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910" tabRatio="905" firstSheet="10" activeTab="38"/>
  </bookViews>
  <sheets>
    <sheet name="封面" sheetId="1" r:id="rId1"/>
    <sheet name="目录" sheetId="2" r:id="rId2"/>
    <sheet name="01-1" sheetId="3" r:id="rId3"/>
    <sheet name="01-2" sheetId="4" r:id="rId4"/>
    <sheet name="02" sheetId="5" r:id="rId5"/>
    <sheet name="03-1" sheetId="6" r:id="rId6"/>
    <sheet name="03-2" sheetId="7" r:id="rId7"/>
    <sheet name="04" sheetId="8" r:id="rId8"/>
    <sheet name="05" sheetId="9" r:id="rId9"/>
    <sheet name="06" sheetId="10" r:id="rId10"/>
    <sheet name="07" sheetId="11" r:id="rId11"/>
    <sheet name="08" sheetId="12" r:id="rId12"/>
    <sheet name="09" sheetId="13" r:id="rId13"/>
    <sheet name="10" sheetId="14" r:id="rId14"/>
    <sheet name="11" sheetId="15" r:id="rId15"/>
    <sheet name="12" sheetId="16" r:id="rId16"/>
    <sheet name="13" sheetId="17" r:id="rId17"/>
    <sheet name="14" sheetId="18" r:id="rId18"/>
    <sheet name="15" sheetId="19" r:id="rId19"/>
    <sheet name="16" sheetId="20" r:id="rId20"/>
    <sheet name="17" sheetId="21" r:id="rId21"/>
    <sheet name="18" sheetId="22" r:id="rId22"/>
    <sheet name="19" sheetId="23" r:id="rId23"/>
    <sheet name="20-1" sheetId="24" r:id="rId24"/>
    <sheet name="20-2" sheetId="25" r:id="rId25"/>
    <sheet name="21" sheetId="26" r:id="rId26"/>
    <sheet name="22-1" sheetId="27" r:id="rId27"/>
    <sheet name="22-2" sheetId="28" r:id="rId28"/>
    <sheet name="23" sheetId="29" r:id="rId29"/>
    <sheet name="24" sheetId="30" r:id="rId30"/>
    <sheet name="25" sheetId="31" r:id="rId31"/>
    <sheet name="26" sheetId="32" r:id="rId32"/>
    <sheet name="27" sheetId="33" r:id="rId33"/>
    <sheet name="28" sheetId="34" r:id="rId34"/>
    <sheet name="29" sheetId="35" r:id="rId35"/>
    <sheet name="30" sheetId="36" r:id="rId36"/>
    <sheet name="31" sheetId="37" r:id="rId37"/>
    <sheet name="32" sheetId="38" r:id="rId38"/>
    <sheet name="33" sheetId="39" r:id="rId39"/>
    <sheet name="34" sheetId="40" r:id="rId40"/>
    <sheet name="35" sheetId="41" r:id="rId41"/>
    <sheet name="36" sheetId="42" r:id="rId42"/>
    <sheet name="37" sheetId="43" r:id="rId43"/>
    <sheet name="38" sheetId="44" r:id="rId44"/>
    <sheet name="39" sheetId="45" r:id="rId45"/>
    <sheet name="40" sheetId="46" r:id="rId46"/>
    <sheet name="41" sheetId="47" r:id="rId47"/>
    <sheet name="42" sheetId="48" r:id="rId48"/>
    <sheet name="43" sheetId="49" r:id="rId49"/>
    <sheet name="44" sheetId="50" r:id="rId50"/>
    <sheet name="45" sheetId="51" r:id="rId51"/>
    <sheet name="46" sheetId="52" r:id="rId52"/>
    <sheet name="47" sheetId="53"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s>
  <definedNames>
    <definedName name="_xlnm._FilterDatabase" localSheetId="2" hidden="1">'01-1'!$A$4:$H$52</definedName>
    <definedName name="_xlnm._FilterDatabase" localSheetId="3" hidden="1">'01-2'!$A$4:$I$51</definedName>
    <definedName name="_xlnm._FilterDatabase" localSheetId="4" hidden="1">'02'!$A$4:$M$1294</definedName>
    <definedName name="_xlnm._FilterDatabase" localSheetId="5" hidden="1">'03-1'!$A$4:$I$124</definedName>
    <definedName name="_xlnm._FilterDatabase" localSheetId="6" hidden="1">'03-2'!$A$4:$I$125</definedName>
    <definedName name="_xlnm._FilterDatabase" localSheetId="7" hidden="1">'04'!$A$4:$N$1300</definedName>
    <definedName name="_xlnm._FilterDatabase" localSheetId="9" hidden="1">'06'!$A$4:$I$42</definedName>
    <definedName name="_xlnm._FilterDatabase" localSheetId="10" hidden="1">'07'!$A$4:$P$277</definedName>
    <definedName name="_xlnm._FilterDatabase" localSheetId="11" hidden="1">'08'!$A$4:$I$53</definedName>
    <definedName name="_xlnm._FilterDatabase" localSheetId="12" hidden="1">'09'!$A$4:$I$293</definedName>
    <definedName name="_xlnm._FilterDatabase" localSheetId="13" hidden="1">'10'!$A$4:$F$45</definedName>
    <definedName name="_xlnm._FilterDatabase" localSheetId="14" hidden="1">'11'!$A$4:$F$29</definedName>
    <definedName name="_xlnm._FilterDatabase" localSheetId="15" hidden="1">'12'!$A$4:$F$37</definedName>
    <definedName name="_xlnm._FilterDatabase" localSheetId="16" hidden="1">'13'!$A$4:$F$20</definedName>
    <definedName name="_xlnm._FilterDatabase" localSheetId="17" hidden="1">'14'!$A$4:$F$38</definedName>
    <definedName name="_xlnm._FilterDatabase" localSheetId="18" hidden="1">'15'!$A$4:$F$22</definedName>
    <definedName name="_xlnm._FilterDatabase" localSheetId="19" hidden="1">'16'!$A$4:$F$20</definedName>
    <definedName name="_xlnm._FilterDatabase" localSheetId="20" hidden="1">'17'!$A$4:$F$38</definedName>
    <definedName name="_xlnm._FilterDatabase" localSheetId="21" hidden="1">'18'!$A$4:$F$22</definedName>
    <definedName name="_xlnm._FilterDatabase" localSheetId="22" hidden="1">'19'!$A$4:$F$20</definedName>
    <definedName name="_xlnm._FilterDatabase" localSheetId="23" hidden="1">'20-1'!$A$3:$H$55</definedName>
    <definedName name="_xlnm._FilterDatabase" localSheetId="24" hidden="1">'20-2'!$A$3:$F$53</definedName>
    <definedName name="_xlnm._FilterDatabase" localSheetId="25" hidden="1">'21'!$A$3:$M$1298</definedName>
    <definedName name="_xlnm._FilterDatabase" localSheetId="26" hidden="1">'22-1'!$A$3:$E$126</definedName>
    <definedName name="_xlnm._FilterDatabase" localSheetId="27" hidden="1">'22-2'!$A$3:$E$133</definedName>
    <definedName name="_xlnm._FilterDatabase" localSheetId="28" hidden="1">'23'!$A$3:$F$1301</definedName>
    <definedName name="_xlnm._FilterDatabase" localSheetId="32" hidden="1">'27'!$A$3:$F$52</definedName>
    <definedName name="_xlnm._FilterDatabase" localSheetId="33" hidden="1">'28'!$A$3:$H$289</definedName>
    <definedName name="_xlnm._FilterDatabase" localSheetId="34" hidden="1">'29'!$A$3:$G$53</definedName>
    <definedName name="_xlnm._FilterDatabase" localSheetId="35" hidden="1">'30'!$A$3:$F$292</definedName>
    <definedName name="_xlnm._FilterDatabase" localSheetId="37" hidden="1">'32'!$A$3:$D$42</definedName>
    <definedName name="_xlnm._FilterDatabase" localSheetId="38" hidden="1">'33'!$A$3:$D$28</definedName>
    <definedName name="_xlnm._FilterDatabase" localSheetId="39" hidden="1">'34'!$A$3:$D$35</definedName>
    <definedName name="_xlnm._FilterDatabase" localSheetId="40" hidden="1">'35'!$A$3:$D$21</definedName>
    <definedName name="_xlnm._FilterDatabase" localSheetId="42" hidden="1">'37'!$A$3:$D$37</definedName>
    <definedName name="_xlnm._FilterDatabase" localSheetId="43" hidden="1">'38'!$A$3:$D$21</definedName>
    <definedName name="_xlnm._FilterDatabase" localSheetId="44" hidden="1">'39'!$A$3:$D$19</definedName>
    <definedName name="_xlnm._FilterDatabase" localSheetId="45" hidden="1">'40'!$A$3:$D$37</definedName>
    <definedName name="_xlnm._FilterDatabase" localSheetId="46" hidden="1">'41'!$A$3:$E$21</definedName>
    <definedName name="_xlnm._FilterDatabase" localSheetId="47" hidden="1">'42'!$A$3:$D$19</definedName>
    <definedName name="_lst_r_地方财政预算表2015年全省汇总_10_科目编码名称">[2]_ESList!$A$1:$A$27</definedName>
    <definedName name="_xlnm.Print_Area" localSheetId="2">'01-1'!$B$1:$H$51</definedName>
    <definedName name="_xlnm.Print_Area" localSheetId="3">'01-2'!$B$1:$H$47</definedName>
    <definedName name="_xlnm.Print_Area" localSheetId="4">'02'!$C$1:$H$1292</definedName>
    <definedName name="_xlnm.Print_Area" localSheetId="5">'03-1'!$B$1:$G$122</definedName>
    <definedName name="_xlnm.Print_Area" localSheetId="6">'03-2'!$B$1:$G$123</definedName>
    <definedName name="_xlnm.Print_Area" localSheetId="7">'04'!$C$1:$H$1297</definedName>
    <definedName name="_xlnm.Print_Area" localSheetId="9">'06'!$B$1:$G$41</definedName>
    <definedName name="_xlnm.Print_Area" localSheetId="10">'07'!$C$1:$H$276</definedName>
    <definedName name="_xlnm.Print_Area" localSheetId="11">'08'!$B$1:$G$51</definedName>
    <definedName name="_xlnm.Print_Area" localSheetId="12">'09'!$C$1:$I$292</definedName>
    <definedName name="_xlnm.Print_Area" localSheetId="23">'20-1'!$C$1:$G$54</definedName>
    <definedName name="_xlnm.Print_Area" localSheetId="24">'20-2'!$B$1:$F$51</definedName>
    <definedName name="_xlnm.Print_Area" localSheetId="26">'22-1'!$B$1:$E$122</definedName>
    <definedName name="_xlnm.Print_Area" localSheetId="27">'22-2'!$B$1:$E$127</definedName>
    <definedName name="_xlnm.Print_Area" localSheetId="28">'23'!$C$1:$F$1300</definedName>
    <definedName name="_xlnm.Print_Area" localSheetId="0">封面!$A$1:$C$7</definedName>
    <definedName name="_xlnm.Print_Area" localSheetId="1">目录!$A$1:$A$49</definedName>
    <definedName name="_xlnm.Print_Titles" localSheetId="2">'01-1'!$1:$4</definedName>
    <definedName name="_xlnm.Print_Titles" localSheetId="3">'01-2'!$1:$4</definedName>
    <definedName name="_xlnm.Print_Titles" localSheetId="4">'02'!$1:$4</definedName>
    <definedName name="_xlnm.Print_Titles" localSheetId="5">'03-1'!$1:$4</definedName>
    <definedName name="_xlnm.Print_Titles" localSheetId="6">'03-2'!$1:$4</definedName>
    <definedName name="_xlnm.Print_Titles" localSheetId="7">'04'!$1:$4</definedName>
    <definedName name="_xlnm.Print_Titles" localSheetId="9">'06'!$1:$4</definedName>
    <definedName name="_xlnm.Print_Titles" localSheetId="10">'07'!$1:$4</definedName>
    <definedName name="_xlnm.Print_Titles" localSheetId="11">'08'!$1:$4</definedName>
    <definedName name="_xlnm.Print_Titles" localSheetId="12">'09'!$1:$4</definedName>
    <definedName name="_xlnm.Print_Titles" localSheetId="23">'20-1'!$1:$3</definedName>
    <definedName name="_xlnm.Print_Titles" localSheetId="24">'20-2'!$1:$3</definedName>
    <definedName name="_xlnm.Print_Titles" localSheetId="26">'22-1'!$1:$3</definedName>
    <definedName name="_xlnm.Print_Titles" localSheetId="27">'22-2'!$1:$3</definedName>
    <definedName name="_xlnm.Print_Titles" localSheetId="28">'23'!$1:$3</definedName>
    <definedName name="_xlnm.Print_Titles" localSheetId="1">目录!$1:$2</definedName>
    <definedName name="专项收入年初预算数" localSheetId="3">#REF!</definedName>
    <definedName name="专项收入年初预算数" localSheetId="4">#REF!</definedName>
    <definedName name="专项收入年初预算数" localSheetId="6">#REF!</definedName>
    <definedName name="专项收入年初预算数" localSheetId="7">#REF!</definedName>
    <definedName name="专项收入年初预算数" localSheetId="24">#REF!</definedName>
    <definedName name="专项收入年初预算数" localSheetId="27">#REF!</definedName>
    <definedName name="专项收入年初预算数">#REF!</definedName>
    <definedName name="专项收入全年预计数" localSheetId="3">#REF!</definedName>
    <definedName name="专项收入全年预计数" localSheetId="4">#REF!</definedName>
    <definedName name="专项收入全年预计数" localSheetId="6">#REF!</definedName>
    <definedName name="专项收入全年预计数" localSheetId="7">#REF!</definedName>
    <definedName name="专项收入全年预计数" localSheetId="24">#REF!</definedName>
    <definedName name="专项收入全年预计数" localSheetId="27">#REF!</definedName>
    <definedName name="专项收入全年预计数">#REF!</definedName>
    <definedName name="_lst_r_地方财政预算表2015年全省汇总_10_科目编码名称" localSheetId="34">[3]_ESList!$A$1:$A$27</definedName>
    <definedName name="_xlnm.Print_Area" localSheetId="34">'29'!$C$1:$F$51</definedName>
    <definedName name="_xlnm.Print_Titles" localSheetId="34">'29'!$1:$3</definedName>
    <definedName name="专项收入年初预算数" localSheetId="34">#REF!</definedName>
    <definedName name="专项收入全年预计数" localSheetId="34">#REF!</definedName>
    <definedName name="_lst_r_地方财政预算表2015年全省汇总_10_科目编码名称" localSheetId="35">[3]_ESList!$A$1:$A$27</definedName>
    <definedName name="_xlnm.Print_Area" localSheetId="35">'30'!$C$1:$F$291</definedName>
    <definedName name="_xlnm.Print_Titles" localSheetId="35">'30'!$1:$3</definedName>
    <definedName name="专项收入年初预算数" localSheetId="35">#REF!</definedName>
    <definedName name="专项收入全年预计数" localSheetId="35">#REF!</definedName>
    <definedName name="_xlnm._FilterDatabase" localSheetId="36" hidden="1">'31'!$A$3:$D$18</definedName>
    <definedName name="_lst_r_地方财政预算表2015年全省汇总_10_科目编码名称" localSheetId="36">[3]_ESList!$A$1:$A$27</definedName>
    <definedName name="_xlnm.Print_Area" localSheetId="36">'31'!$A$1:$D$15</definedName>
    <definedName name="_xlnm.Print_Titles" localSheetId="36">'31'!$1:$3</definedName>
    <definedName name="专项收入年初预算数" localSheetId="36">#REF!</definedName>
    <definedName name="专项收入全年预计数" localSheetId="36">#REF!</definedName>
    <definedName name="_xlnm._FilterDatabase" localSheetId="8" hidden="1">'05'!$A$3:$D$13</definedName>
    <definedName name="_xlnm.Print_Area" localSheetId="8">'05'!$A$1:$C$13</definedName>
    <definedName name="_xlnm.Print_Titles" localSheetId="8">'05'!$1:$3</definedName>
    <definedName name="专项收入年初预算数" localSheetId="8">#REF!</definedName>
    <definedName name="专项收入全年预计数" localSheetId="8">#REF!</definedName>
    <definedName name="_xlnm.Print_Area" localSheetId="32">'27'!$B$1:$F$50</definedName>
    <definedName name="_xlnm.Print_Titles" localSheetId="32">'27'!$1:$3</definedName>
    <definedName name="_lst_r_地方财政预算表2015年全省汇总_10_科目编码名称" localSheetId="13">[4]_ESList!$A$1:$A$27</definedName>
    <definedName name="_xlnm.Print_Area" localSheetId="13">'10'!$A$1:$F$43</definedName>
    <definedName name="_xlnm.Print_Titles" localSheetId="13">'10'!$1:$4</definedName>
    <definedName name="专项收入年初预算数" localSheetId="13">#REF!</definedName>
    <definedName name="专项收入全年预计数" localSheetId="13">#REF!</definedName>
    <definedName name="_lst_r_地方财政预算表2015年全省汇总_10_科目编码名称" localSheetId="14">[4]_ESList!$A$1:$A$27</definedName>
    <definedName name="_xlnm.Print_Area" localSheetId="14">'11'!$A$1:$F$29</definedName>
    <definedName name="_xlnm.Print_Titles" localSheetId="14">'11'!$1:$4</definedName>
    <definedName name="专项收入年初预算数" localSheetId="14">#REF!</definedName>
    <definedName name="专项收入全年预计数" localSheetId="14">#REF!</definedName>
    <definedName name="_lst_r_地方财政预算表2015年全省汇总_10_科目编码名称" localSheetId="15">[4]_ESList!$A$1:$A$27</definedName>
    <definedName name="_xlnm.Print_Area" localSheetId="15">'12'!$A$1:$F$38</definedName>
    <definedName name="_xlnm.Print_Titles" localSheetId="15">'12'!$1:$4</definedName>
    <definedName name="专项收入年初预算数" localSheetId="15">#REF!</definedName>
    <definedName name="专项收入全年预计数" localSheetId="15">#REF!</definedName>
    <definedName name="_lst_r_地方财政预算表2015年全省汇总_10_科目编码名称" localSheetId="16">[4]_ESList!$A$1:$A$27</definedName>
    <definedName name="_xlnm.Print_Area" localSheetId="16">'13'!$A$1:$F$20</definedName>
    <definedName name="_xlnm.Print_Titles" localSheetId="16">'13'!$1:$4</definedName>
    <definedName name="专项收入年初预算数" localSheetId="16">#REF!</definedName>
    <definedName name="专项收入全年预计数" localSheetId="16">#REF!</definedName>
    <definedName name="_lst_r_地方财政预算表2015年全省汇总_10_科目编码名称" localSheetId="37">[4]_ESList!$A$1:$A$27</definedName>
    <definedName name="_xlnm.Print_Area" localSheetId="37">'32'!$A$1:$D$42</definedName>
    <definedName name="_xlnm.Print_Titles" localSheetId="37">'32'!$1:$3</definedName>
    <definedName name="专项收入年初预算数" localSheetId="37">#REF!</definedName>
    <definedName name="专项收入全年预计数" localSheetId="37">#REF!</definedName>
    <definedName name="_lst_r_地方财政预算表2015年全省汇总_10_科目编码名称" localSheetId="38">[4]_ESList!$A$1:$A$27</definedName>
    <definedName name="_xlnm.Print_Area" localSheetId="38">'33'!$A$1:$D$28</definedName>
    <definedName name="_xlnm.Print_Titles" localSheetId="38">'33'!$1:$3</definedName>
    <definedName name="专项收入年初预算数" localSheetId="38">#REF!</definedName>
    <definedName name="专项收入全年预计数" localSheetId="38">#REF!</definedName>
    <definedName name="_lst_r_地方财政预算表2015年全省汇总_10_科目编码名称" localSheetId="39">[4]_ESList!$A$1:$A$27</definedName>
    <definedName name="_xlnm.Print_Area" localSheetId="39">'34'!$A$1:$D$35</definedName>
    <definedName name="_xlnm.Print_Titles" localSheetId="39">'34'!$1:$3</definedName>
    <definedName name="专项收入年初预算数" localSheetId="39">#REF!</definedName>
    <definedName name="专项收入全年预计数" localSheetId="39">#REF!</definedName>
    <definedName name="_lst_r_地方财政预算表2015年全省汇总_10_科目编码名称" localSheetId="40">[4]_ESList!$A$1:$A$27</definedName>
    <definedName name="_xlnm.Print_Area" localSheetId="40">'35'!$A$1:$D$21</definedName>
    <definedName name="专项收入年初预算数" localSheetId="40">#REF!</definedName>
    <definedName name="专项收入全年预计数" localSheetId="40">#REF!</definedName>
    <definedName name="_lst_r_地方财政预算表2015年全省汇总_10_科目编码名称" localSheetId="41">[4]_ESList!$A$1:$A$27</definedName>
    <definedName name="专项收入年初预算数" localSheetId="41">#REF!</definedName>
    <definedName name="专项收入全年预计数" localSheetId="41">#REF!</definedName>
    <definedName name="s">#REF!</definedName>
    <definedName name="A">#REF!</definedName>
    <definedName name="——">#REF!</definedName>
    <definedName name="\d">[5]地方!$Q$4:$Q$5</definedName>
    <definedName name="\q">[6]国家!#REF!</definedName>
    <definedName name="\z">[7]中央!#REF!</definedName>
    <definedName name="_________t4">#REF!</definedName>
    <definedName name="_________t7">#REF!</definedName>
    <definedName name="______t4">#REF!</definedName>
    <definedName name="______t7">#REF!</definedName>
    <definedName name="_____t4">#REF!</definedName>
    <definedName name="_____t7">#REF!</definedName>
    <definedName name="____t4">#REF!</definedName>
    <definedName name="____t7">#REF!</definedName>
    <definedName name="___PA7">'[8]SW-TEO'!#REF!</definedName>
    <definedName name="___PA8">'[8]SW-TEO'!#REF!</definedName>
    <definedName name="___PD1">'[8]SW-TEO'!#REF!</definedName>
    <definedName name="___PE12">'[8]SW-TEO'!#REF!</definedName>
    <definedName name="___PE13">'[8]SW-TEO'!#REF!</definedName>
    <definedName name="___PE6">'[8]SW-TEO'!#REF!</definedName>
    <definedName name="___PE7">'[8]SW-TEO'!#REF!</definedName>
    <definedName name="___PE8">'[8]SW-TEO'!#REF!</definedName>
    <definedName name="___PE9">'[8]SW-TEO'!#REF!</definedName>
    <definedName name="___PH1">'[8]SW-TEO'!#REF!</definedName>
    <definedName name="___PI1">'[8]SW-TEO'!#REF!</definedName>
    <definedName name="___PK1">'[8]SW-TEO'!#REF!</definedName>
    <definedName name="___PK3">'[8]SW-TEO'!#REF!</definedName>
    <definedName name="___t4">#REF!</definedName>
    <definedName name="___t7">#REF!</definedName>
    <definedName name="__PA7">'[8]SW-TEO'!#REF!</definedName>
    <definedName name="__PA8">'[8]SW-TEO'!#REF!</definedName>
    <definedName name="__PD1">'[8]SW-TEO'!#REF!</definedName>
    <definedName name="__PE12">'[8]SW-TEO'!#REF!</definedName>
    <definedName name="__PE13">'[8]SW-TEO'!#REF!</definedName>
    <definedName name="__PE6">'[8]SW-TEO'!#REF!</definedName>
    <definedName name="__PE7">'[8]SW-TEO'!#REF!</definedName>
    <definedName name="__PE8">'[8]SW-TEO'!#REF!</definedName>
    <definedName name="__PE9">'[8]SW-TEO'!#REF!</definedName>
    <definedName name="__PH1">'[8]SW-TEO'!#REF!</definedName>
    <definedName name="__PI1">'[8]SW-TEO'!#REF!</definedName>
    <definedName name="__PK1">'[8]SW-TEO'!#REF!</definedName>
    <definedName name="__PK3">'[8]SW-TEO'!#REF!</definedName>
    <definedName name="__t4">#REF!</definedName>
    <definedName name="__t7">#REF!</definedName>
    <definedName name="_1t4_">#REF!</definedName>
    <definedName name="_2t7_">#REF!</definedName>
    <definedName name="_Fill" hidden="1">[9]eqpmad2!#REF!</definedName>
    <definedName name="_lst_r_财政收支分月完成数_支出分析_资金性质及预算科目代码名称">[10]_ESList!$A$1:$A$2458</definedName>
    <definedName name="_lst_r_财政收支分月完成数_支出县分析_县市区代码名称">[10]_ESList!$B$1:$B$153</definedName>
    <definedName name="_lst_r_财政预算编制质量评估分析表_基金收入_科目编码名称">[11]_ESList!$C$1:$C$77</definedName>
    <definedName name="_lst_r_财政预算编制质量评估分析表_基金支出_科目编码名称">[11]_ESList!$D$1:$D$320</definedName>
    <definedName name="_lst_r_财政预算编制质量评估分析表_一般收入_科目编码名称">[12]_ESList!$A$1:$A$113</definedName>
    <definedName name="_lst_r_财政预算编制质量评估分析表_一般支出_科目编码名称">[11]_ESList!$B$1:$B$1612</definedName>
    <definedName name="_lst_r_地方财政总收入查看表_科目_科目编码名称">[13]_ESList!$A$1:$A$38</definedName>
    <definedName name="_lst_r_税收收入分行业分税种表查看_分县_税种编码名称">[14]_ESList!$A$1:$A$21</definedName>
    <definedName name="_Order1" hidden="1">255</definedName>
    <definedName name="_Order2" hidden="1">255</definedName>
    <definedName name="_PA7">'[8]SW-TEO'!#REF!</definedName>
    <definedName name="_PA8">'[8]SW-TEO'!#REF!</definedName>
    <definedName name="_PD1">'[8]SW-TEO'!#REF!</definedName>
    <definedName name="_PE12">'[8]SW-TEO'!#REF!</definedName>
    <definedName name="_PE13">'[8]SW-TEO'!#REF!</definedName>
    <definedName name="_PE6">'[8]SW-TEO'!#REF!</definedName>
    <definedName name="_PE7">'[8]SW-TEO'!#REF!</definedName>
    <definedName name="_PE8">'[8]SW-TEO'!#REF!</definedName>
    <definedName name="_PE9">'[8]SW-TEO'!#REF!</definedName>
    <definedName name="_PH1">'[8]SW-TEO'!#REF!</definedName>
    <definedName name="_PI1">'[8]SW-TEO'!#REF!</definedName>
    <definedName name="_PK1">'[8]SW-TEO'!#REF!</definedName>
    <definedName name="_PK3">'[8]SW-TEO'!#REF!</definedName>
    <definedName name="_t4">#REF!</definedName>
    <definedName name="_t7">#REF!</definedName>
    <definedName name="aa">#REF!</definedName>
    <definedName name="aaa">[7]中央!#REF!</definedName>
    <definedName name="aaaagfdsafsd">#N/A</definedName>
    <definedName name="aas">#N/A</definedName>
    <definedName name="ABC">#REF!</definedName>
    <definedName name="ABD">#REF!</definedName>
    <definedName name="AccessDatabase" hidden="1">"D:\文_件\省长专项\2000省长专项审批.mdb"</definedName>
    <definedName name="ad">#REF!</definedName>
    <definedName name="adasfw">#N/A</definedName>
    <definedName name="addsdsads">#N/A</definedName>
    <definedName name="adsafs">#N/A</definedName>
    <definedName name="adsdsaas">#N/A</definedName>
    <definedName name="adsfafas">#N/A</definedName>
    <definedName name="adsgf">#N/A</definedName>
    <definedName name="agasdgaksdk">#N/A</definedName>
    <definedName name="agsdsawae">#N/A</definedName>
    <definedName name="aiu_bottom">'[15]Financ. Overview'!#REF!</definedName>
    <definedName name="ajgfdajfajd">#N/A</definedName>
    <definedName name="as">#N/A</definedName>
    <definedName name="asda">#N/A</definedName>
    <definedName name="asdfas">#N/A</definedName>
    <definedName name="asdfasd">#N/A</definedName>
    <definedName name="asdfasf">#N/A</definedName>
    <definedName name="asdfkaskfda">#N/A</definedName>
    <definedName name="asdg\">#N/A</definedName>
    <definedName name="asdga">#N/A</definedName>
    <definedName name="asdgads">#N/A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L10_一般公共预算收入">'[16]C01县级测算'!$AC$9:$AC$2853</definedName>
    <definedName name="CL110_上级补助收入">'[16]C01县级测算'!$AE$9:$AE$2853</definedName>
    <definedName name="CL11002_一般性转移支付收入">'[16]C01县级测算'!$AF$9:$AF$2853</definedName>
    <definedName name="CL11003_专项转移支付收入">'[16]C01县级测算'!$AG$9:$AG$2853</definedName>
    <definedName name="CL2_一般公共预算支出">'[16]C01县级测算'!$AH$9:$AH$2853</definedName>
    <definedName name="CL23006_上解上级支出">'[16]C01县级测算'!$AI$9:$AI$2853</definedName>
    <definedName name="CL省份">'[16]C01县级测算'!$A$9:$A$2853</definedName>
    <definedName name="CL县级财力">'[16]C01县级测算'!$E$9:$E$2853</definedName>
    <definedName name="CL县级依赖度">'[16]C01县级测算'!$F$9:$F$2853</definedName>
    <definedName name="CL政策性减税">'[16]C01县级测算'!$G$9:$G$2853</definedName>
    <definedName name="county">#REF!</definedName>
    <definedName name="d">#N/A</definedName>
    <definedName name="da">#N/A</definedName>
    <definedName name="dadaf">#N/A</definedName>
    <definedName name="dads">#N/A</definedName>
    <definedName name="daggaga">#N/A</definedName>
    <definedName name="dasadfw">#N/A</definedName>
    <definedName name="dasdfasd">#N/A</definedName>
    <definedName name="dasfaxc">#N/A</definedName>
    <definedName name="dasfqw">#N/A</definedName>
    <definedName name="data">#REF!</definedName>
    <definedName name="Database">#REF!</definedName>
    <definedName name="database10">#REF!</definedName>
    <definedName name="database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#REF!</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#REF!</definedName>
    <definedName name="dsaasagf">#N/A</definedName>
    <definedName name="dsadsadsa">#N/A</definedName>
    <definedName name="dsadsafag">#N/A</definedName>
    <definedName name="dsadshf">#N/A</definedName>
    <definedName name="dsafads">#N/A</definedName>
    <definedName name="dsafdfdgas">#N/A</definedName>
    <definedName name="dsafdfdsfds">#N/A</definedName>
    <definedName name="dsafdsafdsa">#N/A</definedName>
    <definedName name="dsaffdsa">#N/A</definedName>
    <definedName name="dsagads">#N/A</definedName>
    <definedName name="dsagagw">#N/A</definedName>
    <definedName name="dsagas">#N/A</definedName>
    <definedName name="dsagasfwq">#N/A</definedName>
    <definedName name="dsagfw">#N/A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dw">#REF!</definedName>
    <definedName name="e">#N/A</definedName>
    <definedName name="E206.">#REF!</definedName>
    <definedName name="ee">#REF!</definedName>
    <definedName name="eee">#REF!</definedName>
    <definedName name="ef" hidden="1">#REF!</definedName>
    <definedName name="f">#N/A</definedName>
    <definedName name="fd">#REF!</definedName>
    <definedName name="fdsafdsafdsa">#N/A</definedName>
    <definedName name="fdsafdsafdsfdsa">#N/A</definedName>
    <definedName name="fdsafdsfdsafdsa">#N/A</definedName>
    <definedName name="fdsfdsafdcdx">#N/A</definedName>
    <definedName name="fdsfdsafdfdsa">#N/A</definedName>
    <definedName name="ff">#REF!</definedName>
    <definedName name="ffdfdsaafds">#N/A</definedName>
    <definedName name="fff">#REF!</definedName>
    <definedName name="fg">#N/A</definedName>
    <definedName name="fgdh">#N/A</definedName>
    <definedName name="fgh">#REF!</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liter1" hidden="1">#REF!</definedName>
    <definedName name="FRC">[17]Main!$C$9</definedName>
    <definedName name="fsa">#N/A</definedName>
    <definedName name="fsafffdsfdsa">#N/A</definedName>
    <definedName name="fsafsdfdsa">#N/A</definedName>
    <definedName name="fw_0">#REF!</definedName>
    <definedName name="g">#N/A</definedName>
    <definedName name="gadsfawe">#N/A</definedName>
    <definedName name="gafsafas">#N/A</definedName>
    <definedName name="gagssd">#N/A</definedName>
    <definedName name="gasdgfasgas">#N/A</definedName>
    <definedName name="GB16_59岁人数占比">[16]J03标准!$A$65</definedName>
    <definedName name="GB60岁及以上人数占比">[16]J03标准!$A$66</definedName>
    <definedName name="GB差额人员职业年金">[16]J03标准!$B$27</definedName>
    <definedName name="GB城市低保标准">[16]J03标准!$B$62</definedName>
    <definedName name="GB城乡医疗补助标准">[16]J03标准!$B$69</definedName>
    <definedName name="GB初中教育经费标准">[16]J03标准!$B$42:$B$45</definedName>
    <definedName name="GB村级补助标准">[16]J03标准!$B$75</definedName>
    <definedName name="GB扶贫标准">[16]J03标准!$B$32</definedName>
    <definedName name="GB公检法在职国标工资">[16]J03标准!$B$7</definedName>
    <definedName name="GB孤儿救助标准">[16]J03标准!$B$67</definedName>
    <definedName name="GB行政、公检法在职年终奖">[16]J03标准!$B$10</definedName>
    <definedName name="GB行政在职国标工资">[16]J03标准!$B$6</definedName>
    <definedName name="GB基础养老金">[16]J03标准!$B$66</definedName>
    <definedName name="GB基卫补助标准">[16]J03标准!$B$70</definedName>
    <definedName name="GB计生补助标准">[16]J03标准!$B$71</definedName>
    <definedName name="GB艰苦边远地区津贴标准">[16]J03标准!$B$17:$B$23</definedName>
    <definedName name="GB离休人员经费">[16]J03标准!$B$12</definedName>
    <definedName name="GB农村低保标准">[16]J03标准!$B$63</definedName>
    <definedName name="GB农村文化补助">[16]J03标准!$B$60</definedName>
    <definedName name="GB贫困初中生补助">[16]J03标准!$B$49</definedName>
    <definedName name="GB贫困小学生补助">[16]J03标准!$B$48</definedName>
    <definedName name="GB普高免学费标准">[16]J03标准!$B$55:$B$58</definedName>
    <definedName name="GB普高助学金标准">[16]J03标准!$B$50</definedName>
    <definedName name="GB其他基本民生标准">[16]J03标准!$B$77</definedName>
    <definedName name="GB其他在职国标工资">[16]J03标准!$B$8</definedName>
    <definedName name="GB深度贫困县补助">[16]J03标准!$B$81:$B$87</definedName>
    <definedName name="GB事业单位绩效工资">[16]J03标准!$B$16</definedName>
    <definedName name="GB特殊教育标准">[16]J03标准!$B$46</definedName>
    <definedName name="GB退休人员经费">[16]J03标准!$B$13</definedName>
    <definedName name="GB完善人民警察工资待遇标准">[16]J03标准!$B$28</definedName>
    <definedName name="GB乡镇岗位补贴">[16]J03标准!$B$26</definedName>
    <definedName name="GB小学教育经费标准">[16]J03标准!$B$37:$B$40</definedName>
    <definedName name="GB学前教育资助标准">[16]J03标准!$B$34</definedName>
    <definedName name="GB学生营养改善标准">[16]J03标准!$B$51</definedName>
    <definedName name="GB养老保险缴费比例">0.28</definedName>
    <definedName name="GB养老保险缴费补助">[16]J03标准!$B$65</definedName>
    <definedName name="GB在职附加支出">[16]J03标准!$B$24</definedName>
    <definedName name="GB在职职级并行">[16]J03标准!$B$25</definedName>
    <definedName name="GB中职免学费标准">[16]J03标准!$B$53</definedName>
    <definedName name="GB中职助学金标准">[16]J03标准!$B$52</definedName>
    <definedName name="gf">#REF!</definedName>
    <definedName name="gfagajfas">#N/A</definedName>
    <definedName name="gfh">#N/A</definedName>
    <definedName name="ggasfdasf">#N/A</definedName>
    <definedName name="gggg">#N/A</definedName>
    <definedName name="ggggggggg">#N/A</definedName>
    <definedName name="gh">#N/A</definedName>
    <definedName name="ghjk">#N/A</definedName>
    <definedName name="ghk">#N/A</definedName>
    <definedName name="gj">#N/A</definedName>
    <definedName name="gjhk">#N/A</definedName>
    <definedName name="gjk">#N/A</definedName>
    <definedName name="gjklh">#N/A</definedName>
    <definedName name="gxxe2003">'[18]P1012001'!$A$6:$E$117</definedName>
    <definedName name="gxxe20032">'[18]P1012001'!$A$6:$E$117</definedName>
    <definedName name="gxxx2004">'[19]P1012001'!$A$6:$E$117</definedName>
    <definedName name="h">#N/A</definedName>
    <definedName name="hdfgh">#N/A</definedName>
    <definedName name="hg">#N/A</definedName>
    <definedName name="hgfh">#N/A</definedName>
    <definedName name="hgj">#N/A</definedName>
    <definedName name="hhfk">#N/A</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'[15]Financ. Overview'!$H$12</definedName>
    <definedName name="hraiu_bottom">'[15]Financ. Overview'!#REF!</definedName>
    <definedName name="hvac">'[15]Financ. Overview'!#REF!</definedName>
    <definedName name="HWSheet">1</definedName>
    <definedName name="i">#N/A</definedName>
    <definedName name="j">#N/A</definedName>
    <definedName name="JB艰边津贴标准">'[16]J04-2分县基础数据'!$J$9:$J$2853</definedName>
    <definedName name="JB离休人员津补贴标准">'[16]J04-2分县基础数据'!$L$9:$L$2853</definedName>
    <definedName name="JB退休人员津补贴标准">'[16]J04-2分县基础数据'!$M$9:$M$2853</definedName>
    <definedName name="JB在职人员津补贴标准">'[16]J04-2分县基础数据'!$K$9:$K$2853</definedName>
    <definedName name="JC成本差异系数">'[16]J04-2分县基础数据'!$I$9:$I$2853</definedName>
    <definedName name="JC户籍人口">'[16]J04-2分县基础数据'!$N$9:$N$2853</definedName>
    <definedName name="JC艰边类型">'[16]J04-2分县基础数据'!$G$9:$G$2853</definedName>
    <definedName name="JC津补贴标准全国平均数">'[16]J04-2分县基础数据'!$K$5</definedName>
    <definedName name="JC其他深度贫困地区标识">'[16]J04-2分县基础数据'!$H$9:$H$2853</definedName>
    <definedName name="JC区划名称">'[16]J04-2分县基础数据'!$B$9:$B$2853</definedName>
    <definedName name="JC区域代码">'[16]J04-2分县基础数据'!$F$9:$F$2853</definedName>
    <definedName name="JC省份">'[16]J04-2分县基础数据'!$A$9:$A$2853</definedName>
    <definedName name="JC县区类别">'[16]J04-2分县基础数据'!$D$9:$D$2853</definedName>
    <definedName name="jdfajsfdj">#N/A</definedName>
    <definedName name="jdjfadsjf">#N/A</definedName>
    <definedName name="jgh">#N/A</definedName>
    <definedName name="jhgj">#N/A</definedName>
    <definedName name="jhkf">#N/A</definedName>
    <definedName name="jhkljl">#N/A</definedName>
    <definedName name="JH均衡度奖励">[16]F05改善均衡度奖励!$B$13:$B$53</definedName>
    <definedName name="jjgajsdfjasd">#N/A</definedName>
    <definedName name="jjjjj">#N/A</definedName>
    <definedName name="jk">#N/A</definedName>
    <definedName name="JK中央承担支出责任">'[16]J04-2分县基础数据'!$BU$9:$BU$2853</definedName>
    <definedName name="jl">#N/A</definedName>
    <definedName name="jmjkhjkl">#N/A</definedName>
    <definedName name="JM城镇低保人数">'[16]J04-2分县基础数据'!$R$9:$R$2853</definedName>
    <definedName name="JM村委会">'[16]J04-2分县基础数据'!$P$9:$P$2853</definedName>
    <definedName name="JM孤儿人数">'[16]J04-2分县基础数据'!$T$9:$T$2853</definedName>
    <definedName name="JM农村低保人数">'[16]J04-2分县基础数据'!$S$9:$S$2853</definedName>
    <definedName name="JP建档立卡贫困人口">'[16]J04-2分县基础数据'!$V$9:$V$2853</definedName>
    <definedName name="JR公检法在职人数">'[16]J04-2分县基础数据'!$BL$9:$BL$2853</definedName>
    <definedName name="JR行政在职人数">'[16]J04-2分县基础数据'!$BK$9:$BK$2853</definedName>
    <definedName name="JR教育在职人数">'[16]J04-2分县基础数据'!$BM$9:$BM$2853</definedName>
    <definedName name="JR离休人数">'[16]J04-2分县基础数据'!$BR$9:$BR$2853</definedName>
    <definedName name="JR其他在职人数">'[16]J04-2分县基础数据'!$BQ$9:$BQ$2853</definedName>
    <definedName name="JR其他在职人数60﹪">'[16]J04-2分县基础数据'!$BP$9:$BP$2853</definedName>
    <definedName name="JR退休人数">'[16]J04-2分县基础数据'!$BS$9:$BS$2853</definedName>
    <definedName name="JR卫生在职人数60﹪">'[16]J04-2分县基础数据'!$BO$9:$BO$2853</definedName>
    <definedName name="JR在职人数小计">'[16]J04-2分县基础数据'!$BJ$9:$BJ$2853</definedName>
    <definedName name="JS11002一般性转移支付收入">'[16]J04-1分省基础数据'!$Q$13:$Q$53</definedName>
    <definedName name="JS11003专项转移支付收入">'[16]J04-1分省基础数据'!$R$13:$R$53</definedName>
    <definedName name="JS2一般公共预算支出">'[16]J04-1分省基础数据'!$S$13:$S$53</definedName>
    <definedName name="JS补助范围标识">'[16]J04-1分省基础数据'!$J$13:$J$53</definedName>
    <definedName name="JS公用经费标准">'[16]J04-1分省基础数据'!$I$13:$I$53</definedName>
    <definedName name="JS减税规模">'[16]J04-1分省基础数据'!$M$13:$M$53</definedName>
    <definedName name="JS困难系数">'[16]J04-1分省基础数据'!$F$13:$F$53</definedName>
    <definedName name="JS区域">'[16]J04-1分省基础数据'!$C$13:$C$53</definedName>
    <definedName name="JS省份">'[16]J04-1分省基础数据'!$D$13:$D$53</definedName>
    <definedName name="JS省份编码">'[16]J04-1分省基础数据'!$B$13:$B$53</definedName>
    <definedName name="JS省行">INDEX(JS省份,ROW()-12,0)</definedName>
    <definedName name="JS省级努力系数">'[16]C02省级努力程度系数'!$E$13:$E$53</definedName>
    <definedName name="JS增值税">'[16]J04-1分省基础数据'!$N$13:$N$53</definedName>
    <definedName name="JX城镇初中生">'[16]J04-2分县基础数据'!$AK$9:$AK$2853</definedName>
    <definedName name="JX城镇小学生">'[16]J04-2分县基础数据'!$AS$9:$AS$2853</definedName>
    <definedName name="JX农村初中生">'[16]J04-2分县基础数据'!$AN$9:$AN$2853</definedName>
    <definedName name="JX农村小学生">'[16]J04-2分县基础数据'!$AW$9:$AW$2853</definedName>
    <definedName name="JX农村学生营养改善试点">'[16]J04-2分县基础数据'!$X$9:$X$2853</definedName>
    <definedName name="JX普高学生">'[16]J04-2分县基础数据'!$AA$9:$AA$2853</definedName>
    <definedName name="JX特校学生">'[16]J04-2分县基础数据'!$AX$9:$AX$2853</definedName>
    <definedName name="JX幼儿园学生">'[16]J04-2分县基础数据'!$BB$9:$BB$2853</definedName>
    <definedName name="JX中职学生">'[16]J04-2分县基础数据'!$AE$9:$AE$2853</definedName>
    <definedName name="JZ应付利息">'[16]J04-2分县基础数据'!$BG$9:$BG$2853</definedName>
    <definedName name="J分配资金_付息">[16]J02分配因素!$G$5</definedName>
    <definedName name="J分配资金_工资">[16]J02分配因素!$D$5</definedName>
    <definedName name="J分配资金_绩效">[16]J02分配因素!$L$5</definedName>
    <definedName name="J分配资金_减税">[16]J02分配因素!$H$5</definedName>
    <definedName name="J分配资金_均衡">[16]J02分配因素!$I$5</definedName>
    <definedName name="J分配资金_均衡横向">[16]J02分配因素!$J$5</definedName>
    <definedName name="J分配资金_均衡纵向">[16]J02分配因素!$K$5</definedName>
    <definedName name="J分配资金_民生">[16]J02分配因素!$F$5</definedName>
    <definedName name="J分配资金_深度贫困">[16]J02分配因素!$M$5</definedName>
    <definedName name="J分配资金_特殊">[16]J02分配因素!$N$5</definedName>
    <definedName name="J分配资金_运转">[16]J02分配因素!$E$5</definedName>
    <definedName name="J分配资金_总额">[16]J02分配因素!$B$5</definedName>
    <definedName name="J基础编码">'[16]J04-2分县基础数据'!$C$9:$C$2853</definedName>
    <definedName name="J基础数据">'[16]J04-2分县基础数据'!$B$9:$BE$2853</definedName>
    <definedName name="J区划编码_2019">[16]J01编码表!$A$4:$A$3246</definedName>
    <definedName name="k">#N/A</definedName>
    <definedName name="kdfkasj">#N/A</definedName>
    <definedName name="kg">#N/A</definedName>
    <definedName name="kgak">#N/A</definedName>
    <definedName name="kjhljk">#N/A</definedName>
    <definedName name="kjhluyi">#N/A</definedName>
    <definedName name="kjlhj">#N/A</definedName>
    <definedName name="kkkk">#REF!</definedName>
    <definedName name="l">#N/A</definedName>
    <definedName name="lkghjk">#N/A</definedName>
    <definedName name="lkjhh">#N/A</definedName>
    <definedName name="luil">#N/A</definedName>
    <definedName name="mj">#REF!</definedName>
    <definedName name="Module.Prix_SMC">#N/A</definedName>
    <definedName name="MS城市低保人数">[20]财政部保基本民生!#REF!</definedName>
    <definedName name="MS城乡居民基本医疗保险">[20]财政部保基本民生!#REF!</definedName>
    <definedName name="MS城乡居民社会养老保险">[20]财政部保基本民生!#REF!</definedName>
    <definedName name="MS城镇初中生">[20]财政部保基本民生!#REF!</definedName>
    <definedName name="MS城镇小学生">[20]财政部保基本民生!#REF!</definedName>
    <definedName name="MS初中公用经费补助">[20]财政部保基本民生!#REF!</definedName>
    <definedName name="MS村委会">[20]财政部保基本民生!#REF!</definedName>
    <definedName name="MS孤儿人口数">[20]财政部保基本民生!#REF!</definedName>
    <definedName name="MS基本公共卫生服务">[20]财政部保基本民生!#REF!</definedName>
    <definedName name="MS计划生育">[20]财政部保基本民生!#REF!</definedName>
    <definedName name="MS老龄人口">[20]财政部保基本民生!#REF!</definedName>
    <definedName name="MS免除普通高中建档立卡等家庭经济困难学生学杂费">[20]财政部保基本民生!#REF!</definedName>
    <definedName name="MS农村初中学生">[20]财政部保基本民生!#REF!</definedName>
    <definedName name="MS农村低保人数">[20]财政部保基本民生!#REF!</definedName>
    <definedName name="MS农村小学生">[20]财政部保基本民生!#REF!</definedName>
    <definedName name="MS农村学生营养改善试点县">[20]财政部保基本民生!#REF!</definedName>
    <definedName name="MS农村义务教育学生营养改善计划">[20]财政部保基本民生!#REF!</definedName>
    <definedName name="MS贫困寄宿生生活补助">[20]财政部保基本民生!#REF!</definedName>
    <definedName name="MS贫困人数">[20]财政部保基本民生!#REF!</definedName>
    <definedName name="MS普高学生">[20]财政部保基本民生!#REF!</definedName>
    <definedName name="MS普通高中学生助学金">[20]财政部保基本民生!#REF!</definedName>
    <definedName name="MS特校生">[20]财政部保基本民生!#REF!</definedName>
    <definedName name="MS小学公用经费补助">[20]财政部保基本民生!#REF!</definedName>
    <definedName name="MS养老缴费人数">[20]财政部保基本民生!#REF!</definedName>
    <definedName name="MS幼儿学生">[20]财政部保基本民生!#REF!</definedName>
    <definedName name="MS中职困难学生补助">[20]财政部保基本民生!#REF!</definedName>
    <definedName name="MS中职学生">[20]财政部保基本民生!#REF!</definedName>
    <definedName name="MS总人口">[20]财政部保基本民生!#REF!</definedName>
    <definedName name="OS">[21]Open!#REF!</definedName>
    <definedName name="pr_toolbox">[15]Toolbox!$A$3:$I$80</definedName>
    <definedName name="_xlnm.Print_Area" localSheetId="30">'25'!$A$1:$E$54</definedName>
    <definedName name="Print_Area_1">#N/A</definedName>
    <definedName name="Print_Area_MI">#REF!</definedName>
    <definedName name="_xlnm.Print_Titles" localSheetId="30">'25'!$1:$3</definedName>
    <definedName name="Print_Titles_1">#N/A</definedName>
    <definedName name="Prix_SMC">#N/A</definedName>
    <definedName name="q">#REF!</definedName>
    <definedName name="rf">#REF!</definedName>
    <definedName name="rrrr">#REF!</definedName>
    <definedName name="rt">#REF!</definedName>
    <definedName name="rwerwe">#REF!</definedName>
    <definedName name="s_c_list">[22]Toolbox!$A$7:$H$969</definedName>
    <definedName name="saagasf">#N/A</definedName>
    <definedName name="sadfaffdas">#N/A</definedName>
    <definedName name="sadfas">#N/A</definedName>
    <definedName name="sadfasdf">#N/A</definedName>
    <definedName name="sadfasfw">#N/A</definedName>
    <definedName name="sadffdag">#N/A</definedName>
    <definedName name="sadfx">#N/A</definedName>
    <definedName name="sadgafasdd">#N/A</definedName>
    <definedName name="sadgafasfd">#N/A</definedName>
    <definedName name="sadgafsdwa">#N/A</definedName>
    <definedName name="sadgasdf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'[23]G.1R-Shou COP Gf'!#REF!</definedName>
    <definedName name="sd" hidden="1">#REF!</definedName>
    <definedName name="sdafg">#N/A</definedName>
    <definedName name="sdasqw">#N/A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fw">#N/A</definedName>
    <definedName name="sdfwsa">#N/A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'[15]Financ.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'[24]POWER ASSUMPTIONS'!$H$7</definedName>
    <definedName name="ss">#REF!</definedName>
    <definedName name="ss7fee">'[15]Financ. Overview'!$H$18</definedName>
    <definedName name="ssfafag">#N/A</definedName>
    <definedName name="subsfee">'[15]Financ. Overview'!$H$14</definedName>
    <definedName name="TableName">"Dummy"</definedName>
    <definedName name="toolbox">[25]Toolbox!$C$5:$T$1578</definedName>
    <definedName name="tr">#REF!</definedName>
    <definedName name="try">#N/A</definedName>
    <definedName name="tt">#REF!</definedName>
    <definedName name="ttt">#REF!</definedName>
    <definedName name="tttt">#REF!</definedName>
    <definedName name="uu">#REF!</definedName>
    <definedName name="uyi">#N/A</definedName>
    <definedName name="V5.1Fee">'[15]Financ. Overview'!$H$15</definedName>
    <definedName name="w">#REF!</definedName>
    <definedName name="we">#REF!</definedName>
    <definedName name="ws">#REF!</definedName>
    <definedName name="ww" hidden="1">#REF!</definedName>
    <definedName name="www">#REF!</definedName>
    <definedName name="XC标准偏差倍数">'[16]C01县级测算'!$C$3</definedName>
    <definedName name="XC系数上限">'[16]C01县级测算'!$B$3</definedName>
    <definedName name="XC系数下限">'[16]C01县级测算'!$A$3</definedName>
    <definedName name="XQJ保工资需求基数">[16]G01三保和付息需求基数!$F$9:$F$2853</definedName>
    <definedName name="XQJ保民生需求基数">[16]G01三保和付息需求基数!$L$9:$L$2853</definedName>
    <definedName name="XQJ保运转需求基数">[16]G01三保和付息需求基数!$I$9:$I$2853</definedName>
    <definedName name="XQJ付息需求基数">[16]G01三保和付息需求基数!$O$9:$O$2853</definedName>
    <definedName name="XQ保工资需求">[26]保工资运转!#REF!</definedName>
    <definedName name="XQ保民生需求">[20]财政部保基本民生!#REF!</definedName>
    <definedName name="XQ保运转需求">[26]保工资运转!#REF!</definedName>
    <definedName name="XQ津补贴需求">[26]保工资运转!#REF!</definedName>
    <definedName name="XQ调整后的保工资需求">'[16]C01县级测算'!$I$9:$I$2853</definedName>
    <definedName name="XS补助对象系数">'[16]C01县级测算'!$D$9:$D$2853</definedName>
    <definedName name="XS付息分档系数">'[16]C01县级测算'!$AB$9:$AB$2853</definedName>
    <definedName name="XS工资分档系数">'[16]C01县级测算'!$L$9:$L$2853</definedName>
    <definedName name="XS津补贴分档系数">'[16]C01县级测算'!$P$9:$P$2853</definedName>
    <definedName name="XS民生分档系数">'[16]C01县级测算'!$X$9:$X$2853</definedName>
    <definedName name="XS运转分档系数">'[16]C01县级测算'!$T$9:$T$2853</definedName>
    <definedName name="y">#REF!</definedName>
    <definedName name="yyyy">#REF!</definedName>
    <definedName name="YZ公用经费标准_公检法">[26]保工资运转!#REF!</definedName>
    <definedName name="YZ公用经费标准_行政">[26]保工资运转!#REF!</definedName>
    <definedName name="YZ公用经费标准_其他">[26]保工资运转!#REF!</definedName>
    <definedName name="YZ津补贴标准_离休">[26]保工资运转!#REF!</definedName>
    <definedName name="YZ津补贴标准_退休">[26]保工资运转!#REF!</definedName>
    <definedName name="YZ津补贴标准_在职">[26]保工资运转!#REF!</definedName>
    <definedName name="Z32_Cost_red">'[15]Financ. Overview'!#REF!</definedName>
    <definedName name="保险">'[8]SW-TEO'!#REF!</definedName>
    <definedName name="本级标准收入2004年">[27]本年收入合计!$E$4:$E$184</definedName>
    <definedName name="拨款汇总_合计">SUM([28]汇总!XFB1:XFD1)</definedName>
    <definedName name="部">#REF!</definedName>
    <definedName name="财政供养">#REF!</definedName>
    <definedName name="财政供养人员增幅2004年">[29]财政供养人员增幅!$E$6</definedName>
    <definedName name="财政供养人员增幅2004年分县">[29]财政供养人员增幅!$E$4:$E$184</definedName>
    <definedName name="赤字县图">#REF!</definedName>
    <definedName name="处室">#REF!</definedName>
    <definedName name="村级标准支出">[30]村级支出!$E$4:$E$184</definedName>
    <definedName name="大多数">[31]XL4Poppy!$A$15</definedName>
    <definedName name="大幅度">#REF!</definedName>
    <definedName name="地区名称">[32]封面!#REF!</definedName>
    <definedName name="地税" hidden="1">#REF!</definedName>
    <definedName name="第二产业分县2003年">[33]GDP!$G$4:$G$184</definedName>
    <definedName name="第二产业合计2003年">[33]GDP!$G$4</definedName>
    <definedName name="第三产业分县2003年">[33]GDP!$H$4:$H$184</definedName>
    <definedName name="第三产业合计2003年">[33]GDP!$H$4</definedName>
    <definedName name="饿">#REF!</definedName>
    <definedName name="凤飞飞" hidden="1">#REF!</definedName>
    <definedName name="耕地占用税分县2003年">[34]一般预算收入!$U$4:$U$184</definedName>
    <definedName name="耕地占用税合计2003年">[34]一般预算收入!$U$4</definedName>
    <definedName name="工商税收2004年">[35]工商税收!$S$4:$S$184</definedName>
    <definedName name="工商税收合计2004年">[35]工商税收!$S$4</definedName>
    <definedName name="公检法司部门编制数">[36]公检法司编制!$E$4:$E$184</definedName>
    <definedName name="公用标准支出">[37]合计!$E$4:$E$184</definedName>
    <definedName name="还有">#REF!</definedName>
    <definedName name="行政管理部门编制数">[36]行政编制!$E$4:$E$184</definedName>
    <definedName name="汇率">#REF!</definedName>
    <definedName name="机场">'[8]SW-TEO'!#REF!</definedName>
    <definedName name="基金处室">#REF!</definedName>
    <definedName name="基金金额">#REF!</definedName>
    <definedName name="基金科目">#REF!</definedName>
    <definedName name="基金类型">#REF!</definedName>
    <definedName name="交集补助比例">1/2</definedName>
    <definedName name="金额">#REF!</definedName>
    <definedName name="科目">#REF!</definedName>
    <definedName name="可比增幅上限">[16]J02分配因素!$B$10</definedName>
    <definedName name="可比增幅下限">[16]J02分配因素!$B$11</definedName>
    <definedName name="昆明">'[8]SW-TEO'!#REF!</definedName>
    <definedName name="类型">#REF!</definedName>
    <definedName name="农林水气">[38]D011H403!$A$5:$C$60</definedName>
    <definedName name="农业人口2003年">[39]农业人口!$E$4:$E$184</definedName>
    <definedName name="农业税分县2003年">[34]一般预算收入!$S$4:$S$184</definedName>
    <definedName name="农业税合计2003年">[34]一般预算收入!$S$4</definedName>
    <definedName name="农业特产税分县2003年">[34]一般预算收入!$T$4:$T$184</definedName>
    <definedName name="农业特产税合计2003年">[34]一般预算收入!$T$4</definedName>
    <definedName name="农业用地面积">[40]农业用地!$E$4:$E$184</definedName>
    <definedName name="平台">'[8]SW-TEO'!#REF!</definedName>
    <definedName name="其他补助比例">40%</definedName>
    <definedName name="其他限制开发区资金规模">10</definedName>
    <definedName name="契税分县2003年">[34]一般预算收入!$V$4:$V$184</definedName>
    <definedName name="契税合计2003年">[34]一般预算收入!$V$4</definedName>
    <definedName name="全额差额比例">'[41]C01-1'!#REF!</definedName>
    <definedName name="人员标准支出">[42]人员支出!$E$4:$E$184</definedName>
    <definedName name="日">#REF!</definedName>
    <definedName name="山东各县">#REF!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生态区层次明细" hidden="1">#REF!</definedName>
    <definedName name="省区">[43]均衡!$B$4:$B$44</definedName>
    <definedName name="是">#REF!</definedName>
    <definedName name="所得税">'[8]SW-TEO'!#REF!</definedName>
    <definedName name="新表">#REF!</definedName>
    <definedName name="新分享">'[8]SW-TEO'!#REF!</definedName>
    <definedName name="新昆明">'[8]SW-TEO'!#REF!</definedName>
    <definedName name="一般预算收入2003年">[34]一般预算收入!$AD$4:$AD$184</definedName>
    <definedName name="一般预算收入合计2003年">[34]一般预算收入!$AC$4</definedName>
    <definedName name="增支比例">0.8</definedName>
    <definedName name="支出">'[19]P1012001'!$A$6:$E$117</definedName>
    <definedName name="专项收入年初预算数" localSheetId="30">#REF!</definedName>
    <definedName name="专项收入全年预计数" localSheetId="30">#REF!</definedName>
    <definedName name="最终下达表">#REF!</definedName>
    <definedName name="전">#REF!</definedName>
    <definedName name="주택사업본부">#REF!</definedName>
    <definedName name="철구사업본부">#REF!</definedName>
    <definedName name="专项收入年初预算数" localSheetId="17">#REF!</definedName>
    <definedName name="专项收入全年预计数" localSheetId="17">#REF!</definedName>
    <definedName name="_xlnm.Print_Area" localSheetId="17">'14'!$A$1:$F$38</definedName>
    <definedName name="_xlnm.Print_Titles" localSheetId="17">'14'!$1:$4</definedName>
    <definedName name="专项收入年初预算数" localSheetId="18">#REF!</definedName>
    <definedName name="专项收入全年预计数" localSheetId="18">#REF!</definedName>
    <definedName name="_xlnm.Print_Area" localSheetId="18">'15'!$A$1:$F$22</definedName>
    <definedName name="_xlnm.Print_Titles" localSheetId="18">'15'!$1:$4</definedName>
    <definedName name="专项收入年初预算数" localSheetId="19">#REF!</definedName>
    <definedName name="专项收入全年预计数" localSheetId="19">#REF!</definedName>
    <definedName name="_xlnm.Print_Area" localSheetId="19">'16'!$A$1:$F$20</definedName>
    <definedName name="_xlnm.Print_Titles" localSheetId="19">'16'!$1:$4</definedName>
    <definedName name="专项收入年初预算数" localSheetId="20">#REF!</definedName>
    <definedName name="专项收入全年预计数" localSheetId="20">#REF!</definedName>
    <definedName name="_xlnm.Print_Area" localSheetId="20">'17'!$A$1:$F$38</definedName>
    <definedName name="_xlnm.Print_Titles" localSheetId="20">'17'!$1:$4</definedName>
    <definedName name="专项收入年初预算数" localSheetId="21">#REF!</definedName>
    <definedName name="专项收入全年预计数" localSheetId="21">#REF!</definedName>
    <definedName name="_xlnm.Print_Area" localSheetId="21">'18'!$A$1:$F$22</definedName>
    <definedName name="_xlnm.Print_Titles" localSheetId="21">'18'!$1:$4</definedName>
    <definedName name="专项收入年初预算数" localSheetId="22">#REF!</definedName>
    <definedName name="专项收入全年预计数" localSheetId="22">#REF!</definedName>
    <definedName name="_xlnm.Print_Area" localSheetId="22">'19'!$A$1:$F$20</definedName>
    <definedName name="_xlnm.Print_Titles" localSheetId="22">'19'!$1:$4</definedName>
    <definedName name="_lst_r_地方财政预算表2015年全省汇总_10_科目编码名称" localSheetId="42">[1]_ESList!$A$1:$A$27</definedName>
    <definedName name="专项收入年初预算数" localSheetId="42">#REF!</definedName>
    <definedName name="专项收入全年预计数" localSheetId="42">#REF!</definedName>
    <definedName name="_xlnm.Print_Area" localSheetId="42">'37'!$A$1:$D$37</definedName>
    <definedName name="_xlnm.Print_Titles" localSheetId="42">'37'!$1:$3</definedName>
    <definedName name="_lst_r_地方财政预算表2015年全省汇总_10_科目编码名称" localSheetId="43">[1]_ESList!$A$1:$A$27</definedName>
    <definedName name="专项收入年初预算数" localSheetId="43">#REF!</definedName>
    <definedName name="专项收入全年预计数" localSheetId="43">#REF!</definedName>
    <definedName name="_xlnm.Print_Area" localSheetId="43">'38'!$A$1:$D$21</definedName>
    <definedName name="_lst_r_地方财政预算表2015年全省汇总_10_科目编码名称" localSheetId="44">[1]_ESList!$A$1:$A$27</definedName>
    <definedName name="专项收入年初预算数" localSheetId="44">#REF!</definedName>
    <definedName name="专项收入全年预计数" localSheetId="44">#REF!</definedName>
    <definedName name="_xlnm.Print_Area" localSheetId="44">'39'!$A$1:$D$19</definedName>
    <definedName name="_lst_r_地方财政预算表2015年全省汇总_10_科目编码名称" localSheetId="45">[1]_ESList!$A$1:$A$27</definedName>
    <definedName name="专项收入年初预算数" localSheetId="45">#REF!</definedName>
    <definedName name="专项收入全年预计数" localSheetId="45">#REF!</definedName>
    <definedName name="_xlnm.Print_Area" localSheetId="45">'40'!$A$1:$D$37</definedName>
    <definedName name="_xlnm.Print_Titles" localSheetId="45">'40'!$1:$3</definedName>
    <definedName name="_lst_r_地方财政预算表2015年全省汇总_10_科目编码名称" localSheetId="46">[1]_ESList!$A$1:$A$27</definedName>
    <definedName name="专项收入年初预算数" localSheetId="46">#REF!</definedName>
    <definedName name="专项收入全年预计数" localSheetId="46">#REF!</definedName>
    <definedName name="_xlnm.Print_Area" localSheetId="46">'41'!$A$1:$D$21</definedName>
    <definedName name="_lst_r_地方财政预算表2015年全省汇总_10_科目编码名称" localSheetId="47">[1]_ESList!$A$1:$A$27</definedName>
    <definedName name="专项收入年初预算数" localSheetId="47">#REF!</definedName>
    <definedName name="专项收入全年预计数" localSheetId="47">#REF!</definedName>
    <definedName name="_xlnm.Print_Area" localSheetId="47">'42'!$A$1:$D$19</definedName>
    <definedName name="_xlnm.Print_Titles" localSheetId="47">'42'!$1:$3</definedName>
    <definedName name="_xlnm._FilterDatabase" hidden="1">#REF!</definedName>
    <definedName name="_xlnm.Print_Area">#N/A</definedName>
    <definedName name="_xlnm.Print_Titles">#N/A</definedName>
    <definedName name="事业发展支出">[45]事业发展!$E$4:$E$184</definedName>
    <definedName name="四季度">'[44]C01-1'!#REF!</definedName>
    <definedName name="位次d">[46]四月份月报!#REF!</definedName>
    <definedName name="乡镇个数">[47]行政区划!$D$6:$D$184</definedName>
    <definedName name="性别">[48]基础编码!$H$2:$H$3</definedName>
    <definedName name="学历">[48]基础编码!$S$2:$S$9</definedName>
    <definedName name="一般预算收入2002年">'[49]2002年一般预算收入'!$AC$4:$AC$184</definedName>
    <definedName name="中小学生人数2003年">[50]中小学生!$E$4:$E$184</definedName>
    <definedName name="总人口2003年">[51]总人口!$E$4:$E$184</definedName>
    <definedName name="建设情况">[52]指标项!$D$2:$D$3</definedName>
    <definedName name="连通方式">[52]指标项!$F$2:$F$6</definedName>
    <definedName name="连通性质">[52]指标项!$E$2:$E$5</definedName>
    <definedName name="设计阶段">[52]指标项!$G$2:$G$5</definedName>
    <definedName name="是否">[52]指标项!$A$2:$A$3</definedName>
    <definedName name="_xlnm._FilterDatabase" localSheetId="29" hidden="1">'24'!$A$3:$B$16</definedName>
    <definedName name="_xlnm.Print_Area" localSheetId="29">'24'!$A$1:$B$16</definedName>
    <definedName name="_xlnm.Print_Titles" localSheetId="29">'24'!$1:$3</definedName>
    <definedName name="专项收入年初预算数" localSheetId="29">#REF!</definedName>
    <definedName name="专项收入全年预计数" localSheetId="29">#REF!</definedName>
    <definedName name="_xlnm.Print_Area" localSheetId="31">'26'!$A$1:$B$49</definedName>
    <definedName name="_xlnm.Print_Titles" localSheetId="31">'26'!$1:$3</definedName>
    <definedName name="_xlnm.Print_Area" localSheetId="25">'21'!$C$1:$G$1294</definedName>
    <definedName name="_xlnm.Print_Titles" localSheetId="25">'21'!$1:$3</definedName>
    <definedName name="专项收入年初预算数" localSheetId="25">#REF!</definedName>
    <definedName name="专项收入全年预计数" localSheetId="25">#REF!</definedName>
    <definedName name="s" localSheetId="25">#REF!</definedName>
    <definedName name="A" localSheetId="25">#REF!</definedName>
    <definedName name="——" localSheetId="25">#REF!</definedName>
    <definedName name="_________t4" localSheetId="25">#REF!</definedName>
    <definedName name="_________t7" localSheetId="25">#REF!</definedName>
    <definedName name="______t4" localSheetId="25">#REF!</definedName>
    <definedName name="______t7" localSheetId="25">#REF!</definedName>
    <definedName name="_____t4" localSheetId="25">#REF!</definedName>
    <definedName name="_____t7" localSheetId="25">#REF!</definedName>
    <definedName name="____t4" localSheetId="25">#REF!</definedName>
    <definedName name="____t7" localSheetId="25">#REF!</definedName>
    <definedName name="___t4" localSheetId="25">#REF!</definedName>
    <definedName name="___t7" localSheetId="25">#REF!</definedName>
    <definedName name="__t4" localSheetId="25">#REF!</definedName>
    <definedName name="__t7" localSheetId="25">#REF!</definedName>
    <definedName name="_1t4_" localSheetId="25">#REF!</definedName>
    <definedName name="_2t7_" localSheetId="25">#REF!</definedName>
    <definedName name="_t4" localSheetId="25">#REF!</definedName>
    <definedName name="_t7" localSheetId="25">#REF!</definedName>
    <definedName name="aa" localSheetId="25">#REF!</definedName>
    <definedName name="ABC" localSheetId="25">#REF!</definedName>
    <definedName name="ABD" localSheetId="25">#REF!</definedName>
    <definedName name="ad" localSheetId="25">#REF!</definedName>
    <definedName name="county" localSheetId="25">#REF!</definedName>
    <definedName name="data" localSheetId="25">#REF!</definedName>
    <definedName name="Database" localSheetId="25">#REF!</definedName>
    <definedName name="database10" localSheetId="25">#REF!</definedName>
    <definedName name="database2" localSheetId="25">#REF!</definedName>
    <definedName name="database3" localSheetId="25">#REF!</definedName>
    <definedName name="df" localSheetId="25">#REF!</definedName>
    <definedName name="dsaa" localSheetId="25">#REF!</definedName>
    <definedName name="dw" localSheetId="25">#REF!</definedName>
    <definedName name="E206." localSheetId="25">#REF!</definedName>
    <definedName name="ee" localSheetId="25">#REF!</definedName>
    <definedName name="eee" localSheetId="25">#REF!</definedName>
    <definedName name="ef" localSheetId="25" hidden="1">#REF!</definedName>
    <definedName name="fd" localSheetId="25">#REF!</definedName>
    <definedName name="ff" localSheetId="25">#REF!</definedName>
    <definedName name="fff" localSheetId="25">#REF!</definedName>
    <definedName name="fgh" localSheetId="25">#REF!</definedName>
    <definedName name="fliter1" localSheetId="25" hidden="1">#REF!</definedName>
    <definedName name="fw_0" localSheetId="25">#REF!</definedName>
    <definedName name="gf" localSheetId="25">#REF!</definedName>
    <definedName name="hhhh" localSheetId="25">#REF!</definedName>
    <definedName name="kkkk" localSheetId="25">#REF!</definedName>
    <definedName name="mj" localSheetId="25">#REF!</definedName>
    <definedName name="Print_Area_MI" localSheetId="25">#REF!</definedName>
    <definedName name="q" localSheetId="25">#REF!</definedName>
    <definedName name="rf" localSheetId="25">#REF!</definedName>
    <definedName name="rrrr" localSheetId="25">#REF!</definedName>
    <definedName name="rt" localSheetId="25">#REF!</definedName>
    <definedName name="rwerwe" localSheetId="25">#REF!</definedName>
    <definedName name="sd" localSheetId="25" hidden="1">#REF!</definedName>
    <definedName name="ss" localSheetId="25">#REF!</definedName>
    <definedName name="tr" localSheetId="25">#REF!</definedName>
    <definedName name="tt" localSheetId="25">#REF!</definedName>
    <definedName name="ttt" localSheetId="25">#REF!</definedName>
    <definedName name="tttt" localSheetId="25">#REF!</definedName>
    <definedName name="uu" localSheetId="25">#REF!</definedName>
    <definedName name="w" localSheetId="25">#REF!</definedName>
    <definedName name="we" localSheetId="25">#REF!</definedName>
    <definedName name="ws" localSheetId="25">#REF!</definedName>
    <definedName name="ww" localSheetId="25" hidden="1">#REF!</definedName>
    <definedName name="www" localSheetId="25">#REF!</definedName>
    <definedName name="y" localSheetId="25">#REF!</definedName>
    <definedName name="yyyy" localSheetId="25">#REF!</definedName>
    <definedName name="部" localSheetId="25">#REF!</definedName>
    <definedName name="财政供养" localSheetId="25">#REF!</definedName>
    <definedName name="赤字县图" localSheetId="25">#REF!</definedName>
    <definedName name="处室" localSheetId="25">#REF!</definedName>
    <definedName name="大幅度" localSheetId="25">#REF!</definedName>
    <definedName name="地税" localSheetId="25" hidden="1">#REF!</definedName>
    <definedName name="饿" localSheetId="25">#REF!</definedName>
    <definedName name="凤飞飞" localSheetId="25" hidden="1">#REF!</definedName>
    <definedName name="还有" localSheetId="25">#REF!</definedName>
    <definedName name="汇率" localSheetId="25">#REF!</definedName>
    <definedName name="基金处室" localSheetId="25">#REF!</definedName>
    <definedName name="基金金额" localSheetId="25">#REF!</definedName>
    <definedName name="基金科目" localSheetId="25">#REF!</definedName>
    <definedName name="基金类型" localSheetId="25">#REF!</definedName>
    <definedName name="金额" localSheetId="25">#REF!</definedName>
    <definedName name="科目" localSheetId="25">#REF!</definedName>
    <definedName name="类型" localSheetId="25">#REF!</definedName>
    <definedName name="日" localSheetId="25">#REF!</definedName>
    <definedName name="山东各县" localSheetId="25">#REF!</definedName>
    <definedName name="生产列1" localSheetId="25">#REF!</definedName>
    <definedName name="生产列11" localSheetId="25">#REF!</definedName>
    <definedName name="生产列15" localSheetId="25">#REF!</definedName>
    <definedName name="生产列16" localSheetId="25">#REF!</definedName>
    <definedName name="生产列17" localSheetId="25">#REF!</definedName>
    <definedName name="生产列19" localSheetId="25">#REF!</definedName>
    <definedName name="生产列2" localSheetId="25">#REF!</definedName>
    <definedName name="生产列20" localSheetId="25">#REF!</definedName>
    <definedName name="生产列3" localSheetId="25">#REF!</definedName>
    <definedName name="生产列4" localSheetId="25">#REF!</definedName>
    <definedName name="生产列5" localSheetId="25">#REF!</definedName>
    <definedName name="生产列6" localSheetId="25">#REF!</definedName>
    <definedName name="生产列7" localSheetId="25">#REF!</definedName>
    <definedName name="生产列8" localSheetId="25">#REF!</definedName>
    <definedName name="生产列9" localSheetId="25">#REF!</definedName>
    <definedName name="生产期" localSheetId="25">#REF!</definedName>
    <definedName name="生产期1" localSheetId="25">#REF!</definedName>
    <definedName name="生产期11" localSheetId="25">#REF!</definedName>
    <definedName name="生产期123" localSheetId="25">#REF!</definedName>
    <definedName name="生产期15" localSheetId="25">#REF!</definedName>
    <definedName name="生产期16" localSheetId="25">#REF!</definedName>
    <definedName name="生产期17" localSheetId="25">#REF!</definedName>
    <definedName name="生产期19" localSheetId="25">#REF!</definedName>
    <definedName name="生产期2" localSheetId="25">#REF!</definedName>
    <definedName name="生产期20" localSheetId="25">#REF!</definedName>
    <definedName name="生产期3" localSheetId="25">#REF!</definedName>
    <definedName name="生产期4" localSheetId="25">#REF!</definedName>
    <definedName name="生产期5" localSheetId="25">#REF!</definedName>
    <definedName name="生产期6" localSheetId="25">#REF!</definedName>
    <definedName name="生产期7" localSheetId="25">#REF!</definedName>
    <definedName name="生产期8" localSheetId="25">#REF!</definedName>
    <definedName name="生产期9" localSheetId="25">#REF!</definedName>
    <definedName name="生态区层次明细" localSheetId="25" hidden="1">#REF!</definedName>
    <definedName name="是" localSheetId="25">#REF!</definedName>
    <definedName name="新表" localSheetId="25">#REF!</definedName>
    <definedName name="最终下达表" localSheetId="25">#REF!</definedName>
    <definedName name="전" localSheetId="25">#REF!</definedName>
    <definedName name="주택사업본부" localSheetId="25">#REF!</definedName>
    <definedName name="철구사업본부" localSheetId="25">#REF!</definedName>
    <definedName name="_xlnm.Print_Area" localSheetId="33">'28'!$C$1:$G$288</definedName>
    <definedName name="_xlnm.Print_Titles" localSheetId="33">'28'!$1:$3</definedName>
    <definedName name="专项收入年初预算数" localSheetId="33">#REF!</definedName>
    <definedName name="专项收入全年预计数" localSheetId="33">#REF!</definedName>
    <definedName name="s" localSheetId="33">#REF!</definedName>
    <definedName name="A" localSheetId="33">#REF!</definedName>
    <definedName name="——" localSheetId="33">#REF!</definedName>
    <definedName name="\d" localSheetId="33">[53]地方!$Q$4:$Q$5</definedName>
    <definedName name="_________t4" localSheetId="33">#REF!</definedName>
    <definedName name="_________t7" localSheetId="33">#REF!</definedName>
    <definedName name="______t4" localSheetId="33">#REF!</definedName>
    <definedName name="______t7" localSheetId="33">#REF!</definedName>
    <definedName name="_____t4" localSheetId="33">#REF!</definedName>
    <definedName name="_____t7" localSheetId="33">#REF!</definedName>
    <definedName name="____t4" localSheetId="33">#REF!</definedName>
    <definedName name="____t7" localSheetId="33">#REF!</definedName>
    <definedName name="___PA7" localSheetId="33">'[54]SW-TEO'!#REF!</definedName>
    <definedName name="___PA8" localSheetId="33">'[54]SW-TEO'!#REF!</definedName>
    <definedName name="___PD1" localSheetId="33">'[54]SW-TEO'!#REF!</definedName>
    <definedName name="___PE12" localSheetId="33">'[54]SW-TEO'!#REF!</definedName>
    <definedName name="___PE13" localSheetId="33">'[54]SW-TEO'!#REF!</definedName>
    <definedName name="___PE6" localSheetId="33">'[54]SW-TEO'!#REF!</definedName>
    <definedName name="___PE7" localSheetId="33">'[54]SW-TEO'!#REF!</definedName>
    <definedName name="___PE8" localSheetId="33">'[54]SW-TEO'!#REF!</definedName>
    <definedName name="___PE9" localSheetId="33">'[54]SW-TEO'!#REF!</definedName>
    <definedName name="___PH1" localSheetId="33">'[54]SW-TEO'!#REF!</definedName>
    <definedName name="___PI1" localSheetId="33">'[54]SW-TEO'!#REF!</definedName>
    <definedName name="___PK1" localSheetId="33">'[54]SW-TEO'!#REF!</definedName>
    <definedName name="___PK3" localSheetId="33">'[54]SW-TEO'!#REF!</definedName>
    <definedName name="___t4" localSheetId="33">#REF!</definedName>
    <definedName name="___t7" localSheetId="33">#REF!</definedName>
    <definedName name="__PA7" localSheetId="33">'[54]SW-TEO'!#REF!</definedName>
    <definedName name="__PA8" localSheetId="33">'[54]SW-TEO'!#REF!</definedName>
    <definedName name="__PD1" localSheetId="33">'[54]SW-TEO'!#REF!</definedName>
    <definedName name="__PE12" localSheetId="33">'[54]SW-TEO'!#REF!</definedName>
    <definedName name="__PE13" localSheetId="33">'[54]SW-TEO'!#REF!</definedName>
    <definedName name="__PE6" localSheetId="33">'[54]SW-TEO'!#REF!</definedName>
    <definedName name="__PE7" localSheetId="33">'[54]SW-TEO'!#REF!</definedName>
    <definedName name="__PE8" localSheetId="33">'[54]SW-TEO'!#REF!</definedName>
    <definedName name="__PE9" localSheetId="33">'[54]SW-TEO'!#REF!</definedName>
    <definedName name="__PH1" localSheetId="33">'[54]SW-TEO'!#REF!</definedName>
    <definedName name="__PI1" localSheetId="33">'[54]SW-TEO'!#REF!</definedName>
    <definedName name="__PK1" localSheetId="33">'[54]SW-TEO'!#REF!</definedName>
    <definedName name="__PK3" localSheetId="33">'[54]SW-TEO'!#REF!</definedName>
    <definedName name="__t4" localSheetId="33">#REF!</definedName>
    <definedName name="__t7" localSheetId="33">#REF!</definedName>
    <definedName name="_1t4_" localSheetId="33">#REF!</definedName>
    <definedName name="_2t7_" localSheetId="33">#REF!</definedName>
    <definedName name="_Fill" localSheetId="33" hidden="1">[55]eqpmad2!#REF!</definedName>
    <definedName name="_lst_r_财政收支分月完成数_支出分析_资金性质及预算科目代码名称" localSheetId="33">[56]_ESList!$A$1:$A$2458</definedName>
    <definedName name="_lst_r_财政收支分月完成数_支出县分析_县市区代码名称" localSheetId="33">[56]_ESList!$B$1:$B$153</definedName>
    <definedName name="_lst_r_财政预算编制质量评估分析表_一般收入_科目编码名称" localSheetId="33">[57]_ESList!$A$1:$A$113</definedName>
    <definedName name="_lst_r_地方财政总收入查看表_科目_科目编码名称" localSheetId="33">[58]_ESList!$A$1:$A$38</definedName>
    <definedName name="_lst_r_税收收入分行业分税种表查看_分县_税种编码名称" localSheetId="33">[59]_ESList!$A$1:$A$21</definedName>
    <definedName name="_PA7" localSheetId="33">'[54]SW-TEO'!#REF!</definedName>
    <definedName name="_PA8" localSheetId="33">'[54]SW-TEO'!#REF!</definedName>
    <definedName name="_PD1" localSheetId="33">'[54]SW-TEO'!#REF!</definedName>
    <definedName name="_PE12" localSheetId="33">'[54]SW-TEO'!#REF!</definedName>
    <definedName name="_PE13" localSheetId="33">'[54]SW-TEO'!#REF!</definedName>
    <definedName name="_PE6" localSheetId="33">'[54]SW-TEO'!#REF!</definedName>
    <definedName name="_PE7" localSheetId="33">'[54]SW-TEO'!#REF!</definedName>
    <definedName name="_PE8" localSheetId="33">'[54]SW-TEO'!#REF!</definedName>
    <definedName name="_PE9" localSheetId="33">'[54]SW-TEO'!#REF!</definedName>
    <definedName name="_PH1" localSheetId="33">'[54]SW-TEO'!#REF!</definedName>
    <definedName name="_PI1" localSheetId="33">'[54]SW-TEO'!#REF!</definedName>
    <definedName name="_PK1" localSheetId="33">'[54]SW-TEO'!#REF!</definedName>
    <definedName name="_PK3" localSheetId="33">'[54]SW-TEO'!#REF!</definedName>
    <definedName name="_t4" localSheetId="33">#REF!</definedName>
    <definedName name="_t7" localSheetId="33">#REF!</definedName>
    <definedName name="aa" localSheetId="33">#REF!</definedName>
    <definedName name="ABC" localSheetId="33">#REF!</definedName>
    <definedName name="ABD" localSheetId="33">#REF!</definedName>
    <definedName name="ad" localSheetId="33">#REF!</definedName>
    <definedName name="CL10_一般公共预算收入" localSheetId="33">'[60]C01县级测算'!$AC$9:$AC$2853</definedName>
    <definedName name="CL110_上级补助收入" localSheetId="33">'[60]C01县级测算'!$AE$9:$AE$2853</definedName>
    <definedName name="CL11002_一般性转移支付收入" localSheetId="33">'[60]C01县级测算'!$AF$9:$AF$2853</definedName>
    <definedName name="CL11003_专项转移支付收入" localSheetId="33">'[60]C01县级测算'!$AG$9:$AG$2853</definedName>
    <definedName name="CL2_一般公共预算支出" localSheetId="33">'[60]C01县级测算'!$AH$9:$AH$2853</definedName>
    <definedName name="CL23006_上解上级支出" localSheetId="33">'[60]C01县级测算'!$AI$9:$AI$2853</definedName>
    <definedName name="CL省份" localSheetId="33">'[60]C01县级测算'!$A$9:$A$2853</definedName>
    <definedName name="CL县级财力" localSheetId="33">'[60]C01县级测算'!$E$9:$E$2853</definedName>
    <definedName name="CL县级依赖度" localSheetId="33">'[60]C01县级测算'!$F$9:$F$2853</definedName>
    <definedName name="CL政策性减税" localSheetId="33">'[60]C01县级测算'!$G$9:$G$2853</definedName>
    <definedName name="county" localSheetId="33">#REF!</definedName>
    <definedName name="data" localSheetId="33">#REF!</definedName>
    <definedName name="Database" localSheetId="33">#REF!</definedName>
    <definedName name="database10" localSheetId="33">#REF!</definedName>
    <definedName name="database2" localSheetId="33">#REF!</definedName>
    <definedName name="database3" localSheetId="33">#REF!</definedName>
    <definedName name="df" localSheetId="33">#REF!</definedName>
    <definedName name="dsaa" localSheetId="33">#REF!</definedName>
    <definedName name="dw" localSheetId="33">#REF!</definedName>
    <definedName name="E206." localSheetId="33">#REF!</definedName>
    <definedName name="ee" localSheetId="33">#REF!</definedName>
    <definedName name="eee" localSheetId="33">#REF!</definedName>
    <definedName name="ef" localSheetId="33" hidden="1">#REF!</definedName>
    <definedName name="fd" localSheetId="33">#REF!</definedName>
    <definedName name="ff" localSheetId="33">#REF!</definedName>
    <definedName name="fff" localSheetId="33">#REF!</definedName>
    <definedName name="fgh" localSheetId="33">#REF!</definedName>
    <definedName name="fliter1" localSheetId="33" hidden="1">#REF!</definedName>
    <definedName name="FRC" localSheetId="33">[61]Main!$C$9</definedName>
    <definedName name="fw_0" localSheetId="33">#REF!</definedName>
    <definedName name="GB16_59岁人数占比" localSheetId="33">[60]J03标准!$A$65</definedName>
    <definedName name="GB60岁及以上人数占比" localSheetId="33">[60]J03标准!$A$66</definedName>
    <definedName name="GB差额人员职业年金" localSheetId="33">[60]J03标准!$B$27</definedName>
    <definedName name="GB城市低保标准" localSheetId="33">[60]J03标准!$B$62</definedName>
    <definedName name="GB城乡医疗补助标准" localSheetId="33">[60]J03标准!$B$69</definedName>
    <definedName name="GB初中教育经费标准" localSheetId="33">[60]J03标准!$B$42:$B$45</definedName>
    <definedName name="GB村级补助标准" localSheetId="33">[60]J03标准!$B$75</definedName>
    <definedName name="GB扶贫标准" localSheetId="33">[60]J03标准!$B$32</definedName>
    <definedName name="GB公检法在职国标工资" localSheetId="33">[60]J03标准!$B$7</definedName>
    <definedName name="GB孤儿救助标准" localSheetId="33">[60]J03标准!$B$67</definedName>
    <definedName name="GB行政、公检法在职年终奖" localSheetId="33">[60]J03标准!$B$10</definedName>
    <definedName name="GB行政在职国标工资" localSheetId="33">[60]J03标准!$B$6</definedName>
    <definedName name="GB基础养老金" localSheetId="33">[60]J03标准!$B$66</definedName>
    <definedName name="GB基卫补助标准" localSheetId="33">[60]J03标准!$B$70</definedName>
    <definedName name="GB计生补助标准" localSheetId="33">[60]J03标准!$B$71</definedName>
    <definedName name="GB艰苦边远地区津贴标准" localSheetId="33">[60]J03标准!$B$17:$B$23</definedName>
    <definedName name="GB离休人员经费" localSheetId="33">[60]J03标准!$B$12</definedName>
    <definedName name="GB农村低保标准" localSheetId="33">[60]J03标准!$B$63</definedName>
    <definedName name="GB农村文化补助" localSheetId="33">[60]J03标准!$B$60</definedName>
    <definedName name="GB贫困初中生补助" localSheetId="33">[60]J03标准!$B$49</definedName>
    <definedName name="GB贫困小学生补助" localSheetId="33">[60]J03标准!$B$48</definedName>
    <definedName name="GB普高免学费标准" localSheetId="33">[60]J03标准!$B$55:$B$58</definedName>
    <definedName name="GB普高助学金标准" localSheetId="33">[60]J03标准!$B$50</definedName>
    <definedName name="GB其他基本民生标准" localSheetId="33">[60]J03标准!$B$77</definedName>
    <definedName name="GB其他在职国标工资" localSheetId="33">[60]J03标准!$B$8</definedName>
    <definedName name="GB深度贫困县补助" localSheetId="33">[60]J03标准!$B$81:$B$87</definedName>
    <definedName name="GB事业单位绩效工资" localSheetId="33">[60]J03标准!$B$16</definedName>
    <definedName name="GB特殊教育标准" localSheetId="33">[60]J03标准!$B$46</definedName>
    <definedName name="GB退休人员经费" localSheetId="33">[60]J03标准!$B$13</definedName>
    <definedName name="GB完善人民警察工资待遇标准" localSheetId="33">[60]J03标准!$B$28</definedName>
    <definedName name="GB乡镇岗位补贴" localSheetId="33">[60]J03标准!$B$26</definedName>
    <definedName name="GB小学教育经费标准" localSheetId="33">[60]J03标准!$B$37:$B$40</definedName>
    <definedName name="GB学前教育资助标准" localSheetId="33">[60]J03标准!$B$34</definedName>
    <definedName name="GB学生营养改善标准" localSheetId="33">[60]J03标准!$B$51</definedName>
    <definedName name="GB养老保险缴费补助" localSheetId="33">[60]J03标准!$B$65</definedName>
    <definedName name="GB在职附加支出" localSheetId="33">[60]J03标准!$B$24</definedName>
    <definedName name="GB在职职级并行" localSheetId="33">[60]J03标准!$B$25</definedName>
    <definedName name="GB中职免学费标准" localSheetId="33">[60]J03标准!$B$53</definedName>
    <definedName name="GB中职助学金标准" localSheetId="33">[60]J03标准!$B$52</definedName>
    <definedName name="gf" localSheetId="33">#REF!</definedName>
    <definedName name="gxxx2004" localSheetId="33">'[62]P1012001'!$A$6:$E$117</definedName>
    <definedName name="hhhh" localSheetId="33">#REF!</definedName>
    <definedName name="JB艰边津贴标准" localSheetId="33">'[60]J04-2分县基础数据'!$J$9:$J$2853</definedName>
    <definedName name="JB离休人员津补贴标准" localSheetId="33">'[60]J04-2分县基础数据'!$L$9:$L$2853</definedName>
    <definedName name="JB退休人员津补贴标准" localSheetId="33">'[60]J04-2分县基础数据'!$M$9:$M$2853</definedName>
    <definedName name="JB在职人员津补贴标准" localSheetId="33">'[60]J04-2分县基础数据'!$K$9:$K$2853</definedName>
    <definedName name="JC成本差异系数" localSheetId="33">'[60]J04-2分县基础数据'!$I$9:$I$2853</definedName>
    <definedName name="JC户籍人口" localSheetId="33">'[60]J04-2分县基础数据'!$N$9:$N$2853</definedName>
    <definedName name="JC艰边类型" localSheetId="33">'[60]J04-2分县基础数据'!$G$9:$G$2853</definedName>
    <definedName name="JC津补贴标准全国平均数" localSheetId="33">'[60]J04-2分县基础数据'!$K$5</definedName>
    <definedName name="JC其他深度贫困地区标识" localSheetId="33">'[60]J04-2分县基础数据'!$H$9:$H$2853</definedName>
    <definedName name="JC区划名称" localSheetId="33">'[60]J04-2分县基础数据'!$B$9:$B$2853</definedName>
    <definedName name="JC区域代码" localSheetId="33">'[60]J04-2分县基础数据'!$F$9:$F$2853</definedName>
    <definedName name="JC省份" localSheetId="33">'[60]J04-2分县基础数据'!$A$9:$A$2853</definedName>
    <definedName name="JC县区类别" localSheetId="33">'[60]J04-2分县基础数据'!$D$9:$D$2853</definedName>
    <definedName name="JH均衡度奖励" localSheetId="33">[60]F05改善均衡度奖励!$B$13:$B$53</definedName>
    <definedName name="JK中央承担支出责任" localSheetId="33">'[60]J04-2分县基础数据'!$BU$9:$BU$2853</definedName>
    <definedName name="JM城镇低保人数" localSheetId="33">'[60]J04-2分县基础数据'!$R$9:$R$2853</definedName>
    <definedName name="JM村委会" localSheetId="33">'[60]J04-2分县基础数据'!$P$9:$P$2853</definedName>
    <definedName name="JM孤儿人数" localSheetId="33">'[60]J04-2分县基础数据'!$T$9:$T$2853</definedName>
    <definedName name="JM农村低保人数" localSheetId="33">'[60]J04-2分县基础数据'!$S$9:$S$2853</definedName>
    <definedName name="JP建档立卡贫困人口" localSheetId="33">'[60]J04-2分县基础数据'!$V$9:$V$2853</definedName>
    <definedName name="JR公检法在职人数" localSheetId="33">'[60]J04-2分县基础数据'!$BL$9:$BL$2853</definedName>
    <definedName name="JR行政在职人数" localSheetId="33">'[60]J04-2分县基础数据'!$BK$9:$BK$2853</definedName>
    <definedName name="JR教育在职人数" localSheetId="33">'[60]J04-2分县基础数据'!$BM$9:$BM$2853</definedName>
    <definedName name="JR离休人数" localSheetId="33">'[60]J04-2分县基础数据'!$BR$9:$BR$2853</definedName>
    <definedName name="JR其他在职人数" localSheetId="33">'[60]J04-2分县基础数据'!$BQ$9:$BQ$2853</definedName>
    <definedName name="JR其他在职人数60﹪" localSheetId="33">'[60]J04-2分县基础数据'!$BP$9:$BP$2853</definedName>
    <definedName name="JR退休人数" localSheetId="33">'[60]J04-2分县基础数据'!$BS$9:$BS$2853</definedName>
    <definedName name="JR卫生在职人数60﹪" localSheetId="33">'[60]J04-2分县基础数据'!$BO$9:$BO$2853</definedName>
    <definedName name="JR在职人数小计" localSheetId="33">'[60]J04-2分县基础数据'!$BJ$9:$BJ$2853</definedName>
    <definedName name="JS11002一般性转移支付收入" localSheetId="33">'[60]J04-1分省基础数据'!$Q$13:$Q$53</definedName>
    <definedName name="JS11003专项转移支付收入" localSheetId="33">'[60]J04-1分省基础数据'!$R$13:$R$53</definedName>
    <definedName name="JS2一般公共预算支出" localSheetId="33">'[60]J04-1分省基础数据'!$S$13:$S$53</definedName>
    <definedName name="JS补助范围标识" localSheetId="33">'[60]J04-1分省基础数据'!$J$13:$J$53</definedName>
    <definedName name="JS公用经费标准" localSheetId="33">'[60]J04-1分省基础数据'!$I$13:$I$53</definedName>
    <definedName name="JS减税规模" localSheetId="33">'[60]J04-1分省基础数据'!$M$13:$M$53</definedName>
    <definedName name="JS困难系数" localSheetId="33">'[60]J04-1分省基础数据'!$F$13:$F$53</definedName>
    <definedName name="JS区域" localSheetId="33">'[60]J04-1分省基础数据'!$C$13:$C$53</definedName>
    <definedName name="JS省份" localSheetId="33">'[60]J04-1分省基础数据'!$D$13:$D$53</definedName>
    <definedName name="JS省份编码" localSheetId="33">'[60]J04-1分省基础数据'!$B$13:$B$53</definedName>
    <definedName name="JS省行" localSheetId="33">INDEX('28'!JS省份,ROW()-12,0)</definedName>
    <definedName name="JS省级努力系数" localSheetId="33">'[60]C02省级努力程度系数'!$E$13:$E$53</definedName>
    <definedName name="JS增值税" localSheetId="33">'[60]J04-1分省基础数据'!$N$13:$N$53</definedName>
    <definedName name="JX城镇初中生" localSheetId="33">'[60]J04-2分县基础数据'!$AK$9:$AK$2853</definedName>
    <definedName name="JX城镇小学生" localSheetId="33">'[60]J04-2分县基础数据'!$AS$9:$AS$2853</definedName>
    <definedName name="JX农村初中生" localSheetId="33">'[60]J04-2分县基础数据'!$AN$9:$AN$2853</definedName>
    <definedName name="JX农村小学生" localSheetId="33">'[60]J04-2分县基础数据'!$AW$9:$AW$2853</definedName>
    <definedName name="JX农村学生营养改善试点" localSheetId="33">'[60]J04-2分县基础数据'!$X$9:$X$2853</definedName>
    <definedName name="JX普高学生" localSheetId="33">'[60]J04-2分县基础数据'!$AA$9:$AA$2853</definedName>
    <definedName name="JX特校学生" localSheetId="33">'[60]J04-2分县基础数据'!$AX$9:$AX$2853</definedName>
    <definedName name="JX幼儿园学生" localSheetId="33">'[60]J04-2分县基础数据'!$BB$9:$BB$2853</definedName>
    <definedName name="JX中职学生" localSheetId="33">'[60]J04-2分县基础数据'!$AE$9:$AE$2853</definedName>
    <definedName name="JZ应付利息" localSheetId="33">'[60]J04-2分县基础数据'!$BG$9:$BG$2853</definedName>
    <definedName name="J分配资金_付息" localSheetId="33">[60]J02分配因素!$G$5</definedName>
    <definedName name="J分配资金_工资" localSheetId="33">[60]J02分配因素!$D$5</definedName>
    <definedName name="J分配资金_绩效" localSheetId="33">[60]J02分配因素!$L$5</definedName>
    <definedName name="J分配资金_减税" localSheetId="33">[60]J02分配因素!$H$5</definedName>
    <definedName name="J分配资金_均衡" localSheetId="33">[60]J02分配因素!$I$5</definedName>
    <definedName name="J分配资金_均衡横向" localSheetId="33">[60]J02分配因素!$J$5</definedName>
    <definedName name="J分配资金_均衡纵向" localSheetId="33">[60]J02分配因素!$K$5</definedName>
    <definedName name="J分配资金_民生" localSheetId="33">[60]J02分配因素!$F$5</definedName>
    <definedName name="J分配资金_深度贫困" localSheetId="33">[60]J02分配因素!$M$5</definedName>
    <definedName name="J分配资金_特殊" localSheetId="33">[60]J02分配因素!$N$5</definedName>
    <definedName name="J分配资金_运转" localSheetId="33">[60]J02分配因素!$E$5</definedName>
    <definedName name="J分配资金_总额" localSheetId="33">[60]J02分配因素!$B$5</definedName>
    <definedName name="J基础编码" localSheetId="33">'[60]J04-2分县基础数据'!$C$9:$C$2853</definedName>
    <definedName name="J基础数据" localSheetId="33">'[60]J04-2分县基础数据'!$B$9:$BE$2853</definedName>
    <definedName name="J区划编码_2019" localSheetId="33">[60]J01编码表!$A$4:$A$3246</definedName>
    <definedName name="kkkk" localSheetId="33">#REF!</definedName>
    <definedName name="mj" localSheetId="33">#REF!</definedName>
    <definedName name="MS城市低保人数" localSheetId="33">[63]财政部保基本民生!#REF!</definedName>
    <definedName name="MS城乡居民基本医疗保险" localSheetId="33">[63]财政部保基本民生!#REF!</definedName>
    <definedName name="MS城乡居民社会养老保险" localSheetId="33">[63]财政部保基本民生!#REF!</definedName>
    <definedName name="MS城镇初中生" localSheetId="33">[63]财政部保基本民生!#REF!</definedName>
    <definedName name="MS城镇小学生" localSheetId="33">[63]财政部保基本民生!#REF!</definedName>
    <definedName name="MS初中公用经费补助" localSheetId="33">[63]财政部保基本民生!#REF!</definedName>
    <definedName name="MS村委会" localSheetId="33">[63]财政部保基本民生!#REF!</definedName>
    <definedName name="MS孤儿人口数" localSheetId="33">[63]财政部保基本民生!#REF!</definedName>
    <definedName name="MS基本公共卫生服务" localSheetId="33">[63]财政部保基本民生!#REF!</definedName>
    <definedName name="MS计划生育" localSheetId="33">[63]财政部保基本民生!#REF!</definedName>
    <definedName name="MS老龄人口" localSheetId="33">[63]财政部保基本民生!#REF!</definedName>
    <definedName name="MS免除普通高中建档立卡等家庭经济困难学生学杂费" localSheetId="33">[63]财政部保基本民生!#REF!</definedName>
    <definedName name="MS农村初中学生" localSheetId="33">[63]财政部保基本民生!#REF!</definedName>
    <definedName name="MS农村低保人数" localSheetId="33">[63]财政部保基本民生!#REF!</definedName>
    <definedName name="MS农村小学生" localSheetId="33">[63]财政部保基本民生!#REF!</definedName>
    <definedName name="MS农村学生营养改善试点县" localSheetId="33">[63]财政部保基本民生!#REF!</definedName>
    <definedName name="MS农村义务教育学生营养改善计划" localSheetId="33">[63]财政部保基本民生!#REF!</definedName>
    <definedName name="MS贫困寄宿生生活补助" localSheetId="33">[63]财政部保基本民生!#REF!</definedName>
    <definedName name="MS贫困人数" localSheetId="33">[63]财政部保基本民生!#REF!</definedName>
    <definedName name="MS普高学生" localSheetId="33">[63]财政部保基本民生!#REF!</definedName>
    <definedName name="MS普通高中学生助学金" localSheetId="33">[63]财政部保基本民生!#REF!</definedName>
    <definedName name="MS特校生" localSheetId="33">[63]财政部保基本民生!#REF!</definedName>
    <definedName name="MS小学公用经费补助" localSheetId="33">[63]财政部保基本民生!#REF!</definedName>
    <definedName name="MS养老缴费人数" localSheetId="33">[63]财政部保基本民生!#REF!</definedName>
    <definedName name="MS幼儿学生" localSheetId="33">[63]财政部保基本民生!#REF!</definedName>
    <definedName name="MS中职困难学生补助" localSheetId="33">[63]财政部保基本民生!#REF!</definedName>
    <definedName name="MS中职学生" localSheetId="33">[63]财政部保基本民生!#REF!</definedName>
    <definedName name="MS总人口" localSheetId="33">[63]财政部保基本民生!#REF!</definedName>
    <definedName name="OS" localSheetId="33">[64]Open!#REF!</definedName>
    <definedName name="Print_Area_MI" localSheetId="33">#REF!</definedName>
    <definedName name="q" localSheetId="33">#REF!</definedName>
    <definedName name="rf" localSheetId="33">#REF!</definedName>
    <definedName name="rrrr" localSheetId="33">#REF!</definedName>
    <definedName name="rt" localSheetId="33">#REF!</definedName>
    <definedName name="rwerwe" localSheetId="33">#REF!</definedName>
    <definedName name="s_c_list" localSheetId="33">[65]Toolbox!$A$7:$H$969</definedName>
    <definedName name="SCG" localSheetId="33">'[66]G.1R-Shou COP Gf'!#REF!</definedName>
    <definedName name="sd" localSheetId="33" hidden="1">#REF!</definedName>
    <definedName name="solar_ratio" localSheetId="33">'[67]POWER ASSUMPTIONS'!$H$7</definedName>
    <definedName name="ss" localSheetId="33">#REF!</definedName>
    <definedName name="toolbox" localSheetId="33">[68]Toolbox!$C$5:$T$1578</definedName>
    <definedName name="tr" localSheetId="33">#REF!</definedName>
    <definedName name="tt" localSheetId="33">#REF!</definedName>
    <definedName name="ttt" localSheetId="33">#REF!</definedName>
    <definedName name="tttt" localSheetId="33">#REF!</definedName>
    <definedName name="uu" localSheetId="33">#REF!</definedName>
    <definedName name="w" localSheetId="33">#REF!</definedName>
    <definedName name="we" localSheetId="33">#REF!</definedName>
    <definedName name="ws" localSheetId="33">#REF!</definedName>
    <definedName name="ww" localSheetId="33" hidden="1">#REF!</definedName>
    <definedName name="www" localSheetId="33">#REF!</definedName>
    <definedName name="XC标准偏差倍数" localSheetId="33">'[60]C01县级测算'!$C$3</definedName>
    <definedName name="XC系数上限" localSheetId="33">'[60]C01县级测算'!$B$3</definedName>
    <definedName name="XC系数下限" localSheetId="33">'[60]C01县级测算'!$A$3</definedName>
    <definedName name="XQJ保工资需求基数" localSheetId="33">[60]G01三保和付息需求基数!$F$9:$F$2853</definedName>
    <definedName name="XQJ保民生需求基数" localSheetId="33">[60]G01三保和付息需求基数!$L$9:$L$2853</definedName>
    <definedName name="XQJ保运转需求基数" localSheetId="33">[60]G01三保和付息需求基数!$I$9:$I$2853</definedName>
    <definedName name="XQJ付息需求基数" localSheetId="33">[60]G01三保和付息需求基数!$O$9:$O$2853</definedName>
    <definedName name="XQ保民生需求" localSheetId="33">[63]财政部保基本民生!#REF!</definedName>
    <definedName name="XQ调整后的保工资需求" localSheetId="33">'[60]C01县级测算'!$I$9:$I$2853</definedName>
    <definedName name="XS补助对象系数" localSheetId="33">'[60]C01县级测算'!$D$9:$D$2853</definedName>
    <definedName name="XS付息分档系数" localSheetId="33">'[60]C01县级测算'!$AB$9:$AB$2853</definedName>
    <definedName name="XS工资分档系数" localSheetId="33">'[60]C01县级测算'!$L$9:$L$2853</definedName>
    <definedName name="XS津补贴分档系数" localSheetId="33">'[60]C01县级测算'!$P$9:$P$2853</definedName>
    <definedName name="XS民生分档系数" localSheetId="33">'[60]C01县级测算'!$X$9:$X$2853</definedName>
    <definedName name="XS运转分档系数" localSheetId="33">'[60]C01县级测算'!$T$9:$T$2853</definedName>
    <definedName name="y" localSheetId="33">#REF!</definedName>
    <definedName name="yyyy" localSheetId="33">#REF!</definedName>
    <definedName name="保险" localSheetId="33">'[54]SW-TEO'!#REF!</definedName>
    <definedName name="本级标准收入2004年" localSheetId="33">[69]本年收入合计!$E$4:$E$184</definedName>
    <definedName name="拨款汇总_合计" localSheetId="33">SUM([70]汇总!XFB1:XFD1)</definedName>
    <definedName name="部" localSheetId="33">#REF!</definedName>
    <definedName name="财政供养" localSheetId="33">#REF!</definedName>
    <definedName name="赤字县图" localSheetId="33">#REF!</definedName>
    <definedName name="处室" localSheetId="33">#REF!</definedName>
    <definedName name="村级标准支出" localSheetId="33">[71]村级支出!$E$4:$E$184</definedName>
    <definedName name="大幅度" localSheetId="33">#REF!</definedName>
    <definedName name="地区名称" localSheetId="33">[72]封面!#REF!</definedName>
    <definedName name="地税" localSheetId="33" hidden="1">#REF!</definedName>
    <definedName name="饿" localSheetId="33">#REF!</definedName>
    <definedName name="凤飞飞" localSheetId="33" hidden="1">#REF!</definedName>
    <definedName name="耕地占用税分县2003年" localSheetId="33">[73]一般预算收入!$U$4:$U$184</definedName>
    <definedName name="耕地占用税合计2003年" localSheetId="33">[73]一般预算收入!$U$4</definedName>
    <definedName name="工商税收2004年" localSheetId="33">[74]工商税收!$S$4:$S$184</definedName>
    <definedName name="工商税收合计2004年" localSheetId="33">[74]工商税收!$S$4</definedName>
    <definedName name="公检法司部门编制数" localSheetId="33">[75]公检法司编制!$E$4:$E$184</definedName>
    <definedName name="还有" localSheetId="33">#REF!</definedName>
    <definedName name="行政管理部门编制数" localSheetId="33">[75]行政编制!$E$4:$E$184</definedName>
    <definedName name="汇率" localSheetId="33">#REF!</definedName>
    <definedName name="机场" localSheetId="33">'[54]SW-TEO'!#REF!</definedName>
    <definedName name="基金处室" localSheetId="33">#REF!</definedName>
    <definedName name="基金金额" localSheetId="33">#REF!</definedName>
    <definedName name="基金科目" localSheetId="33">#REF!</definedName>
    <definedName name="基金类型" localSheetId="33">#REF!</definedName>
    <definedName name="金额" localSheetId="33">#REF!</definedName>
    <definedName name="科目" localSheetId="33">#REF!</definedName>
    <definedName name="可比增幅上限" localSheetId="33">[60]J02分配因素!$B$10</definedName>
    <definedName name="可比增幅下限" localSheetId="33">[60]J02分配因素!$B$11</definedName>
    <definedName name="昆明" localSheetId="33">'[54]SW-TEO'!#REF!</definedName>
    <definedName name="类型" localSheetId="33">#REF!</definedName>
    <definedName name="农林水气" localSheetId="33">[76]D011H403!$A$5:$C$60</definedName>
    <definedName name="农业人口2003年" localSheetId="33">[77]农业人口!$E$4:$E$184</definedName>
    <definedName name="农业税分县2003年" localSheetId="33">[73]一般预算收入!$S$4:$S$184</definedName>
    <definedName name="农业税合计2003年" localSheetId="33">[73]一般预算收入!$S$4</definedName>
    <definedName name="农业特产税分县2003年" localSheetId="33">[73]一般预算收入!$T$4:$T$184</definedName>
    <definedName name="农业特产税合计2003年" localSheetId="33">[73]一般预算收入!$T$4</definedName>
    <definedName name="农业用地面积" localSheetId="33">[78]农业用地!$E$4:$E$184</definedName>
    <definedName name="平台" localSheetId="33">'[54]SW-TEO'!#REF!</definedName>
    <definedName name="契税分县2003年" localSheetId="33">[73]一般预算收入!$V$4:$V$184</definedName>
    <definedName name="契税合计2003年" localSheetId="33">[73]一般预算收入!$V$4</definedName>
    <definedName name="人员标准支出" localSheetId="33">[79]人员支出!$E$4:$E$184</definedName>
    <definedName name="日" localSheetId="33">#REF!</definedName>
    <definedName name="山东各县" localSheetId="33">#REF!</definedName>
    <definedName name="生产列1" localSheetId="33">#REF!</definedName>
    <definedName name="生产列11" localSheetId="33">#REF!</definedName>
    <definedName name="生产列15" localSheetId="33">#REF!</definedName>
    <definedName name="生产列16" localSheetId="33">#REF!</definedName>
    <definedName name="生产列17" localSheetId="33">#REF!</definedName>
    <definedName name="生产列19" localSheetId="33">#REF!</definedName>
    <definedName name="生产列2" localSheetId="33">#REF!</definedName>
    <definedName name="生产列20" localSheetId="33">#REF!</definedName>
    <definedName name="生产列3" localSheetId="33">#REF!</definedName>
    <definedName name="生产列4" localSheetId="33">#REF!</definedName>
    <definedName name="生产列5" localSheetId="33">#REF!</definedName>
    <definedName name="生产列6" localSheetId="33">#REF!</definedName>
    <definedName name="生产列7" localSheetId="33">#REF!</definedName>
    <definedName name="生产列8" localSheetId="33">#REF!</definedName>
    <definedName name="生产列9" localSheetId="33">#REF!</definedName>
    <definedName name="生产期" localSheetId="33">#REF!</definedName>
    <definedName name="生产期1" localSheetId="33">#REF!</definedName>
    <definedName name="生产期11" localSheetId="33">#REF!</definedName>
    <definedName name="生产期123" localSheetId="33">#REF!</definedName>
    <definedName name="生产期15" localSheetId="33">#REF!</definedName>
    <definedName name="生产期16" localSheetId="33">#REF!</definedName>
    <definedName name="生产期17" localSheetId="33">#REF!</definedName>
    <definedName name="生产期19" localSheetId="33">#REF!</definedName>
    <definedName name="生产期2" localSheetId="33">#REF!</definedName>
    <definedName name="生产期20" localSheetId="33">#REF!</definedName>
    <definedName name="生产期3" localSheetId="33">#REF!</definedName>
    <definedName name="生产期4" localSheetId="33">#REF!</definedName>
    <definedName name="生产期5" localSheetId="33">#REF!</definedName>
    <definedName name="生产期6" localSheetId="33">#REF!</definedName>
    <definedName name="生产期7" localSheetId="33">#REF!</definedName>
    <definedName name="生产期8" localSheetId="33">#REF!</definedName>
    <definedName name="生产期9" localSheetId="33">#REF!</definedName>
    <definedName name="生态区层次明细" localSheetId="33" hidden="1">#REF!</definedName>
    <definedName name="是" localSheetId="33">#REF!</definedName>
    <definedName name="所得税" localSheetId="33">'[54]SW-TEO'!#REF!</definedName>
    <definedName name="新表" localSheetId="33">#REF!</definedName>
    <definedName name="新分享" localSheetId="33">'[54]SW-TEO'!#REF!</definedName>
    <definedName name="新昆明" localSheetId="33">'[54]SW-TEO'!#REF!</definedName>
    <definedName name="一般预算收入2003年" localSheetId="33">[73]一般预算收入!$AD$4:$AD$184</definedName>
    <definedName name="一般预算收入合计2003年" localSheetId="33">[73]一般预算收入!$AC$4</definedName>
    <definedName name="支出" localSheetId="33">'[62]P1012001'!$A$6:$E$117</definedName>
    <definedName name="最终下达表" localSheetId="33">#REF!</definedName>
    <definedName name="전" localSheetId="33">#REF!</definedName>
    <definedName name="주택사업본부" localSheetId="33">#REF!</definedName>
    <definedName name="철구사업본부" localSheetId="33">#REF!</definedName>
    <definedName name="事业发展支出" localSheetId="33">[81]事业发展!$E$4:$E$184</definedName>
    <definedName name="四季度" localSheetId="33">'[80]C01-1'!#REF!</definedName>
    <definedName name="位次d" localSheetId="33">[82]四月份月报!#REF!</definedName>
    <definedName name="乡镇个数" localSheetId="33">[83]行政区划!$D$6:$D$184</definedName>
    <definedName name="性别" localSheetId="33">[84]基础编码!$H$2:$H$3</definedName>
    <definedName name="学历" localSheetId="33">[84]基础编码!$S$2:$S$9</definedName>
    <definedName name="一般预算收入2002年" localSheetId="33">'[85]2002年一般预算收入'!$AC$4:$AC$184</definedName>
    <definedName name="中小学生人数2003年" localSheetId="33">[86]中小学生!$E$4:$E$184</definedName>
    <definedName name="总人口2003年" localSheetId="33">[87]总人口!$E$4:$E$184</definedName>
    <definedName name="——" localSheetId="48">#REF!</definedName>
    <definedName name="\d" localSheetId="48">[88]地方!$Q$4:$Q$5</definedName>
    <definedName name="_________t4" localSheetId="48">#REF!</definedName>
    <definedName name="_________t7" localSheetId="48">#REF!</definedName>
    <definedName name="______t4" localSheetId="48">#REF!</definedName>
    <definedName name="______t7" localSheetId="48">#REF!</definedName>
    <definedName name="_____t4" localSheetId="48">#REF!</definedName>
    <definedName name="_____t7" localSheetId="48">#REF!</definedName>
    <definedName name="____t4" localSheetId="48">#REF!</definedName>
    <definedName name="____t7" localSheetId="48">#REF!</definedName>
    <definedName name="___PA7" localSheetId="48">'[89]SW-TEO'!#REF!</definedName>
    <definedName name="___PA8" localSheetId="48">'[89]SW-TEO'!#REF!</definedName>
    <definedName name="___PD1" localSheetId="48">'[89]SW-TEO'!#REF!</definedName>
    <definedName name="___PE12" localSheetId="48">'[89]SW-TEO'!#REF!</definedName>
    <definedName name="___PE13" localSheetId="48">'[89]SW-TEO'!#REF!</definedName>
    <definedName name="___PE6" localSheetId="48">'[89]SW-TEO'!#REF!</definedName>
    <definedName name="___PE7" localSheetId="48">'[89]SW-TEO'!#REF!</definedName>
    <definedName name="___PE8" localSheetId="48">'[89]SW-TEO'!#REF!</definedName>
    <definedName name="___PE9" localSheetId="48">'[89]SW-TEO'!#REF!</definedName>
    <definedName name="___PH1" localSheetId="48">'[89]SW-TEO'!#REF!</definedName>
    <definedName name="___PI1" localSheetId="48">'[89]SW-TEO'!#REF!</definedName>
    <definedName name="___PK1" localSheetId="48">'[89]SW-TEO'!#REF!</definedName>
    <definedName name="___PK3" localSheetId="48">'[89]SW-TEO'!#REF!</definedName>
    <definedName name="___t4" localSheetId="48">#REF!</definedName>
    <definedName name="___t7" localSheetId="48">#REF!</definedName>
    <definedName name="__PA7" localSheetId="48">'[89]SW-TEO'!#REF!</definedName>
    <definedName name="__PA8" localSheetId="48">'[89]SW-TEO'!#REF!</definedName>
    <definedName name="__PD1" localSheetId="48">'[89]SW-TEO'!#REF!</definedName>
    <definedName name="__PE12" localSheetId="48">'[89]SW-TEO'!#REF!</definedName>
    <definedName name="__PE13" localSheetId="48">'[89]SW-TEO'!#REF!</definedName>
    <definedName name="__PE6" localSheetId="48">'[89]SW-TEO'!#REF!</definedName>
    <definedName name="__PE7" localSheetId="48">'[89]SW-TEO'!#REF!</definedName>
    <definedName name="__PE8" localSheetId="48">'[89]SW-TEO'!#REF!</definedName>
    <definedName name="__PE9" localSheetId="48">'[89]SW-TEO'!#REF!</definedName>
    <definedName name="__PH1" localSheetId="48">'[89]SW-TEO'!#REF!</definedName>
    <definedName name="__PI1" localSheetId="48">'[89]SW-TEO'!#REF!</definedName>
    <definedName name="__PK1" localSheetId="48">'[89]SW-TEO'!#REF!</definedName>
    <definedName name="__PK3" localSheetId="48">'[89]SW-TEO'!#REF!</definedName>
    <definedName name="__t4" localSheetId="48">#REF!</definedName>
    <definedName name="__t7" localSheetId="48">#REF!</definedName>
    <definedName name="_1t4_" localSheetId="48">#REF!</definedName>
    <definedName name="_2t7_" localSheetId="48">#REF!</definedName>
    <definedName name="_Fill" localSheetId="48" hidden="1">[90]eqpmad2!#REF!</definedName>
    <definedName name="_xlnm._FilterDatabase" localSheetId="48" hidden="1">'43'!$A$4:$H$4</definedName>
    <definedName name="_lst_r_财政收支分月完成数_支出分析_资金性质及预算科目代码名称" localSheetId="48">[91]_ESList!$A$1:$A$2458</definedName>
    <definedName name="_lst_r_财政收支分月完成数_支出县分析_县市区代码名称" localSheetId="48">[91]_ESList!$B$1:$B$153</definedName>
    <definedName name="_lst_r_财政预算编制质量评估分析表_一般收入_科目编码名称" localSheetId="48">[92]_ESList!$A$1:$A$113</definedName>
    <definedName name="_lst_r_地方财政总收入查看表_科目_科目编码名称" localSheetId="48">[93]_ESList!$A$1:$A$38</definedName>
    <definedName name="_lst_r_税收收入分行业分税种表查看_分县_税种编码名称" localSheetId="48">[94]_ESList!$A$1:$A$21</definedName>
    <definedName name="_PA7" localSheetId="48">'[89]SW-TEO'!#REF!</definedName>
    <definedName name="_PA8" localSheetId="48">'[89]SW-TEO'!#REF!</definedName>
    <definedName name="_PD1" localSheetId="48">'[89]SW-TEO'!#REF!</definedName>
    <definedName name="_PE12" localSheetId="48">'[89]SW-TEO'!#REF!</definedName>
    <definedName name="_PE13" localSheetId="48">'[89]SW-TEO'!#REF!</definedName>
    <definedName name="_PE6" localSheetId="48">'[89]SW-TEO'!#REF!</definedName>
    <definedName name="_PE7" localSheetId="48">'[89]SW-TEO'!#REF!</definedName>
    <definedName name="_PE8" localSheetId="48">'[89]SW-TEO'!#REF!</definedName>
    <definedName name="_PE9" localSheetId="48">'[89]SW-TEO'!#REF!</definedName>
    <definedName name="_PH1" localSheetId="48">'[89]SW-TEO'!#REF!</definedName>
    <definedName name="_PI1" localSheetId="48">'[89]SW-TEO'!#REF!</definedName>
    <definedName name="_PK1" localSheetId="48">'[89]SW-TEO'!#REF!</definedName>
    <definedName name="_PK3" localSheetId="48">'[89]SW-TEO'!#REF!</definedName>
    <definedName name="_t4" localSheetId="48">#REF!</definedName>
    <definedName name="_t7" localSheetId="48">#REF!</definedName>
    <definedName name="A" localSheetId="48">#REF!</definedName>
    <definedName name="aa" localSheetId="48">#REF!</definedName>
    <definedName name="ABC" localSheetId="48">#REF!</definedName>
    <definedName name="ABD" localSheetId="48">#REF!</definedName>
    <definedName name="ad" localSheetId="48">#REF!</definedName>
    <definedName name="CL10_一般公共预算收入" localSheetId="48">'[95]C01县级测算'!$AC$9:$AC$2853</definedName>
    <definedName name="CL110_上级补助收入" localSheetId="48">'[95]C01县级测算'!$AE$9:$AE$2853</definedName>
    <definedName name="CL11002_一般性转移支付收入" localSheetId="48">'[95]C01县级测算'!$AF$9:$AF$2853</definedName>
    <definedName name="CL11003_专项转移支付收入" localSheetId="48">'[95]C01县级测算'!$AG$9:$AG$2853</definedName>
    <definedName name="CL2_一般公共预算支出" localSheetId="48">'[95]C01县级测算'!$AH$9:$AH$2853</definedName>
    <definedName name="CL23006_上解上级支出" localSheetId="48">'[95]C01县级测算'!$AI$9:$AI$2853</definedName>
    <definedName name="CL省份" localSheetId="48">'[95]C01县级测算'!$A$9:$A$2853</definedName>
    <definedName name="CL县级财力" localSheetId="48">'[95]C01县级测算'!$E$9:$E$2853</definedName>
    <definedName name="CL县级依赖度" localSheetId="48">'[95]C01县级测算'!$F$9:$F$2853</definedName>
    <definedName name="CL政策性减税" localSheetId="48">'[95]C01县级测算'!$G$9:$G$2853</definedName>
    <definedName name="county" localSheetId="48">#REF!</definedName>
    <definedName name="data" localSheetId="48">#REF!</definedName>
    <definedName name="Database" localSheetId="48">#REF!</definedName>
    <definedName name="database10" localSheetId="48">#REF!</definedName>
    <definedName name="database2" localSheetId="48">#REF!</definedName>
    <definedName name="database3" localSheetId="48">#REF!</definedName>
    <definedName name="df" localSheetId="48">#REF!</definedName>
    <definedName name="dsaa" localSheetId="48">#REF!</definedName>
    <definedName name="dw" localSheetId="48">#REF!</definedName>
    <definedName name="E206." localSheetId="48">#REF!</definedName>
    <definedName name="ee" localSheetId="48">#REF!</definedName>
    <definedName name="eee" localSheetId="48">#REF!</definedName>
    <definedName name="ef" localSheetId="48" hidden="1">#REF!</definedName>
    <definedName name="fd" localSheetId="48">#REF!</definedName>
    <definedName name="ff" localSheetId="48">#REF!</definedName>
    <definedName name="fff" localSheetId="48">#REF!</definedName>
    <definedName name="fgh" localSheetId="48">#REF!</definedName>
    <definedName name="fliter1" localSheetId="48" hidden="1">#REF!</definedName>
    <definedName name="FRC" localSheetId="48">[96]Main!$C$9</definedName>
    <definedName name="fw_0" localSheetId="48">#REF!</definedName>
    <definedName name="GB16_59岁人数占比" localSheetId="48">[95]J03标准!$A$65</definedName>
    <definedName name="GB60岁及以上人数占比" localSheetId="48">[95]J03标准!$A$66</definedName>
    <definedName name="GB差额人员职业年金" localSheetId="48">[95]J03标准!$B$27</definedName>
    <definedName name="GB城市低保标准" localSheetId="48">[95]J03标准!$B$62</definedName>
    <definedName name="GB城乡医疗补助标准" localSheetId="48">[95]J03标准!$B$69</definedName>
    <definedName name="GB初中教育经费标准" localSheetId="48">[95]J03标准!$B$42:$B$45</definedName>
    <definedName name="GB村级补助标准" localSheetId="48">[95]J03标准!$B$75</definedName>
    <definedName name="GB扶贫标准" localSheetId="48">[95]J03标准!$B$32</definedName>
    <definedName name="GB公检法在职国标工资" localSheetId="48">[95]J03标准!$B$7</definedName>
    <definedName name="GB孤儿救助标准" localSheetId="48">[95]J03标准!$B$67</definedName>
    <definedName name="GB行政、公检法在职年终奖" localSheetId="48">[95]J03标准!$B$10</definedName>
    <definedName name="GB行政在职国标工资" localSheetId="48">[95]J03标准!$B$6</definedName>
    <definedName name="GB基础养老金" localSheetId="48">[95]J03标准!$B$66</definedName>
    <definedName name="GB基卫补助标准" localSheetId="48">[95]J03标准!$B$70</definedName>
    <definedName name="GB计生补助标准" localSheetId="48">[95]J03标准!$B$71</definedName>
    <definedName name="GB艰苦边远地区津贴标准" localSheetId="48">[95]J03标准!$B$17:$B$23</definedName>
    <definedName name="GB离休人员经费" localSheetId="48">[95]J03标准!$B$12</definedName>
    <definedName name="GB农村低保标准" localSheetId="48">[95]J03标准!$B$63</definedName>
    <definedName name="GB农村文化补助" localSheetId="48">[95]J03标准!$B$60</definedName>
    <definedName name="GB贫困初中生补助" localSheetId="48">[95]J03标准!$B$49</definedName>
    <definedName name="GB贫困小学生补助" localSheetId="48">[95]J03标准!$B$48</definedName>
    <definedName name="GB普高免学费标准" localSheetId="48">[95]J03标准!$B$55:$B$58</definedName>
    <definedName name="GB普高助学金标准" localSheetId="48">[95]J03标准!$B$50</definedName>
    <definedName name="GB其他基本民生标准" localSheetId="48">[95]J03标准!$B$77</definedName>
    <definedName name="GB其他在职国标工资" localSheetId="48">[95]J03标准!$B$8</definedName>
    <definedName name="GB深度贫困县补助" localSheetId="48">[95]J03标准!$B$81:$B$87</definedName>
    <definedName name="GB事业单位绩效工资" localSheetId="48">[95]J03标准!$B$16</definedName>
    <definedName name="GB特殊教育标准" localSheetId="48">[95]J03标准!$B$46</definedName>
    <definedName name="GB退休人员经费" localSheetId="48">[95]J03标准!$B$13</definedName>
    <definedName name="GB完善人民警察工资待遇标准" localSheetId="48">[95]J03标准!$B$28</definedName>
    <definedName name="GB乡镇岗位补贴" localSheetId="48">[95]J03标准!$B$26</definedName>
    <definedName name="GB小学教育经费标准" localSheetId="48">[95]J03标准!$B$37:$B$40</definedName>
    <definedName name="GB学前教育资助标准" localSheetId="48">[95]J03标准!$B$34</definedName>
    <definedName name="GB学生营养改善标准" localSheetId="48">[95]J03标准!$B$51</definedName>
    <definedName name="GB养老保险缴费补助" localSheetId="48">[95]J03标准!$B$65</definedName>
    <definedName name="GB在职附加支出" localSheetId="48">[95]J03标准!$B$24</definedName>
    <definedName name="GB在职职级并行" localSheetId="48">[95]J03标准!$B$25</definedName>
    <definedName name="GB中职免学费标准" localSheetId="48">[95]J03标准!$B$53</definedName>
    <definedName name="GB中职助学金标准" localSheetId="48">[95]J03标准!$B$52</definedName>
    <definedName name="gf" localSheetId="48">#REF!</definedName>
    <definedName name="gxxx2004" localSheetId="48">'[97]P1012001'!$A$6:$E$117</definedName>
    <definedName name="hhhh" localSheetId="48">#REF!</definedName>
    <definedName name="JB艰边津贴标准" localSheetId="48">'[95]J04-2分县基础数据'!$J$9:$J$2853</definedName>
    <definedName name="JB离休人员津补贴标准" localSheetId="48">'[95]J04-2分县基础数据'!$L$9:$L$2853</definedName>
    <definedName name="JB退休人员津补贴标准" localSheetId="48">'[95]J04-2分县基础数据'!$M$9:$M$2853</definedName>
    <definedName name="JB在职人员津补贴标准" localSheetId="48">'[95]J04-2分县基础数据'!$K$9:$K$2853</definedName>
    <definedName name="JC成本差异系数" localSheetId="48">'[95]J04-2分县基础数据'!$I$9:$I$2853</definedName>
    <definedName name="JC户籍人口" localSheetId="48">'[95]J04-2分县基础数据'!$N$9:$N$2853</definedName>
    <definedName name="JC艰边类型" localSheetId="48">'[95]J04-2分县基础数据'!$G$9:$G$2853</definedName>
    <definedName name="JC津补贴标准全国平均数" localSheetId="48">'[95]J04-2分县基础数据'!$K$5</definedName>
    <definedName name="JC其他深度贫困地区标识" localSheetId="48">'[95]J04-2分县基础数据'!$H$9:$H$2853</definedName>
    <definedName name="JC区划名称" localSheetId="48">'[95]J04-2分县基础数据'!$B$9:$B$2853</definedName>
    <definedName name="JC区域代码" localSheetId="48">'[95]J04-2分县基础数据'!$F$9:$F$2853</definedName>
    <definedName name="JC省份" localSheetId="48">'[95]J04-2分县基础数据'!$A$9:$A$2853</definedName>
    <definedName name="JC县区类别" localSheetId="48">'[95]J04-2分县基础数据'!$D$9:$D$2853</definedName>
    <definedName name="JH均衡度奖励" localSheetId="48">[95]F05改善均衡度奖励!$B$13:$B$53</definedName>
    <definedName name="JK中央承担支出责任" localSheetId="48">'[95]J04-2分县基础数据'!$BU$9:$BU$2853</definedName>
    <definedName name="JM城镇低保人数" localSheetId="48">'[95]J04-2分县基础数据'!$R$9:$R$2853</definedName>
    <definedName name="JM村委会" localSheetId="48">'[95]J04-2分县基础数据'!$P$9:$P$2853</definedName>
    <definedName name="JM孤儿人数" localSheetId="48">'[95]J04-2分县基础数据'!$T$9:$T$2853</definedName>
    <definedName name="JM农村低保人数" localSheetId="48">'[95]J04-2分县基础数据'!$S$9:$S$2853</definedName>
    <definedName name="JP建档立卡贫困人口" localSheetId="48">'[95]J04-2分县基础数据'!$V$9:$V$2853</definedName>
    <definedName name="JR公检法在职人数" localSheetId="48">'[95]J04-2分县基础数据'!$BL$9:$BL$2853</definedName>
    <definedName name="JR行政在职人数" localSheetId="48">'[95]J04-2分县基础数据'!$BK$9:$BK$2853</definedName>
    <definedName name="JR教育在职人数" localSheetId="48">'[95]J04-2分县基础数据'!$BM$9:$BM$2853</definedName>
    <definedName name="JR离休人数" localSheetId="48">'[95]J04-2分县基础数据'!$BR$9:$BR$2853</definedName>
    <definedName name="JR其他在职人数" localSheetId="48">'[95]J04-2分县基础数据'!$BQ$9:$BQ$2853</definedName>
    <definedName name="JR其他在职人数60﹪" localSheetId="48">'[95]J04-2分县基础数据'!$BP$9:$BP$2853</definedName>
    <definedName name="JR退休人数" localSheetId="48">'[95]J04-2分县基础数据'!$BS$9:$BS$2853</definedName>
    <definedName name="JR卫生在职人数60﹪" localSheetId="48">'[95]J04-2分县基础数据'!$BO$9:$BO$2853</definedName>
    <definedName name="JR在职人数小计" localSheetId="48">'[95]J04-2分县基础数据'!$BJ$9:$BJ$2853</definedName>
    <definedName name="JS11002一般性转移支付收入" localSheetId="48">'[95]J04-1分省基础数据'!$Q$13:$Q$53</definedName>
    <definedName name="JS11003专项转移支付收入" localSheetId="48">'[95]J04-1分省基础数据'!$R$13:$R$53</definedName>
    <definedName name="JS2一般公共预算支出" localSheetId="48">'[95]J04-1分省基础数据'!$S$13:$S$53</definedName>
    <definedName name="JS补助范围标识" localSheetId="48">'[95]J04-1分省基础数据'!$J$13:$J$53</definedName>
    <definedName name="JS公用经费标准" localSheetId="48">'[95]J04-1分省基础数据'!$I$13:$I$53</definedName>
    <definedName name="JS减税规模" localSheetId="48">'[95]J04-1分省基础数据'!$M$13:$M$53</definedName>
    <definedName name="JS困难系数" localSheetId="48">'[95]J04-1分省基础数据'!$F$13:$F$53</definedName>
    <definedName name="JS区域" localSheetId="48">'[95]J04-1分省基础数据'!$C$13:$C$53</definedName>
    <definedName name="JS省份" localSheetId="48">'[95]J04-1分省基础数据'!$D$13:$D$53</definedName>
    <definedName name="JS省份编码" localSheetId="48">'[95]J04-1分省基础数据'!$B$13:$B$53</definedName>
    <definedName name="JS省行" localSheetId="48">INDEX('43'!JS省份,ROW()-12,0)</definedName>
    <definedName name="JS省级努力系数" localSheetId="48">'[95]C02省级努力程度系数'!$E$13:$E$53</definedName>
    <definedName name="JS增值税" localSheetId="48">'[95]J04-1分省基础数据'!$N$13:$N$53</definedName>
    <definedName name="JX城镇初中生" localSheetId="48">'[95]J04-2分县基础数据'!$AK$9:$AK$2853</definedName>
    <definedName name="JX城镇小学生" localSheetId="48">'[95]J04-2分县基础数据'!$AS$9:$AS$2853</definedName>
    <definedName name="JX农村初中生" localSheetId="48">'[95]J04-2分县基础数据'!$AN$9:$AN$2853</definedName>
    <definedName name="JX农村小学生" localSheetId="48">'[95]J04-2分县基础数据'!$AW$9:$AW$2853</definedName>
    <definedName name="JX农村学生营养改善试点" localSheetId="48">'[95]J04-2分县基础数据'!$X$9:$X$2853</definedName>
    <definedName name="JX普高学生" localSheetId="48">'[95]J04-2分县基础数据'!$AA$9:$AA$2853</definedName>
    <definedName name="JX特校学生" localSheetId="48">'[95]J04-2分县基础数据'!$AX$9:$AX$2853</definedName>
    <definedName name="JX幼儿园学生" localSheetId="48">'[95]J04-2分县基础数据'!$BB$9:$BB$2853</definedName>
    <definedName name="JX中职学生" localSheetId="48">'[95]J04-2分县基础数据'!$AE$9:$AE$2853</definedName>
    <definedName name="JZ应付利息" localSheetId="48">'[95]J04-2分县基础数据'!$BG$9:$BG$2853</definedName>
    <definedName name="J分配资金_付息" localSheetId="48">[95]J02分配因素!$G$5</definedName>
    <definedName name="J分配资金_工资" localSheetId="48">[95]J02分配因素!$D$5</definedName>
    <definedName name="J分配资金_绩效" localSheetId="48">[95]J02分配因素!$L$5</definedName>
    <definedName name="J分配资金_减税" localSheetId="48">[95]J02分配因素!$H$5</definedName>
    <definedName name="J分配资金_均衡" localSheetId="48">[95]J02分配因素!$I$5</definedName>
    <definedName name="J分配资金_均衡横向" localSheetId="48">[95]J02分配因素!$J$5</definedName>
    <definedName name="J分配资金_均衡纵向" localSheetId="48">[95]J02分配因素!$K$5</definedName>
    <definedName name="J分配资金_民生" localSheetId="48">[95]J02分配因素!$F$5</definedName>
    <definedName name="J分配资金_深度贫困" localSheetId="48">[95]J02分配因素!$M$5</definedName>
    <definedName name="J分配资金_特殊" localSheetId="48">[95]J02分配因素!$N$5</definedName>
    <definedName name="J分配资金_运转" localSheetId="48">[95]J02分配因素!$E$5</definedName>
    <definedName name="J分配资金_总额" localSheetId="48">[95]J02分配因素!$B$5</definedName>
    <definedName name="J基础编码" localSheetId="48">'[95]J04-2分县基础数据'!$C$9:$C$2853</definedName>
    <definedName name="J基础数据" localSheetId="48">'[95]J04-2分县基础数据'!$B$9:$BE$2853</definedName>
    <definedName name="J区划编码_2019" localSheetId="48">[95]J01编码表!$A$4:$A$3246</definedName>
    <definedName name="kkkk" localSheetId="48">#REF!</definedName>
    <definedName name="mj" localSheetId="48">#REF!</definedName>
    <definedName name="MS城市低保人数" localSheetId="48">[98]财政部保基本民生!#REF!</definedName>
    <definedName name="MS城乡居民基本医疗保险" localSheetId="48">[98]财政部保基本民生!#REF!</definedName>
    <definedName name="MS城乡居民社会养老保险" localSheetId="48">[98]财政部保基本民生!#REF!</definedName>
    <definedName name="MS城镇初中生" localSheetId="48">[98]财政部保基本民生!#REF!</definedName>
    <definedName name="MS城镇小学生" localSheetId="48">[98]财政部保基本民生!#REF!</definedName>
    <definedName name="MS初中公用经费补助" localSheetId="48">[98]财政部保基本民生!#REF!</definedName>
    <definedName name="MS村委会" localSheetId="48">[98]财政部保基本民生!#REF!</definedName>
    <definedName name="MS孤儿人口数" localSheetId="48">[98]财政部保基本民生!#REF!</definedName>
    <definedName name="MS基本公共卫生服务" localSheetId="48">[98]财政部保基本民生!#REF!</definedName>
    <definedName name="MS计划生育" localSheetId="48">[98]财政部保基本民生!#REF!</definedName>
    <definedName name="MS老龄人口" localSheetId="48">[98]财政部保基本民生!#REF!</definedName>
    <definedName name="MS免除普通高中建档立卡等家庭经济困难学生学杂费" localSheetId="48">[98]财政部保基本民生!#REF!</definedName>
    <definedName name="MS农村初中学生" localSheetId="48">[98]财政部保基本民生!#REF!</definedName>
    <definedName name="MS农村低保人数" localSheetId="48">[98]财政部保基本民生!#REF!</definedName>
    <definedName name="MS农村小学生" localSheetId="48">[98]财政部保基本民生!#REF!</definedName>
    <definedName name="MS农村学生营养改善试点县" localSheetId="48">[98]财政部保基本民生!#REF!</definedName>
    <definedName name="MS农村义务教育学生营养改善计划" localSheetId="48">[98]财政部保基本民生!#REF!</definedName>
    <definedName name="MS贫困寄宿生生活补助" localSheetId="48">[98]财政部保基本民生!#REF!</definedName>
    <definedName name="MS贫困人数" localSheetId="48">[98]财政部保基本民生!#REF!</definedName>
    <definedName name="MS普高学生" localSheetId="48">[98]财政部保基本民生!#REF!</definedName>
    <definedName name="MS普通高中学生助学金" localSheetId="48">[98]财政部保基本民生!#REF!</definedName>
    <definedName name="MS特校生" localSheetId="48">[98]财政部保基本民生!#REF!</definedName>
    <definedName name="MS小学公用经费补助" localSheetId="48">[98]财政部保基本民生!#REF!</definedName>
    <definedName name="MS养老缴费人数" localSheetId="48">[98]财政部保基本民生!#REF!</definedName>
    <definedName name="MS幼儿学生" localSheetId="48">[98]财政部保基本民生!#REF!</definedName>
    <definedName name="MS中职困难学生补助" localSheetId="48">[98]财政部保基本民生!#REF!</definedName>
    <definedName name="MS中职学生" localSheetId="48">[98]财政部保基本民生!#REF!</definedName>
    <definedName name="MS总人口" localSheetId="48">[98]财政部保基本民生!#REF!</definedName>
    <definedName name="OS" localSheetId="48">[99]Open!#REF!</definedName>
    <definedName name="_xlnm.Print_Area" localSheetId="48">'43'!$A$1:$H$41</definedName>
    <definedName name="Print_Area_MI" localSheetId="48">#REF!</definedName>
    <definedName name="_xlnm.Print_Titles" localSheetId="48">'43'!$1:$4</definedName>
    <definedName name="q" localSheetId="48">#REF!</definedName>
    <definedName name="rf" localSheetId="48">#REF!</definedName>
    <definedName name="rrrr" localSheetId="48">#REF!</definedName>
    <definedName name="rt" localSheetId="48">#REF!</definedName>
    <definedName name="rwerwe" localSheetId="48">#REF!</definedName>
    <definedName name="s" localSheetId="48">#REF!</definedName>
    <definedName name="s_c_list" localSheetId="48">[100]Toolbox!$A$7:$H$969</definedName>
    <definedName name="SCG" localSheetId="48">'[101]G.1R-Shou COP Gf'!#REF!</definedName>
    <definedName name="sd" localSheetId="48" hidden="1">#REF!</definedName>
    <definedName name="solar_ratio" localSheetId="48">'[102]POWER ASSUMPTIONS'!$H$7</definedName>
    <definedName name="ss" localSheetId="48">#REF!</definedName>
    <definedName name="toolbox" localSheetId="48">[103]Toolbox!$C$5:$T$1578</definedName>
    <definedName name="tr" localSheetId="48">#REF!</definedName>
    <definedName name="tt" localSheetId="48">#REF!</definedName>
    <definedName name="ttt" localSheetId="48">#REF!</definedName>
    <definedName name="tttt" localSheetId="48">#REF!</definedName>
    <definedName name="uu" localSheetId="48">#REF!</definedName>
    <definedName name="w" localSheetId="48">#REF!</definedName>
    <definedName name="we" localSheetId="48">#REF!</definedName>
    <definedName name="ws" localSheetId="48">#REF!</definedName>
    <definedName name="ww" localSheetId="48" hidden="1">#REF!</definedName>
    <definedName name="www" localSheetId="48">#REF!</definedName>
    <definedName name="XC标准偏差倍数" localSheetId="48">'[95]C01县级测算'!$C$3</definedName>
    <definedName name="XC系数上限" localSheetId="48">'[95]C01县级测算'!$B$3</definedName>
    <definedName name="XC系数下限" localSheetId="48">'[95]C01县级测算'!$A$3</definedName>
    <definedName name="XQJ保工资需求基数" localSheetId="48">[95]G01三保和付息需求基数!$F$9:$F$2853</definedName>
    <definedName name="XQJ保民生需求基数" localSheetId="48">[95]G01三保和付息需求基数!$L$9:$L$2853</definedName>
    <definedName name="XQJ保运转需求基数" localSheetId="48">[95]G01三保和付息需求基数!$I$9:$I$2853</definedName>
    <definedName name="XQJ付息需求基数" localSheetId="48">[95]G01三保和付息需求基数!$O$9:$O$2853</definedName>
    <definedName name="XQ保民生需求" localSheetId="48">[98]财政部保基本民生!#REF!</definedName>
    <definedName name="XQ调整后的保工资需求" localSheetId="48">'[95]C01县级测算'!$I$9:$I$2853</definedName>
    <definedName name="XS补助对象系数" localSheetId="48">'[95]C01县级测算'!$D$9:$D$2853</definedName>
    <definedName name="XS付息分档系数" localSheetId="48">'[95]C01县级测算'!$AB$9:$AB$2853</definedName>
    <definedName name="XS工资分档系数" localSheetId="48">'[95]C01县级测算'!$L$9:$L$2853</definedName>
    <definedName name="XS津补贴分档系数" localSheetId="48">'[95]C01县级测算'!$P$9:$P$2853</definedName>
    <definedName name="XS民生分档系数" localSheetId="48">'[95]C01县级测算'!$X$9:$X$2853</definedName>
    <definedName name="XS运转分档系数" localSheetId="48">'[95]C01县级测算'!$T$9:$T$2853</definedName>
    <definedName name="y" localSheetId="48">#REF!</definedName>
    <definedName name="yyyy" localSheetId="48">#REF!</definedName>
    <definedName name="保险" localSheetId="48">'[89]SW-TEO'!#REF!</definedName>
    <definedName name="本级标准收入2004年" localSheetId="48">[104]本年收入合计!$E$4:$E$184</definedName>
    <definedName name="拨款汇总_合计" localSheetId="48">SUM([105]汇总!XFB1:XFD1)</definedName>
    <definedName name="部" localSheetId="48">#REF!</definedName>
    <definedName name="财政供养" localSheetId="48">#REF!</definedName>
    <definedName name="赤字县图" localSheetId="48">#REF!</definedName>
    <definedName name="处室" localSheetId="48">#REF!</definedName>
    <definedName name="村级标准支出" localSheetId="48">[106]村级支出!$E$4:$E$184</definedName>
    <definedName name="大幅度" localSheetId="48">#REF!</definedName>
    <definedName name="地区名称" localSheetId="48">[107]封面!#REF!</definedName>
    <definedName name="地税" localSheetId="48" hidden="1">#REF!</definedName>
    <definedName name="饿" localSheetId="48">#REF!</definedName>
    <definedName name="凤飞飞" localSheetId="48" hidden="1">#REF!</definedName>
    <definedName name="耕地占用税分县2003年" localSheetId="48">[108]一般预算收入!$U$4:$U$184</definedName>
    <definedName name="耕地占用税合计2003年" localSheetId="48">[108]一般预算收入!$U$4</definedName>
    <definedName name="工商税收2004年" localSheetId="48">[109]工商税收!$S$4:$S$184</definedName>
    <definedName name="工商税收合计2004年" localSheetId="48">[109]工商税收!$S$4</definedName>
    <definedName name="公检法司部门编制数" localSheetId="48">[110]公检法司编制!$E$4:$E$184</definedName>
    <definedName name="还有" localSheetId="48">#REF!</definedName>
    <definedName name="行政管理部门编制数" localSheetId="48">[110]行政编制!$E$4:$E$184</definedName>
    <definedName name="汇率" localSheetId="48">#REF!</definedName>
    <definedName name="机场" localSheetId="48">'[89]SW-TEO'!#REF!</definedName>
    <definedName name="基金处室" localSheetId="48">#REF!</definedName>
    <definedName name="基金金额" localSheetId="48">#REF!</definedName>
    <definedName name="基金科目" localSheetId="48">#REF!</definedName>
    <definedName name="基金类型" localSheetId="48">#REF!</definedName>
    <definedName name="金额" localSheetId="48">#REF!</definedName>
    <definedName name="科目" localSheetId="48">#REF!</definedName>
    <definedName name="可比增幅上限" localSheetId="48">[95]J02分配因素!$B$10</definedName>
    <definedName name="可比增幅下限" localSheetId="48">[95]J02分配因素!$B$11</definedName>
    <definedName name="昆明" localSheetId="48">'[89]SW-TEO'!#REF!</definedName>
    <definedName name="类型" localSheetId="48">#REF!</definedName>
    <definedName name="农林水气" localSheetId="48">[111]D011H403!$A$5:$C$60</definedName>
    <definedName name="农业人口2003年" localSheetId="48">[112]农业人口!$E$4:$E$184</definedName>
    <definedName name="农业税分县2003年" localSheetId="48">[108]一般预算收入!$S$4:$S$184</definedName>
    <definedName name="农业税合计2003年" localSheetId="48">[108]一般预算收入!$S$4</definedName>
    <definedName name="农业特产税分县2003年" localSheetId="48">[108]一般预算收入!$T$4:$T$184</definedName>
    <definedName name="农业特产税合计2003年" localSheetId="48">[108]一般预算收入!$T$4</definedName>
    <definedName name="平台" localSheetId="48">'[89]SW-TEO'!#REF!</definedName>
    <definedName name="契税分县2003年" localSheetId="48">[108]一般预算收入!$V$4:$V$184</definedName>
    <definedName name="契税合计2003年" localSheetId="48">[108]一般预算收入!$V$4</definedName>
    <definedName name="日" localSheetId="48">#REF!</definedName>
    <definedName name="山东各县" localSheetId="48">#REF!</definedName>
    <definedName name="生产列1" localSheetId="48">#REF!</definedName>
    <definedName name="生产列11" localSheetId="48">#REF!</definedName>
    <definedName name="生产列15" localSheetId="48">#REF!</definedName>
    <definedName name="生产列16" localSheetId="48">#REF!</definedName>
    <definedName name="生产列17" localSheetId="48">#REF!</definedName>
    <definedName name="生产列19" localSheetId="48">#REF!</definedName>
    <definedName name="生产列2" localSheetId="48">#REF!</definedName>
    <definedName name="生产列20" localSheetId="48">#REF!</definedName>
    <definedName name="生产列3" localSheetId="48">#REF!</definedName>
    <definedName name="生产列4" localSheetId="48">#REF!</definedName>
    <definedName name="生产列5" localSheetId="48">#REF!</definedName>
    <definedName name="生产列6" localSheetId="48">#REF!</definedName>
    <definedName name="生产列7" localSheetId="48">#REF!</definedName>
    <definedName name="生产列8" localSheetId="48">#REF!</definedName>
    <definedName name="生产列9" localSheetId="48">#REF!</definedName>
    <definedName name="生产期" localSheetId="48">#REF!</definedName>
    <definedName name="生产期1" localSheetId="48">#REF!</definedName>
    <definedName name="生产期11" localSheetId="48">#REF!</definedName>
    <definedName name="生产期123" localSheetId="48">#REF!</definedName>
    <definedName name="生产期15" localSheetId="48">#REF!</definedName>
    <definedName name="生产期16" localSheetId="48">#REF!</definedName>
    <definedName name="生产期17" localSheetId="48">#REF!</definedName>
    <definedName name="生产期19" localSheetId="48">#REF!</definedName>
    <definedName name="生产期2" localSheetId="48">#REF!</definedName>
    <definedName name="生产期20" localSheetId="48">#REF!</definedName>
    <definedName name="生产期3" localSheetId="48">#REF!</definedName>
    <definedName name="生产期4" localSheetId="48">#REF!</definedName>
    <definedName name="生产期5" localSheetId="48">#REF!</definedName>
    <definedName name="生产期6" localSheetId="48">#REF!</definedName>
    <definedName name="生产期7" localSheetId="48">#REF!</definedName>
    <definedName name="生产期8" localSheetId="48">#REF!</definedName>
    <definedName name="生产期9" localSheetId="48">#REF!</definedName>
    <definedName name="生态区层次明细" localSheetId="48" hidden="1">#REF!</definedName>
    <definedName name="是" localSheetId="48">#REF!</definedName>
    <definedName name="所得税" localSheetId="48">'[89]SW-TEO'!#REF!</definedName>
    <definedName name="新表" localSheetId="48">#REF!</definedName>
    <definedName name="新分享" localSheetId="48">'[89]SW-TEO'!#REF!</definedName>
    <definedName name="新昆明" localSheetId="48">'[89]SW-TEO'!#REF!</definedName>
    <definedName name="一般预算收入2003年" localSheetId="48">[108]一般预算收入!$AD$4:$AD$184</definedName>
    <definedName name="一般预算收入合计2003年" localSheetId="48">[108]一般预算收入!$AC$4</definedName>
    <definedName name="支出" localSheetId="48">'[97]P1012001'!$A$6:$E$117</definedName>
    <definedName name="专项收入年初预算数" localSheetId="48">#REF!</definedName>
    <definedName name="专项收入全年预计数" localSheetId="48">#REF!</definedName>
    <definedName name="最终下达表" localSheetId="48">#REF!</definedName>
    <definedName name="전" localSheetId="48">#REF!</definedName>
    <definedName name="주택사업본부" localSheetId="48">#REF!</definedName>
    <definedName name="철구사업본부" localSheetId="48">#REF!</definedName>
    <definedName name="——" localSheetId="49">#REF!</definedName>
    <definedName name="\d" localSheetId="49">[88]地方!$Q$4:$Q$5</definedName>
    <definedName name="_________t4" localSheetId="49">#REF!</definedName>
    <definedName name="_________t7" localSheetId="49">#REF!</definedName>
    <definedName name="______t4" localSheetId="49">#REF!</definedName>
    <definedName name="______t7" localSheetId="49">#REF!</definedName>
    <definedName name="_____t4" localSheetId="49">#REF!</definedName>
    <definedName name="_____t7" localSheetId="49">#REF!</definedName>
    <definedName name="____t4" localSheetId="49">#REF!</definedName>
    <definedName name="____t7" localSheetId="49">#REF!</definedName>
    <definedName name="___PA7" localSheetId="49">'[89]SW-TEO'!#REF!</definedName>
    <definedName name="___PA8" localSheetId="49">'[89]SW-TEO'!#REF!</definedName>
    <definedName name="___PD1" localSheetId="49">'[89]SW-TEO'!#REF!</definedName>
    <definedName name="___PE12" localSheetId="49">'[89]SW-TEO'!#REF!</definedName>
    <definedName name="___PE13" localSheetId="49">'[89]SW-TEO'!#REF!</definedName>
    <definedName name="___PE6" localSheetId="49">'[89]SW-TEO'!#REF!</definedName>
    <definedName name="___PE7" localSheetId="49">'[89]SW-TEO'!#REF!</definedName>
    <definedName name="___PE8" localSheetId="49">'[89]SW-TEO'!#REF!</definedName>
    <definedName name="___PE9" localSheetId="49">'[89]SW-TEO'!#REF!</definedName>
    <definedName name="___PH1" localSheetId="49">'[89]SW-TEO'!#REF!</definedName>
    <definedName name="___PI1" localSheetId="49">'[89]SW-TEO'!#REF!</definedName>
    <definedName name="___PK1" localSheetId="49">'[89]SW-TEO'!#REF!</definedName>
    <definedName name="___PK3" localSheetId="49">'[89]SW-TEO'!#REF!</definedName>
    <definedName name="___t4" localSheetId="49">#REF!</definedName>
    <definedName name="___t7" localSheetId="49">#REF!</definedName>
    <definedName name="__PA7" localSheetId="49">'[89]SW-TEO'!#REF!</definedName>
    <definedName name="__PA8" localSheetId="49">'[89]SW-TEO'!#REF!</definedName>
    <definedName name="__PD1" localSheetId="49">'[89]SW-TEO'!#REF!</definedName>
    <definedName name="__PE12" localSheetId="49">'[89]SW-TEO'!#REF!</definedName>
    <definedName name="__PE13" localSheetId="49">'[89]SW-TEO'!#REF!</definedName>
    <definedName name="__PE6" localSheetId="49">'[89]SW-TEO'!#REF!</definedName>
    <definedName name="__PE7" localSheetId="49">'[89]SW-TEO'!#REF!</definedName>
    <definedName name="__PE8" localSheetId="49">'[89]SW-TEO'!#REF!</definedName>
    <definedName name="__PE9" localSheetId="49">'[89]SW-TEO'!#REF!</definedName>
    <definedName name="__PH1" localSheetId="49">'[89]SW-TEO'!#REF!</definedName>
    <definedName name="__PI1" localSheetId="49">'[89]SW-TEO'!#REF!</definedName>
    <definedName name="__PK1" localSheetId="49">'[89]SW-TEO'!#REF!</definedName>
    <definedName name="__PK3" localSheetId="49">'[89]SW-TEO'!#REF!</definedName>
    <definedName name="__t4" localSheetId="49">#REF!</definedName>
    <definedName name="__t7" localSheetId="49">#REF!</definedName>
    <definedName name="_1t4_" localSheetId="49">#REF!</definedName>
    <definedName name="_2t7_" localSheetId="49">#REF!</definedName>
    <definedName name="_Fill" localSheetId="49" hidden="1">[90]eqpmad2!#REF!</definedName>
    <definedName name="_xlnm._FilterDatabase" localSheetId="49" hidden="1">#REF!</definedName>
    <definedName name="_lst_r_财政收支分月完成数_支出分析_资金性质及预算科目代码名称" localSheetId="49">[91]_ESList!$A$1:$A$2458</definedName>
    <definedName name="_lst_r_财政收支分月完成数_支出县分析_县市区代码名称" localSheetId="49">[91]_ESList!$B$1:$B$153</definedName>
    <definedName name="_lst_r_财政预算编制质量评估分析表_一般收入_科目编码名称" localSheetId="49">[92]_ESList!$A$1:$A$113</definedName>
    <definedName name="_lst_r_地方财政总收入查看表_科目_科目编码名称" localSheetId="49">[93]_ESList!$A$1:$A$38</definedName>
    <definedName name="_lst_r_税收收入分行业分税种表查看_分县_税种编码名称" localSheetId="49">[94]_ESList!$A$1:$A$21</definedName>
    <definedName name="_PA7" localSheetId="49">'[89]SW-TEO'!#REF!</definedName>
    <definedName name="_PA8" localSheetId="49">'[89]SW-TEO'!#REF!</definedName>
    <definedName name="_PD1" localSheetId="49">'[89]SW-TEO'!#REF!</definedName>
    <definedName name="_PE12" localSheetId="49">'[89]SW-TEO'!#REF!</definedName>
    <definedName name="_PE13" localSheetId="49">'[89]SW-TEO'!#REF!</definedName>
    <definedName name="_PE6" localSheetId="49">'[89]SW-TEO'!#REF!</definedName>
    <definedName name="_PE7" localSheetId="49">'[89]SW-TEO'!#REF!</definedName>
    <definedName name="_PE8" localSheetId="49">'[89]SW-TEO'!#REF!</definedName>
    <definedName name="_PE9" localSheetId="49">'[89]SW-TEO'!#REF!</definedName>
    <definedName name="_PH1" localSheetId="49">'[89]SW-TEO'!#REF!</definedName>
    <definedName name="_PI1" localSheetId="49">'[89]SW-TEO'!#REF!</definedName>
    <definedName name="_PK1" localSheetId="49">'[89]SW-TEO'!#REF!</definedName>
    <definedName name="_PK3" localSheetId="49">'[89]SW-TEO'!#REF!</definedName>
    <definedName name="_t4" localSheetId="49">#REF!</definedName>
    <definedName name="_t7" localSheetId="49">#REF!</definedName>
    <definedName name="A" localSheetId="49">#REF!</definedName>
    <definedName name="aa" localSheetId="49">#REF!</definedName>
    <definedName name="ABC" localSheetId="49">#REF!</definedName>
    <definedName name="ABD" localSheetId="49">#REF!</definedName>
    <definedName name="ad" localSheetId="49">#REF!</definedName>
    <definedName name="CL10_一般公共预算收入" localSheetId="49">'[95]C01县级测算'!$AC$9:$AC$2853</definedName>
    <definedName name="CL110_上级补助收入" localSheetId="49">'[95]C01县级测算'!$AE$9:$AE$2853</definedName>
    <definedName name="CL11002_一般性转移支付收入" localSheetId="49">'[95]C01县级测算'!$AF$9:$AF$2853</definedName>
    <definedName name="CL11003_专项转移支付收入" localSheetId="49">'[95]C01县级测算'!$AG$9:$AG$2853</definedName>
    <definedName name="CL2_一般公共预算支出" localSheetId="49">'[95]C01县级测算'!$AH$9:$AH$2853</definedName>
    <definedName name="CL23006_上解上级支出" localSheetId="49">'[95]C01县级测算'!$AI$9:$AI$2853</definedName>
    <definedName name="CL省份" localSheetId="49">'[95]C01县级测算'!$A$9:$A$2853</definedName>
    <definedName name="CL县级财力" localSheetId="49">'[95]C01县级测算'!$E$9:$E$2853</definedName>
    <definedName name="CL县级依赖度" localSheetId="49">'[95]C01县级测算'!$F$9:$F$2853</definedName>
    <definedName name="CL政策性减税" localSheetId="49">'[95]C01县级测算'!$G$9:$G$2853</definedName>
    <definedName name="county" localSheetId="49">#REF!</definedName>
    <definedName name="data" localSheetId="49">#REF!</definedName>
    <definedName name="Database" localSheetId="49">#REF!</definedName>
    <definedName name="database10" localSheetId="49">#REF!</definedName>
    <definedName name="database2" localSheetId="49">#REF!</definedName>
    <definedName name="database3" localSheetId="49">#REF!</definedName>
    <definedName name="df" localSheetId="49">#REF!</definedName>
    <definedName name="dsaa" localSheetId="49">#REF!</definedName>
    <definedName name="dw" localSheetId="49">#REF!</definedName>
    <definedName name="E206." localSheetId="49">#REF!</definedName>
    <definedName name="ee" localSheetId="49">#REF!</definedName>
    <definedName name="eee" localSheetId="49">#REF!</definedName>
    <definedName name="ef" localSheetId="49" hidden="1">#REF!</definedName>
    <definedName name="fd" localSheetId="49">#REF!</definedName>
    <definedName name="ff" localSheetId="49">#REF!</definedName>
    <definedName name="fff" localSheetId="49">#REF!</definedName>
    <definedName name="fgh" localSheetId="49">#REF!</definedName>
    <definedName name="fliter1" localSheetId="49" hidden="1">#REF!</definedName>
    <definedName name="FRC" localSheetId="49">[96]Main!$C$9</definedName>
    <definedName name="fw_0" localSheetId="49">#REF!</definedName>
    <definedName name="GB16_59岁人数占比" localSheetId="49">[95]J03标准!$A$65</definedName>
    <definedName name="GB60岁及以上人数占比" localSheetId="49">[95]J03标准!$A$66</definedName>
    <definedName name="GB差额人员职业年金" localSheetId="49">[95]J03标准!$B$27</definedName>
    <definedName name="GB城市低保标准" localSheetId="49">[95]J03标准!$B$62</definedName>
    <definedName name="GB城乡医疗补助标准" localSheetId="49">[95]J03标准!$B$69</definedName>
    <definedName name="GB初中教育经费标准" localSheetId="49">[95]J03标准!$B$42:$B$45</definedName>
    <definedName name="GB村级补助标准" localSheetId="49">[95]J03标准!$B$75</definedName>
    <definedName name="GB扶贫标准" localSheetId="49">[95]J03标准!$B$32</definedName>
    <definedName name="GB公检法在职国标工资" localSheetId="49">[95]J03标准!$B$7</definedName>
    <definedName name="GB孤儿救助标准" localSheetId="49">[95]J03标准!$B$67</definedName>
    <definedName name="GB行政、公检法在职年终奖" localSheetId="49">[95]J03标准!$B$10</definedName>
    <definedName name="GB行政在职国标工资" localSheetId="49">[95]J03标准!$B$6</definedName>
    <definedName name="GB基础养老金" localSheetId="49">[95]J03标准!$B$66</definedName>
    <definedName name="GB基卫补助标准" localSheetId="49">[95]J03标准!$B$70</definedName>
    <definedName name="GB计生补助标准" localSheetId="49">[95]J03标准!$B$71</definedName>
    <definedName name="GB艰苦边远地区津贴标准" localSheetId="49">[95]J03标准!$B$17:$B$23</definedName>
    <definedName name="GB离休人员经费" localSheetId="49">[95]J03标准!$B$12</definedName>
    <definedName name="GB农村低保标准" localSheetId="49">[95]J03标准!$B$63</definedName>
    <definedName name="GB农村文化补助" localSheetId="49">[95]J03标准!$B$60</definedName>
    <definedName name="GB贫困初中生补助" localSheetId="49">[95]J03标准!$B$49</definedName>
    <definedName name="GB贫困小学生补助" localSheetId="49">[95]J03标准!$B$48</definedName>
    <definedName name="GB普高免学费标准" localSheetId="49">[95]J03标准!$B$55:$B$58</definedName>
    <definedName name="GB普高助学金标准" localSheetId="49">[95]J03标准!$B$50</definedName>
    <definedName name="GB其他基本民生标准" localSheetId="49">[95]J03标准!$B$77</definedName>
    <definedName name="GB其他在职国标工资" localSheetId="49">[95]J03标准!$B$8</definedName>
    <definedName name="GB深度贫困县补助" localSheetId="49">[95]J03标准!$B$81:$B$87</definedName>
    <definedName name="GB事业单位绩效工资" localSheetId="49">[95]J03标准!$B$16</definedName>
    <definedName name="GB特殊教育标准" localSheetId="49">[95]J03标准!$B$46</definedName>
    <definedName name="GB退休人员经费" localSheetId="49">[95]J03标准!$B$13</definedName>
    <definedName name="GB完善人民警察工资待遇标准" localSheetId="49">[95]J03标准!$B$28</definedName>
    <definedName name="GB乡镇岗位补贴" localSheetId="49">[95]J03标准!$B$26</definedName>
    <definedName name="GB小学教育经费标准" localSheetId="49">[95]J03标准!$B$37:$B$40</definedName>
    <definedName name="GB学前教育资助标准" localSheetId="49">[95]J03标准!$B$34</definedName>
    <definedName name="GB学生营养改善标准" localSheetId="49">[95]J03标准!$B$51</definedName>
    <definedName name="GB养老保险缴费补助" localSheetId="49">[95]J03标准!$B$65</definedName>
    <definedName name="GB在职附加支出" localSheetId="49">[95]J03标准!$B$24</definedName>
    <definedName name="GB在职职级并行" localSheetId="49">[95]J03标准!$B$25</definedName>
    <definedName name="GB中职免学费标准" localSheetId="49">[95]J03标准!$B$53</definedName>
    <definedName name="GB中职助学金标准" localSheetId="49">[95]J03标准!$B$52</definedName>
    <definedName name="gf" localSheetId="49">#REF!</definedName>
    <definedName name="gxxx2004" localSheetId="49">'[97]P1012001'!$A$6:$E$117</definedName>
    <definedName name="hhhh" localSheetId="49">#REF!</definedName>
    <definedName name="JB艰边津贴标准" localSheetId="49">'[95]J04-2分县基础数据'!$J$9:$J$2853</definedName>
    <definedName name="JB离休人员津补贴标准" localSheetId="49">'[95]J04-2分县基础数据'!$L$9:$L$2853</definedName>
    <definedName name="JB退休人员津补贴标准" localSheetId="49">'[95]J04-2分县基础数据'!$M$9:$M$2853</definedName>
    <definedName name="JB在职人员津补贴标准" localSheetId="49">'[95]J04-2分县基础数据'!$K$9:$K$2853</definedName>
    <definedName name="JC成本差异系数" localSheetId="49">'[95]J04-2分县基础数据'!$I$9:$I$2853</definedName>
    <definedName name="JC户籍人口" localSheetId="49">'[95]J04-2分县基础数据'!$N$9:$N$2853</definedName>
    <definedName name="JC艰边类型" localSheetId="49">'[95]J04-2分县基础数据'!$G$9:$G$2853</definedName>
    <definedName name="JC津补贴标准全国平均数" localSheetId="49">'[95]J04-2分县基础数据'!$K$5</definedName>
    <definedName name="JC其他深度贫困地区标识" localSheetId="49">'[95]J04-2分县基础数据'!$H$9:$H$2853</definedName>
    <definedName name="JC区划名称" localSheetId="49">'[95]J04-2分县基础数据'!$B$9:$B$2853</definedName>
    <definedName name="JC区域代码" localSheetId="49">'[95]J04-2分县基础数据'!$F$9:$F$2853</definedName>
    <definedName name="JC省份" localSheetId="49">'[95]J04-2分县基础数据'!$A$9:$A$2853</definedName>
    <definedName name="JC县区类别" localSheetId="49">'[95]J04-2分县基础数据'!$D$9:$D$2853</definedName>
    <definedName name="JH均衡度奖励" localSheetId="49">[95]F05改善均衡度奖励!$B$13:$B$53</definedName>
    <definedName name="JK中央承担支出责任" localSheetId="49">'[95]J04-2分县基础数据'!$BU$9:$BU$2853</definedName>
    <definedName name="JM城镇低保人数" localSheetId="49">'[95]J04-2分县基础数据'!$R$9:$R$2853</definedName>
    <definedName name="JM村委会" localSheetId="49">'[95]J04-2分县基础数据'!$P$9:$P$2853</definedName>
    <definedName name="JM孤儿人数" localSheetId="49">'[95]J04-2分县基础数据'!$T$9:$T$2853</definedName>
    <definedName name="JM农村低保人数" localSheetId="49">'[95]J04-2分县基础数据'!$S$9:$S$2853</definedName>
    <definedName name="JP建档立卡贫困人口" localSheetId="49">'[95]J04-2分县基础数据'!$V$9:$V$2853</definedName>
    <definedName name="JR公检法在职人数" localSheetId="49">'[95]J04-2分县基础数据'!$BL$9:$BL$2853</definedName>
    <definedName name="JR行政在职人数" localSheetId="49">'[95]J04-2分县基础数据'!$BK$9:$BK$2853</definedName>
    <definedName name="JR教育在职人数" localSheetId="49">'[95]J04-2分县基础数据'!$BM$9:$BM$2853</definedName>
    <definedName name="JR离休人数" localSheetId="49">'[95]J04-2分县基础数据'!$BR$9:$BR$2853</definedName>
    <definedName name="JR其他在职人数" localSheetId="49">'[95]J04-2分县基础数据'!$BQ$9:$BQ$2853</definedName>
    <definedName name="JR其他在职人数60﹪" localSheetId="49">'[95]J04-2分县基础数据'!$BP$9:$BP$2853</definedName>
    <definedName name="JR退休人数" localSheetId="49">'[95]J04-2分县基础数据'!$BS$9:$BS$2853</definedName>
    <definedName name="JR卫生在职人数60﹪" localSheetId="49">'[95]J04-2分县基础数据'!$BO$9:$BO$2853</definedName>
    <definedName name="JR在职人数小计" localSheetId="49">'[95]J04-2分县基础数据'!$BJ$9:$BJ$2853</definedName>
    <definedName name="JS11002一般性转移支付收入" localSheetId="49">'[95]J04-1分省基础数据'!$Q$13:$Q$53</definedName>
    <definedName name="JS11003专项转移支付收入" localSheetId="49">'[95]J04-1分省基础数据'!$R$13:$R$53</definedName>
    <definedName name="JS2一般公共预算支出" localSheetId="49">'[95]J04-1分省基础数据'!$S$13:$S$53</definedName>
    <definedName name="JS补助范围标识" localSheetId="49">'[95]J04-1分省基础数据'!$J$13:$J$53</definedName>
    <definedName name="JS公用经费标准" localSheetId="49">'[95]J04-1分省基础数据'!$I$13:$I$53</definedName>
    <definedName name="JS减税规模" localSheetId="49">'[95]J04-1分省基础数据'!$M$13:$M$53</definedName>
    <definedName name="JS困难系数" localSheetId="49">'[95]J04-1分省基础数据'!$F$13:$F$53</definedName>
    <definedName name="JS区域" localSheetId="49">'[95]J04-1分省基础数据'!$C$13:$C$53</definedName>
    <definedName name="JS省份" localSheetId="49">'[95]J04-1分省基础数据'!$D$13:$D$53</definedName>
    <definedName name="JS省份编码" localSheetId="49">'[95]J04-1分省基础数据'!$B$13:$B$53</definedName>
    <definedName name="JS省行" localSheetId="49">INDEX('44'!JS省份,ROW()-12,0)</definedName>
    <definedName name="JS省级努力系数" localSheetId="49">'[95]C02省级努力程度系数'!$E$13:$E$53</definedName>
    <definedName name="JS增值税" localSheetId="49">'[95]J04-1分省基础数据'!$N$13:$N$53</definedName>
    <definedName name="JX城镇初中生" localSheetId="49">'[95]J04-2分县基础数据'!$AK$9:$AK$2853</definedName>
    <definedName name="JX城镇小学生" localSheetId="49">'[95]J04-2分县基础数据'!$AS$9:$AS$2853</definedName>
    <definedName name="JX农村初中生" localSheetId="49">'[95]J04-2分县基础数据'!$AN$9:$AN$2853</definedName>
    <definedName name="JX农村小学生" localSheetId="49">'[95]J04-2分县基础数据'!$AW$9:$AW$2853</definedName>
    <definedName name="JX农村学生营养改善试点" localSheetId="49">'[95]J04-2分县基础数据'!$X$9:$X$2853</definedName>
    <definedName name="JX普高学生" localSheetId="49">'[95]J04-2分县基础数据'!$AA$9:$AA$2853</definedName>
    <definedName name="JX特校学生" localSheetId="49">'[95]J04-2分县基础数据'!$AX$9:$AX$2853</definedName>
    <definedName name="JX幼儿园学生" localSheetId="49">'[95]J04-2分县基础数据'!$BB$9:$BB$2853</definedName>
    <definedName name="JX中职学生" localSheetId="49">'[95]J04-2分县基础数据'!$AE$9:$AE$2853</definedName>
    <definedName name="JZ应付利息" localSheetId="49">'[95]J04-2分县基础数据'!$BG$9:$BG$2853</definedName>
    <definedName name="J分配资金_付息" localSheetId="49">[95]J02分配因素!$G$5</definedName>
    <definedName name="J分配资金_工资" localSheetId="49">[95]J02分配因素!$D$5</definedName>
    <definedName name="J分配资金_绩效" localSheetId="49">[95]J02分配因素!$L$5</definedName>
    <definedName name="J分配资金_减税" localSheetId="49">[95]J02分配因素!$H$5</definedName>
    <definedName name="J分配资金_均衡" localSheetId="49">[95]J02分配因素!$I$5</definedName>
    <definedName name="J分配资金_均衡横向" localSheetId="49">[95]J02分配因素!$J$5</definedName>
    <definedName name="J分配资金_均衡纵向" localSheetId="49">[95]J02分配因素!$K$5</definedName>
    <definedName name="J分配资金_民生" localSheetId="49">[95]J02分配因素!$F$5</definedName>
    <definedName name="J分配资金_深度贫困" localSheetId="49">[95]J02分配因素!$M$5</definedName>
    <definedName name="J分配资金_特殊" localSheetId="49">[95]J02分配因素!$N$5</definedName>
    <definedName name="J分配资金_运转" localSheetId="49">[95]J02分配因素!$E$5</definedName>
    <definedName name="J分配资金_总额" localSheetId="49">[95]J02分配因素!$B$5</definedName>
    <definedName name="J基础编码" localSheetId="49">'[95]J04-2分县基础数据'!$C$9:$C$2853</definedName>
    <definedName name="J基础数据" localSheetId="49">'[95]J04-2分县基础数据'!$B$9:$BE$2853</definedName>
    <definedName name="J区划编码_2019" localSheetId="49">[95]J01编码表!$A$4:$A$3246</definedName>
    <definedName name="kkkk" localSheetId="49">#REF!</definedName>
    <definedName name="mj" localSheetId="49">#REF!</definedName>
    <definedName name="MS城市低保人数" localSheetId="49">[98]财政部保基本民生!#REF!</definedName>
    <definedName name="MS城乡居民基本医疗保险" localSheetId="49">[98]财政部保基本民生!#REF!</definedName>
    <definedName name="MS城乡居民社会养老保险" localSheetId="49">[98]财政部保基本民生!#REF!</definedName>
    <definedName name="MS城镇初中生" localSheetId="49">[98]财政部保基本民生!#REF!</definedName>
    <definedName name="MS城镇小学生" localSheetId="49">[98]财政部保基本民生!#REF!</definedName>
    <definedName name="MS初中公用经费补助" localSheetId="49">[98]财政部保基本民生!#REF!</definedName>
    <definedName name="MS村委会" localSheetId="49">[98]财政部保基本民生!#REF!</definedName>
    <definedName name="MS孤儿人口数" localSheetId="49">[98]财政部保基本民生!#REF!</definedName>
    <definedName name="MS基本公共卫生服务" localSheetId="49">[98]财政部保基本民生!#REF!</definedName>
    <definedName name="MS计划生育" localSheetId="49">[98]财政部保基本民生!#REF!</definedName>
    <definedName name="MS老龄人口" localSheetId="49">[98]财政部保基本民生!#REF!</definedName>
    <definedName name="MS免除普通高中建档立卡等家庭经济困难学生学杂费" localSheetId="49">[98]财政部保基本民生!#REF!</definedName>
    <definedName name="MS农村初中学生" localSheetId="49">[98]财政部保基本民生!#REF!</definedName>
    <definedName name="MS农村低保人数" localSheetId="49">[98]财政部保基本民生!#REF!</definedName>
    <definedName name="MS农村小学生" localSheetId="49">[98]财政部保基本民生!#REF!</definedName>
    <definedName name="MS农村学生营养改善试点县" localSheetId="49">[98]财政部保基本民生!#REF!</definedName>
    <definedName name="MS农村义务教育学生营养改善计划" localSheetId="49">[98]财政部保基本民生!#REF!</definedName>
    <definedName name="MS贫困寄宿生生活补助" localSheetId="49">[98]财政部保基本民生!#REF!</definedName>
    <definedName name="MS贫困人数" localSheetId="49">[98]财政部保基本民生!#REF!</definedName>
    <definedName name="MS普高学生" localSheetId="49">[98]财政部保基本民生!#REF!</definedName>
    <definedName name="MS普通高中学生助学金" localSheetId="49">[98]财政部保基本民生!#REF!</definedName>
    <definedName name="MS特校生" localSheetId="49">[98]财政部保基本民生!#REF!</definedName>
    <definedName name="MS小学公用经费补助" localSheetId="49">[98]财政部保基本民生!#REF!</definedName>
    <definedName name="MS养老缴费人数" localSheetId="49">[98]财政部保基本民生!#REF!</definedName>
    <definedName name="MS幼儿学生" localSheetId="49">[98]财政部保基本民生!#REF!</definedName>
    <definedName name="MS中职困难学生补助" localSheetId="49">[98]财政部保基本民生!#REF!</definedName>
    <definedName name="MS中职学生" localSheetId="49">[98]财政部保基本民生!#REF!</definedName>
    <definedName name="MS总人口" localSheetId="49">[98]财政部保基本民生!#REF!</definedName>
    <definedName name="OS" localSheetId="49">[99]Open!#REF!</definedName>
    <definedName name="_xlnm.Print_Area" localSheetId="49">'44'!$A$1:$L$24</definedName>
    <definedName name="Print_Area_MI" localSheetId="49">#REF!</definedName>
    <definedName name="q" localSheetId="49">#REF!</definedName>
    <definedName name="rf" localSheetId="49">#REF!</definedName>
    <definedName name="rrrr" localSheetId="49">#REF!</definedName>
    <definedName name="rt" localSheetId="49">#REF!</definedName>
    <definedName name="rwerwe" localSheetId="49">#REF!</definedName>
    <definedName name="s" localSheetId="49">#REF!</definedName>
    <definedName name="s_c_list" localSheetId="49">[100]Toolbox!$A$7:$H$969</definedName>
    <definedName name="SCG" localSheetId="49">'[101]G.1R-Shou COP Gf'!#REF!</definedName>
    <definedName name="sd" localSheetId="49" hidden="1">#REF!</definedName>
    <definedName name="solar_ratio" localSheetId="49">'[102]POWER ASSUMPTIONS'!$H$7</definedName>
    <definedName name="ss" localSheetId="49">#REF!</definedName>
    <definedName name="toolbox" localSheetId="49">[103]Toolbox!$C$5:$T$1578</definedName>
    <definedName name="tr" localSheetId="49">#REF!</definedName>
    <definedName name="tt" localSheetId="49">#REF!</definedName>
    <definedName name="ttt" localSheetId="49">#REF!</definedName>
    <definedName name="tttt" localSheetId="49">#REF!</definedName>
    <definedName name="uu" localSheetId="49">#REF!</definedName>
    <definedName name="w" localSheetId="49">#REF!</definedName>
    <definedName name="we" localSheetId="49">#REF!</definedName>
    <definedName name="ws" localSheetId="49">#REF!</definedName>
    <definedName name="ww" localSheetId="49" hidden="1">#REF!</definedName>
    <definedName name="www" localSheetId="49">#REF!</definedName>
    <definedName name="XC标准偏差倍数" localSheetId="49">'[95]C01县级测算'!$C$3</definedName>
    <definedName name="XC系数上限" localSheetId="49">'[95]C01县级测算'!$B$3</definedName>
    <definedName name="XC系数下限" localSheetId="49">'[95]C01县级测算'!$A$3</definedName>
    <definedName name="XQJ保工资需求基数" localSheetId="49">[95]G01三保和付息需求基数!$F$9:$F$2853</definedName>
    <definedName name="XQJ保民生需求基数" localSheetId="49">[95]G01三保和付息需求基数!$L$9:$L$2853</definedName>
    <definedName name="XQJ保运转需求基数" localSheetId="49">[95]G01三保和付息需求基数!$I$9:$I$2853</definedName>
    <definedName name="XQJ付息需求基数" localSheetId="49">[95]G01三保和付息需求基数!$O$9:$O$2853</definedName>
    <definedName name="XQ保民生需求" localSheetId="49">[98]财政部保基本民生!#REF!</definedName>
    <definedName name="XQ调整后的保工资需求" localSheetId="49">'[95]C01县级测算'!$I$9:$I$2853</definedName>
    <definedName name="XS补助对象系数" localSheetId="49">'[95]C01县级测算'!$D$9:$D$2853</definedName>
    <definedName name="XS付息分档系数" localSheetId="49">'[95]C01县级测算'!$AB$9:$AB$2853</definedName>
    <definedName name="XS工资分档系数" localSheetId="49">'[95]C01县级测算'!$L$9:$L$2853</definedName>
    <definedName name="XS津补贴分档系数" localSheetId="49">'[95]C01县级测算'!$P$9:$P$2853</definedName>
    <definedName name="XS民生分档系数" localSheetId="49">'[95]C01县级测算'!$X$9:$X$2853</definedName>
    <definedName name="XS运转分档系数" localSheetId="49">'[95]C01县级测算'!$T$9:$T$2853</definedName>
    <definedName name="y" localSheetId="49">#REF!</definedName>
    <definedName name="yyyy" localSheetId="49">#REF!</definedName>
    <definedName name="保险" localSheetId="49">'[89]SW-TEO'!#REF!</definedName>
    <definedName name="本级标准收入2004年" localSheetId="49">[104]本年收入合计!$E$4:$E$184</definedName>
    <definedName name="拨款汇总_合计" localSheetId="49">SUM([105]汇总!XFB1:XFD1)</definedName>
    <definedName name="部" localSheetId="49">#REF!</definedName>
    <definedName name="财政供养" localSheetId="49">#REF!</definedName>
    <definedName name="赤字县图" localSheetId="49">#REF!</definedName>
    <definedName name="处室" localSheetId="49">#REF!</definedName>
    <definedName name="村级标准支出" localSheetId="49">[106]村级支出!$E$4:$E$184</definedName>
    <definedName name="大幅度" localSheetId="49">#REF!</definedName>
    <definedName name="地区名称" localSheetId="49">[107]封面!#REF!</definedName>
    <definedName name="地税" localSheetId="49" hidden="1">#REF!</definedName>
    <definedName name="饿" localSheetId="49">#REF!</definedName>
    <definedName name="凤飞飞" localSheetId="49" hidden="1">#REF!</definedName>
    <definedName name="耕地占用税分县2003年" localSheetId="49">[108]一般预算收入!$U$4:$U$184</definedName>
    <definedName name="耕地占用税合计2003年" localSheetId="49">[108]一般预算收入!$U$4</definedName>
    <definedName name="工商税收2004年" localSheetId="49">[109]工商税收!$S$4:$S$184</definedName>
    <definedName name="工商税收合计2004年" localSheetId="49">[109]工商税收!$S$4</definedName>
    <definedName name="公检法司部门编制数" localSheetId="49">[110]公检法司编制!$E$4:$E$184</definedName>
    <definedName name="还有" localSheetId="49">#REF!</definedName>
    <definedName name="行政管理部门编制数" localSheetId="49">[110]行政编制!$E$4:$E$184</definedName>
    <definedName name="汇率" localSheetId="49">#REF!</definedName>
    <definedName name="机场" localSheetId="49">'[89]SW-TEO'!#REF!</definedName>
    <definedName name="基金处室" localSheetId="49">#REF!</definedName>
    <definedName name="基金金额" localSheetId="49">#REF!</definedName>
    <definedName name="基金科目" localSheetId="49">#REF!</definedName>
    <definedName name="基金类型" localSheetId="49">#REF!</definedName>
    <definedName name="金额" localSheetId="49">#REF!</definedName>
    <definedName name="科目" localSheetId="49">#REF!</definedName>
    <definedName name="可比增幅上限" localSheetId="49">[95]J02分配因素!$B$10</definedName>
    <definedName name="可比增幅下限" localSheetId="49">[95]J02分配因素!$B$11</definedName>
    <definedName name="昆明" localSheetId="49">'[89]SW-TEO'!#REF!</definedName>
    <definedName name="类型" localSheetId="49">#REF!</definedName>
    <definedName name="农林水气" localSheetId="49">[111]D011H403!$A$5:$C$60</definedName>
    <definedName name="农业人口2003年" localSheetId="49">[112]农业人口!$E$4:$E$184</definedName>
    <definedName name="农业税分县2003年" localSheetId="49">[108]一般预算收入!$S$4:$S$184</definedName>
    <definedName name="农业税合计2003年" localSheetId="49">[108]一般预算收入!$S$4</definedName>
    <definedName name="农业特产税分县2003年" localSheetId="49">[108]一般预算收入!$T$4:$T$184</definedName>
    <definedName name="农业特产税合计2003年" localSheetId="49">[108]一般预算收入!$T$4</definedName>
    <definedName name="平台" localSheetId="49">'[89]SW-TEO'!#REF!</definedName>
    <definedName name="契税分县2003年" localSheetId="49">[108]一般预算收入!$V$4:$V$184</definedName>
    <definedName name="契税合计2003年" localSheetId="49">[108]一般预算收入!$V$4</definedName>
    <definedName name="日" localSheetId="49">#REF!</definedName>
    <definedName name="山东各县" localSheetId="49">#REF!</definedName>
    <definedName name="生产列1" localSheetId="49">#REF!</definedName>
    <definedName name="生产列11" localSheetId="49">#REF!</definedName>
    <definedName name="生产列15" localSheetId="49">#REF!</definedName>
    <definedName name="生产列16" localSheetId="49">#REF!</definedName>
    <definedName name="生产列17" localSheetId="49">#REF!</definedName>
    <definedName name="生产列19" localSheetId="49">#REF!</definedName>
    <definedName name="生产列2" localSheetId="49">#REF!</definedName>
    <definedName name="生产列20" localSheetId="49">#REF!</definedName>
    <definedName name="生产列3" localSheetId="49">#REF!</definedName>
    <definedName name="生产列4" localSheetId="49">#REF!</definedName>
    <definedName name="生产列5" localSheetId="49">#REF!</definedName>
    <definedName name="生产列6" localSheetId="49">#REF!</definedName>
    <definedName name="生产列7" localSheetId="49">#REF!</definedName>
    <definedName name="生产列8" localSheetId="49">#REF!</definedName>
    <definedName name="生产列9" localSheetId="49">#REF!</definedName>
    <definedName name="生产期" localSheetId="49">#REF!</definedName>
    <definedName name="生产期1" localSheetId="49">#REF!</definedName>
    <definedName name="生产期11" localSheetId="49">#REF!</definedName>
    <definedName name="生产期123" localSheetId="49">#REF!</definedName>
    <definedName name="生产期15" localSheetId="49">#REF!</definedName>
    <definedName name="生产期16" localSheetId="49">#REF!</definedName>
    <definedName name="生产期17" localSheetId="49">#REF!</definedName>
    <definedName name="生产期19" localSheetId="49">#REF!</definedName>
    <definedName name="生产期2" localSheetId="49">#REF!</definedName>
    <definedName name="生产期20" localSheetId="49">#REF!</definedName>
    <definedName name="生产期3" localSheetId="49">#REF!</definedName>
    <definedName name="生产期4" localSheetId="49">#REF!</definedName>
    <definedName name="生产期5" localSheetId="49">#REF!</definedName>
    <definedName name="生产期6" localSheetId="49">#REF!</definedName>
    <definedName name="生产期7" localSheetId="49">#REF!</definedName>
    <definedName name="生产期8" localSheetId="49">#REF!</definedName>
    <definedName name="生产期9" localSheetId="49">#REF!</definedName>
    <definedName name="生态区层次明细" localSheetId="49" hidden="1">#REF!</definedName>
    <definedName name="是" localSheetId="49">#REF!</definedName>
    <definedName name="所得税" localSheetId="49">'[89]SW-TEO'!#REF!</definedName>
    <definedName name="新表" localSheetId="49">#REF!</definedName>
    <definedName name="新分享" localSheetId="49">'[89]SW-TEO'!#REF!</definedName>
    <definedName name="新昆明" localSheetId="49">'[89]SW-TEO'!#REF!</definedName>
    <definedName name="一般预算收入2003年" localSheetId="49">[108]一般预算收入!$AD$4:$AD$184</definedName>
    <definedName name="一般预算收入合计2003年" localSheetId="49">[108]一般预算收入!$AC$4</definedName>
    <definedName name="支出" localSheetId="49">'[97]P1012001'!$A$6:$E$117</definedName>
    <definedName name="专项收入年初预算数" localSheetId="49">#REF!</definedName>
    <definedName name="专项收入全年预计数" localSheetId="49">#REF!</definedName>
    <definedName name="最终下达表" localSheetId="49">#REF!</definedName>
    <definedName name="전" localSheetId="49">#REF!</definedName>
    <definedName name="주택사업본부" localSheetId="49">#REF!</definedName>
    <definedName name="철구사업본부" localSheetId="49">#REF!</definedName>
    <definedName name="——" localSheetId="50">#REF!</definedName>
    <definedName name="\d" localSheetId="50">[88]地方!$Q$4:$Q$5</definedName>
    <definedName name="_________t4" localSheetId="50">#REF!</definedName>
    <definedName name="_________t7" localSheetId="50">#REF!</definedName>
    <definedName name="______t4" localSheetId="50">#REF!</definedName>
    <definedName name="______t7" localSheetId="50">#REF!</definedName>
    <definedName name="_____t4" localSheetId="50">#REF!</definedName>
    <definedName name="_____t7" localSheetId="50">#REF!</definedName>
    <definedName name="____t4" localSheetId="50">#REF!</definedName>
    <definedName name="____t7" localSheetId="50">#REF!</definedName>
    <definedName name="___PA7" localSheetId="50">'[89]SW-TEO'!#REF!</definedName>
    <definedName name="___PA8" localSheetId="50">'[89]SW-TEO'!#REF!</definedName>
    <definedName name="___PD1" localSheetId="50">'[89]SW-TEO'!#REF!</definedName>
    <definedName name="___PE12" localSheetId="50">'[89]SW-TEO'!#REF!</definedName>
    <definedName name="___PE13" localSheetId="50">'[89]SW-TEO'!#REF!</definedName>
    <definedName name="___PE6" localSheetId="50">'[89]SW-TEO'!#REF!</definedName>
    <definedName name="___PE7" localSheetId="50">'[89]SW-TEO'!#REF!</definedName>
    <definedName name="___PE8" localSheetId="50">'[89]SW-TEO'!#REF!</definedName>
    <definedName name="___PE9" localSheetId="50">'[89]SW-TEO'!#REF!</definedName>
    <definedName name="___PH1" localSheetId="50">'[89]SW-TEO'!#REF!</definedName>
    <definedName name="___PI1" localSheetId="50">'[89]SW-TEO'!#REF!</definedName>
    <definedName name="___PK1" localSheetId="50">'[89]SW-TEO'!#REF!</definedName>
    <definedName name="___PK3" localSheetId="50">'[89]SW-TEO'!#REF!</definedName>
    <definedName name="___t4" localSheetId="50">#REF!</definedName>
    <definedName name="___t7" localSheetId="50">#REF!</definedName>
    <definedName name="__PA7" localSheetId="50">'[89]SW-TEO'!#REF!</definedName>
    <definedName name="__PA8" localSheetId="50">'[89]SW-TEO'!#REF!</definedName>
    <definedName name="__PD1" localSheetId="50">'[89]SW-TEO'!#REF!</definedName>
    <definedName name="__PE12" localSheetId="50">'[89]SW-TEO'!#REF!</definedName>
    <definedName name="__PE13" localSheetId="50">'[89]SW-TEO'!#REF!</definedName>
    <definedName name="__PE6" localSheetId="50">'[89]SW-TEO'!#REF!</definedName>
    <definedName name="__PE7" localSheetId="50">'[89]SW-TEO'!#REF!</definedName>
    <definedName name="__PE8" localSheetId="50">'[89]SW-TEO'!#REF!</definedName>
    <definedName name="__PE9" localSheetId="50">'[89]SW-TEO'!#REF!</definedName>
    <definedName name="__PH1" localSheetId="50">'[89]SW-TEO'!#REF!</definedName>
    <definedName name="__PI1" localSheetId="50">'[89]SW-TEO'!#REF!</definedName>
    <definedName name="__PK1" localSheetId="50">'[89]SW-TEO'!#REF!</definedName>
    <definedName name="__PK3" localSheetId="50">'[89]SW-TEO'!#REF!</definedName>
    <definedName name="__t4" localSheetId="50">#REF!</definedName>
    <definedName name="__t7" localSheetId="50">#REF!</definedName>
    <definedName name="_1t4_" localSheetId="50">#REF!</definedName>
    <definedName name="_2t7_" localSheetId="50">#REF!</definedName>
    <definedName name="_Fill" localSheetId="50" hidden="1">[90]eqpmad2!#REF!</definedName>
    <definedName name="_xlnm._FilterDatabase" localSheetId="50" hidden="1">#REF!</definedName>
    <definedName name="_lst_r_财政收支分月完成数_支出分析_资金性质及预算科目代码名称" localSheetId="50">[91]_ESList!$A$1:$A$2458</definedName>
    <definedName name="_lst_r_财政收支分月完成数_支出县分析_县市区代码名称" localSheetId="50">[91]_ESList!$B$1:$B$153</definedName>
    <definedName name="_lst_r_财政预算编制质量评估分析表_一般收入_科目编码名称" localSheetId="50">[92]_ESList!$A$1:$A$113</definedName>
    <definedName name="_lst_r_地方财政总收入查看表_科目_科目编码名称" localSheetId="50">[93]_ESList!$A$1:$A$38</definedName>
    <definedName name="_lst_r_税收收入分行业分税种表查看_分县_税种编码名称" localSheetId="50">[94]_ESList!$A$1:$A$21</definedName>
    <definedName name="_PA7" localSheetId="50">'[89]SW-TEO'!#REF!</definedName>
    <definedName name="_PA8" localSheetId="50">'[89]SW-TEO'!#REF!</definedName>
    <definedName name="_PD1" localSheetId="50">'[89]SW-TEO'!#REF!</definedName>
    <definedName name="_PE12" localSheetId="50">'[89]SW-TEO'!#REF!</definedName>
    <definedName name="_PE13" localSheetId="50">'[89]SW-TEO'!#REF!</definedName>
    <definedName name="_PE6" localSheetId="50">'[89]SW-TEO'!#REF!</definedName>
    <definedName name="_PE7" localSheetId="50">'[89]SW-TEO'!#REF!</definedName>
    <definedName name="_PE8" localSheetId="50">'[89]SW-TEO'!#REF!</definedName>
    <definedName name="_PE9" localSheetId="50">'[89]SW-TEO'!#REF!</definedName>
    <definedName name="_PH1" localSheetId="50">'[89]SW-TEO'!#REF!</definedName>
    <definedName name="_PI1" localSheetId="50">'[89]SW-TEO'!#REF!</definedName>
    <definedName name="_PK1" localSheetId="50">'[89]SW-TEO'!#REF!</definedName>
    <definedName name="_PK3" localSheetId="50">'[89]SW-TEO'!#REF!</definedName>
    <definedName name="_t4" localSheetId="50">#REF!</definedName>
    <definedName name="_t7" localSheetId="50">#REF!</definedName>
    <definedName name="A" localSheetId="50">#REF!</definedName>
    <definedName name="aa" localSheetId="50">#REF!</definedName>
    <definedName name="ABC" localSheetId="50">#REF!</definedName>
    <definedName name="ABD" localSheetId="50">#REF!</definedName>
    <definedName name="ad" localSheetId="50">#REF!</definedName>
    <definedName name="CL10_一般公共预算收入" localSheetId="50">'[95]C01县级测算'!$AC$9:$AC$2853</definedName>
    <definedName name="CL110_上级补助收入" localSheetId="50">'[95]C01县级测算'!$AE$9:$AE$2853</definedName>
    <definedName name="CL11002_一般性转移支付收入" localSheetId="50">'[95]C01县级测算'!$AF$9:$AF$2853</definedName>
    <definedName name="CL11003_专项转移支付收入" localSheetId="50">'[95]C01县级测算'!$AG$9:$AG$2853</definedName>
    <definedName name="CL2_一般公共预算支出" localSheetId="50">'[95]C01县级测算'!$AH$9:$AH$2853</definedName>
    <definedName name="CL23006_上解上级支出" localSheetId="50">'[95]C01县级测算'!$AI$9:$AI$2853</definedName>
    <definedName name="CL省份" localSheetId="50">'[95]C01县级测算'!$A$9:$A$2853</definedName>
    <definedName name="CL县级财力" localSheetId="50">'[95]C01县级测算'!$E$9:$E$2853</definedName>
    <definedName name="CL县级依赖度" localSheetId="50">'[95]C01县级测算'!$F$9:$F$2853</definedName>
    <definedName name="CL政策性减税" localSheetId="50">'[95]C01县级测算'!$G$9:$G$2853</definedName>
    <definedName name="county" localSheetId="50">#REF!</definedName>
    <definedName name="data" localSheetId="50">#REF!</definedName>
    <definedName name="Database" localSheetId="50">#REF!</definedName>
    <definedName name="database10" localSheetId="50">#REF!</definedName>
    <definedName name="database2" localSheetId="50">#REF!</definedName>
    <definedName name="database3" localSheetId="50">#REF!</definedName>
    <definedName name="df" localSheetId="50">#REF!</definedName>
    <definedName name="dsaa" localSheetId="50">#REF!</definedName>
    <definedName name="dw" localSheetId="50">#REF!</definedName>
    <definedName name="E206." localSheetId="50">#REF!</definedName>
    <definedName name="ee" localSheetId="50">#REF!</definedName>
    <definedName name="eee" localSheetId="50">#REF!</definedName>
    <definedName name="ef" localSheetId="50" hidden="1">#REF!</definedName>
    <definedName name="fd" localSheetId="50">#REF!</definedName>
    <definedName name="ff" localSheetId="50">#REF!</definedName>
    <definedName name="fff" localSheetId="50">#REF!</definedName>
    <definedName name="fgh" localSheetId="50">#REF!</definedName>
    <definedName name="fliter1" localSheetId="50" hidden="1">#REF!</definedName>
    <definedName name="FRC" localSheetId="50">[96]Main!$C$9</definedName>
    <definedName name="fw_0" localSheetId="50">#REF!</definedName>
    <definedName name="GB16_59岁人数占比" localSheetId="50">[95]J03标准!$A$65</definedName>
    <definedName name="GB60岁及以上人数占比" localSheetId="50">[95]J03标准!$A$66</definedName>
    <definedName name="GB差额人员职业年金" localSheetId="50">[95]J03标准!$B$27</definedName>
    <definedName name="GB城市低保标准" localSheetId="50">[95]J03标准!$B$62</definedName>
    <definedName name="GB城乡医疗补助标准" localSheetId="50">[95]J03标准!$B$69</definedName>
    <definedName name="GB初中教育经费标准" localSheetId="50">[95]J03标准!$B$42:$B$45</definedName>
    <definedName name="GB村级补助标准" localSheetId="50">[95]J03标准!$B$75</definedName>
    <definedName name="GB扶贫标准" localSheetId="50">[95]J03标准!$B$32</definedName>
    <definedName name="GB公检法在职国标工资" localSheetId="50">[95]J03标准!$B$7</definedName>
    <definedName name="GB孤儿救助标准" localSheetId="50">[95]J03标准!$B$67</definedName>
    <definedName name="GB行政、公检法在职年终奖" localSheetId="50">[95]J03标准!$B$10</definedName>
    <definedName name="GB行政在职国标工资" localSheetId="50">[95]J03标准!$B$6</definedName>
    <definedName name="GB基础养老金" localSheetId="50">[95]J03标准!$B$66</definedName>
    <definedName name="GB基卫补助标准" localSheetId="50">[95]J03标准!$B$70</definedName>
    <definedName name="GB计生补助标准" localSheetId="50">[95]J03标准!$B$71</definedName>
    <definedName name="GB艰苦边远地区津贴标准" localSheetId="50">[95]J03标准!$B$17:$B$23</definedName>
    <definedName name="GB离休人员经费" localSheetId="50">[95]J03标准!$B$12</definedName>
    <definedName name="GB农村低保标准" localSheetId="50">[95]J03标准!$B$63</definedName>
    <definedName name="GB农村文化补助" localSheetId="50">[95]J03标准!$B$60</definedName>
    <definedName name="GB贫困初中生补助" localSheetId="50">[95]J03标准!$B$49</definedName>
    <definedName name="GB贫困小学生补助" localSheetId="50">[95]J03标准!$B$48</definedName>
    <definedName name="GB普高免学费标准" localSheetId="50">[95]J03标准!$B$55:$B$58</definedName>
    <definedName name="GB普高助学金标准" localSheetId="50">[95]J03标准!$B$50</definedName>
    <definedName name="GB其他基本民生标准" localSheetId="50">[95]J03标准!$B$77</definedName>
    <definedName name="GB其他在职国标工资" localSheetId="50">[95]J03标准!$B$8</definedName>
    <definedName name="GB深度贫困县补助" localSheetId="50">[95]J03标准!$B$81:$B$87</definedName>
    <definedName name="GB事业单位绩效工资" localSheetId="50">[95]J03标准!$B$16</definedName>
    <definedName name="GB特殊教育标准" localSheetId="50">[95]J03标准!$B$46</definedName>
    <definedName name="GB退休人员经费" localSheetId="50">[95]J03标准!$B$13</definedName>
    <definedName name="GB完善人民警察工资待遇标准" localSheetId="50">[95]J03标准!$B$28</definedName>
    <definedName name="GB乡镇岗位补贴" localSheetId="50">[95]J03标准!$B$26</definedName>
    <definedName name="GB小学教育经费标准" localSheetId="50">[95]J03标准!$B$37:$B$40</definedName>
    <definedName name="GB学前教育资助标准" localSheetId="50">[95]J03标准!$B$34</definedName>
    <definedName name="GB学生营养改善标准" localSheetId="50">[95]J03标准!$B$51</definedName>
    <definedName name="GB养老保险缴费补助" localSheetId="50">[95]J03标准!$B$65</definedName>
    <definedName name="GB在职附加支出" localSheetId="50">[95]J03标准!$B$24</definedName>
    <definedName name="GB在职职级并行" localSheetId="50">[95]J03标准!$B$25</definedName>
    <definedName name="GB中职免学费标准" localSheetId="50">[95]J03标准!$B$53</definedName>
    <definedName name="GB中职助学金标准" localSheetId="50">[95]J03标准!$B$52</definedName>
    <definedName name="gf" localSheetId="50">#REF!</definedName>
    <definedName name="gxxx2004" localSheetId="50">'[97]P1012001'!$A$6:$E$117</definedName>
    <definedName name="hhhh" localSheetId="50">#REF!</definedName>
    <definedName name="JB艰边津贴标准" localSheetId="50">'[95]J04-2分县基础数据'!$J$9:$J$2853</definedName>
    <definedName name="JB离休人员津补贴标准" localSheetId="50">'[95]J04-2分县基础数据'!$L$9:$L$2853</definedName>
    <definedName name="JB退休人员津补贴标准" localSheetId="50">'[95]J04-2分县基础数据'!$M$9:$M$2853</definedName>
    <definedName name="JB在职人员津补贴标准" localSheetId="50">'[95]J04-2分县基础数据'!$K$9:$K$2853</definedName>
    <definedName name="JC成本差异系数" localSheetId="50">'[95]J04-2分县基础数据'!$I$9:$I$2853</definedName>
    <definedName name="JC户籍人口" localSheetId="50">'[95]J04-2分县基础数据'!$N$9:$N$2853</definedName>
    <definedName name="JC艰边类型" localSheetId="50">'[95]J04-2分县基础数据'!$G$9:$G$2853</definedName>
    <definedName name="JC津补贴标准全国平均数" localSheetId="50">'[95]J04-2分县基础数据'!$K$5</definedName>
    <definedName name="JC其他深度贫困地区标识" localSheetId="50">'[95]J04-2分县基础数据'!$H$9:$H$2853</definedName>
    <definedName name="JC区划名称" localSheetId="50">'[95]J04-2分县基础数据'!$B$9:$B$2853</definedName>
    <definedName name="JC区域代码" localSheetId="50">'[95]J04-2分县基础数据'!$F$9:$F$2853</definedName>
    <definedName name="JC省份" localSheetId="50">'[95]J04-2分县基础数据'!$A$9:$A$2853</definedName>
    <definedName name="JC县区类别" localSheetId="50">'[95]J04-2分县基础数据'!$D$9:$D$2853</definedName>
    <definedName name="JH均衡度奖励" localSheetId="50">[95]F05改善均衡度奖励!$B$13:$B$53</definedName>
    <definedName name="JK中央承担支出责任" localSheetId="50">'[95]J04-2分县基础数据'!$BU$9:$BU$2853</definedName>
    <definedName name="JM城镇低保人数" localSheetId="50">'[95]J04-2分县基础数据'!$R$9:$R$2853</definedName>
    <definedName name="JM村委会" localSheetId="50">'[95]J04-2分县基础数据'!$P$9:$P$2853</definedName>
    <definedName name="JM孤儿人数" localSheetId="50">'[95]J04-2分县基础数据'!$T$9:$T$2853</definedName>
    <definedName name="JM农村低保人数" localSheetId="50">'[95]J04-2分县基础数据'!$S$9:$S$2853</definedName>
    <definedName name="JP建档立卡贫困人口" localSheetId="50">'[95]J04-2分县基础数据'!$V$9:$V$2853</definedName>
    <definedName name="JR公检法在职人数" localSheetId="50">'[95]J04-2分县基础数据'!$BL$9:$BL$2853</definedName>
    <definedName name="JR行政在职人数" localSheetId="50">'[95]J04-2分县基础数据'!$BK$9:$BK$2853</definedName>
    <definedName name="JR教育在职人数" localSheetId="50">'[95]J04-2分县基础数据'!$BM$9:$BM$2853</definedName>
    <definedName name="JR离休人数" localSheetId="50">'[95]J04-2分县基础数据'!$BR$9:$BR$2853</definedName>
    <definedName name="JR其他在职人数" localSheetId="50">'[95]J04-2分县基础数据'!$BQ$9:$BQ$2853</definedName>
    <definedName name="JR其他在职人数60﹪" localSheetId="50">'[95]J04-2分县基础数据'!$BP$9:$BP$2853</definedName>
    <definedName name="JR退休人数" localSheetId="50">'[95]J04-2分县基础数据'!$BS$9:$BS$2853</definedName>
    <definedName name="JR卫生在职人数60﹪" localSheetId="50">'[95]J04-2分县基础数据'!$BO$9:$BO$2853</definedName>
    <definedName name="JR在职人数小计" localSheetId="50">'[95]J04-2分县基础数据'!$BJ$9:$BJ$2853</definedName>
    <definedName name="JS11002一般性转移支付收入" localSheetId="50">'[95]J04-1分省基础数据'!$Q$13:$Q$53</definedName>
    <definedName name="JS11003专项转移支付收入" localSheetId="50">'[95]J04-1分省基础数据'!$R$13:$R$53</definedName>
    <definedName name="JS2一般公共预算支出" localSheetId="50">'[95]J04-1分省基础数据'!$S$13:$S$53</definedName>
    <definedName name="JS补助范围标识" localSheetId="50">'[95]J04-1分省基础数据'!$J$13:$J$53</definedName>
    <definedName name="JS公用经费标准" localSheetId="50">'[95]J04-1分省基础数据'!$I$13:$I$53</definedName>
    <definedName name="JS减税规模" localSheetId="50">'[95]J04-1分省基础数据'!$M$13:$M$53</definedName>
    <definedName name="JS困难系数" localSheetId="50">'[95]J04-1分省基础数据'!$F$13:$F$53</definedName>
    <definedName name="JS区域" localSheetId="50">'[95]J04-1分省基础数据'!$C$13:$C$53</definedName>
    <definedName name="JS省份" localSheetId="50">'[95]J04-1分省基础数据'!$D$13:$D$53</definedName>
    <definedName name="JS省份编码" localSheetId="50">'[95]J04-1分省基础数据'!$B$13:$B$53</definedName>
    <definedName name="JS省行" localSheetId="50">INDEX('45'!JS省份,ROW()-12,0)</definedName>
    <definedName name="JS省级努力系数" localSheetId="50">'[95]C02省级努力程度系数'!$E$13:$E$53</definedName>
    <definedName name="JS增值税" localSheetId="50">'[95]J04-1分省基础数据'!$N$13:$N$53</definedName>
    <definedName name="JX城镇初中生" localSheetId="50">'[95]J04-2分县基础数据'!$AK$9:$AK$2853</definedName>
    <definedName name="JX城镇小学生" localSheetId="50">'[95]J04-2分县基础数据'!$AS$9:$AS$2853</definedName>
    <definedName name="JX农村初中生" localSheetId="50">'[95]J04-2分县基础数据'!$AN$9:$AN$2853</definedName>
    <definedName name="JX农村小学生" localSheetId="50">'[95]J04-2分县基础数据'!$AW$9:$AW$2853</definedName>
    <definedName name="JX农村学生营养改善试点" localSheetId="50">'[95]J04-2分县基础数据'!$X$9:$X$2853</definedName>
    <definedName name="JX普高学生" localSheetId="50">'[95]J04-2分县基础数据'!$AA$9:$AA$2853</definedName>
    <definedName name="JX特校学生" localSheetId="50">'[95]J04-2分县基础数据'!$AX$9:$AX$2853</definedName>
    <definedName name="JX幼儿园学生" localSheetId="50">'[95]J04-2分县基础数据'!$BB$9:$BB$2853</definedName>
    <definedName name="JX中职学生" localSheetId="50">'[95]J04-2分县基础数据'!$AE$9:$AE$2853</definedName>
    <definedName name="JZ应付利息" localSheetId="50">'[95]J04-2分县基础数据'!$BG$9:$BG$2853</definedName>
    <definedName name="J分配资金_付息" localSheetId="50">[95]J02分配因素!$G$5</definedName>
    <definedName name="J分配资金_工资" localSheetId="50">[95]J02分配因素!$D$5</definedName>
    <definedName name="J分配资金_绩效" localSheetId="50">[95]J02分配因素!$L$5</definedName>
    <definedName name="J分配资金_减税" localSheetId="50">[95]J02分配因素!$H$5</definedName>
    <definedName name="J分配资金_均衡" localSheetId="50">[95]J02分配因素!$I$5</definedName>
    <definedName name="J分配资金_均衡横向" localSheetId="50">[95]J02分配因素!$J$5</definedName>
    <definedName name="J分配资金_均衡纵向" localSheetId="50">[95]J02分配因素!$K$5</definedName>
    <definedName name="J分配资金_民生" localSheetId="50">[95]J02分配因素!$F$5</definedName>
    <definedName name="J分配资金_深度贫困" localSheetId="50">[95]J02分配因素!$M$5</definedName>
    <definedName name="J分配资金_特殊" localSheetId="50">[95]J02分配因素!$N$5</definedName>
    <definedName name="J分配资金_运转" localSheetId="50">[95]J02分配因素!$E$5</definedName>
    <definedName name="J分配资金_总额" localSheetId="50">[95]J02分配因素!$B$5</definedName>
    <definedName name="J基础编码" localSheetId="50">'[95]J04-2分县基础数据'!$C$9:$C$2853</definedName>
    <definedName name="J基础数据" localSheetId="50">'[95]J04-2分县基础数据'!$B$9:$BE$2853</definedName>
    <definedName name="J区划编码_2019" localSheetId="50">[95]J01编码表!$A$4:$A$3246</definedName>
    <definedName name="kkkk" localSheetId="50">#REF!</definedName>
    <definedName name="mj" localSheetId="50">#REF!</definedName>
    <definedName name="MS城市低保人数" localSheetId="50">[98]财政部保基本民生!#REF!</definedName>
    <definedName name="MS城乡居民基本医疗保险" localSheetId="50">[98]财政部保基本民生!#REF!</definedName>
    <definedName name="MS城乡居民社会养老保险" localSheetId="50">[98]财政部保基本民生!#REF!</definedName>
    <definedName name="MS城镇初中生" localSheetId="50">[98]财政部保基本民生!#REF!</definedName>
    <definedName name="MS城镇小学生" localSheetId="50">[98]财政部保基本民生!#REF!</definedName>
    <definedName name="MS初中公用经费补助" localSheetId="50">[98]财政部保基本民生!#REF!</definedName>
    <definedName name="MS村委会" localSheetId="50">[98]财政部保基本民生!#REF!</definedName>
    <definedName name="MS孤儿人口数" localSheetId="50">[98]财政部保基本民生!#REF!</definedName>
    <definedName name="MS基本公共卫生服务" localSheetId="50">[98]财政部保基本民生!#REF!</definedName>
    <definedName name="MS计划生育" localSheetId="50">[98]财政部保基本民生!#REF!</definedName>
    <definedName name="MS老龄人口" localSheetId="50">[98]财政部保基本民生!#REF!</definedName>
    <definedName name="MS免除普通高中建档立卡等家庭经济困难学生学杂费" localSheetId="50">[98]财政部保基本民生!#REF!</definedName>
    <definedName name="MS农村初中学生" localSheetId="50">[98]财政部保基本民生!#REF!</definedName>
    <definedName name="MS农村低保人数" localSheetId="50">[98]财政部保基本民生!#REF!</definedName>
    <definedName name="MS农村小学生" localSheetId="50">[98]财政部保基本民生!#REF!</definedName>
    <definedName name="MS农村学生营养改善试点县" localSheetId="50">[98]财政部保基本民生!#REF!</definedName>
    <definedName name="MS农村义务教育学生营养改善计划" localSheetId="50">[98]财政部保基本民生!#REF!</definedName>
    <definedName name="MS贫困寄宿生生活补助" localSheetId="50">[98]财政部保基本民生!#REF!</definedName>
    <definedName name="MS贫困人数" localSheetId="50">[98]财政部保基本民生!#REF!</definedName>
    <definedName name="MS普高学生" localSheetId="50">[98]财政部保基本民生!#REF!</definedName>
    <definedName name="MS普通高中学生助学金" localSheetId="50">[98]财政部保基本民生!#REF!</definedName>
    <definedName name="MS特校生" localSheetId="50">[98]财政部保基本民生!#REF!</definedName>
    <definedName name="MS小学公用经费补助" localSheetId="50">[98]财政部保基本民生!#REF!</definedName>
    <definedName name="MS养老缴费人数" localSheetId="50">[98]财政部保基本民生!#REF!</definedName>
    <definedName name="MS幼儿学生" localSheetId="50">[98]财政部保基本民生!#REF!</definedName>
    <definedName name="MS中职困难学生补助" localSheetId="50">[98]财政部保基本民生!#REF!</definedName>
    <definedName name="MS中职学生" localSheetId="50">[98]财政部保基本民生!#REF!</definedName>
    <definedName name="MS总人口" localSheetId="50">[98]财政部保基本民生!#REF!</definedName>
    <definedName name="OS" localSheetId="50">[99]Open!#REF!</definedName>
    <definedName name="_xlnm.Print_Area" localSheetId="50">'45'!$A$1:$L$24</definedName>
    <definedName name="Print_Area_MI" localSheetId="50">#REF!</definedName>
    <definedName name="q" localSheetId="50">#REF!</definedName>
    <definedName name="rf" localSheetId="50">#REF!</definedName>
    <definedName name="rrrr" localSheetId="50">#REF!</definedName>
    <definedName name="rt" localSheetId="50">#REF!</definedName>
    <definedName name="rwerwe" localSheetId="50">#REF!</definedName>
    <definedName name="s" localSheetId="50">#REF!</definedName>
    <definedName name="s_c_list" localSheetId="50">[100]Toolbox!$A$7:$H$969</definedName>
    <definedName name="SCG" localSheetId="50">'[101]G.1R-Shou COP Gf'!#REF!</definedName>
    <definedName name="sd" localSheetId="50" hidden="1">#REF!</definedName>
    <definedName name="solar_ratio" localSheetId="50">'[102]POWER ASSUMPTIONS'!$H$7</definedName>
    <definedName name="ss" localSheetId="50">#REF!</definedName>
    <definedName name="toolbox" localSheetId="50">[103]Toolbox!$C$5:$T$1578</definedName>
    <definedName name="tr" localSheetId="50">#REF!</definedName>
    <definedName name="tt" localSheetId="50">#REF!</definedName>
    <definedName name="ttt" localSheetId="50">#REF!</definedName>
    <definedName name="tttt" localSheetId="50">#REF!</definedName>
    <definedName name="uu" localSheetId="50">#REF!</definedName>
    <definedName name="w" localSheetId="50">#REF!</definedName>
    <definedName name="we" localSheetId="50">#REF!</definedName>
    <definedName name="ws" localSheetId="50">#REF!</definedName>
    <definedName name="ww" localSheetId="50" hidden="1">#REF!</definedName>
    <definedName name="www" localSheetId="50">#REF!</definedName>
    <definedName name="XC标准偏差倍数" localSheetId="50">'[95]C01县级测算'!$C$3</definedName>
    <definedName name="XC系数上限" localSheetId="50">'[95]C01县级测算'!$B$3</definedName>
    <definedName name="XC系数下限" localSheetId="50">'[95]C01县级测算'!$A$3</definedName>
    <definedName name="XQJ保工资需求基数" localSheetId="50">[95]G01三保和付息需求基数!$F$9:$F$2853</definedName>
    <definedName name="XQJ保民生需求基数" localSheetId="50">[95]G01三保和付息需求基数!$L$9:$L$2853</definedName>
    <definedName name="XQJ保运转需求基数" localSheetId="50">[95]G01三保和付息需求基数!$I$9:$I$2853</definedName>
    <definedName name="XQJ付息需求基数" localSheetId="50">[95]G01三保和付息需求基数!$O$9:$O$2853</definedName>
    <definedName name="XQ保民生需求" localSheetId="50">[98]财政部保基本民生!#REF!</definedName>
    <definedName name="XQ调整后的保工资需求" localSheetId="50">'[95]C01县级测算'!$I$9:$I$2853</definedName>
    <definedName name="XS补助对象系数" localSheetId="50">'[95]C01县级测算'!$D$9:$D$2853</definedName>
    <definedName name="XS付息分档系数" localSheetId="50">'[95]C01县级测算'!$AB$9:$AB$2853</definedName>
    <definedName name="XS工资分档系数" localSheetId="50">'[95]C01县级测算'!$L$9:$L$2853</definedName>
    <definedName name="XS津补贴分档系数" localSheetId="50">'[95]C01县级测算'!$P$9:$P$2853</definedName>
    <definedName name="XS民生分档系数" localSheetId="50">'[95]C01县级测算'!$X$9:$X$2853</definedName>
    <definedName name="XS运转分档系数" localSheetId="50">'[95]C01县级测算'!$T$9:$T$2853</definedName>
    <definedName name="y" localSheetId="50">#REF!</definedName>
    <definedName name="yyyy" localSheetId="50">#REF!</definedName>
    <definedName name="保险" localSheetId="50">'[89]SW-TEO'!#REF!</definedName>
    <definedName name="本级标准收入2004年" localSheetId="50">[104]本年收入合计!$E$4:$E$184</definedName>
    <definedName name="拨款汇总_合计" localSheetId="50">SUM([105]汇总!XFB1:XFD1)</definedName>
    <definedName name="部" localSheetId="50">#REF!</definedName>
    <definedName name="财政供养" localSheetId="50">#REF!</definedName>
    <definedName name="赤字县图" localSheetId="50">#REF!</definedName>
    <definedName name="处室" localSheetId="50">#REF!</definedName>
    <definedName name="村级标准支出" localSheetId="50">[106]村级支出!$E$4:$E$184</definedName>
    <definedName name="大幅度" localSheetId="50">#REF!</definedName>
    <definedName name="地区名称" localSheetId="50">[107]封面!#REF!</definedName>
    <definedName name="地税" localSheetId="50" hidden="1">#REF!</definedName>
    <definedName name="饿" localSheetId="50">#REF!</definedName>
    <definedName name="凤飞飞" localSheetId="50" hidden="1">#REF!</definedName>
    <definedName name="耕地占用税分县2003年" localSheetId="50">[108]一般预算收入!$U$4:$U$184</definedName>
    <definedName name="耕地占用税合计2003年" localSheetId="50">[108]一般预算收入!$U$4</definedName>
    <definedName name="工商税收2004年" localSheetId="50">[109]工商税收!$S$4:$S$184</definedName>
    <definedName name="工商税收合计2004年" localSheetId="50">[109]工商税收!$S$4</definedName>
    <definedName name="公检法司部门编制数" localSheetId="50">[110]公检法司编制!$E$4:$E$184</definedName>
    <definedName name="还有" localSheetId="50">#REF!</definedName>
    <definedName name="行政管理部门编制数" localSheetId="50">[110]行政编制!$E$4:$E$184</definedName>
    <definedName name="汇率" localSheetId="50">#REF!</definedName>
    <definedName name="机场" localSheetId="50">'[89]SW-TEO'!#REF!</definedName>
    <definedName name="基金处室" localSheetId="50">#REF!</definedName>
    <definedName name="基金金额" localSheetId="50">#REF!</definedName>
    <definedName name="基金科目" localSheetId="50">#REF!</definedName>
    <definedName name="基金类型" localSheetId="50">#REF!</definedName>
    <definedName name="金额" localSheetId="50">#REF!</definedName>
    <definedName name="科目" localSheetId="50">#REF!</definedName>
    <definedName name="可比增幅上限" localSheetId="50">[95]J02分配因素!$B$10</definedName>
    <definedName name="可比增幅下限" localSheetId="50">[95]J02分配因素!$B$11</definedName>
    <definedName name="昆明" localSheetId="50">'[89]SW-TEO'!#REF!</definedName>
    <definedName name="类型" localSheetId="50">#REF!</definedName>
    <definedName name="农林水气" localSheetId="50">[111]D011H403!$A$5:$C$60</definedName>
    <definedName name="农业人口2003年" localSheetId="50">[112]农业人口!$E$4:$E$184</definedName>
    <definedName name="农业税分县2003年" localSheetId="50">[108]一般预算收入!$S$4:$S$184</definedName>
    <definedName name="农业税合计2003年" localSheetId="50">[108]一般预算收入!$S$4</definedName>
    <definedName name="农业特产税分县2003年" localSheetId="50">[108]一般预算收入!$T$4:$T$184</definedName>
    <definedName name="农业特产税合计2003年" localSheetId="50">[108]一般预算收入!$T$4</definedName>
    <definedName name="平台" localSheetId="50">'[89]SW-TEO'!#REF!</definedName>
    <definedName name="契税分县2003年" localSheetId="50">[108]一般预算收入!$V$4:$V$184</definedName>
    <definedName name="契税合计2003年" localSheetId="50">[108]一般预算收入!$V$4</definedName>
    <definedName name="日" localSheetId="50">#REF!</definedName>
    <definedName name="山东各县" localSheetId="50">#REF!</definedName>
    <definedName name="生产列1" localSheetId="50">#REF!</definedName>
    <definedName name="生产列11" localSheetId="50">#REF!</definedName>
    <definedName name="生产列15" localSheetId="50">#REF!</definedName>
    <definedName name="生产列16" localSheetId="50">#REF!</definedName>
    <definedName name="生产列17" localSheetId="50">#REF!</definedName>
    <definedName name="生产列19" localSheetId="50">#REF!</definedName>
    <definedName name="生产列2" localSheetId="50">#REF!</definedName>
    <definedName name="生产列20" localSheetId="50">#REF!</definedName>
    <definedName name="生产列3" localSheetId="50">#REF!</definedName>
    <definedName name="生产列4" localSheetId="50">#REF!</definedName>
    <definedName name="生产列5" localSheetId="50">#REF!</definedName>
    <definedName name="生产列6" localSheetId="50">#REF!</definedName>
    <definedName name="生产列7" localSheetId="50">#REF!</definedName>
    <definedName name="生产列8" localSheetId="50">#REF!</definedName>
    <definedName name="生产列9" localSheetId="50">#REF!</definedName>
    <definedName name="生产期" localSheetId="50">#REF!</definedName>
    <definedName name="生产期1" localSheetId="50">#REF!</definedName>
    <definedName name="生产期11" localSheetId="50">#REF!</definedName>
    <definedName name="生产期123" localSheetId="50">#REF!</definedName>
    <definedName name="生产期15" localSheetId="50">#REF!</definedName>
    <definedName name="生产期16" localSheetId="50">#REF!</definedName>
    <definedName name="生产期17" localSheetId="50">#REF!</definedName>
    <definedName name="生产期19" localSheetId="50">#REF!</definedName>
    <definedName name="生产期2" localSheetId="50">#REF!</definedName>
    <definedName name="生产期20" localSheetId="50">#REF!</definedName>
    <definedName name="生产期3" localSheetId="50">#REF!</definedName>
    <definedName name="生产期4" localSheetId="50">#REF!</definedName>
    <definedName name="生产期5" localSheetId="50">#REF!</definedName>
    <definedName name="生产期6" localSheetId="50">#REF!</definedName>
    <definedName name="生产期7" localSheetId="50">#REF!</definedName>
    <definedName name="生产期8" localSheetId="50">#REF!</definedName>
    <definedName name="生产期9" localSheetId="50">#REF!</definedName>
    <definedName name="生态区层次明细" localSheetId="50" hidden="1">#REF!</definedName>
    <definedName name="是" localSheetId="50">#REF!</definedName>
    <definedName name="所得税" localSheetId="50">'[89]SW-TEO'!#REF!</definedName>
    <definedName name="新表" localSheetId="50">#REF!</definedName>
    <definedName name="新分享" localSheetId="50">'[89]SW-TEO'!#REF!</definedName>
    <definedName name="新昆明" localSheetId="50">'[89]SW-TEO'!#REF!</definedName>
    <definedName name="一般预算收入2003年" localSheetId="50">[108]一般预算收入!$AD$4:$AD$184</definedName>
    <definedName name="一般预算收入合计2003年" localSheetId="50">[108]一般预算收入!$AC$4</definedName>
    <definedName name="支出" localSheetId="50">'[97]P1012001'!$A$6:$E$117</definedName>
    <definedName name="专项收入年初预算数" localSheetId="50">#REF!</definedName>
    <definedName name="专项收入全年预计数" localSheetId="50">#REF!</definedName>
    <definedName name="最终下达表" localSheetId="50">#REF!</definedName>
    <definedName name="전" localSheetId="50">#REF!</definedName>
    <definedName name="주택사업본부" localSheetId="50">#REF!</definedName>
    <definedName name="철구사업본부" localSheetId="50">#REF!</definedName>
    <definedName name="——" localSheetId="51">#REF!</definedName>
    <definedName name="\d" localSheetId="51">[88]地方!$Q$4:$Q$5</definedName>
    <definedName name="_________t4" localSheetId="51">#REF!</definedName>
    <definedName name="_________t7" localSheetId="51">#REF!</definedName>
    <definedName name="______t4" localSheetId="51">#REF!</definedName>
    <definedName name="______t7" localSheetId="51">#REF!</definedName>
    <definedName name="_____t4" localSheetId="51">#REF!</definedName>
    <definedName name="_____t7" localSheetId="51">#REF!</definedName>
    <definedName name="____t4" localSheetId="51">#REF!</definedName>
    <definedName name="____t7" localSheetId="51">#REF!</definedName>
    <definedName name="___PA7" localSheetId="51">'[89]SW-TEO'!#REF!</definedName>
    <definedName name="___PA8" localSheetId="51">'[89]SW-TEO'!#REF!</definedName>
    <definedName name="___PD1" localSheetId="51">'[89]SW-TEO'!#REF!</definedName>
    <definedName name="___PE12" localSheetId="51">'[89]SW-TEO'!#REF!</definedName>
    <definedName name="___PE13" localSheetId="51">'[89]SW-TEO'!#REF!</definedName>
    <definedName name="___PE6" localSheetId="51">'[89]SW-TEO'!#REF!</definedName>
    <definedName name="___PE7" localSheetId="51">'[89]SW-TEO'!#REF!</definedName>
    <definedName name="___PE8" localSheetId="51">'[89]SW-TEO'!#REF!</definedName>
    <definedName name="___PE9" localSheetId="51">'[89]SW-TEO'!#REF!</definedName>
    <definedName name="___PH1" localSheetId="51">'[89]SW-TEO'!#REF!</definedName>
    <definedName name="___PI1" localSheetId="51">'[89]SW-TEO'!#REF!</definedName>
    <definedName name="___PK1" localSheetId="51">'[89]SW-TEO'!#REF!</definedName>
    <definedName name="___PK3" localSheetId="51">'[89]SW-TEO'!#REF!</definedName>
    <definedName name="___t4" localSheetId="51">#REF!</definedName>
    <definedName name="___t7" localSheetId="51">#REF!</definedName>
    <definedName name="__PA7" localSheetId="51">'[89]SW-TEO'!#REF!</definedName>
    <definedName name="__PA8" localSheetId="51">'[89]SW-TEO'!#REF!</definedName>
    <definedName name="__PD1" localSheetId="51">'[89]SW-TEO'!#REF!</definedName>
    <definedName name="__PE12" localSheetId="51">'[89]SW-TEO'!#REF!</definedName>
    <definedName name="__PE13" localSheetId="51">'[89]SW-TEO'!#REF!</definedName>
    <definedName name="__PE6" localSheetId="51">'[89]SW-TEO'!#REF!</definedName>
    <definedName name="__PE7" localSheetId="51">'[89]SW-TEO'!#REF!</definedName>
    <definedName name="__PE8" localSheetId="51">'[89]SW-TEO'!#REF!</definedName>
    <definedName name="__PE9" localSheetId="51">'[89]SW-TEO'!#REF!</definedName>
    <definedName name="__PH1" localSheetId="51">'[89]SW-TEO'!#REF!</definedName>
    <definedName name="__PI1" localSheetId="51">'[89]SW-TEO'!#REF!</definedName>
    <definedName name="__PK1" localSheetId="51">'[89]SW-TEO'!#REF!</definedName>
    <definedName name="__PK3" localSheetId="51">'[89]SW-TEO'!#REF!</definedName>
    <definedName name="__t4" localSheetId="51">#REF!</definedName>
    <definedName name="__t7" localSheetId="51">#REF!</definedName>
    <definedName name="_1t4_" localSheetId="51">#REF!</definedName>
    <definedName name="_2t7_" localSheetId="51">#REF!</definedName>
    <definedName name="_Fill" localSheetId="51" hidden="1">[90]eqpmad2!#REF!</definedName>
    <definedName name="_xlnm._FilterDatabase" localSheetId="51" hidden="1">'46'!$A$4:$L$4</definedName>
    <definedName name="_lst_r_财政收支分月完成数_支出分析_资金性质及预算科目代码名称" localSheetId="51">[91]_ESList!$A$1:$A$2458</definedName>
    <definedName name="_lst_r_财政收支分月完成数_支出县分析_县市区代码名称" localSheetId="51">[91]_ESList!$B$1:$B$153</definedName>
    <definedName name="_lst_r_财政预算编制质量评估分析表_一般收入_科目编码名称" localSheetId="51">[92]_ESList!$A$1:$A$113</definedName>
    <definedName name="_lst_r_地方财政总收入查看表_科目_科目编码名称" localSheetId="51">[93]_ESList!$A$1:$A$38</definedName>
    <definedName name="_lst_r_税收收入分行业分税种表查看_分县_税种编码名称" localSheetId="51">[94]_ESList!$A$1:$A$21</definedName>
    <definedName name="_PA7" localSheetId="51">'[89]SW-TEO'!#REF!</definedName>
    <definedName name="_PA8" localSheetId="51">'[89]SW-TEO'!#REF!</definedName>
    <definedName name="_PD1" localSheetId="51">'[89]SW-TEO'!#REF!</definedName>
    <definedName name="_PE12" localSheetId="51">'[89]SW-TEO'!#REF!</definedName>
    <definedName name="_PE13" localSheetId="51">'[89]SW-TEO'!#REF!</definedName>
    <definedName name="_PE6" localSheetId="51">'[89]SW-TEO'!#REF!</definedName>
    <definedName name="_PE7" localSheetId="51">'[89]SW-TEO'!#REF!</definedName>
    <definedName name="_PE8" localSheetId="51">'[89]SW-TEO'!#REF!</definedName>
    <definedName name="_PE9" localSheetId="51">'[89]SW-TEO'!#REF!</definedName>
    <definedName name="_PH1" localSheetId="51">'[89]SW-TEO'!#REF!</definedName>
    <definedName name="_PI1" localSheetId="51">'[89]SW-TEO'!#REF!</definedName>
    <definedName name="_PK1" localSheetId="51">'[89]SW-TEO'!#REF!</definedName>
    <definedName name="_PK3" localSheetId="51">'[89]SW-TEO'!#REF!</definedName>
    <definedName name="_t4" localSheetId="51">#REF!</definedName>
    <definedName name="_t7" localSheetId="51">#REF!</definedName>
    <definedName name="A" localSheetId="51">#REF!</definedName>
    <definedName name="aa" localSheetId="51">#REF!</definedName>
    <definedName name="ABC" localSheetId="51">#REF!</definedName>
    <definedName name="ABD" localSheetId="51">#REF!</definedName>
    <definedName name="ad" localSheetId="51">#REF!</definedName>
    <definedName name="CL10_一般公共预算收入" localSheetId="51">'[95]C01县级测算'!$AC$9:$AC$2853</definedName>
    <definedName name="CL110_上级补助收入" localSheetId="51">'[95]C01县级测算'!$AE$9:$AE$2853</definedName>
    <definedName name="CL11002_一般性转移支付收入" localSheetId="51">'[95]C01县级测算'!$AF$9:$AF$2853</definedName>
    <definedName name="CL11003_专项转移支付收入" localSheetId="51">'[95]C01县级测算'!$AG$9:$AG$2853</definedName>
    <definedName name="CL2_一般公共预算支出" localSheetId="51">'[95]C01县级测算'!$AH$9:$AH$2853</definedName>
    <definedName name="CL23006_上解上级支出" localSheetId="51">'[95]C01县级测算'!$AI$9:$AI$2853</definedName>
    <definedName name="CL省份" localSheetId="51">'[95]C01县级测算'!$A$9:$A$2853</definedName>
    <definedName name="CL县级财力" localSheetId="51">'[95]C01县级测算'!$E$9:$E$2853</definedName>
    <definedName name="CL县级依赖度" localSheetId="51">'[95]C01县级测算'!$F$9:$F$2853</definedName>
    <definedName name="CL政策性减税" localSheetId="51">'[95]C01县级测算'!$G$9:$G$2853</definedName>
    <definedName name="county" localSheetId="51">#REF!</definedName>
    <definedName name="data" localSheetId="51">#REF!</definedName>
    <definedName name="Database" localSheetId="51">#REF!</definedName>
    <definedName name="database10" localSheetId="51">#REF!</definedName>
    <definedName name="database2" localSheetId="51">#REF!</definedName>
    <definedName name="database3" localSheetId="51">#REF!</definedName>
    <definedName name="df" localSheetId="51">#REF!</definedName>
    <definedName name="dsaa" localSheetId="51">#REF!</definedName>
    <definedName name="dw" localSheetId="51">#REF!</definedName>
    <definedName name="E206." localSheetId="51">#REF!</definedName>
    <definedName name="ee" localSheetId="51">#REF!</definedName>
    <definedName name="eee" localSheetId="51">#REF!</definedName>
    <definedName name="ef" localSheetId="51" hidden="1">#REF!</definedName>
    <definedName name="fd" localSheetId="51">#REF!</definedName>
    <definedName name="ff" localSheetId="51">#REF!</definedName>
    <definedName name="fff" localSheetId="51">#REF!</definedName>
    <definedName name="fgh" localSheetId="51">#REF!</definedName>
    <definedName name="fliter1" localSheetId="51" hidden="1">#REF!</definedName>
    <definedName name="FRC" localSheetId="51">[96]Main!$C$9</definedName>
    <definedName name="fw_0" localSheetId="51">#REF!</definedName>
    <definedName name="GB16_59岁人数占比" localSheetId="51">[95]J03标准!$A$65</definedName>
    <definedName name="GB60岁及以上人数占比" localSheetId="51">[95]J03标准!$A$66</definedName>
    <definedName name="GB差额人员职业年金" localSheetId="51">[95]J03标准!$B$27</definedName>
    <definedName name="GB城市低保标准" localSheetId="51">[95]J03标准!$B$62</definedName>
    <definedName name="GB城乡医疗补助标准" localSheetId="51">[95]J03标准!$B$69</definedName>
    <definedName name="GB初中教育经费标准" localSheetId="51">[95]J03标准!$B$42:$B$45</definedName>
    <definedName name="GB村级补助标准" localSheetId="51">[95]J03标准!$B$75</definedName>
    <definedName name="GB扶贫标准" localSheetId="51">[95]J03标准!$B$32</definedName>
    <definedName name="GB公检法在职国标工资" localSheetId="51">[95]J03标准!$B$7</definedName>
    <definedName name="GB孤儿救助标准" localSheetId="51">[95]J03标准!$B$67</definedName>
    <definedName name="GB行政、公检法在职年终奖" localSheetId="51">[95]J03标准!$B$10</definedName>
    <definedName name="GB行政在职国标工资" localSheetId="51">[95]J03标准!$B$6</definedName>
    <definedName name="GB基础养老金" localSheetId="51">[95]J03标准!$B$66</definedName>
    <definedName name="GB基卫补助标准" localSheetId="51">[95]J03标准!$B$70</definedName>
    <definedName name="GB计生补助标准" localSheetId="51">[95]J03标准!$B$71</definedName>
    <definedName name="GB艰苦边远地区津贴标准" localSheetId="51">[95]J03标准!$B$17:$B$23</definedName>
    <definedName name="GB离休人员经费" localSheetId="51">[95]J03标准!$B$12</definedName>
    <definedName name="GB农村低保标准" localSheetId="51">[95]J03标准!$B$63</definedName>
    <definedName name="GB农村文化补助" localSheetId="51">[95]J03标准!$B$60</definedName>
    <definedName name="GB贫困初中生补助" localSheetId="51">[95]J03标准!$B$49</definedName>
    <definedName name="GB贫困小学生补助" localSheetId="51">[95]J03标准!$B$48</definedName>
    <definedName name="GB普高免学费标准" localSheetId="51">[95]J03标准!$B$55:$B$58</definedName>
    <definedName name="GB普高助学金标准" localSheetId="51">[95]J03标准!$B$50</definedName>
    <definedName name="GB其他基本民生标准" localSheetId="51">[95]J03标准!$B$77</definedName>
    <definedName name="GB其他在职国标工资" localSheetId="51">[95]J03标准!$B$8</definedName>
    <definedName name="GB深度贫困县补助" localSheetId="51">[95]J03标准!$B$81:$B$87</definedName>
    <definedName name="GB事业单位绩效工资" localSheetId="51">[95]J03标准!$B$16</definedName>
    <definedName name="GB特殊教育标准" localSheetId="51">[95]J03标准!$B$46</definedName>
    <definedName name="GB退休人员经费" localSheetId="51">[95]J03标准!$B$13</definedName>
    <definedName name="GB完善人民警察工资待遇标准" localSheetId="51">[95]J03标准!$B$28</definedName>
    <definedName name="GB乡镇岗位补贴" localSheetId="51">[95]J03标准!$B$26</definedName>
    <definedName name="GB小学教育经费标准" localSheetId="51">[95]J03标准!$B$37:$B$40</definedName>
    <definedName name="GB学前教育资助标准" localSheetId="51">[95]J03标准!$B$34</definedName>
    <definedName name="GB学生营养改善标准" localSheetId="51">[95]J03标准!$B$51</definedName>
    <definedName name="GB养老保险缴费补助" localSheetId="51">[95]J03标准!$B$65</definedName>
    <definedName name="GB在职附加支出" localSheetId="51">[95]J03标准!$B$24</definedName>
    <definedName name="GB在职职级并行" localSheetId="51">[95]J03标准!$B$25</definedName>
    <definedName name="GB中职免学费标准" localSheetId="51">[95]J03标准!$B$53</definedName>
    <definedName name="GB中职助学金标准" localSheetId="51">[95]J03标准!$B$52</definedName>
    <definedName name="gf" localSheetId="51">#REF!</definedName>
    <definedName name="gxxx2004" localSheetId="51">'[97]P1012001'!$A$6:$E$117</definedName>
    <definedName name="hhhh" localSheetId="51">#REF!</definedName>
    <definedName name="JB艰边津贴标准" localSheetId="51">'[95]J04-2分县基础数据'!$J$9:$J$2853</definedName>
    <definedName name="JB离休人员津补贴标准" localSheetId="51">'[95]J04-2分县基础数据'!$L$9:$L$2853</definedName>
    <definedName name="JB退休人员津补贴标准" localSheetId="51">'[95]J04-2分县基础数据'!$M$9:$M$2853</definedName>
    <definedName name="JB在职人员津补贴标准" localSheetId="51">'[95]J04-2分县基础数据'!$K$9:$K$2853</definedName>
    <definedName name="JC成本差异系数" localSheetId="51">'[95]J04-2分县基础数据'!$I$9:$I$2853</definedName>
    <definedName name="JC户籍人口" localSheetId="51">'[95]J04-2分县基础数据'!$N$9:$N$2853</definedName>
    <definedName name="JC艰边类型" localSheetId="51">'[95]J04-2分县基础数据'!$G$9:$G$2853</definedName>
    <definedName name="JC津补贴标准全国平均数" localSheetId="51">'[95]J04-2分县基础数据'!$K$5</definedName>
    <definedName name="JC其他深度贫困地区标识" localSheetId="51">'[95]J04-2分县基础数据'!$H$9:$H$2853</definedName>
    <definedName name="JC区划名称" localSheetId="51">'[95]J04-2分县基础数据'!$B$9:$B$2853</definedName>
    <definedName name="JC区域代码" localSheetId="51">'[95]J04-2分县基础数据'!$F$9:$F$2853</definedName>
    <definedName name="JC省份" localSheetId="51">'[95]J04-2分县基础数据'!$A$9:$A$2853</definedName>
    <definedName name="JC县区类别" localSheetId="51">'[95]J04-2分县基础数据'!$D$9:$D$2853</definedName>
    <definedName name="JH均衡度奖励" localSheetId="51">[95]F05改善均衡度奖励!$B$13:$B$53</definedName>
    <definedName name="JK中央承担支出责任" localSheetId="51">'[95]J04-2分县基础数据'!$BU$9:$BU$2853</definedName>
    <definedName name="JM城镇低保人数" localSheetId="51">'[95]J04-2分县基础数据'!$R$9:$R$2853</definedName>
    <definedName name="JM村委会" localSheetId="51">'[95]J04-2分县基础数据'!$P$9:$P$2853</definedName>
    <definedName name="JM孤儿人数" localSheetId="51">'[95]J04-2分县基础数据'!$T$9:$T$2853</definedName>
    <definedName name="JM农村低保人数" localSheetId="51">'[95]J04-2分县基础数据'!$S$9:$S$2853</definedName>
    <definedName name="JP建档立卡贫困人口" localSheetId="51">'[95]J04-2分县基础数据'!$V$9:$V$2853</definedName>
    <definedName name="JR公检法在职人数" localSheetId="51">'[95]J04-2分县基础数据'!$BL$9:$BL$2853</definedName>
    <definedName name="JR行政在职人数" localSheetId="51">'[95]J04-2分县基础数据'!$BK$9:$BK$2853</definedName>
    <definedName name="JR教育在职人数" localSheetId="51">'[95]J04-2分县基础数据'!$BM$9:$BM$2853</definedName>
    <definedName name="JR离休人数" localSheetId="51">'[95]J04-2分县基础数据'!$BR$9:$BR$2853</definedName>
    <definedName name="JR其他在职人数" localSheetId="51">'[95]J04-2分县基础数据'!$BQ$9:$BQ$2853</definedName>
    <definedName name="JR其他在职人数60﹪" localSheetId="51">'[95]J04-2分县基础数据'!$BP$9:$BP$2853</definedName>
    <definedName name="JR退休人数" localSheetId="51">'[95]J04-2分县基础数据'!$BS$9:$BS$2853</definedName>
    <definedName name="JR卫生在职人数60﹪" localSheetId="51">'[95]J04-2分县基础数据'!$BO$9:$BO$2853</definedName>
    <definedName name="JR在职人数小计" localSheetId="51">'[95]J04-2分县基础数据'!$BJ$9:$BJ$2853</definedName>
    <definedName name="JS11002一般性转移支付收入" localSheetId="51">'[95]J04-1分省基础数据'!$Q$13:$Q$53</definedName>
    <definedName name="JS11003专项转移支付收入" localSheetId="51">'[95]J04-1分省基础数据'!$R$13:$R$53</definedName>
    <definedName name="JS2一般公共预算支出" localSheetId="51">'[95]J04-1分省基础数据'!$S$13:$S$53</definedName>
    <definedName name="JS补助范围标识" localSheetId="51">'[95]J04-1分省基础数据'!$J$13:$J$53</definedName>
    <definedName name="JS公用经费标准" localSheetId="51">'[95]J04-1分省基础数据'!$I$13:$I$53</definedName>
    <definedName name="JS减税规模" localSheetId="51">'[95]J04-1分省基础数据'!$M$13:$M$53</definedName>
    <definedName name="JS困难系数" localSheetId="51">'[95]J04-1分省基础数据'!$F$13:$F$53</definedName>
    <definedName name="JS区域" localSheetId="51">'[95]J04-1分省基础数据'!$C$13:$C$53</definedName>
    <definedName name="JS省份" localSheetId="51">'[95]J04-1分省基础数据'!$D$13:$D$53</definedName>
    <definedName name="JS省份编码" localSheetId="51">'[95]J04-1分省基础数据'!$B$13:$B$53</definedName>
    <definedName name="JS省行" localSheetId="51">INDEX('46'!JS省份,ROW()-12,0)</definedName>
    <definedName name="JS省级努力系数" localSheetId="51">'[95]C02省级努力程度系数'!$E$13:$E$53</definedName>
    <definedName name="JS增值税" localSheetId="51">'[95]J04-1分省基础数据'!$N$13:$N$53</definedName>
    <definedName name="JX城镇初中生" localSheetId="51">'[95]J04-2分县基础数据'!$AK$9:$AK$2853</definedName>
    <definedName name="JX城镇小学生" localSheetId="51">'[95]J04-2分县基础数据'!$AS$9:$AS$2853</definedName>
    <definedName name="JX农村初中生" localSheetId="51">'[95]J04-2分县基础数据'!$AN$9:$AN$2853</definedName>
    <definedName name="JX农村小学生" localSheetId="51">'[95]J04-2分县基础数据'!$AW$9:$AW$2853</definedName>
    <definedName name="JX农村学生营养改善试点" localSheetId="51">'[95]J04-2分县基础数据'!$X$9:$X$2853</definedName>
    <definedName name="JX普高学生" localSheetId="51">'[95]J04-2分县基础数据'!$AA$9:$AA$2853</definedName>
    <definedName name="JX特校学生" localSheetId="51">'[95]J04-2分县基础数据'!$AX$9:$AX$2853</definedName>
    <definedName name="JX幼儿园学生" localSheetId="51">'[95]J04-2分县基础数据'!$BB$9:$BB$2853</definedName>
    <definedName name="JX中职学生" localSheetId="51">'[95]J04-2分县基础数据'!$AE$9:$AE$2853</definedName>
    <definedName name="JZ应付利息" localSheetId="51">'[95]J04-2分县基础数据'!$BG$9:$BG$2853</definedName>
    <definedName name="J分配资金_付息" localSheetId="51">[95]J02分配因素!$G$5</definedName>
    <definedName name="J分配资金_工资" localSheetId="51">[95]J02分配因素!$D$5</definedName>
    <definedName name="J分配资金_绩效" localSheetId="51">[95]J02分配因素!$L$5</definedName>
    <definedName name="J分配资金_减税" localSheetId="51">[95]J02分配因素!$H$5</definedName>
    <definedName name="J分配资金_均衡" localSheetId="51">[95]J02分配因素!$I$5</definedName>
    <definedName name="J分配资金_均衡横向" localSheetId="51">[95]J02分配因素!$J$5</definedName>
    <definedName name="J分配资金_均衡纵向" localSheetId="51">[95]J02分配因素!$K$5</definedName>
    <definedName name="J分配资金_民生" localSheetId="51">[95]J02分配因素!$F$5</definedName>
    <definedName name="J分配资金_深度贫困" localSheetId="51">[95]J02分配因素!$M$5</definedName>
    <definedName name="J分配资金_特殊" localSheetId="51">[95]J02分配因素!$N$5</definedName>
    <definedName name="J分配资金_运转" localSheetId="51">[95]J02分配因素!$E$5</definedName>
    <definedName name="J分配资金_总额" localSheetId="51">[95]J02分配因素!$B$5</definedName>
    <definedName name="J基础编码" localSheetId="51">'[95]J04-2分县基础数据'!$C$9:$C$2853</definedName>
    <definedName name="J基础数据" localSheetId="51">'[95]J04-2分县基础数据'!$B$9:$BE$2853</definedName>
    <definedName name="J区划编码_2019" localSheetId="51">[95]J01编码表!$A$4:$A$3246</definedName>
    <definedName name="kkkk" localSheetId="51">#REF!</definedName>
    <definedName name="mj" localSheetId="51">#REF!</definedName>
    <definedName name="MS城市低保人数" localSheetId="51">[98]财政部保基本民生!#REF!</definedName>
    <definedName name="MS城乡居民基本医疗保险" localSheetId="51">[98]财政部保基本民生!#REF!</definedName>
    <definedName name="MS城乡居民社会养老保险" localSheetId="51">[98]财政部保基本民生!#REF!</definedName>
    <definedName name="MS城镇初中生" localSheetId="51">[98]财政部保基本民生!#REF!</definedName>
    <definedName name="MS城镇小学生" localSheetId="51">[98]财政部保基本民生!#REF!</definedName>
    <definedName name="MS初中公用经费补助" localSheetId="51">[98]财政部保基本民生!#REF!</definedName>
    <definedName name="MS村委会" localSheetId="51">[98]财政部保基本民生!#REF!</definedName>
    <definedName name="MS孤儿人口数" localSheetId="51">[98]财政部保基本民生!#REF!</definedName>
    <definedName name="MS基本公共卫生服务" localSheetId="51">[98]财政部保基本民生!#REF!</definedName>
    <definedName name="MS计划生育" localSheetId="51">[98]财政部保基本民生!#REF!</definedName>
    <definedName name="MS老龄人口" localSheetId="51">[98]财政部保基本民生!#REF!</definedName>
    <definedName name="MS免除普通高中建档立卡等家庭经济困难学生学杂费" localSheetId="51">[98]财政部保基本民生!#REF!</definedName>
    <definedName name="MS农村初中学生" localSheetId="51">[98]财政部保基本民生!#REF!</definedName>
    <definedName name="MS农村低保人数" localSheetId="51">[98]财政部保基本民生!#REF!</definedName>
    <definedName name="MS农村小学生" localSheetId="51">[98]财政部保基本民生!#REF!</definedName>
    <definedName name="MS农村学生营养改善试点县" localSheetId="51">[98]财政部保基本民生!#REF!</definedName>
    <definedName name="MS农村义务教育学生营养改善计划" localSheetId="51">[98]财政部保基本民生!#REF!</definedName>
    <definedName name="MS贫困寄宿生生活补助" localSheetId="51">[98]财政部保基本民生!#REF!</definedName>
    <definedName name="MS贫困人数" localSheetId="51">[98]财政部保基本民生!#REF!</definedName>
    <definedName name="MS普高学生" localSheetId="51">[98]财政部保基本民生!#REF!</definedName>
    <definedName name="MS普通高中学生助学金" localSheetId="51">[98]财政部保基本民生!#REF!</definedName>
    <definedName name="MS特校生" localSheetId="51">[98]财政部保基本民生!#REF!</definedName>
    <definedName name="MS小学公用经费补助" localSheetId="51">[98]财政部保基本民生!#REF!</definedName>
    <definedName name="MS养老缴费人数" localSheetId="51">[98]财政部保基本民生!#REF!</definedName>
    <definedName name="MS幼儿学生" localSheetId="51">[98]财政部保基本民生!#REF!</definedName>
    <definedName name="MS中职困难学生补助" localSheetId="51">[98]财政部保基本民生!#REF!</definedName>
    <definedName name="MS中职学生" localSheetId="51">[98]财政部保基本民生!#REF!</definedName>
    <definedName name="MS总人口" localSheetId="51">[98]财政部保基本民生!#REF!</definedName>
    <definedName name="OS" localSheetId="51">[99]Open!#REF!</definedName>
    <definedName name="_xlnm.Print_Area" localSheetId="51">'46'!$A$1:$H$37</definedName>
    <definedName name="Print_Area_MI" localSheetId="51">#REF!</definedName>
    <definedName name="_xlnm.Print_Titles" localSheetId="51">'46'!$1:$4</definedName>
    <definedName name="q" localSheetId="51">#REF!</definedName>
    <definedName name="rf" localSheetId="51">#REF!</definedName>
    <definedName name="rrrr" localSheetId="51">#REF!</definedName>
    <definedName name="rt" localSheetId="51">#REF!</definedName>
    <definedName name="rwerwe" localSheetId="51">#REF!</definedName>
    <definedName name="s" localSheetId="51">#REF!</definedName>
    <definedName name="s_c_list" localSheetId="51">[100]Toolbox!$A$7:$H$969</definedName>
    <definedName name="SCG" localSheetId="51">'[101]G.1R-Shou COP Gf'!#REF!</definedName>
    <definedName name="sd" localSheetId="51" hidden="1">#REF!</definedName>
    <definedName name="solar_ratio" localSheetId="51">'[102]POWER ASSUMPTIONS'!$H$7</definedName>
    <definedName name="ss" localSheetId="51">#REF!</definedName>
    <definedName name="toolbox" localSheetId="51">[103]Toolbox!$C$5:$T$1578</definedName>
    <definedName name="tr" localSheetId="51">#REF!</definedName>
    <definedName name="tt" localSheetId="51">#REF!</definedName>
    <definedName name="ttt" localSheetId="51">#REF!</definedName>
    <definedName name="tttt" localSheetId="51">#REF!</definedName>
    <definedName name="uu" localSheetId="51">#REF!</definedName>
    <definedName name="w" localSheetId="51">#REF!</definedName>
    <definedName name="we" localSheetId="51">#REF!</definedName>
    <definedName name="ws" localSheetId="51">#REF!</definedName>
    <definedName name="ww" localSheetId="51" hidden="1">#REF!</definedName>
    <definedName name="www" localSheetId="51">#REF!</definedName>
    <definedName name="XC标准偏差倍数" localSheetId="51">'[95]C01县级测算'!$C$3</definedName>
    <definedName name="XC系数上限" localSheetId="51">'[95]C01县级测算'!$B$3</definedName>
    <definedName name="XC系数下限" localSheetId="51">'[95]C01县级测算'!$A$3</definedName>
    <definedName name="XQJ保工资需求基数" localSheetId="51">[95]G01三保和付息需求基数!$F$9:$F$2853</definedName>
    <definedName name="XQJ保民生需求基数" localSheetId="51">[95]G01三保和付息需求基数!$L$9:$L$2853</definedName>
    <definedName name="XQJ保运转需求基数" localSheetId="51">[95]G01三保和付息需求基数!$I$9:$I$2853</definedName>
    <definedName name="XQJ付息需求基数" localSheetId="51">[95]G01三保和付息需求基数!$O$9:$O$2853</definedName>
    <definedName name="XQ保民生需求" localSheetId="51">[98]财政部保基本民生!#REF!</definedName>
    <definedName name="XQ调整后的保工资需求" localSheetId="51">'[95]C01县级测算'!$I$9:$I$2853</definedName>
    <definedName name="XS补助对象系数" localSheetId="51">'[95]C01县级测算'!$D$9:$D$2853</definedName>
    <definedName name="XS付息分档系数" localSheetId="51">'[95]C01县级测算'!$AB$9:$AB$2853</definedName>
    <definedName name="XS工资分档系数" localSheetId="51">'[95]C01县级测算'!$L$9:$L$2853</definedName>
    <definedName name="XS津补贴分档系数" localSheetId="51">'[95]C01县级测算'!$P$9:$P$2853</definedName>
    <definedName name="XS民生分档系数" localSheetId="51">'[95]C01县级测算'!$X$9:$X$2853</definedName>
    <definedName name="XS运转分档系数" localSheetId="51">'[95]C01县级测算'!$T$9:$T$2853</definedName>
    <definedName name="y" localSheetId="51">#REF!</definedName>
    <definedName name="yyyy" localSheetId="51">#REF!</definedName>
    <definedName name="保险" localSheetId="51">'[89]SW-TEO'!#REF!</definedName>
    <definedName name="本级标准收入2004年" localSheetId="51">[104]本年收入合计!$E$4:$E$184</definedName>
    <definedName name="拨款汇总_合计" localSheetId="51">SUM([105]汇总!XFB1:XFD1)</definedName>
    <definedName name="部" localSheetId="51">#REF!</definedName>
    <definedName name="财政供养" localSheetId="51">#REF!</definedName>
    <definedName name="赤字县图" localSheetId="51">#REF!</definedName>
    <definedName name="处室" localSheetId="51">#REF!</definedName>
    <definedName name="村级标准支出" localSheetId="51">[106]村级支出!$E$4:$E$184</definedName>
    <definedName name="大幅度" localSheetId="51">#REF!</definedName>
    <definedName name="地区名称" localSheetId="51">[107]封面!#REF!</definedName>
    <definedName name="地税" localSheetId="51" hidden="1">#REF!</definedName>
    <definedName name="饿" localSheetId="51">#REF!</definedName>
    <definedName name="凤飞飞" localSheetId="51" hidden="1">#REF!</definedName>
    <definedName name="耕地占用税分县2003年" localSheetId="51">[108]一般预算收入!$U$4:$U$184</definedName>
    <definedName name="耕地占用税合计2003年" localSheetId="51">[108]一般预算收入!$U$4</definedName>
    <definedName name="工商税收2004年" localSheetId="51">[109]工商税收!$S$4:$S$184</definedName>
    <definedName name="工商税收合计2004年" localSheetId="51">[109]工商税收!$S$4</definedName>
    <definedName name="公检法司部门编制数" localSheetId="51">[110]公检法司编制!$E$4:$E$184</definedName>
    <definedName name="还有" localSheetId="51">#REF!</definedName>
    <definedName name="行政管理部门编制数" localSheetId="51">[110]行政编制!$E$4:$E$184</definedName>
    <definedName name="汇率" localSheetId="51">#REF!</definedName>
    <definedName name="机场" localSheetId="51">'[89]SW-TEO'!#REF!</definedName>
    <definedName name="基金处室" localSheetId="51">#REF!</definedName>
    <definedName name="基金金额" localSheetId="51">#REF!</definedName>
    <definedName name="基金科目" localSheetId="51">#REF!</definedName>
    <definedName name="基金类型" localSheetId="51">#REF!</definedName>
    <definedName name="金额" localSheetId="51">#REF!</definedName>
    <definedName name="科目" localSheetId="51">#REF!</definedName>
    <definedName name="可比增幅上限" localSheetId="51">[95]J02分配因素!$B$10</definedName>
    <definedName name="可比增幅下限" localSheetId="51">[95]J02分配因素!$B$11</definedName>
    <definedName name="昆明" localSheetId="51">'[89]SW-TEO'!#REF!</definedName>
    <definedName name="类型" localSheetId="51">#REF!</definedName>
    <definedName name="农林水气" localSheetId="51">[111]D011H403!$A$5:$C$60</definedName>
    <definedName name="农业人口2003年" localSheetId="51">[112]农业人口!$E$4:$E$184</definedName>
    <definedName name="农业税分县2003年" localSheetId="51">[108]一般预算收入!$S$4:$S$184</definedName>
    <definedName name="农业税合计2003年" localSheetId="51">[108]一般预算收入!$S$4</definedName>
    <definedName name="农业特产税分县2003年" localSheetId="51">[108]一般预算收入!$T$4:$T$184</definedName>
    <definedName name="农业特产税合计2003年" localSheetId="51">[108]一般预算收入!$T$4</definedName>
    <definedName name="平台" localSheetId="51">'[89]SW-TEO'!#REF!</definedName>
    <definedName name="契税分县2003年" localSheetId="51">[108]一般预算收入!$V$4:$V$184</definedName>
    <definedName name="契税合计2003年" localSheetId="51">[108]一般预算收入!$V$4</definedName>
    <definedName name="日" localSheetId="51">#REF!</definedName>
    <definedName name="山东各县" localSheetId="51">#REF!</definedName>
    <definedName name="生产列1" localSheetId="51">#REF!</definedName>
    <definedName name="生产列11" localSheetId="51">#REF!</definedName>
    <definedName name="生产列15" localSheetId="51">#REF!</definedName>
    <definedName name="生产列16" localSheetId="51">#REF!</definedName>
    <definedName name="生产列17" localSheetId="51">#REF!</definedName>
    <definedName name="生产列19" localSheetId="51">#REF!</definedName>
    <definedName name="生产列2" localSheetId="51">#REF!</definedName>
    <definedName name="生产列20" localSheetId="51">#REF!</definedName>
    <definedName name="生产列3" localSheetId="51">#REF!</definedName>
    <definedName name="生产列4" localSheetId="51">#REF!</definedName>
    <definedName name="生产列5" localSheetId="51">#REF!</definedName>
    <definedName name="生产列6" localSheetId="51">#REF!</definedName>
    <definedName name="生产列7" localSheetId="51">#REF!</definedName>
    <definedName name="生产列8" localSheetId="51">#REF!</definedName>
    <definedName name="生产列9" localSheetId="51">#REF!</definedName>
    <definedName name="生产期" localSheetId="51">#REF!</definedName>
    <definedName name="生产期1" localSheetId="51">#REF!</definedName>
    <definedName name="生产期11" localSheetId="51">#REF!</definedName>
    <definedName name="生产期123" localSheetId="51">#REF!</definedName>
    <definedName name="生产期15" localSheetId="51">#REF!</definedName>
    <definedName name="生产期16" localSheetId="51">#REF!</definedName>
    <definedName name="生产期17" localSheetId="51">#REF!</definedName>
    <definedName name="生产期19" localSheetId="51">#REF!</definedName>
    <definedName name="生产期2" localSheetId="51">#REF!</definedName>
    <definedName name="生产期20" localSheetId="51">#REF!</definedName>
    <definedName name="生产期3" localSheetId="51">#REF!</definedName>
    <definedName name="生产期4" localSheetId="51">#REF!</definedName>
    <definedName name="生产期5" localSheetId="51">#REF!</definedName>
    <definedName name="生产期6" localSheetId="51">#REF!</definedName>
    <definedName name="生产期7" localSheetId="51">#REF!</definedName>
    <definedName name="生产期8" localSheetId="51">#REF!</definedName>
    <definedName name="生产期9" localSheetId="51">#REF!</definedName>
    <definedName name="生态区层次明细" localSheetId="51" hidden="1">#REF!</definedName>
    <definedName name="是" localSheetId="51">#REF!</definedName>
    <definedName name="所得税" localSheetId="51">'[89]SW-TEO'!#REF!</definedName>
    <definedName name="新表" localSheetId="51">#REF!</definedName>
    <definedName name="新分享" localSheetId="51">'[89]SW-TEO'!#REF!</definedName>
    <definedName name="新昆明" localSheetId="51">'[89]SW-TEO'!#REF!</definedName>
    <definedName name="一般预算收入2003年" localSheetId="51">[108]一般预算收入!$AD$4:$AD$184</definedName>
    <definedName name="一般预算收入合计2003年" localSheetId="51">[108]一般预算收入!$AC$4</definedName>
    <definedName name="支出" localSheetId="51">'[97]P1012001'!$A$6:$E$117</definedName>
    <definedName name="专项收入年初预算数" localSheetId="51">#REF!</definedName>
    <definedName name="专项收入全年预计数" localSheetId="51">#REF!</definedName>
    <definedName name="最终下达表" localSheetId="51">#REF!</definedName>
    <definedName name="전" localSheetId="51">#REF!</definedName>
    <definedName name="주택사업본부" localSheetId="51">#REF!</definedName>
    <definedName name="철구사업본부" localSheetId="51">#REF!</definedName>
    <definedName name="——" localSheetId="52">#REF!</definedName>
    <definedName name="\d" localSheetId="52">[53]地方!$Q$4:$Q$5</definedName>
    <definedName name="\q" localSheetId="52">[6]国家!#REF!</definedName>
    <definedName name="\z" localSheetId="52">[7]中央!#REF!</definedName>
    <definedName name="_________t4" localSheetId="52">#REF!</definedName>
    <definedName name="_________t7" localSheetId="52">#REF!</definedName>
    <definedName name="______t4" localSheetId="52">#REF!</definedName>
    <definedName name="______t7" localSheetId="52">#REF!</definedName>
    <definedName name="_____t4" localSheetId="52">#REF!</definedName>
    <definedName name="_____t7" localSheetId="52">#REF!</definedName>
    <definedName name="____t4" localSheetId="52">#REF!</definedName>
    <definedName name="____t7" localSheetId="52">#REF!</definedName>
    <definedName name="___PA7" localSheetId="52">'[54]SW-TEO'!#REF!</definedName>
    <definedName name="___PA8" localSheetId="52">'[54]SW-TEO'!#REF!</definedName>
    <definedName name="___PD1" localSheetId="52">'[54]SW-TEO'!#REF!</definedName>
    <definedName name="___PE12" localSheetId="52">'[54]SW-TEO'!#REF!</definedName>
    <definedName name="___PE13" localSheetId="52">'[54]SW-TEO'!#REF!</definedName>
    <definedName name="___PE6" localSheetId="52">'[54]SW-TEO'!#REF!</definedName>
    <definedName name="___PE7" localSheetId="52">'[54]SW-TEO'!#REF!</definedName>
    <definedName name="___PE8" localSheetId="52">'[54]SW-TEO'!#REF!</definedName>
    <definedName name="___PE9" localSheetId="52">'[54]SW-TEO'!#REF!</definedName>
    <definedName name="___PH1" localSheetId="52">'[54]SW-TEO'!#REF!</definedName>
    <definedName name="___PI1" localSheetId="52">'[54]SW-TEO'!#REF!</definedName>
    <definedName name="___PK1" localSheetId="52">'[54]SW-TEO'!#REF!</definedName>
    <definedName name="___PK3" localSheetId="52">'[54]SW-TEO'!#REF!</definedName>
    <definedName name="___t4" localSheetId="52">#REF!</definedName>
    <definedName name="___t7" localSheetId="52">#REF!</definedName>
    <definedName name="__PA7" localSheetId="52">'[54]SW-TEO'!#REF!</definedName>
    <definedName name="__PA8" localSheetId="52">'[54]SW-TEO'!#REF!</definedName>
    <definedName name="__PD1" localSheetId="52">'[54]SW-TEO'!#REF!</definedName>
    <definedName name="__PE12" localSheetId="52">'[54]SW-TEO'!#REF!</definedName>
    <definedName name="__PE13" localSheetId="52">'[54]SW-TEO'!#REF!</definedName>
    <definedName name="__PE6" localSheetId="52">'[54]SW-TEO'!#REF!</definedName>
    <definedName name="__PE7" localSheetId="52">'[54]SW-TEO'!#REF!</definedName>
    <definedName name="__PE8" localSheetId="52">'[54]SW-TEO'!#REF!</definedName>
    <definedName name="__PE9" localSheetId="52">'[54]SW-TEO'!#REF!</definedName>
    <definedName name="__PH1" localSheetId="52">'[54]SW-TEO'!#REF!</definedName>
    <definedName name="__PI1" localSheetId="52">'[54]SW-TEO'!#REF!</definedName>
    <definedName name="__PK1" localSheetId="52">'[54]SW-TEO'!#REF!</definedName>
    <definedName name="__PK3" localSheetId="52">'[54]SW-TEO'!#REF!</definedName>
    <definedName name="__t4" localSheetId="52">#REF!</definedName>
    <definedName name="__t7" localSheetId="52">#REF!</definedName>
    <definedName name="_1t4_" localSheetId="52">#REF!</definedName>
    <definedName name="_2t7_" localSheetId="52">#REF!</definedName>
    <definedName name="_Fill" localSheetId="52" hidden="1">[55]eqpmad2!#REF!</definedName>
    <definedName name="_xlnm._FilterDatabase" localSheetId="52" hidden="1">#REF!</definedName>
    <definedName name="_lst_r_财政收支分月完成数_支出分析_资金性质及预算科目代码名称" localSheetId="52">[56]_ESList!$A$1:$A$2458</definedName>
    <definedName name="_lst_r_财政收支分月完成数_支出县分析_县市区代码名称" localSheetId="52">[56]_ESList!$B$1:$B$153</definedName>
    <definedName name="_lst_r_财政预算编制质量评估分析表_一般收入_科目编码名称" localSheetId="52">[57]_ESList!$A$1:$A$113</definedName>
    <definedName name="_lst_r_地方财政总收入查看表_科目_科目编码名称" localSheetId="52">[58]_ESList!$A$1:$A$38</definedName>
    <definedName name="_lst_r_税收收入分行业分税种表查看_分县_税种编码名称" localSheetId="52">[59]_ESList!$A$1:$A$21</definedName>
    <definedName name="_PA7" localSheetId="52">'[54]SW-TEO'!#REF!</definedName>
    <definedName name="_PA8" localSheetId="52">'[54]SW-TEO'!#REF!</definedName>
    <definedName name="_PD1" localSheetId="52">'[54]SW-TEO'!#REF!</definedName>
    <definedName name="_PE12" localSheetId="52">'[54]SW-TEO'!#REF!</definedName>
    <definedName name="_PE13" localSheetId="52">'[54]SW-TEO'!#REF!</definedName>
    <definedName name="_PE6" localSheetId="52">'[54]SW-TEO'!#REF!</definedName>
    <definedName name="_PE7" localSheetId="52">'[54]SW-TEO'!#REF!</definedName>
    <definedName name="_PE8" localSheetId="52">'[54]SW-TEO'!#REF!</definedName>
    <definedName name="_PE9" localSheetId="52">'[54]SW-TEO'!#REF!</definedName>
    <definedName name="_PH1" localSheetId="52">'[54]SW-TEO'!#REF!</definedName>
    <definedName name="_PI1" localSheetId="52">'[54]SW-TEO'!#REF!</definedName>
    <definedName name="_PK1" localSheetId="52">'[54]SW-TEO'!#REF!</definedName>
    <definedName name="_PK3" localSheetId="52">'[54]SW-TEO'!#REF!</definedName>
    <definedName name="_t4" localSheetId="52">#REF!</definedName>
    <definedName name="_t7" localSheetId="52">#REF!</definedName>
    <definedName name="A" localSheetId="52">#REF!</definedName>
    <definedName name="aa" localSheetId="52">#REF!</definedName>
    <definedName name="aaa" localSheetId="52">[7]中央!#REF!</definedName>
    <definedName name="ABC" localSheetId="52">#REF!</definedName>
    <definedName name="ABD" localSheetId="52">#REF!</definedName>
    <definedName name="ad" localSheetId="52">#REF!</definedName>
    <definedName name="aiu_bottom" localSheetId="52">'[15]Financ. Overview'!#REF!</definedName>
    <definedName name="CL10_一般公共预算收入" localSheetId="52">'[60]C01县级测算'!$AC$9:$AC$2853</definedName>
    <definedName name="CL110_上级补助收入" localSheetId="52">'[60]C01县级测算'!$AE$9:$AE$2853</definedName>
    <definedName name="CL11002_一般性转移支付收入" localSheetId="52">'[60]C01县级测算'!$AF$9:$AF$2853</definedName>
    <definedName name="CL11003_专项转移支付收入" localSheetId="52">'[60]C01县级测算'!$AG$9:$AG$2853</definedName>
    <definedName name="CL2_一般公共预算支出" localSheetId="52">'[60]C01县级测算'!$AH$9:$AH$2853</definedName>
    <definedName name="CL23006_上解上级支出" localSheetId="52">'[60]C01县级测算'!$AI$9:$AI$2853</definedName>
    <definedName name="CL省份" localSheetId="52">'[60]C01县级测算'!$A$9:$A$2853</definedName>
    <definedName name="CL县级财力" localSheetId="52">'[60]C01县级测算'!$E$9:$E$2853</definedName>
    <definedName name="CL县级依赖度" localSheetId="52">'[60]C01县级测算'!$F$9:$F$2853</definedName>
    <definedName name="CL政策性减税" localSheetId="52">'[60]C01县级测算'!$G$9:$G$2853</definedName>
    <definedName name="county" localSheetId="52">#REF!</definedName>
    <definedName name="data" localSheetId="52">#REF!</definedName>
    <definedName name="database10" localSheetId="52">#REF!</definedName>
    <definedName name="database2" localSheetId="52">#REF!</definedName>
    <definedName name="database3" localSheetId="52">#REF!</definedName>
    <definedName name="df" localSheetId="52">#REF!</definedName>
    <definedName name="dsaa" localSheetId="52">#REF!</definedName>
    <definedName name="dw" localSheetId="52">#REF!</definedName>
    <definedName name="E206." localSheetId="52">#REF!</definedName>
    <definedName name="ee" localSheetId="52">#REF!</definedName>
    <definedName name="eee" localSheetId="52">#REF!</definedName>
    <definedName name="ef" localSheetId="52" hidden="1">#REF!</definedName>
    <definedName name="fd" localSheetId="52">#REF!</definedName>
    <definedName name="ff" localSheetId="52">#REF!</definedName>
    <definedName name="fff" localSheetId="52">#REF!</definedName>
    <definedName name="fgh" localSheetId="52">#REF!</definedName>
    <definedName name="fliter1" localSheetId="52" hidden="1">#REF!</definedName>
    <definedName name="FRC" localSheetId="52">[61]Main!$C$9</definedName>
    <definedName name="fw_0" localSheetId="52">#REF!</definedName>
    <definedName name="GB16_59岁人数占比" localSheetId="52">[60]J03标准!$A$65</definedName>
    <definedName name="GB60岁及以上人数占比" localSheetId="52">[60]J03标准!$A$66</definedName>
    <definedName name="GB差额人员职业年金" localSheetId="52">[60]J03标准!$B$27</definedName>
    <definedName name="GB城市低保标准" localSheetId="52">[60]J03标准!$B$62</definedName>
    <definedName name="GB城乡医疗补助标准" localSheetId="52">[60]J03标准!$B$69</definedName>
    <definedName name="GB初中教育经费标准" localSheetId="52">[60]J03标准!$B$42:$B$45</definedName>
    <definedName name="GB村级补助标准" localSheetId="52">[60]J03标准!$B$75</definedName>
    <definedName name="GB扶贫标准" localSheetId="52">[60]J03标准!$B$32</definedName>
    <definedName name="GB公检法在职国标工资" localSheetId="52">[60]J03标准!$B$7</definedName>
    <definedName name="GB孤儿救助标准" localSheetId="52">[60]J03标准!$B$67</definedName>
    <definedName name="GB行政、公检法在职年终奖" localSheetId="52">[60]J03标准!$B$10</definedName>
    <definedName name="GB行政在职国标工资" localSheetId="52">[60]J03标准!$B$6</definedName>
    <definedName name="GB基础养老金" localSheetId="52">[60]J03标准!$B$66</definedName>
    <definedName name="GB基卫补助标准" localSheetId="52">[60]J03标准!$B$70</definedName>
    <definedName name="GB计生补助标准" localSheetId="52">[60]J03标准!$B$71</definedName>
    <definedName name="GB艰苦边远地区津贴标准" localSheetId="52">[60]J03标准!$B$17:$B$23</definedName>
    <definedName name="GB离休人员经费" localSheetId="52">[60]J03标准!$B$12</definedName>
    <definedName name="GB农村低保标准" localSheetId="52">[60]J03标准!$B$63</definedName>
    <definedName name="GB农村文化补助" localSheetId="52">[60]J03标准!$B$60</definedName>
    <definedName name="GB贫困初中生补助" localSheetId="52">[60]J03标准!$B$49</definedName>
    <definedName name="GB贫困小学生补助" localSheetId="52">[60]J03标准!$B$48</definedName>
    <definedName name="GB普高免学费标准" localSheetId="52">[60]J03标准!$B$55:$B$58</definedName>
    <definedName name="GB普高助学金标准" localSheetId="52">[60]J03标准!$B$50</definedName>
    <definedName name="GB其他基本民生标准" localSheetId="52">[60]J03标准!$B$77</definedName>
    <definedName name="GB其他在职国标工资" localSheetId="52">[60]J03标准!$B$8</definedName>
    <definedName name="GB深度贫困县补助" localSheetId="52">[60]J03标准!$B$81:$B$87</definedName>
    <definedName name="GB事业单位绩效工资" localSheetId="52">[60]J03标准!$B$16</definedName>
    <definedName name="GB特殊教育标准" localSheetId="52">[60]J03标准!$B$46</definedName>
    <definedName name="GB退休人员经费" localSheetId="52">[60]J03标准!$B$13</definedName>
    <definedName name="GB完善人民警察工资待遇标准" localSheetId="52">[60]J03标准!$B$28</definedName>
    <definedName name="GB乡镇岗位补贴" localSheetId="52">[60]J03标准!$B$26</definedName>
    <definedName name="GB小学教育经费标准" localSheetId="52">[60]J03标准!$B$37:$B$40</definedName>
    <definedName name="GB学前教育资助标准" localSheetId="52">[60]J03标准!$B$34</definedName>
    <definedName name="GB学生营养改善标准" localSheetId="52">[60]J03标准!$B$51</definedName>
    <definedName name="GB养老保险缴费补助" localSheetId="52">[60]J03标准!$B$65</definedName>
    <definedName name="GB在职附加支出" localSheetId="52">[60]J03标准!$B$24</definedName>
    <definedName name="GB在职职级并行" localSheetId="52">[60]J03标准!$B$25</definedName>
    <definedName name="GB中职免学费标准" localSheetId="52">[60]J03标准!$B$53</definedName>
    <definedName name="GB中职助学金标准" localSheetId="52">[60]J03标准!$B$52</definedName>
    <definedName name="gf" localSheetId="52">#REF!</definedName>
    <definedName name="gxxx2004" localSheetId="52">'[62]P1012001'!$A$6:$E$117</definedName>
    <definedName name="hhhh" localSheetId="52">#REF!</definedName>
    <definedName name="hraiu_bottom" localSheetId="52">'[15]Financ. Overview'!#REF!</definedName>
    <definedName name="hvac" localSheetId="52">'[15]Financ. Overview'!#REF!</definedName>
    <definedName name="JB艰边津贴标准" localSheetId="52">'[60]J04-2分县基础数据'!$J$9:$J$2853</definedName>
    <definedName name="JB离休人员津补贴标准" localSheetId="52">'[60]J04-2分县基础数据'!$L$9:$L$2853</definedName>
    <definedName name="JB退休人员津补贴标准" localSheetId="52">'[60]J04-2分县基础数据'!$M$9:$M$2853</definedName>
    <definedName name="JB在职人员津补贴标准" localSheetId="52">'[60]J04-2分县基础数据'!$K$9:$K$2853</definedName>
    <definedName name="JC成本差异系数" localSheetId="52">'[60]J04-2分县基础数据'!$I$9:$I$2853</definedName>
    <definedName name="JC户籍人口" localSheetId="52">'[60]J04-2分县基础数据'!$N$9:$N$2853</definedName>
    <definedName name="JC艰边类型" localSheetId="52">'[60]J04-2分县基础数据'!$G$9:$G$2853</definedName>
    <definedName name="JC津补贴标准全国平均数" localSheetId="52">'[60]J04-2分县基础数据'!$K$5</definedName>
    <definedName name="JC其他深度贫困地区标识" localSheetId="52">'[60]J04-2分县基础数据'!$H$9:$H$2853</definedName>
    <definedName name="JC区划名称" localSheetId="52">'[60]J04-2分县基础数据'!$B$9:$B$2853</definedName>
    <definedName name="JC区域代码" localSheetId="52">'[60]J04-2分县基础数据'!$F$9:$F$2853</definedName>
    <definedName name="JC省份" localSheetId="52">'[60]J04-2分县基础数据'!$A$9:$A$2853</definedName>
    <definedName name="JC县区类别" localSheetId="52">'[60]J04-2分县基础数据'!$D$9:$D$2853</definedName>
    <definedName name="JH均衡度奖励" localSheetId="52">[60]F05改善均衡度奖励!$B$13:$B$53</definedName>
    <definedName name="JK中央承担支出责任" localSheetId="52">'[60]J04-2分县基础数据'!$BU$9:$BU$2853</definedName>
    <definedName name="JM城镇低保人数" localSheetId="52">'[60]J04-2分县基础数据'!$R$9:$R$2853</definedName>
    <definedName name="JM村委会" localSheetId="52">'[60]J04-2分县基础数据'!$P$9:$P$2853</definedName>
    <definedName name="JM孤儿人数" localSheetId="52">'[60]J04-2分县基础数据'!$T$9:$T$2853</definedName>
    <definedName name="JM农村低保人数" localSheetId="52">'[60]J04-2分县基础数据'!$S$9:$S$2853</definedName>
    <definedName name="JP建档立卡贫困人口" localSheetId="52">'[60]J04-2分县基础数据'!$V$9:$V$2853</definedName>
    <definedName name="JR公检法在职人数" localSheetId="52">'[60]J04-2分县基础数据'!$BL$9:$BL$2853</definedName>
    <definedName name="JR行政在职人数" localSheetId="52">'[60]J04-2分县基础数据'!$BK$9:$BK$2853</definedName>
    <definedName name="JR教育在职人数" localSheetId="52">'[60]J04-2分县基础数据'!$BM$9:$BM$2853</definedName>
    <definedName name="JR离休人数" localSheetId="52">'[60]J04-2分县基础数据'!$BR$9:$BR$2853</definedName>
    <definedName name="JR其他在职人数" localSheetId="52">'[60]J04-2分县基础数据'!$BQ$9:$BQ$2853</definedName>
    <definedName name="JR其他在职人数60﹪" localSheetId="52">'[60]J04-2分县基础数据'!$BP$9:$BP$2853</definedName>
    <definedName name="JR退休人数" localSheetId="52">'[60]J04-2分县基础数据'!$BS$9:$BS$2853</definedName>
    <definedName name="JR卫生在职人数60﹪" localSheetId="52">'[60]J04-2分县基础数据'!$BO$9:$BO$2853</definedName>
    <definedName name="JR在职人数小计" localSheetId="52">'[60]J04-2分县基础数据'!$BJ$9:$BJ$2853</definedName>
    <definedName name="JS11002一般性转移支付收入" localSheetId="52">'[60]J04-1分省基础数据'!$Q$13:$Q$53</definedName>
    <definedName name="JS11003专项转移支付收入" localSheetId="52">'[60]J04-1分省基础数据'!$R$13:$R$53</definedName>
    <definedName name="JS2一般公共预算支出" localSheetId="52">'[60]J04-1分省基础数据'!$S$13:$S$53</definedName>
    <definedName name="JS补助范围标识" localSheetId="52">'[60]J04-1分省基础数据'!$J$13:$J$53</definedName>
    <definedName name="JS公用经费标准" localSheetId="52">'[60]J04-1分省基础数据'!$I$13:$I$53</definedName>
    <definedName name="JS减税规模" localSheetId="52">'[60]J04-1分省基础数据'!$M$13:$M$53</definedName>
    <definedName name="JS困难系数" localSheetId="52">'[60]J04-1分省基础数据'!$F$13:$F$53</definedName>
    <definedName name="JS区域" localSheetId="52">'[60]J04-1分省基础数据'!$C$13:$C$53</definedName>
    <definedName name="JS省份" localSheetId="52">'[60]J04-1分省基础数据'!$D$13:$D$53</definedName>
    <definedName name="JS省份编码" localSheetId="52">'[60]J04-1分省基础数据'!$B$13:$B$53</definedName>
    <definedName name="JS省行" localSheetId="52">INDEX('47'!JS省份,ROW()-12,0)</definedName>
    <definedName name="JS省级努力系数" localSheetId="52">'[60]C02省级努力程度系数'!$E$13:$E$53</definedName>
    <definedName name="JS增值税" localSheetId="52">'[60]J04-1分省基础数据'!$N$13:$N$53</definedName>
    <definedName name="JX城镇初中生" localSheetId="52">'[60]J04-2分县基础数据'!$AK$9:$AK$2853</definedName>
    <definedName name="JX城镇小学生" localSheetId="52">'[60]J04-2分县基础数据'!$AS$9:$AS$2853</definedName>
    <definedName name="JX农村初中生" localSheetId="52">'[60]J04-2分县基础数据'!$AN$9:$AN$2853</definedName>
    <definedName name="JX农村小学生" localSheetId="52">'[60]J04-2分县基础数据'!$AW$9:$AW$2853</definedName>
    <definedName name="JX农村学生营养改善试点" localSheetId="52">'[60]J04-2分县基础数据'!$X$9:$X$2853</definedName>
    <definedName name="JX普高学生" localSheetId="52">'[60]J04-2分县基础数据'!$AA$9:$AA$2853</definedName>
    <definedName name="JX特校学生" localSheetId="52">'[60]J04-2分县基础数据'!$AX$9:$AX$2853</definedName>
    <definedName name="JX幼儿园学生" localSheetId="52">'[60]J04-2分县基础数据'!$BB$9:$BB$2853</definedName>
    <definedName name="JX中职学生" localSheetId="52">'[60]J04-2分县基础数据'!$AE$9:$AE$2853</definedName>
    <definedName name="JZ应付利息" localSheetId="52">'[60]J04-2分县基础数据'!$BG$9:$BG$2853</definedName>
    <definedName name="J分配资金_付息" localSheetId="52">[60]J02分配因素!$G$5</definedName>
    <definedName name="J分配资金_工资" localSheetId="52">[60]J02分配因素!$D$5</definedName>
    <definedName name="J分配资金_绩效" localSheetId="52">[60]J02分配因素!$L$5</definedName>
    <definedName name="J分配资金_减税" localSheetId="52">[60]J02分配因素!$H$5</definedName>
    <definedName name="J分配资金_均衡" localSheetId="52">[60]J02分配因素!$I$5</definedName>
    <definedName name="J分配资金_均衡横向" localSheetId="52">[60]J02分配因素!$J$5</definedName>
    <definedName name="J分配资金_均衡纵向" localSheetId="52">[60]J02分配因素!$K$5</definedName>
    <definedName name="J分配资金_民生" localSheetId="52">[60]J02分配因素!$F$5</definedName>
    <definedName name="J分配资金_深度贫困" localSheetId="52">[60]J02分配因素!$M$5</definedName>
    <definedName name="J分配资金_特殊" localSheetId="52">[60]J02分配因素!$N$5</definedName>
    <definedName name="J分配资金_运转" localSheetId="52">[60]J02分配因素!$E$5</definedName>
    <definedName name="J分配资金_总额" localSheetId="52">[60]J02分配因素!$B$5</definedName>
    <definedName name="J基础编码" localSheetId="52">'[60]J04-2分县基础数据'!$C$9:$C$2853</definedName>
    <definedName name="J基础数据" localSheetId="52">'[60]J04-2分县基础数据'!$B$9:$BE$2853</definedName>
    <definedName name="J区划编码_2019" localSheetId="52">[60]J01编码表!$A$4:$A$3246</definedName>
    <definedName name="kkkk" localSheetId="52">#REF!</definedName>
    <definedName name="mj" localSheetId="52">#REF!</definedName>
    <definedName name="MS城市低保人数" localSheetId="52">[63]财政部保基本民生!#REF!</definedName>
    <definedName name="MS城乡居民基本医疗保险" localSheetId="52">[63]财政部保基本民生!#REF!</definedName>
    <definedName name="MS城乡居民社会养老保险" localSheetId="52">[63]财政部保基本民生!#REF!</definedName>
    <definedName name="MS城镇初中生" localSheetId="52">[63]财政部保基本民生!#REF!</definedName>
    <definedName name="MS城镇小学生" localSheetId="52">[63]财政部保基本民生!#REF!</definedName>
    <definedName name="MS初中公用经费补助" localSheetId="52">[63]财政部保基本民生!#REF!</definedName>
    <definedName name="MS村委会" localSheetId="52">[63]财政部保基本民生!#REF!</definedName>
    <definedName name="MS孤儿人口数" localSheetId="52">[63]财政部保基本民生!#REF!</definedName>
    <definedName name="MS基本公共卫生服务" localSheetId="52">[63]财政部保基本民生!#REF!</definedName>
    <definedName name="MS计划生育" localSheetId="52">[63]财政部保基本民生!#REF!</definedName>
    <definedName name="MS老龄人口" localSheetId="52">[63]财政部保基本民生!#REF!</definedName>
    <definedName name="MS免除普通高中建档立卡等家庭经济困难学生学杂费" localSheetId="52">[63]财政部保基本民生!#REF!</definedName>
    <definedName name="MS农村初中学生" localSheetId="52">[63]财政部保基本民生!#REF!</definedName>
    <definedName name="MS农村低保人数" localSheetId="52">[63]财政部保基本民生!#REF!</definedName>
    <definedName name="MS农村小学生" localSheetId="52">[63]财政部保基本民生!#REF!</definedName>
    <definedName name="MS农村学生营养改善试点县" localSheetId="52">[63]财政部保基本民生!#REF!</definedName>
    <definedName name="MS农村义务教育学生营养改善计划" localSheetId="52">[63]财政部保基本民生!#REF!</definedName>
    <definedName name="MS贫困寄宿生生活补助" localSheetId="52">[63]财政部保基本民生!#REF!</definedName>
    <definedName name="MS贫困人数" localSheetId="52">[63]财政部保基本民生!#REF!</definedName>
    <definedName name="MS普高学生" localSheetId="52">[63]财政部保基本民生!#REF!</definedName>
    <definedName name="MS普通高中学生助学金" localSheetId="52">[63]财政部保基本民生!#REF!</definedName>
    <definedName name="MS特校生" localSheetId="52">[63]财政部保基本民生!#REF!</definedName>
    <definedName name="MS小学公用经费补助" localSheetId="52">[63]财政部保基本民生!#REF!</definedName>
    <definedName name="MS养老缴费人数" localSheetId="52">[63]财政部保基本民生!#REF!</definedName>
    <definedName name="MS幼儿学生" localSheetId="52">[63]财政部保基本民生!#REF!</definedName>
    <definedName name="MS中职困难学生补助" localSheetId="52">[63]财政部保基本民生!#REF!</definedName>
    <definedName name="MS中职学生" localSheetId="52">[63]财政部保基本民生!#REF!</definedName>
    <definedName name="MS总人口" localSheetId="52">[63]财政部保基本民生!#REF!</definedName>
    <definedName name="OS" localSheetId="52">[64]Open!#REF!</definedName>
    <definedName name="Print_Area_MI" localSheetId="52">#REF!</definedName>
    <definedName name="q" localSheetId="52">#REF!</definedName>
    <definedName name="rf" localSheetId="52">#REF!</definedName>
    <definedName name="rrrr" localSheetId="52">#REF!</definedName>
    <definedName name="rt" localSheetId="52">#REF!</definedName>
    <definedName name="rwerwe" localSheetId="52">#REF!</definedName>
    <definedName name="s" localSheetId="52">#REF!</definedName>
    <definedName name="s_c_list" localSheetId="52">[65]Toolbox!$A$7:$H$969</definedName>
    <definedName name="SCG" localSheetId="52">'[66]G.1R-Shou COP Gf'!#REF!</definedName>
    <definedName name="sd" localSheetId="52" hidden="1">#REF!</definedName>
    <definedName name="solar_ratio" localSheetId="52">'[67]POWER ASSUMPTIONS'!$H$7</definedName>
    <definedName name="ss" localSheetId="52">#REF!</definedName>
    <definedName name="toolbox" localSheetId="52">[68]Toolbox!$C$5:$T$1578</definedName>
    <definedName name="tr" localSheetId="52">#REF!</definedName>
    <definedName name="tt" localSheetId="52">#REF!</definedName>
    <definedName name="ttt" localSheetId="52">#REF!</definedName>
    <definedName name="tttt" localSheetId="52">#REF!</definedName>
    <definedName name="uu" localSheetId="52">#REF!</definedName>
    <definedName name="w" localSheetId="52">#REF!</definedName>
    <definedName name="we" localSheetId="52">#REF!</definedName>
    <definedName name="ws" localSheetId="52">#REF!</definedName>
    <definedName name="ww" localSheetId="52" hidden="1">#REF!</definedName>
    <definedName name="www" localSheetId="52">#REF!</definedName>
    <definedName name="XC标准偏差倍数" localSheetId="52">'[60]C01县级测算'!$C$3</definedName>
    <definedName name="XC系数上限" localSheetId="52">'[60]C01县级测算'!$B$3</definedName>
    <definedName name="XC系数下限" localSheetId="52">'[60]C01县级测算'!$A$3</definedName>
    <definedName name="XQJ保工资需求基数" localSheetId="52">[60]G01三保和付息需求基数!$F$9:$F$2853</definedName>
    <definedName name="XQJ保民生需求基数" localSheetId="52">[60]G01三保和付息需求基数!$L$9:$L$2853</definedName>
    <definedName name="XQJ保运转需求基数" localSheetId="52">[60]G01三保和付息需求基数!$I$9:$I$2853</definedName>
    <definedName name="XQJ付息需求基数" localSheetId="52">[60]G01三保和付息需求基数!$O$9:$O$2853</definedName>
    <definedName name="XQ保工资需求" localSheetId="52">[26]保工资运转!#REF!</definedName>
    <definedName name="XQ保民生需求" localSheetId="52">[63]财政部保基本民生!#REF!</definedName>
    <definedName name="XQ保运转需求" localSheetId="52">[26]保工资运转!#REF!</definedName>
    <definedName name="XQ津补贴需求" localSheetId="52">[26]保工资运转!#REF!</definedName>
    <definedName name="XQ调整后的保工资需求" localSheetId="52">'[60]C01县级测算'!$I$9:$I$2853</definedName>
    <definedName name="XS补助对象系数" localSheetId="52">'[60]C01县级测算'!$D$9:$D$2853</definedName>
    <definedName name="XS付息分档系数" localSheetId="52">'[60]C01县级测算'!$AB$9:$AB$2853</definedName>
    <definedName name="XS工资分档系数" localSheetId="52">'[60]C01县级测算'!$L$9:$L$2853</definedName>
    <definedName name="XS津补贴分档系数" localSheetId="52">'[60]C01县级测算'!$P$9:$P$2853</definedName>
    <definedName name="XS民生分档系数" localSheetId="52">'[60]C01县级测算'!$X$9:$X$2853</definedName>
    <definedName name="XS运转分档系数" localSheetId="52">'[60]C01县级测算'!$T$9:$T$2853</definedName>
    <definedName name="y" localSheetId="52">#REF!</definedName>
    <definedName name="yyyy" localSheetId="52">#REF!</definedName>
    <definedName name="YZ公用经费标准_公检法" localSheetId="52">[26]保工资运转!#REF!</definedName>
    <definedName name="YZ公用经费标准_行政" localSheetId="52">[26]保工资运转!#REF!</definedName>
    <definedName name="YZ公用经费标准_其他" localSheetId="52">[26]保工资运转!#REF!</definedName>
    <definedName name="YZ津补贴标准_离休" localSheetId="52">[26]保工资运转!#REF!</definedName>
    <definedName name="YZ津补贴标准_退休" localSheetId="52">[26]保工资运转!#REF!</definedName>
    <definedName name="YZ津补贴标准_在职" localSheetId="52">[26]保工资运转!#REF!</definedName>
    <definedName name="Z32_Cost_red" localSheetId="52">'[15]Financ. Overview'!#REF!</definedName>
    <definedName name="保险" localSheetId="52">'[54]SW-TEO'!#REF!</definedName>
    <definedName name="本级标准收入2004年" localSheetId="52">[69]本年收入合计!$E$4:$E$184</definedName>
    <definedName name="拨款汇总_合计" localSheetId="52">SUM([70]汇总!XFB1:XFD1)</definedName>
    <definedName name="部" localSheetId="52">#REF!</definedName>
    <definedName name="财政供养" localSheetId="52">#REF!</definedName>
    <definedName name="赤字县图" localSheetId="52">#REF!</definedName>
    <definedName name="处室" localSheetId="52">#REF!</definedName>
    <definedName name="村级标准支出" localSheetId="52">[71]村级支出!$E$4:$E$184</definedName>
    <definedName name="大幅度" localSheetId="52">#REF!</definedName>
    <definedName name="地区名称" localSheetId="52">[72]封面!#REF!</definedName>
    <definedName name="地税" localSheetId="52" hidden="1">#REF!</definedName>
    <definedName name="饿" localSheetId="52">#REF!</definedName>
    <definedName name="凤飞飞" localSheetId="52" hidden="1">#REF!</definedName>
    <definedName name="耕地占用税分县2003年" localSheetId="52">[73]一般预算收入!$U$4:$U$184</definedName>
    <definedName name="耕地占用税合计2003年" localSheetId="52">[73]一般预算收入!$U$4</definedName>
    <definedName name="工商税收2004年" localSheetId="52">[74]工商税收!$S$4:$S$184</definedName>
    <definedName name="工商税收合计2004年" localSheetId="52">[74]工商税收!$S$4</definedName>
    <definedName name="公检法司部门编制数" localSheetId="52">[75]公检法司编制!$E$4:$E$184</definedName>
    <definedName name="还有" localSheetId="52">#REF!</definedName>
    <definedName name="行政管理部门编制数" localSheetId="52">[75]行政编制!$E$4:$E$184</definedName>
    <definedName name="汇率" localSheetId="52">#REF!</definedName>
    <definedName name="机场" localSheetId="52">'[54]SW-TEO'!#REF!</definedName>
    <definedName name="基金处室" localSheetId="52">#REF!</definedName>
    <definedName name="基金金额" localSheetId="52">#REF!</definedName>
    <definedName name="基金科目" localSheetId="52">#REF!</definedName>
    <definedName name="基金类型" localSheetId="52">#REF!</definedName>
    <definedName name="金额" localSheetId="52">#REF!</definedName>
    <definedName name="科目" localSheetId="52">#REF!</definedName>
    <definedName name="可比增幅上限" localSheetId="52">[60]J02分配因素!$B$10</definedName>
    <definedName name="可比增幅下限" localSheetId="52">[60]J02分配因素!$B$11</definedName>
    <definedName name="昆明" localSheetId="52">'[54]SW-TEO'!#REF!</definedName>
    <definedName name="类型" localSheetId="52">#REF!</definedName>
    <definedName name="农林水气" localSheetId="52">[76]D011H403!$A$5:$C$60</definedName>
    <definedName name="农业人口2003年" localSheetId="52">[77]农业人口!$E$4:$E$184</definedName>
    <definedName name="农业税分县2003年" localSheetId="52">[73]一般预算收入!$S$4:$S$184</definedName>
    <definedName name="农业税合计2003年" localSheetId="52">[73]一般预算收入!$S$4</definedName>
    <definedName name="农业特产税分县2003年" localSheetId="52">[73]一般预算收入!$T$4:$T$184</definedName>
    <definedName name="农业特产税合计2003年" localSheetId="52">[73]一般预算收入!$T$4</definedName>
    <definedName name="农业用地面积" localSheetId="52">[78]农业用地!$E$4:$E$184</definedName>
    <definedName name="平台" localSheetId="52">'[54]SW-TEO'!#REF!</definedName>
    <definedName name="契税分县2003年" localSheetId="52">[73]一般预算收入!$V$4:$V$184</definedName>
    <definedName name="契税合计2003年" localSheetId="52">[73]一般预算收入!$V$4</definedName>
    <definedName name="全额差额比例" localSheetId="52">'[41]C01-1'!#REF!</definedName>
    <definedName name="人员标准支出" localSheetId="52">[79]人员支出!$E$4:$E$184</definedName>
    <definedName name="日" localSheetId="52">#REF!</definedName>
    <definedName name="山东各县" localSheetId="52">#REF!</definedName>
    <definedName name="生产列1" localSheetId="52">#REF!</definedName>
    <definedName name="生产列11" localSheetId="52">#REF!</definedName>
    <definedName name="生产列15" localSheetId="52">#REF!</definedName>
    <definedName name="生产列16" localSheetId="52">#REF!</definedName>
    <definedName name="生产列17" localSheetId="52">#REF!</definedName>
    <definedName name="生产列19" localSheetId="52">#REF!</definedName>
    <definedName name="生产列2" localSheetId="52">#REF!</definedName>
    <definedName name="生产列20" localSheetId="52">#REF!</definedName>
    <definedName name="生产列3" localSheetId="52">#REF!</definedName>
    <definedName name="生产列4" localSheetId="52">#REF!</definedName>
    <definedName name="生产列5" localSheetId="52">#REF!</definedName>
    <definedName name="生产列6" localSheetId="52">#REF!</definedName>
    <definedName name="生产列7" localSheetId="52">#REF!</definedName>
    <definedName name="生产列8" localSheetId="52">#REF!</definedName>
    <definedName name="生产列9" localSheetId="52">#REF!</definedName>
    <definedName name="生产期" localSheetId="52">#REF!</definedName>
    <definedName name="生产期1" localSheetId="52">#REF!</definedName>
    <definedName name="生产期11" localSheetId="52">#REF!</definedName>
    <definedName name="生产期123" localSheetId="52">#REF!</definedName>
    <definedName name="生产期15" localSheetId="52">#REF!</definedName>
    <definedName name="生产期16" localSheetId="52">#REF!</definedName>
    <definedName name="生产期17" localSheetId="52">#REF!</definedName>
    <definedName name="生产期19" localSheetId="52">#REF!</definedName>
    <definedName name="生产期2" localSheetId="52">#REF!</definedName>
    <definedName name="生产期20" localSheetId="52">#REF!</definedName>
    <definedName name="生产期3" localSheetId="52">#REF!</definedName>
    <definedName name="生产期4" localSheetId="52">#REF!</definedName>
    <definedName name="生产期5" localSheetId="52">#REF!</definedName>
    <definedName name="生产期6" localSheetId="52">#REF!</definedName>
    <definedName name="生产期7" localSheetId="52">#REF!</definedName>
    <definedName name="生产期8" localSheetId="52">#REF!</definedName>
    <definedName name="生产期9" localSheetId="52">#REF!</definedName>
    <definedName name="生态区层次明细" localSheetId="52" hidden="1">#REF!</definedName>
    <definedName name="事业发展支出" localSheetId="52">[81]事业发展!$E$4:$E$184</definedName>
    <definedName name="是" localSheetId="52">#REF!</definedName>
    <definedName name="四季度" localSheetId="52">'[80]C01-1'!#REF!</definedName>
    <definedName name="所得税" localSheetId="52">'[54]SW-TEO'!#REF!</definedName>
    <definedName name="位次d" localSheetId="52">[82]四月份月报!#REF!</definedName>
    <definedName name="乡镇个数" localSheetId="52">[83]行政区划!$D$6:$D$184</definedName>
    <definedName name="新表" localSheetId="52">#REF!</definedName>
    <definedName name="新分享" localSheetId="52">'[54]SW-TEO'!#REF!</definedName>
    <definedName name="新昆明" localSheetId="52">'[54]SW-TEO'!#REF!</definedName>
    <definedName name="一般预算收入2002年" localSheetId="52">'[85]2002年一般预算收入'!$AC$4:$AC$184</definedName>
    <definedName name="一般预算收入2003年" localSheetId="52">[73]一般预算收入!$AD$4:$AD$184</definedName>
    <definedName name="一般预算收入合计2003年" localSheetId="52">[73]一般预算收入!$AC$4</definedName>
    <definedName name="中小学生人数2003年" localSheetId="52">[86]中小学生!$E$4:$E$184</definedName>
    <definedName name="专项收入年初预算数" localSheetId="52">#REF!</definedName>
    <definedName name="专项收入全年预计数" localSheetId="52">#REF!</definedName>
    <definedName name="总人口2003年" localSheetId="52">[87]总人口!$E$4:$E$184</definedName>
    <definedName name="最终下达表" localSheetId="52">#REF!</definedName>
    <definedName name="전" localSheetId="52">#REF!</definedName>
    <definedName name="주택사업본부" localSheetId="52">#REF!</definedName>
    <definedName name="철구사업본부" localSheetId="52">#REF!</definedName>
  </definedNames>
  <calcPr calcId="144525" fullPrecision="0" concurrentCalc="0"/>
</workbook>
</file>

<file path=xl/sharedStrings.xml><?xml version="1.0" encoding="utf-8"?>
<sst xmlns="http://schemas.openxmlformats.org/spreadsheetml/2006/main" count="8600" uniqueCount="2069">
  <si>
    <r>
      <rPr>
        <sz val="18"/>
        <rFont val="黑体"/>
        <charset val="134"/>
      </rPr>
      <t>市</t>
    </r>
    <r>
      <rPr>
        <sz val="18"/>
        <rFont val="Arial"/>
        <charset val="134"/>
      </rPr>
      <t>XX</t>
    </r>
    <r>
      <rPr>
        <sz val="18"/>
        <rFont val="黑体"/>
        <charset val="134"/>
      </rPr>
      <t>届人大X次
会议文件（    ）</t>
    </r>
  </si>
  <si>
    <t>内部文件    注意保存</t>
  </si>
  <si>
    <t>澄     江     市</t>
  </si>
  <si>
    <t>澄江市财政局编制</t>
  </si>
  <si>
    <t>目   录</t>
  </si>
  <si>
    <t xml:space="preserve"> </t>
  </si>
  <si>
    <t>表一、2022年澄江市一般公共预算收支情况表</t>
  </si>
  <si>
    <t>表二、2022年澄江市一般公共预算支出执行情况表</t>
  </si>
  <si>
    <t>表三、2022年市本级一般公共预算收支情况表</t>
  </si>
  <si>
    <t>表四、2022年市本级一般公共预算支出执行情况表</t>
  </si>
  <si>
    <t>表五、2022年市本级预备费安排情况表</t>
  </si>
  <si>
    <t>表六、2022年澄江市政府性基金预算收入执行情况表</t>
  </si>
  <si>
    <t>表七、2022年澄江市政府性基金预算支出执行情况表</t>
  </si>
  <si>
    <t>表八、2022年市本级政府性基金预算收入执行情况表</t>
  </si>
  <si>
    <t>表九、2022年市本级政府性基金预算支出执行情况表</t>
  </si>
  <si>
    <t>表十、2022年澄江市国有资本经营预算收入执行情况表</t>
  </si>
  <si>
    <t>表十一、2022年澄江市国有资本经营预算支出执行情况表</t>
  </si>
  <si>
    <t>表十二、2022年市本级国有资本经营预算收入执行情况表</t>
  </si>
  <si>
    <t>表十三、2022年市本级国有资本经营预算支出执行情况表</t>
  </si>
  <si>
    <t>表十四、2022年澄江市社会保险基金收入执行情况表</t>
  </si>
  <si>
    <t>表十五、2022年澄江市社会保险基金支出执行情况表</t>
  </si>
  <si>
    <t>表十六、2022年澄江市社会保险基金结余执行情况表</t>
  </si>
  <si>
    <t>表十七、2022年市本级社会保险基金收入执行情况表</t>
  </si>
  <si>
    <t>表十八、2022年市本级社会保险基金支出执行情况表</t>
  </si>
  <si>
    <t>表十九、2022年市本级社会保险基金结余执行情况表</t>
  </si>
  <si>
    <t>表二十、2023年澄江市一般公共预算收支情况表</t>
  </si>
  <si>
    <t>表二十一、2023年澄江市一般公共预算支出情况表</t>
  </si>
  <si>
    <t>表二十二、2023年市本级一般公共预算收支情况表</t>
  </si>
  <si>
    <t>表二十三、2023年市本级一般公共预算支出情况表</t>
  </si>
  <si>
    <t xml:space="preserve">表二十四、2022年澄江市市本级一般公共预算支出表(市对下转移支付项目)       </t>
  </si>
  <si>
    <t>表二十五、2023年澄江市分地区税收返还和转移支付预算表</t>
  </si>
  <si>
    <t>表二十六、2023年澄江市市本级一般公共预算政府预算经济分类表(基本支出)</t>
  </si>
  <si>
    <t>表二十七、2023年澄江市政府性基金预算收入情况表</t>
  </si>
  <si>
    <t>表二十八、2023年澄江市政府性基金预算支出情况表</t>
  </si>
  <si>
    <t>表二十九、2023年市本级政府性基金预算收入情况表</t>
  </si>
  <si>
    <t>表三十、2023年市本级政府性基金预算支出情况表</t>
  </si>
  <si>
    <t>表三十一、2023年澄江市市本级政府性基金支出表(市对下转移支付)</t>
  </si>
  <si>
    <t>表三十二、2023年澄江市国有资本经营收入预算情况表</t>
  </si>
  <si>
    <t>表三十三、2023年澄江市国有资本经营支出预算情况表</t>
  </si>
  <si>
    <t>表三十四、2023年市本级国有资本经营收入预算情况表</t>
  </si>
  <si>
    <t>表三十五、2023年市本级国有资本经营支出预算情况表</t>
  </si>
  <si>
    <t>表三十六、2023年市本级国有资本经营预算支出明细表</t>
  </si>
  <si>
    <t>表三十七、2023年澄江市社会保险基金收入预算情况表</t>
  </si>
  <si>
    <t>表三十八、2023年澄江市社会保险基金支出预算情况表</t>
  </si>
  <si>
    <t>表三十九、2023年澄江市社会保险基金结余预算情况表</t>
  </si>
  <si>
    <t>表四十、2023年市本级社会保险基金收入预算情况表</t>
  </si>
  <si>
    <t>表四十一、2023年市本级社会保险基金支出预算情况表</t>
  </si>
  <si>
    <t>表四十二、2023年市本级社会保险基金结余预算情况表</t>
  </si>
  <si>
    <t>表四十三、2022年澄江市政府债务限额和余额情况表</t>
  </si>
  <si>
    <t>表四十四、2022年澄江市地方政府债务投向情况表</t>
  </si>
  <si>
    <t>表四十五、2022年市本级地方政府债务投向情况表</t>
  </si>
  <si>
    <t>表四十六、2023年澄江市政府债务限额和余额情况表</t>
  </si>
  <si>
    <t>表四十七、2022年澄江市地方政府债务限额表</t>
  </si>
  <si>
    <t>表一</t>
  </si>
  <si>
    <t>单位：万元</t>
  </si>
  <si>
    <t>科目编码</t>
  </si>
  <si>
    <t>项目</t>
  </si>
  <si>
    <t>比较</t>
  </si>
  <si>
    <t>预算数</t>
  </si>
  <si>
    <t>预计执行数</t>
  </si>
  <si>
    <t>一、税收收入（自然口径）</t>
  </si>
  <si>
    <t>一、税收收入（同口径）</t>
  </si>
  <si>
    <t>增值税（自然口径）</t>
  </si>
  <si>
    <t>其中：留抵退税</t>
  </si>
  <si>
    <t>增值税（同口径）</t>
  </si>
  <si>
    <t>企业所得税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</si>
  <si>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</si>
  <si>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</si>
  <si>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</si>
  <si>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</si>
  <si>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</si>
  <si>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</si>
  <si>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</si>
  <si>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</si>
  <si>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</si>
  <si>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</si>
  <si>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</si>
  <si>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</si>
  <si>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</si>
  <si>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</si>
  <si>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</si>
  <si>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</si>
  <si>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</si>
  <si>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</si>
  <si>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</si>
  <si>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</si>
  <si>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政府住房基金收入</t>
  </si>
  <si>
    <t>其他收入</t>
  </si>
  <si>
    <t>全市一般公共预算收入（自然口径）</t>
  </si>
  <si>
    <t>全市一般公共预算收入（同口径）</t>
  </si>
  <si>
    <t>地方政府一般债务收入</t>
  </si>
  <si>
    <t>地方政府一般债券收入</t>
  </si>
  <si>
    <t>新增一般债券收入</t>
  </si>
  <si>
    <t>再融资一般债券收入</t>
  </si>
  <si>
    <t>置换一般债券收入</t>
  </si>
  <si>
    <t>地方政府向外国政府及国际金融组织借款收入</t>
  </si>
  <si>
    <t>地方政府其他一般债务收入</t>
  </si>
  <si>
    <t>转移性收入</t>
  </si>
  <si>
    <t>返还性收入</t>
  </si>
  <si>
    <t>一般性转移支付收入</t>
  </si>
  <si>
    <t>专项转移支付收入</t>
  </si>
  <si>
    <t>上年结余收入</t>
  </si>
  <si>
    <t>调入资金</t>
  </si>
  <si>
    <t>接受其他地区援助收入</t>
  </si>
  <si>
    <t>动用预算稳定调节基金</t>
  </si>
  <si>
    <t>各项收入合计</t>
  </si>
  <si>
    <t>全年预计执行数</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</si>
  <si>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</si>
  <si>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</si>
  <si>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</si>
  <si>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</si>
  <si>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</si>
  <si>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</si>
  <si>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</si>
  <si>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</si>
  <si>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</si>
  <si>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</si>
  <si>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</si>
  <si>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</si>
  <si>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</si>
  <si>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</si>
  <si>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</si>
  <si>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</si>
  <si>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</si>
  <si>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</si>
  <si>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</si>
  <si>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</si>
  <si>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</si>
  <si>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</si>
  <si>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</si>
  <si>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</si>
  <si>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</si>
  <si>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全市一般公共预算支出</t>
  </si>
  <si>
    <t>转移性支出</t>
  </si>
  <si>
    <t>上解支出</t>
  </si>
  <si>
    <t>体制上解支出</t>
  </si>
  <si>
    <t>专项上解支出</t>
  </si>
  <si>
    <t>调出资金</t>
  </si>
  <si>
    <t>安排预算稳定调节基金</t>
  </si>
  <si>
    <t>补充预算周转金</t>
  </si>
  <si>
    <t>援助其他地区支出</t>
  </si>
  <si>
    <t>地方政府一般债务还本支出</t>
  </si>
  <si>
    <t>地方政府一般债券还本支出</t>
  </si>
  <si>
    <t>通过财政资金等还本支出</t>
  </si>
  <si>
    <t>通过再融资债券还本支出</t>
  </si>
  <si>
    <t>地方政府向外国政府及国际金融组织借款还本支出</t>
  </si>
  <si>
    <t>地方政府其他一般债务还本支出</t>
  </si>
  <si>
    <t>年终结转</t>
  </si>
  <si>
    <t>各项支出合计</t>
  </si>
  <si>
    <t>表二</t>
  </si>
  <si>
    <t>一、一般公共服务</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</si>
  <si>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</si>
  <si>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</si>
  <si>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</si>
  <si>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</si>
  <si>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</si>
  <si>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</si>
  <si>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</si>
  <si>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</si>
  <si>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</si>
  <si>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</si>
  <si>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</si>
  <si>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</si>
  <si>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</si>
  <si>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</si>
  <si>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</si>
  <si>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</si>
  <si>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</si>
  <si>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</si>
  <si>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</si>
  <si>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</si>
  <si>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</si>
  <si>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</si>
  <si>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</si>
  <si>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</si>
  <si>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</si>
  <si>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</si>
  <si>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</si>
  <si>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</si>
  <si>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</si>
  <si>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</si>
  <si>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</si>
  <si>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</si>
  <si>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</si>
  <si>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</si>
  <si>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</si>
  <si>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</si>
  <si>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</si>
  <si>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</si>
  <si>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</si>
  <si>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</si>
  <si>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</si>
  <si>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</si>
  <si>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</si>
  <si>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</si>
  <si>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</si>
  <si>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</si>
  <si>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</si>
  <si>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</si>
  <si>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</si>
  <si>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</si>
  <si>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</si>
  <si>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</si>
  <si>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</si>
  <si>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</si>
  <si>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</si>
  <si>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</si>
  <si>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</si>
  <si>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</si>
  <si>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</si>
  <si>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</si>
  <si>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</si>
  <si>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</si>
  <si>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</si>
  <si>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</si>
  <si>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</si>
  <si>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</si>
  <si>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</si>
  <si>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</si>
  <si>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</si>
  <si>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</si>
  <si>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</si>
  <si>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</si>
  <si>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</si>
  <si>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</si>
  <si>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产权战略与规划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</si>
  <si>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</si>
  <si>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</si>
  <si>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</si>
  <si>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</si>
  <si>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</si>
  <si>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</si>
  <si>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</si>
  <si>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</si>
  <si>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</si>
  <si>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</si>
  <si>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</si>
  <si>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</si>
  <si>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</si>
  <si>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</si>
  <si>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</si>
  <si>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</si>
  <si>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</si>
  <si>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</si>
  <si>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</si>
  <si>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</si>
  <si>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</si>
  <si>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</si>
  <si>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</si>
  <si>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</si>
  <si>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</si>
  <si>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</si>
  <si>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</si>
  <si>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</si>
  <si>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</si>
  <si>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</si>
  <si>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</si>
  <si>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</si>
  <si>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</si>
  <si>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</si>
  <si>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</si>
  <si>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</si>
  <si>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</si>
  <si>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</si>
  <si>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</si>
  <si>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</si>
  <si>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市场主体管理</t>
  </si>
  <si>
    <t>市场秩序执法</t>
  </si>
  <si>
    <t>质量基础</t>
  </si>
  <si>
    <t>药品事务</t>
  </si>
  <si>
    <t>医疗器械事务</t>
  </si>
  <si>
    <t>化妆品事务</t>
  </si>
  <si>
    <t>质量安全监管</t>
  </si>
  <si>
    <t>食品安全监管</t>
  </si>
  <si>
    <t>其他市场监督管理事务</t>
  </si>
  <si>
    <t>其他一般公共服务支出</t>
  </si>
  <si>
    <t>国家赔偿费用支出</t>
  </si>
  <si>
    <t>对外合作与交流</t>
  </si>
  <si>
    <t>其他外交支出</t>
  </si>
  <si>
    <t>军费★</t>
  </si>
  <si>
    <t>现役部队</t>
  </si>
  <si>
    <t>预备役部队●</t>
  </si>
  <si>
    <t>其他军费支出●</t>
  </si>
  <si>
    <t>国防科研事业</t>
  </si>
  <si>
    <t>专项工程</t>
  </si>
  <si>
    <t>国防动员</t>
  </si>
  <si>
    <t>兵役征集</t>
  </si>
  <si>
    <t>经济动员</t>
  </si>
  <si>
    <t>人民防空</t>
  </si>
  <si>
    <t>交通战备</t>
  </si>
  <si>
    <t>国防教育◆</t>
  </si>
  <si>
    <t>预备役部队◆</t>
  </si>
  <si>
    <t>民兵</t>
  </si>
  <si>
    <t>边海防</t>
  </si>
  <si>
    <t>其他国防动员支出</t>
  </si>
  <si>
    <t>其他国防支出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</si>
  <si>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</si>
  <si>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</si>
  <si>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</si>
  <si>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</si>
  <si>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</si>
  <si>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</si>
  <si>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</si>
  <si>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</si>
  <si>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</si>
  <si>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</si>
  <si>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</si>
  <si>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</si>
  <si>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</si>
  <si>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</si>
  <si>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</si>
  <si>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</si>
  <si>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</si>
  <si>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</si>
  <si>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</si>
  <si>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</si>
  <si>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</si>
  <si>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</si>
  <si>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</si>
  <si>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</si>
  <si>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</si>
  <si>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</si>
  <si>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</si>
  <si>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</si>
  <si>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</si>
  <si>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</si>
  <si>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</si>
  <si>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</si>
  <si>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</si>
  <si>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</si>
  <si>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</si>
  <si>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</si>
  <si>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</si>
  <si>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</si>
  <si>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</si>
  <si>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</si>
  <si>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</si>
  <si>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</si>
  <si>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</si>
  <si>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</si>
  <si>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</si>
  <si>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</si>
  <si>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</si>
  <si>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</si>
  <si>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</si>
  <si>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</si>
  <si>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</si>
  <si>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</si>
  <si>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</si>
  <si>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</si>
  <si>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</si>
  <si>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</si>
  <si>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</si>
  <si>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</si>
  <si>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</si>
  <si>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</si>
  <si>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</si>
  <si>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</si>
  <si>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</si>
  <si>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</si>
  <si>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</si>
  <si>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</si>
  <si>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</si>
  <si>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</si>
  <si>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</si>
  <si>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</si>
  <si>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</si>
  <si>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</si>
  <si>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</si>
  <si>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</si>
  <si>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</si>
  <si>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</si>
  <si>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</si>
  <si>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</si>
  <si>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</si>
  <si>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</si>
  <si>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</si>
  <si>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</si>
  <si>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</si>
  <si>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</si>
  <si>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</si>
  <si>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</si>
  <si>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</si>
  <si>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</si>
  <si>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</si>
  <si>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</si>
  <si>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</si>
  <si>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</si>
  <si>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</si>
  <si>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</si>
  <si>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</si>
  <si>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</si>
  <si>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</si>
  <si>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</si>
  <si>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</si>
  <si>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</si>
  <si>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</si>
  <si>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</si>
  <si>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</si>
  <si>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</si>
  <si>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</si>
  <si>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</si>
  <si>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</si>
  <si>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</si>
  <si>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</si>
  <si>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</si>
  <si>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</si>
  <si>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</si>
  <si>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</si>
  <si>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</si>
  <si>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</si>
  <si>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</si>
  <si>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</si>
  <si>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</si>
  <si>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</si>
  <si>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</si>
  <si>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</si>
  <si>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</si>
  <si>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</si>
  <si>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</si>
  <si>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</si>
  <si>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</si>
  <si>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</si>
  <si>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</si>
  <si>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</si>
  <si>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</si>
  <si>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</si>
  <si>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</si>
  <si>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</si>
  <si>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</si>
  <si>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</si>
  <si>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</si>
  <si>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</si>
  <si>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</si>
  <si>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</si>
  <si>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</si>
  <si>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</si>
  <si>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</si>
  <si>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</si>
  <si>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</si>
  <si>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</si>
  <si>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</si>
  <si>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</si>
  <si>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</si>
  <si>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</si>
  <si>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</si>
  <si>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</si>
  <si>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</si>
  <si>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</si>
  <si>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</si>
  <si>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</si>
  <si>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</si>
  <si>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</si>
  <si>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</si>
  <si>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</si>
  <si>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</si>
  <si>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</si>
  <si>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</si>
  <si>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</si>
  <si>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</si>
  <si>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</si>
  <si>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</si>
  <si>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</si>
  <si>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</si>
  <si>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</si>
  <si>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</si>
  <si>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</si>
  <si>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</si>
  <si>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</si>
  <si>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</si>
  <si>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</si>
  <si>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</si>
  <si>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</si>
  <si>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</si>
  <si>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</si>
  <si>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</si>
  <si>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</si>
  <si>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</si>
  <si>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</si>
  <si>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</si>
  <si>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</si>
  <si>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</si>
  <si>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</si>
  <si>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</si>
  <si>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</si>
  <si>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</si>
  <si>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</si>
  <si>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</si>
  <si>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</si>
  <si>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</si>
  <si>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</si>
  <si>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</si>
  <si>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</si>
  <si>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</si>
  <si>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</si>
  <si>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</si>
  <si>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</si>
  <si>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</si>
  <si>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</si>
  <si>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</si>
  <si>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</si>
  <si>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</si>
  <si>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</si>
  <si>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</si>
  <si>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</si>
  <si>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</si>
  <si>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</si>
  <si>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</si>
  <si>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</si>
  <si>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</si>
  <si>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</si>
  <si>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</si>
  <si>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</si>
  <si>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</si>
  <si>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</si>
  <si>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</si>
  <si>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</si>
  <si>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</si>
  <si>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</si>
  <si>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</si>
  <si>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</si>
  <si>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</si>
  <si>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</si>
  <si>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</si>
  <si>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</si>
  <si>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</si>
  <si>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优抚事业单位支出◆</t>
  </si>
  <si>
    <t>义务兵优待</t>
  </si>
  <si>
    <t>农村籍退役士兵老年生活补助</t>
  </si>
  <si>
    <t>光荣院●</t>
  </si>
  <si>
    <t>烈士纪念设施管理维护●</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</si>
  <si>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</si>
  <si>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</si>
  <si>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</si>
  <si>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</si>
  <si>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</si>
  <si>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</si>
  <si>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</si>
  <si>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</si>
  <si>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</si>
  <si>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</si>
  <si>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</si>
  <si>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</si>
  <si>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</si>
  <si>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</si>
  <si>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</si>
  <si>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</si>
  <si>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</si>
  <si>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</si>
  <si>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</si>
  <si>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</si>
  <si>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</si>
  <si>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</si>
  <si>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</si>
  <si>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</si>
  <si>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</si>
  <si>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</si>
  <si>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</si>
  <si>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</si>
  <si>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</si>
  <si>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</si>
  <si>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</si>
  <si>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</si>
  <si>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</si>
  <si>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</si>
  <si>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交强险增值税补助基金支出</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</si>
  <si>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</si>
  <si>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</si>
  <si>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</si>
  <si>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</si>
  <si>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</si>
  <si>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</si>
  <si>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</si>
  <si>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</si>
  <si>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</si>
  <si>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</si>
  <si>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</si>
  <si>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</si>
  <si>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</si>
  <si>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</si>
  <si>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</si>
  <si>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其他退役军人事务管理支出</t>
  </si>
  <si>
    <t>财政代缴社会保险费支出</t>
  </si>
  <si>
    <t>财政代缴城乡居民基本养老保险费支出</t>
  </si>
  <si>
    <t>财政代缴其他社会保险费支出</t>
  </si>
  <si>
    <t>其他社会保障和就业支出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</si>
  <si>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</si>
  <si>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</si>
  <si>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</si>
  <si>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</si>
  <si>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</si>
  <si>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</si>
  <si>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</si>
  <si>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</si>
  <si>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</si>
  <si>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</si>
  <si>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</si>
  <si>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</si>
  <si>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</si>
  <si>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</si>
  <si>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</si>
  <si>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</si>
  <si>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</si>
  <si>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</si>
  <si>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</si>
  <si>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</si>
  <si>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</si>
  <si>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</si>
  <si>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</si>
  <si>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</si>
  <si>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</si>
  <si>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</si>
  <si>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</si>
  <si>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</si>
  <si>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</si>
  <si>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</si>
  <si>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</si>
  <si>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突发公共卫生事件应急处理</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</si>
  <si>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</si>
  <si>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</si>
  <si>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</si>
  <si>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</si>
  <si>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</si>
  <si>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</si>
  <si>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</si>
  <si>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</si>
  <si>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</si>
  <si>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</si>
  <si>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</si>
  <si>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</si>
  <si>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</si>
  <si>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</si>
  <si>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</si>
  <si>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</si>
  <si>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</si>
  <si>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</si>
  <si>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</si>
  <si>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</si>
  <si>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</si>
  <si>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</si>
  <si>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</si>
  <si>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</si>
  <si>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</si>
  <si>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</si>
  <si>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</si>
  <si>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</si>
  <si>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</si>
  <si>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</si>
  <si>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</si>
  <si>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</si>
  <si>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</si>
  <si>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</si>
  <si>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</si>
  <si>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</si>
  <si>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</si>
  <si>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</si>
  <si>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</si>
  <si>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</si>
  <si>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</si>
  <si>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</si>
  <si>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</si>
  <si>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</si>
  <si>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</si>
  <si>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</si>
  <si>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</si>
  <si>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</si>
  <si>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</si>
  <si>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</si>
  <si>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</si>
  <si>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</si>
  <si>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</si>
  <si>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</si>
  <si>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</si>
  <si>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</si>
  <si>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</si>
  <si>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天然林保护</t>
  </si>
  <si>
    <t>森林管护</t>
  </si>
  <si>
    <t>社会保险补助</t>
  </si>
  <si>
    <t>政策性社会性支出补助</t>
  </si>
  <si>
    <t>天然林保护工程建设</t>
  </si>
  <si>
    <t>停伐补助</t>
  </si>
  <si>
    <t>其他天然林保护支出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</si>
  <si>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</si>
  <si>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</si>
  <si>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</si>
  <si>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</si>
  <si>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</si>
  <si>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</si>
  <si>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</si>
  <si>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</si>
  <si>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</si>
  <si>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</si>
  <si>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</si>
  <si>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</si>
  <si>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</si>
  <si>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</si>
  <si>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</si>
  <si>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</si>
  <si>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</si>
  <si>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</si>
  <si>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</si>
  <si>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</si>
  <si>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</si>
  <si>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</si>
  <si>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</si>
  <si>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能源预测预警◆</t>
  </si>
  <si>
    <t>能源战略规划与实施◆</t>
  </si>
  <si>
    <t>能源科技装备</t>
  </si>
  <si>
    <t>能源行业管理</t>
  </si>
  <si>
    <t>能源管理</t>
  </si>
  <si>
    <t>石油储备发展管理◆</t>
  </si>
  <si>
    <t>能源调查◆</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</si>
  <si>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</si>
  <si>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</si>
  <si>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</si>
  <si>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</si>
  <si>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</si>
  <si>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</si>
  <si>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</si>
  <si>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</si>
  <si>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</si>
  <si>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</si>
  <si>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</si>
  <si>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</si>
  <si>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</si>
  <si>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</si>
  <si>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</si>
  <si>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</si>
  <si>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</si>
  <si>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</si>
  <si>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</si>
  <si>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</si>
  <si>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</si>
  <si>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</si>
  <si>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</si>
  <si>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</si>
  <si>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</si>
  <si>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</si>
  <si>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</si>
  <si>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</si>
  <si>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</si>
  <si>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</si>
  <si>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</si>
  <si>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</si>
  <si>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</si>
  <si>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</si>
  <si>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农业资源保护修复与利用</t>
  </si>
  <si>
    <t>农村道路建设</t>
  </si>
  <si>
    <t>渔业发展★</t>
  </si>
  <si>
    <t>对高校毕业生到基层任职补助</t>
  </si>
  <si>
    <t>农田建设</t>
  </si>
  <si>
    <t>其他农业农村支出</t>
  </si>
  <si>
    <t>林业和草原</t>
  </si>
  <si>
    <t>事业机构</t>
  </si>
  <si>
    <t>森林资源培育</t>
  </si>
  <si>
    <t>技术推广与转化</t>
  </si>
  <si>
    <t>森林资源管理</t>
  </si>
  <si>
    <t>森林生态效益补偿</t>
  </si>
  <si>
    <t>自然保护区等管理◆</t>
  </si>
  <si>
    <t>动植物保护</t>
  </si>
  <si>
    <t>湿地保护</t>
  </si>
  <si>
    <t>执法与监督</t>
  </si>
  <si>
    <t>防沙治沙</t>
  </si>
  <si>
    <t>产业化管理</t>
  </si>
  <si>
    <t>信息管理</t>
  </si>
  <si>
    <t>林区公共支出</t>
  </si>
  <si>
    <t>贷款贴息</t>
  </si>
  <si>
    <t>成品油价格改革对林业的补贴◆</t>
  </si>
  <si>
    <t>林业草原防灾减灾</t>
  </si>
  <si>
    <t>国家公园◆</t>
  </si>
  <si>
    <t>草原管理</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</si>
  <si>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</si>
  <si>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</si>
  <si>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</si>
  <si>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</si>
  <si>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</si>
  <si>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</si>
  <si>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</si>
  <si>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</si>
  <si>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</si>
  <si>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</si>
  <si>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</si>
  <si>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</si>
  <si>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</si>
  <si>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</si>
  <si>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</si>
  <si>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</si>
  <si>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</si>
  <si>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</si>
  <si>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</si>
  <si>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</si>
  <si>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</si>
  <si>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农村人畜饮水</t>
  </si>
  <si>
    <t>南水北调工程建设</t>
  </si>
  <si>
    <t>南水北调工程管理</t>
  </si>
  <si>
    <t>其他水利支出</t>
  </si>
  <si>
    <t>巩固脱贫衔接乡村振兴★</t>
  </si>
  <si>
    <t>农村基础设施建设</t>
  </si>
  <si>
    <t>生产发展</t>
  </si>
  <si>
    <t>社会发展</t>
  </si>
  <si>
    <t>贷款奖补和贴息★</t>
  </si>
  <si>
    <t>“三西”农业建设专项补助</t>
  </si>
  <si>
    <t>事业运行★</t>
  </si>
  <si>
    <t>其他巩固脱贫衔接乡村振兴支出★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</si>
  <si>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</si>
  <si>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</si>
  <si>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</si>
  <si>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</si>
  <si>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</si>
  <si>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</si>
  <si>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</si>
  <si>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</si>
  <si>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</si>
  <si>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涉农贷款增量奖励◆</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</si>
  <si>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</si>
  <si>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</si>
  <si>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</si>
  <si>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</si>
  <si>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</si>
  <si>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</si>
  <si>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</si>
  <si>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</si>
  <si>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</si>
  <si>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</si>
  <si>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公路建设</t>
  </si>
  <si>
    <t>公路养护</t>
  </si>
  <si>
    <t>交通运输信息化建设</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</si>
  <si>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</si>
  <si>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</si>
  <si>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</si>
  <si>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</si>
  <si>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</si>
  <si>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</si>
  <si>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</si>
  <si>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</si>
  <si>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</si>
  <si>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</si>
  <si>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</si>
  <si>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</si>
  <si>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</si>
  <si>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</si>
  <si>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取消政府还贷二级公路收费专项支出◆</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</si>
  <si>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</si>
  <si>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</si>
  <si>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</si>
  <si>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</si>
  <si>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</si>
  <si>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</si>
  <si>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</si>
  <si>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</si>
  <si>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</si>
  <si>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</si>
  <si>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</si>
  <si>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</si>
  <si>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</si>
  <si>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</si>
  <si>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</si>
  <si>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成品油价格改革对交通运输的补贴◆</t>
  </si>
  <si>
    <t>对城市公交的补贴◆</t>
  </si>
  <si>
    <t>对农村道路客运的补贴◆</t>
  </si>
  <si>
    <t>对出租车的补贴◆</t>
  </si>
  <si>
    <t>成品油价格改革补贴其他支出◆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</si>
  <si>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</si>
  <si>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</si>
  <si>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</si>
  <si>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</si>
  <si>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</si>
  <si>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</si>
  <si>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</si>
  <si>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</si>
  <si>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</si>
  <si>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</si>
  <si>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</si>
  <si>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</si>
  <si>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</si>
  <si>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</si>
  <si>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</si>
  <si>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</si>
  <si>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</si>
  <si>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</si>
  <si>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</si>
  <si>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</si>
  <si>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</si>
  <si>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</si>
  <si>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</si>
  <si>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</si>
  <si>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</si>
  <si>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</si>
  <si>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</si>
  <si>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</si>
  <si>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</si>
  <si>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</si>
  <si>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</si>
  <si>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</si>
  <si>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</si>
  <si>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</si>
  <si>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</si>
  <si>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</si>
  <si>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</si>
  <si>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</si>
  <si>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</si>
  <si>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</si>
  <si>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</si>
  <si>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</si>
  <si>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</si>
  <si>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</si>
  <si>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</si>
  <si>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</si>
  <si>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</si>
  <si>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</si>
  <si>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</si>
  <si>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</si>
  <si>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</si>
  <si>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</si>
  <si>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</si>
  <si>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</si>
  <si>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</si>
  <si>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</si>
  <si>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</si>
  <si>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</si>
  <si>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</si>
  <si>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</si>
  <si>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</si>
  <si>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</si>
  <si>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</si>
  <si>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</si>
  <si>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</si>
  <si>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</si>
  <si>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</si>
  <si>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</si>
  <si>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</si>
  <si>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</si>
  <si>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</si>
  <si>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</si>
  <si>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</si>
  <si>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</si>
  <si>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</si>
  <si>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</si>
  <si>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</si>
  <si>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</si>
  <si>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</si>
  <si>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</si>
  <si>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</si>
  <si>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</si>
  <si>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</si>
  <si>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其他金融支出</t>
  </si>
  <si>
    <t>重点企业贷款贴息</t>
  </si>
  <si>
    <t>一般公共服务</t>
  </si>
  <si>
    <t>教育</t>
  </si>
  <si>
    <t>文化旅游体育与传媒★</t>
  </si>
  <si>
    <t>卫生健康★</t>
  </si>
  <si>
    <t>节能环保</t>
  </si>
  <si>
    <t>农业农村★</t>
  </si>
  <si>
    <t>交通运输</t>
  </si>
  <si>
    <t>住房保障</t>
  </si>
  <si>
    <t>其他支出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</si>
  <si>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</si>
  <si>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</si>
  <si>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</si>
  <si>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</si>
  <si>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</si>
  <si>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</si>
  <si>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</si>
  <si>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</si>
  <si>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</si>
  <si>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</si>
  <si>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</si>
  <si>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</si>
  <si>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</si>
  <si>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</si>
  <si>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</si>
  <si>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</si>
  <si>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</si>
  <si>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</si>
  <si>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</si>
  <si>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</si>
  <si>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</si>
  <si>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</si>
  <si>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</si>
  <si>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</si>
  <si>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</si>
  <si>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</si>
  <si>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</si>
  <si>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</si>
  <si>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</si>
  <si>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</si>
  <si>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</si>
  <si>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</si>
  <si>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</si>
  <si>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</si>
  <si>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</si>
  <si>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</si>
  <si>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</si>
  <si>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</si>
  <si>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</si>
  <si>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</si>
  <si>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</si>
  <si>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</si>
  <si>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</si>
  <si>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</si>
  <si>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</si>
  <si>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</si>
  <si>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</si>
  <si>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</si>
  <si>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</si>
  <si>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</si>
  <si>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</si>
  <si>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</si>
  <si>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</si>
  <si>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</si>
  <si>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</si>
  <si>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粮油事务</t>
  </si>
  <si>
    <t>财务与审计支出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</si>
  <si>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</si>
  <si>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</si>
  <si>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</si>
  <si>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</si>
  <si>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</si>
  <si>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</si>
  <si>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</si>
  <si>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</si>
  <si>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</si>
  <si>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</si>
  <si>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物资保管体系</t>
  </si>
  <si>
    <t>其他粮油事务支出</t>
  </si>
  <si>
    <t>能源储备</t>
  </si>
  <si>
    <t>石油储备</t>
  </si>
  <si>
    <t>天然铀能源储备</t>
  </si>
  <si>
    <t>煤炭储备</t>
  </si>
  <si>
    <t>成品油储备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</si>
  <si>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</si>
  <si>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</si>
  <si>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</si>
  <si>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</si>
  <si>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</si>
  <si>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</si>
  <si>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</si>
  <si>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</si>
  <si>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</si>
  <si>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</si>
  <si>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</si>
  <si>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</si>
  <si>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</si>
  <si>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</si>
  <si>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</si>
  <si>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</si>
  <si>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</si>
  <si>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</si>
  <si>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</si>
  <si>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</si>
  <si>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应急管理事务</t>
  </si>
  <si>
    <t>灾害风险防治</t>
  </si>
  <si>
    <t>国务院安委会专项</t>
  </si>
  <si>
    <t>安全监管</t>
  </si>
  <si>
    <t>安全生产基础◆</t>
  </si>
  <si>
    <t>应急救援</t>
  </si>
  <si>
    <t>应急管理</t>
  </si>
  <si>
    <t>其他应急管理支出</t>
  </si>
  <si>
    <t>消防救援事务★</t>
  </si>
  <si>
    <t>消防应急救援</t>
  </si>
  <si>
    <t>其他消防救援事务支出★</t>
  </si>
  <si>
    <t>森林消防事务◆</t>
  </si>
  <si>
    <t>行政运行◆</t>
  </si>
  <si>
    <t>一般行政管理事务◆</t>
  </si>
  <si>
    <t>机关服务◆</t>
  </si>
  <si>
    <t>森林消防应急救援◆</t>
  </si>
  <si>
    <t>其他森林消防事务支出◆</t>
  </si>
  <si>
    <t>煤矿安全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</si>
  <si>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</si>
  <si>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</si>
  <si>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</si>
  <si>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</si>
  <si>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</si>
  <si>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</si>
  <si>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</si>
  <si>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</si>
  <si>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</si>
  <si>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</si>
  <si>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</si>
  <si>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</si>
  <si>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</si>
  <si>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</si>
  <si>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</si>
  <si>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</si>
  <si>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</si>
  <si>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</si>
  <si>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</si>
  <si>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</si>
  <si>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</si>
  <si>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</si>
  <si>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地方政府一般债务付息支出</t>
  </si>
  <si>
    <t>地方政府一般债券付息支出</t>
  </si>
  <si>
    <t>地方政府向外国政府借款付息支出</t>
  </si>
  <si>
    <t>地方政府向国际组织借款付息支出</t>
  </si>
  <si>
    <t>地方政府其他一般债务付息支出★</t>
  </si>
  <si>
    <t>地方政府一般债务发行费用支出</t>
  </si>
  <si>
    <t>年初预留</t>
  </si>
  <si>
    <t>表三</t>
  </si>
  <si>
    <t>101</t>
  </si>
  <si>
    <t>10101</t>
  </si>
  <si>
    <t>10104</t>
  </si>
  <si>
    <t>10106</t>
  </si>
  <si>
    <t>10107</t>
  </si>
  <si>
    <t>10109</t>
  </si>
  <si>
    <t>10110</t>
  </si>
  <si>
    <t>10111</t>
  </si>
  <si>
    <t>10112</t>
  </si>
  <si>
    <t>10113</t>
  </si>
  <si>
    <t>10114</t>
  </si>
  <si>
    <t>10118</t>
  </si>
  <si>
    <t>10119</t>
  </si>
  <si>
    <t>10120</t>
  </si>
  <si>
    <t>10121</t>
  </si>
  <si>
    <t>10199</t>
  </si>
  <si>
    <t>103</t>
  </si>
  <si>
    <t>10302</t>
  </si>
  <si>
    <t>10304</t>
  </si>
  <si>
    <t>10305</t>
  </si>
  <si>
    <t>10306</t>
  </si>
  <si>
    <t>10307</t>
  </si>
  <si>
    <t>10308</t>
  </si>
  <si>
    <t>10309</t>
  </si>
  <si>
    <t>10399</t>
  </si>
  <si>
    <t>市本级一般公共预算收入（同口径）</t>
  </si>
  <si>
    <t>所得税基数返还收入</t>
  </si>
  <si>
    <t>成品油税费改革税收返还收入</t>
  </si>
  <si>
    <t>增值税税收返还收入</t>
  </si>
  <si>
    <t>消费税税收返还收入</t>
  </si>
  <si>
    <t>增值税“五五分享”税收返还收入</t>
  </si>
  <si>
    <t>其他返还性收入</t>
  </si>
  <si>
    <t>体制补助收入</t>
  </si>
  <si>
    <t>均衡性转移支付收入</t>
  </si>
  <si>
    <t>县级基本财力保障机制奖补资金收入</t>
  </si>
  <si>
    <t>结算补助收入</t>
  </si>
  <si>
    <t>资源枯竭型城市转移支付补助收入</t>
  </si>
  <si>
    <t>企业事业单位划转补助收入</t>
  </si>
  <si>
    <t>产粮（油）大县奖励资金收入</t>
  </si>
  <si>
    <t>重点生态功能区转移支付收入</t>
  </si>
  <si>
    <t>固定数额补助收入</t>
  </si>
  <si>
    <t>革命老区转移支付收入</t>
  </si>
  <si>
    <t>民族地区转移支付收入</t>
  </si>
  <si>
    <t>边境地区转移支付收入</t>
  </si>
  <si>
    <t>巩固脱贫攻坚成果衔接乡村振兴转移支付收入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</si>
  <si>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</si>
  <si>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</si>
  <si>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</si>
  <si>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</si>
  <si>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</si>
  <si>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</si>
  <si>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</si>
  <si>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</si>
  <si>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</si>
  <si>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</si>
  <si>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</si>
  <si>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</si>
  <si>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</si>
  <si>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资源勘探工业信息等共同财政事权转移支付收入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</si>
  <si>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</si>
  <si>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</si>
  <si>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</si>
  <si>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</si>
  <si>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</si>
  <si>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灾害防治及应急管理共同财政事权转移支付收入</t>
  </si>
  <si>
    <t>其他共同财政事权转移支付收入</t>
  </si>
  <si>
    <t>增值税留抵退税转移支付收入</t>
  </si>
  <si>
    <t>其他退税减税降费转移支付收入</t>
  </si>
  <si>
    <t>补充县区财力转移支付收入</t>
  </si>
  <si>
    <t>其他一般性转移支付收入</t>
  </si>
  <si>
    <t>外交</t>
  </si>
  <si>
    <t>国防</t>
  </si>
  <si>
    <t>公共安全</t>
  </si>
  <si>
    <t>科学技术</t>
  </si>
  <si>
    <t>文化旅游体育与传媒</t>
  </si>
  <si>
    <t>社会保障和就业</t>
  </si>
  <si>
    <t>卫生健康</t>
  </si>
  <si>
    <t>城乡社区</t>
  </si>
  <si>
    <t>农林水</t>
  </si>
  <si>
    <t>资源勘探工业信息等</t>
  </si>
  <si>
    <t>商业服务业等</t>
  </si>
  <si>
    <t>金融</t>
  </si>
  <si>
    <t>自然资源海洋气象等</t>
  </si>
  <si>
    <t>粮油物资储备</t>
  </si>
  <si>
    <t>灾害防治及应急管理</t>
  </si>
  <si>
    <t>上解收入</t>
  </si>
  <si>
    <t>体制上解收入</t>
  </si>
  <si>
    <t>专项上解收入</t>
  </si>
  <si>
    <t>从政府性基金预算调入</t>
  </si>
  <si>
    <t>从国有资本经营预算调入</t>
  </si>
  <si>
    <t>从其他资金调入</t>
  </si>
  <si>
    <t>十四、资源勘探信息等支出</t>
  </si>
  <si>
    <t>市本级一般公共预算支出</t>
  </si>
  <si>
    <t>返还性支出</t>
  </si>
  <si>
    <t>所得税基数返还支出</t>
  </si>
  <si>
    <t>成品鱼税费改革税收返还支出</t>
  </si>
  <si>
    <t>增值税税收返还支出</t>
  </si>
  <si>
    <t>消费税税收返还支出</t>
  </si>
  <si>
    <t>增值税“五五分享”税收返还支出</t>
  </si>
  <si>
    <t>其他返还性支出</t>
  </si>
  <si>
    <t>一般性转移支付支出</t>
  </si>
  <si>
    <t>体制补助支出</t>
  </si>
  <si>
    <t>均衡性转移支付支出</t>
  </si>
  <si>
    <t>县级基本财力保障机制奖补资金支出</t>
  </si>
  <si>
    <t>结算补助支出</t>
  </si>
  <si>
    <t>资源枯竭型城市转移支付补助支出</t>
  </si>
  <si>
    <t>企业事业单位划转补助支出</t>
  </si>
  <si>
    <t>产粮（油）大县奖励资金支出</t>
  </si>
  <si>
    <t>重点生态功能区转移支付支出</t>
  </si>
  <si>
    <t>固定数额补助支出</t>
  </si>
  <si>
    <t>革命老区转移支付支出</t>
  </si>
  <si>
    <t>民族地区转移支付支出</t>
  </si>
  <si>
    <t>边境地区转移支付支出</t>
  </si>
  <si>
    <t>欠发达地区转移支付支出</t>
  </si>
  <si>
    <t>一般公共服务共同财政事权支出</t>
  </si>
  <si>
    <t>外交共同财政事权支出</t>
  </si>
  <si>
    <t>国防共同财政事权支出</t>
  </si>
  <si>
    <t>公共安全共同财政事权支出</t>
  </si>
  <si>
    <t>教育共同财政事权支出</t>
  </si>
  <si>
    <t>科学技术共同财政事权支出</t>
  </si>
  <si>
    <t>文化旅游体育与传媒共同财政事权支出</t>
  </si>
  <si>
    <t>社会保障和就业共同财政事权支出</t>
  </si>
  <si>
    <t>医疗卫生共同财政事权支出</t>
  </si>
  <si>
    <t>节能环保共同财政事权支出</t>
  </si>
  <si>
    <t>城乡社区共同财政事权支出</t>
  </si>
  <si>
    <t>农林水共同财政事权支出</t>
  </si>
  <si>
    <t>交通运输共同财政事权支出</t>
  </si>
  <si>
    <t>资源勘探工业信息等共同财政事权支出</t>
  </si>
  <si>
    <t>商业服务业等共同财政事权支出</t>
  </si>
  <si>
    <t>金融共同财政事权支出</t>
  </si>
  <si>
    <t>自然资源海洋气象等共同财政事权支出</t>
  </si>
  <si>
    <t>住房保障共同财政事权支出</t>
  </si>
  <si>
    <t>粮油物资储备共同财政事权支出</t>
  </si>
  <si>
    <t>灾害防治及应急管理共同财政事权支出</t>
  </si>
  <si>
    <t>其他共同财政事权支出</t>
  </si>
  <si>
    <t>增值税留抵退税转移支付支出</t>
  </si>
  <si>
    <t>其他退税减税降费转移支付支出</t>
  </si>
  <si>
    <t>补助县区财力转移支付支出</t>
  </si>
  <si>
    <t>其他一般性转移支付支出</t>
  </si>
  <si>
    <t>专项转移支付支出</t>
  </si>
  <si>
    <t>地方政府一般债务转贷支出</t>
  </si>
  <si>
    <t>地方政府一般债券转贷支出</t>
  </si>
  <si>
    <t>新增一般债券转贷支出</t>
  </si>
  <si>
    <t>再融资一般债券转贷支出</t>
  </si>
  <si>
    <t>置换一般债券转贷支出</t>
  </si>
  <si>
    <t>地方政府向外国政府及国际金融组织借款转贷支出</t>
  </si>
  <si>
    <t>地方政府其他一般债务转贷支出</t>
  </si>
  <si>
    <t>23009A</t>
  </si>
  <si>
    <t>上年结转对应安排支出</t>
  </si>
  <si>
    <t>表四</t>
  </si>
  <si>
    <t>仲裁</t>
  </si>
  <si>
    <t>司法鉴定</t>
  </si>
  <si>
    <t>化解农村义务教育债务支出</t>
  </si>
  <si>
    <t>化解普通高中债务支出</t>
  </si>
  <si>
    <t>广播</t>
  </si>
  <si>
    <t>电视</t>
  </si>
  <si>
    <t>表五</t>
  </si>
  <si>
    <t>序号</t>
  </si>
  <si>
    <t>项 目</t>
  </si>
  <si>
    <t>金 额</t>
  </si>
  <si>
    <t>合 计</t>
  </si>
  <si>
    <t>澄江市政策性粮食财务挂账化解专项资金</t>
  </si>
  <si>
    <t>2022年澄江市粮食风险基金补助资金</t>
  </si>
  <si>
    <t>新型冠状病毒肺炎疫情防控专项经费</t>
  </si>
  <si>
    <t>表六</t>
  </si>
  <si>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</si>
  <si>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</si>
  <si>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</si>
  <si>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</si>
  <si>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</si>
  <si>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</si>
  <si>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</si>
  <si>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土地出让价款收入</t>
  </si>
  <si>
    <t>补缴的土地价款</t>
  </si>
  <si>
    <t>划拨土地收入</t>
  </si>
  <si>
    <t>缴纳新增建设用地土地有偿使用费</t>
  </si>
  <si>
    <t>其他土地出让收入</t>
  </si>
  <si>
    <t>八、大中型水库库区基金收入</t>
  </si>
  <si>
    <t>九、彩票公益金收入</t>
  </si>
  <si>
    <t>福利彩票公益金收入</t>
  </si>
  <si>
    <t>体育彩票公益金收入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</si>
  <si>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</si>
  <si>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</si>
  <si>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</si>
  <si>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</si>
  <si>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</si>
  <si>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</si>
  <si>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</si>
  <si>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十七、专项债务对应项目专项收入★</t>
  </si>
  <si>
    <t>全市政府性基金预算收入</t>
  </si>
  <si>
    <t>地方政府专项债务收入</t>
  </si>
  <si>
    <t>地方政府专项债券收入</t>
  </si>
  <si>
    <t>新增专项债券收入</t>
  </si>
  <si>
    <t>再融资专项债券收入</t>
  </si>
  <si>
    <t>置换专项债券收入</t>
  </si>
  <si>
    <t>地方政府其他专项债务收入</t>
  </si>
  <si>
    <t>政府性基金转移支付收入</t>
  </si>
  <si>
    <t>√</t>
  </si>
  <si>
    <t>表七</t>
  </si>
  <si>
    <t>一、文化旅游体育与传媒支出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</si>
  <si>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</si>
  <si>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</si>
  <si>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</si>
  <si>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</si>
  <si>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</si>
  <si>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</si>
  <si>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</si>
  <si>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</si>
  <si>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</si>
  <si>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</si>
  <si>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</si>
  <si>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</si>
  <si>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</si>
  <si>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</si>
  <si>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</si>
  <si>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</si>
  <si>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</si>
  <si>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</si>
  <si>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</si>
  <si>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</si>
  <si>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</si>
  <si>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</si>
  <si>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</si>
  <si>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</si>
  <si>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</si>
  <si>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</si>
  <si>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</si>
  <si>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</si>
  <si>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</si>
  <si>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</si>
  <si>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</si>
  <si>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</si>
  <si>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</si>
  <si>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</si>
  <si>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</si>
  <si>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</si>
  <si>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</si>
  <si>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</si>
  <si>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</si>
  <si>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</si>
  <si>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</si>
  <si>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</si>
  <si>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</si>
  <si>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</si>
  <si>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</si>
  <si>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</si>
  <si>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</si>
  <si>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</si>
  <si>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</si>
  <si>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</si>
  <si>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</si>
  <si>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</si>
  <si>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</si>
  <si>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</si>
  <si>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</si>
  <si>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</si>
  <si>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</si>
  <si>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</si>
  <si>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</si>
  <si>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</si>
  <si>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</si>
  <si>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</si>
  <si>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</si>
  <si>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</si>
  <si>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</si>
  <si>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</si>
  <si>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</si>
  <si>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</si>
  <si>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</si>
  <si>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</si>
  <si>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</si>
  <si>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</si>
  <si>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</si>
  <si>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</si>
  <si>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</si>
  <si>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</si>
  <si>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</si>
  <si>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</si>
  <si>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</si>
  <si>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</si>
  <si>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</si>
  <si>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</si>
  <si>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</si>
  <si>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</si>
  <si>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</si>
  <si>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</si>
  <si>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</si>
  <si>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</si>
  <si>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</si>
  <si>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</si>
  <si>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</si>
  <si>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六、交通运输支出</t>
  </si>
  <si>
    <t>海南省高等级公路车辆通行附加费安排的支出</t>
  </si>
  <si>
    <t>公路还贷</t>
  </si>
  <si>
    <t>其他海南省高等级公路车辆通行附加费安排的支出</t>
  </si>
  <si>
    <t>车辆通行费安排的支出</t>
  </si>
  <si>
    <t>政府还贷公路养护</t>
  </si>
  <si>
    <t>政府还贷公路管理</t>
  </si>
  <si>
    <t>其他车辆通行费安排的支出</t>
  </si>
  <si>
    <t>港口建设费安排的支出◆</t>
  </si>
  <si>
    <t>港口设施◆</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</si>
  <si>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</si>
  <si>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</si>
  <si>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</si>
  <si>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</si>
  <si>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</si>
  <si>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</si>
  <si>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</si>
  <si>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</si>
  <si>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</si>
  <si>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</si>
  <si>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</si>
  <si>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</si>
  <si>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</si>
  <si>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</si>
  <si>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</si>
  <si>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</si>
  <si>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</si>
  <si>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</si>
  <si>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</si>
  <si>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</si>
  <si>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</si>
  <si>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</si>
  <si>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</si>
  <si>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</si>
  <si>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</si>
  <si>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</si>
  <si>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</si>
  <si>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</si>
  <si>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</si>
  <si>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</si>
  <si>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</si>
  <si>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</si>
  <si>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港口建设费对应专项债务收入安排的支出◆</t>
  </si>
  <si>
    <t>其他港口建设费对应专项债务收入安排的支出◆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</si>
  <si>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</si>
  <si>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</si>
  <si>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</si>
  <si>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</si>
  <si>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</si>
  <si>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</si>
  <si>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</si>
  <si>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</si>
  <si>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</si>
  <si>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</si>
  <si>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</si>
  <si>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</si>
  <si>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</si>
  <si>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</si>
  <si>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</si>
  <si>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</si>
  <si>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</si>
  <si>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</si>
  <si>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</si>
  <si>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</si>
  <si>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</si>
  <si>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</si>
  <si>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</si>
  <si>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</si>
  <si>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</si>
  <si>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</si>
  <si>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</si>
  <si>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用于扶贫的彩票公益金支出</t>
  </si>
  <si>
    <t>用于法律援助的彩票公益金支出</t>
  </si>
  <si>
    <t>用于城乡医疗救助的的彩票公益金支出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</si>
  <si>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</si>
  <si>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</si>
  <si>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</si>
  <si>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</si>
  <si>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</si>
  <si>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</si>
  <si>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</si>
  <si>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</si>
  <si>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</si>
  <si>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</si>
  <si>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</si>
  <si>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</si>
  <si>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</si>
  <si>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</si>
  <si>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</si>
  <si>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</si>
  <si>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</si>
  <si>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</si>
  <si>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</si>
  <si>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</si>
  <si>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</si>
  <si>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</si>
  <si>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港口建设费债务发行费用支出◆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</si>
  <si>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</si>
  <si>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</si>
  <si>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</si>
  <si>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</si>
  <si>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</si>
  <si>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</si>
  <si>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</si>
  <si>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</si>
  <si>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</si>
  <si>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</si>
  <si>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</si>
  <si>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</si>
  <si>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</si>
  <si>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</si>
  <si>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</si>
  <si>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</si>
  <si>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</si>
  <si>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</si>
  <si>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</si>
  <si>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</si>
  <si>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</si>
  <si>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</si>
  <si>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</si>
  <si>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</si>
  <si>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</si>
  <si>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</si>
  <si>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</si>
  <si>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</si>
  <si>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</si>
  <si>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创业担保贷款贴息</t>
  </si>
  <si>
    <t>援企稳岗补贴</t>
  </si>
  <si>
    <t>困难群众基本生活补助</t>
  </si>
  <si>
    <t>其他抗疫相关支出</t>
  </si>
  <si>
    <t>全市政府性基金预算支出</t>
  </si>
  <si>
    <t>政府性基金转移支付</t>
  </si>
  <si>
    <t>年终结余</t>
  </si>
  <si>
    <t>地方政府专项债务还本支出</t>
  </si>
  <si>
    <t>表八</t>
  </si>
  <si>
    <t xml:space="preserve">  福利彩票公益金收入</t>
  </si>
  <si>
    <t xml:space="preserve">  体育彩票公益金收入</t>
  </si>
  <si>
    <t>市本级政府性基金预算收入</t>
  </si>
  <si>
    <t>政府性基金转移收入</t>
  </si>
  <si>
    <t>政府性基金补助收入</t>
  </si>
  <si>
    <t>抗疫特别国债转移支付收入</t>
  </si>
  <si>
    <t>科学技术●</t>
  </si>
  <si>
    <t>文化旅游体育与传媒●</t>
  </si>
  <si>
    <t>社会保障和就业●</t>
  </si>
  <si>
    <t>节能环保●</t>
  </si>
  <si>
    <t>城乡社区●</t>
  </si>
  <si>
    <t>农林水●</t>
  </si>
  <si>
    <t>交通运输●</t>
  </si>
  <si>
    <t>资源勘探工业信息等●</t>
  </si>
  <si>
    <t>其他收入●</t>
  </si>
  <si>
    <t>上解收入●</t>
  </si>
  <si>
    <t>表九</t>
  </si>
  <si>
    <t>政府性基金补助支出</t>
  </si>
  <si>
    <t>抗疫特别国债转移支付支出</t>
  </si>
  <si>
    <t>其他支出●</t>
  </si>
  <si>
    <t>上解支出●</t>
  </si>
  <si>
    <t>地方政府专项债务转贷支出</t>
  </si>
  <si>
    <t>新增专项债券转贷支出</t>
  </si>
  <si>
    <t>再融资专项债券转贷支出</t>
  </si>
  <si>
    <t>置换专项债券转贷支出</t>
  </si>
  <si>
    <t>表十</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</si>
  <si>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</si>
  <si>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</si>
  <si>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</si>
  <si>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</si>
  <si>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</si>
  <si>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</si>
  <si>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</si>
  <si>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建材企业利润收入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</si>
  <si>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</si>
  <si>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</si>
  <si>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</si>
  <si>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</si>
  <si>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</si>
  <si>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</si>
  <si>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</si>
  <si>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</si>
  <si>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</si>
  <si>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</si>
  <si>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</si>
  <si>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</si>
  <si>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</si>
  <si>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</si>
  <si>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</si>
  <si>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</si>
  <si>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</si>
  <si>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</si>
  <si>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</si>
  <si>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</si>
  <si>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</si>
  <si>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</si>
  <si>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</si>
  <si>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</si>
  <si>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</si>
  <si>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</si>
  <si>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全市国有资本经营预算收入</t>
  </si>
  <si>
    <t>上年结转</t>
  </si>
  <si>
    <t>账务调整收入</t>
  </si>
  <si>
    <t>表十一</t>
  </si>
  <si>
    <t xml:space="preserve">  解决历史遗留问题及改革成本支出</t>
  </si>
  <si>
    <t xml:space="preserve">    国有企业退休人员社会化管理补助支出</t>
  </si>
  <si>
    <t xml:space="preserve">    国有企业办职教幼教补助支出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</si>
  <si>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</si>
  <si>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</si>
  <si>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</si>
  <si>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</si>
  <si>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</si>
  <si>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</si>
  <si>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</si>
  <si>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</si>
  <si>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</si>
  <si>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</si>
  <si>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</si>
  <si>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</si>
  <si>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</si>
  <si>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</si>
  <si>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</si>
  <si>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全市国有资本经营预算支出</t>
  </si>
  <si>
    <t>国有资本经营预算转移支付</t>
  </si>
  <si>
    <t>结转下年</t>
  </si>
  <si>
    <t>表十二</t>
  </si>
  <si>
    <t>利润收入</t>
  </si>
  <si>
    <t xml:space="preserve">     卫生体育福利企业利润收入</t>
  </si>
  <si>
    <t>股利、股息收入</t>
  </si>
  <si>
    <t>产权转让收入</t>
  </si>
  <si>
    <t>清算收入</t>
  </si>
  <si>
    <t xml:space="preserve">    国有独资企业清算收入</t>
  </si>
  <si>
    <t>国有资本经营预算转移支付收入</t>
  </si>
  <si>
    <t xml:space="preserve">    国有资本经营预算转移支付收入</t>
  </si>
  <si>
    <t>其他国有资本经营预算收入</t>
  </si>
  <si>
    <t>市本级国有资本经营预算收入</t>
  </si>
  <si>
    <t>表十三</t>
  </si>
  <si>
    <t>市本级国有资本经营预算支出</t>
  </si>
  <si>
    <t>表十四</t>
  </si>
  <si>
    <t>一、企业职工基本养老保险基金收入</t>
  </si>
  <si>
    <t xml:space="preserve">    其中：保险费收入</t>
  </si>
  <si>
    <t xml:space="preserve">          利息收入</t>
  </si>
  <si>
    <t xml:space="preserve">          财政补贴收入</t>
  </si>
  <si>
    <t xml:space="preserve">          中央调剂资金收入</t>
  </si>
  <si>
    <t>二、机关事业单位基本养老保险基金收入</t>
  </si>
  <si>
    <t>三、失业保险基金收入</t>
  </si>
  <si>
    <t>四、城镇职工基本医疗保险基金收入</t>
  </si>
  <si>
    <t>五、工伤保险基金收入</t>
  </si>
  <si>
    <t>六、城乡居民基本养老保险基金收入</t>
  </si>
  <si>
    <t>七、城乡居民基本医疗保险基金收入</t>
  </si>
  <si>
    <t>全市收入</t>
  </si>
  <si>
    <t xml:space="preserve">  其中：保险费收入</t>
  </si>
  <si>
    <t xml:space="preserve">        利息收入</t>
  </si>
  <si>
    <t xml:space="preserve">        财政补贴收入</t>
  </si>
  <si>
    <t xml:space="preserve">        中央调剂资金收入</t>
  </si>
  <si>
    <t>表十五</t>
  </si>
  <si>
    <r>
      <rPr>
        <sz val="14"/>
        <rFont val="MS Serif"/>
        <charset val="134"/>
      </rPr>
      <t xml:space="preserve">    </t>
    </r>
    <r>
      <rPr>
        <sz val="14"/>
        <rFont val="宋体"/>
        <charset val="134"/>
      </rPr>
      <t>单位：万元</t>
    </r>
  </si>
  <si>
    <t>一、企业职工基本养老保险基金支出</t>
  </si>
  <si>
    <t xml:space="preserve">    其中：待遇支出</t>
  </si>
  <si>
    <t xml:space="preserve">          中央调剂资金支出</t>
  </si>
  <si>
    <t>二、机关事业单位基本养老保险基金支出</t>
  </si>
  <si>
    <t>三、失业保险基金支出</t>
  </si>
  <si>
    <t>四、城镇职工基本医疗保险基金支出</t>
  </si>
  <si>
    <t>五、工伤保险基金支出</t>
  </si>
  <si>
    <t>六、城乡居民基本养老保险基金支出</t>
  </si>
  <si>
    <t>七、城乡居民基本医疗保险基金支出</t>
  </si>
  <si>
    <t>全市支出</t>
  </si>
  <si>
    <t xml:space="preserve">    其中：社会保险待遇支出</t>
  </si>
  <si>
    <t>表十六</t>
  </si>
  <si>
    <r>
      <rPr>
        <sz val="14"/>
        <rFont val="MS Serif"/>
        <charset val="134"/>
      </rPr>
      <t xml:space="preserve">    </t>
    </r>
    <r>
      <rPr>
        <sz val="14"/>
        <color indexed="8"/>
        <rFont val="宋体"/>
        <charset val="134"/>
      </rPr>
      <t>单位：万元</t>
    </r>
  </si>
  <si>
    <t>一、企业职工基本养老保险基金本年收支结余</t>
  </si>
  <si>
    <t xml:space="preserve">    企业职工基本养老保险基金年末滚存结余</t>
  </si>
  <si>
    <t>二、机关事业单位基本养老保险基金本年收支结余(或缺口)</t>
  </si>
  <si>
    <t xml:space="preserve">    机关事业单位基本养老保险基金年末滚存结余</t>
  </si>
  <si>
    <t>三、失业保险基金本年收支结余（或缺口）</t>
  </si>
  <si>
    <t xml:space="preserve">    失业保险基金年末滚存结余</t>
  </si>
  <si>
    <t>四、城镇职工基本医疗保险基金本年收支结余</t>
  </si>
  <si>
    <t xml:space="preserve">    城镇职工基本医疗保险基金年末滚存结余</t>
  </si>
  <si>
    <t>五、工伤保险基金本年收支结余（或缺口）</t>
  </si>
  <si>
    <t xml:space="preserve">    工伤保险基金年末滚存结余</t>
  </si>
  <si>
    <t>六、城乡居民基本养老保险基金本年收支结余</t>
  </si>
  <si>
    <t xml:space="preserve">    居民社会养老保险基金年末滚存结余</t>
  </si>
  <si>
    <t>七、城乡居民基本医疗保险基金本年收支结余</t>
  </si>
  <si>
    <t xml:space="preserve">    居民基本医疗保险基金年末滚存结余</t>
  </si>
  <si>
    <t xml:space="preserve">        本年收支结余</t>
  </si>
  <si>
    <t xml:space="preserve">        年末滚存结余</t>
  </si>
  <si>
    <t>表十七</t>
  </si>
  <si>
    <t>市本级收入</t>
  </si>
  <si>
    <t>表十八</t>
  </si>
  <si>
    <t>七、居民基本医疗保险基金支出</t>
  </si>
  <si>
    <t>市本级支出</t>
  </si>
  <si>
    <t>表十九</t>
  </si>
  <si>
    <t>二、机关事业单位基本养老保险基金本年收支结余（或缺口）</t>
  </si>
  <si>
    <t>七、居民基本医疗保险基金本年收支结余</t>
  </si>
  <si>
    <t xml:space="preserve">   本年收支结余合计</t>
  </si>
  <si>
    <t xml:space="preserve">   年末滚存结余合计</t>
  </si>
  <si>
    <t>表二十</t>
  </si>
  <si>
    <t>2022年预算数</t>
  </si>
  <si>
    <t>2022年全年预计执行数</t>
  </si>
  <si>
    <t>预算数比上年执行数增长%</t>
  </si>
  <si>
    <t>一、税收收入</t>
  </si>
  <si>
    <t>增值税</t>
  </si>
  <si>
    <t>全市一般公共预算收入</t>
  </si>
  <si>
    <t>接受其他地区援助收入▲</t>
  </si>
  <si>
    <t>区域间转移性收入▼</t>
  </si>
  <si>
    <t>接受其他地区援助收入▼</t>
  </si>
  <si>
    <t>生态保护补偿转移性收入▼</t>
  </si>
  <si>
    <t>土地指标调剂转移性收入▼</t>
  </si>
  <si>
    <t>其他转移性收入▼</t>
  </si>
  <si>
    <t>援助其他地区支出▲</t>
  </si>
  <si>
    <t>区域间转移性支出▼</t>
  </si>
  <si>
    <t>援助其他地区支出▼</t>
  </si>
  <si>
    <t>生态保护补偿转移性支出▼</t>
  </si>
  <si>
    <t>土地指标调剂转移性支出▼</t>
  </si>
  <si>
    <t>其他转移性支出▼</t>
  </si>
  <si>
    <t>表二十一</t>
  </si>
  <si>
    <t>2023年预算数</t>
  </si>
  <si>
    <t>军费</t>
  </si>
  <si>
    <t>律师管理</t>
  </si>
  <si>
    <t>公共法律服务</t>
  </si>
  <si>
    <t>法治建设</t>
  </si>
  <si>
    <t>罪犯生活及医疗卫生</t>
  </si>
  <si>
    <t>监狱业务及罪犯改造</t>
  </si>
  <si>
    <t>实验室及相关设施</t>
  </si>
  <si>
    <t>促进创业补贴</t>
  </si>
  <si>
    <t>在乡复员、退伍军人生活补助★</t>
  </si>
  <si>
    <t>其他优抚支出★</t>
  </si>
  <si>
    <t>军队转业干部安置★</t>
  </si>
  <si>
    <t>残疾人就业</t>
  </si>
  <si>
    <t>事业运行▼</t>
  </si>
  <si>
    <t>军供保障</t>
  </si>
  <si>
    <t>卫生健康管理事务★</t>
  </si>
  <si>
    <t>传染病医院★</t>
  </si>
  <si>
    <t>疾病预防控制机构★</t>
  </si>
  <si>
    <t>卫生监督机构★</t>
  </si>
  <si>
    <t>应急救治机构★</t>
  </si>
  <si>
    <t>科技转化与推广服务★</t>
  </si>
  <si>
    <t>农业生产发展★</t>
  </si>
  <si>
    <t>渔业发展</t>
  </si>
  <si>
    <t>农村供水★</t>
  </si>
  <si>
    <t>巩固脱贫攻坚成果衔接乡村振兴★</t>
  </si>
  <si>
    <t>贷款奖补和贴息</t>
  </si>
  <si>
    <t>其他巩固脱贫攻坚成果衔接乡村振兴支出★</t>
  </si>
  <si>
    <t>创业担保贷款贴息及奖补</t>
  </si>
  <si>
    <t>中小企业发展专项★</t>
  </si>
  <si>
    <t>保障性租赁住房▼</t>
  </si>
  <si>
    <t>天然铀储备★</t>
  </si>
  <si>
    <t>煤炭储备★</t>
  </si>
  <si>
    <t>消防救援事务</t>
  </si>
  <si>
    <t>消防应急救援★</t>
  </si>
  <si>
    <t>其他消防救援事务支出</t>
  </si>
  <si>
    <t>矿山安全监察事务</t>
  </si>
  <si>
    <t>矿山应急救援事务</t>
  </si>
  <si>
    <t>其他矿山安全支出</t>
  </si>
  <si>
    <t>地方政府其他一般债务付息支出</t>
  </si>
  <si>
    <t>233</t>
  </si>
  <si>
    <t>23303</t>
  </si>
  <si>
    <t>229</t>
  </si>
  <si>
    <t>22902</t>
  </si>
  <si>
    <t>22999</t>
  </si>
  <si>
    <t>支出合计</t>
  </si>
  <si>
    <t>表二十二</t>
  </si>
  <si>
    <t>比上年预算数增长%</t>
  </si>
  <si>
    <r>
      <rPr>
        <sz val="14"/>
        <rFont val="宋体"/>
        <charset val="134"/>
      </rPr>
      <t>10199</t>
    </r>
  </si>
  <si>
    <t>市本级一般公共预算收入</t>
  </si>
  <si>
    <t>巩固脱贫攻坚成果衔接乡村振兴转移支付收入★</t>
  </si>
  <si>
    <t>增值税留抵退税转移支付收入▼</t>
  </si>
  <si>
    <t>其他退税减税降费转移支付收入▼</t>
  </si>
  <si>
    <t>补充县区财力转移支付收入▼</t>
  </si>
  <si>
    <t>接收其他地区援助收入▲</t>
  </si>
  <si>
    <t>线下收入和全市线下一样</t>
  </si>
  <si>
    <t>201</t>
  </si>
  <si>
    <t>202</t>
  </si>
  <si>
    <t>203</t>
  </si>
  <si>
    <t>204</t>
  </si>
  <si>
    <t>205</t>
  </si>
  <si>
    <t>206</t>
  </si>
  <si>
    <t>207</t>
  </si>
  <si>
    <t>208</t>
  </si>
  <si>
    <t>210</t>
  </si>
  <si>
    <t>211</t>
  </si>
  <si>
    <t>212</t>
  </si>
  <si>
    <t>213</t>
  </si>
  <si>
    <t>214</t>
  </si>
  <si>
    <t>215</t>
  </si>
  <si>
    <t>216</t>
  </si>
  <si>
    <t>217</t>
  </si>
  <si>
    <t>219</t>
  </si>
  <si>
    <t>220</t>
  </si>
  <si>
    <t>221</t>
  </si>
  <si>
    <t>222</t>
  </si>
  <si>
    <t>224</t>
  </si>
  <si>
    <t>227</t>
  </si>
  <si>
    <t>232</t>
  </si>
  <si>
    <t>巩固脱贫攻坚成果衔接乡村转移支付支出★</t>
  </si>
  <si>
    <t>增值税留抵退税转移支付支出▼</t>
  </si>
  <si>
    <t>其他退税减税降费转移支付支出▼</t>
  </si>
  <si>
    <t>补助县区财力转移支付支出▼</t>
  </si>
  <si>
    <t>表二十三</t>
  </si>
  <si>
    <t>20101</t>
  </si>
  <si>
    <t>20205</t>
  </si>
  <si>
    <t>20299</t>
  </si>
  <si>
    <t>20301</t>
  </si>
  <si>
    <t>2023年澄江市市本级一般公共预算支出表(市对下转移支付项目)</t>
  </si>
  <si>
    <t>表二十四</t>
  </si>
  <si>
    <t>项       目</t>
  </si>
  <si>
    <t>乡镇财政运行一般性转移支付补助资金</t>
  </si>
  <si>
    <t xml:space="preserve">          合  计</t>
  </si>
  <si>
    <t>2023年澄江市分地区税收返还和转移支付预算表</t>
  </si>
  <si>
    <t>表二十五</t>
  </si>
  <si>
    <t>地区（玉溪市对澄江市）</t>
  </si>
  <si>
    <t>合计</t>
  </si>
  <si>
    <t>税收返还</t>
  </si>
  <si>
    <t>一般性转移支付</t>
  </si>
  <si>
    <t>专项转移支付</t>
  </si>
  <si>
    <t>一、提前下达数小计</t>
  </si>
  <si>
    <t>（一）一般性转移支付</t>
  </si>
  <si>
    <t xml:space="preserve">       1100202均衡性转移支付收入</t>
  </si>
  <si>
    <t xml:space="preserve">       1100207县级基本财力保障机制奖补资金收入</t>
  </si>
  <si>
    <t xml:space="preserve">       1100208结算补助收入</t>
  </si>
  <si>
    <t xml:space="preserve">       1100214企事业单位划转支付收入</t>
  </si>
  <si>
    <t xml:space="preserve">       1100220基层公检法司转移支付</t>
  </si>
  <si>
    <t xml:space="preserve"> 　　　1100221城乡义务教育转移支付收入</t>
  </si>
  <si>
    <t>　　　 1100223城乡居民医疗保险转移支付收入</t>
  </si>
  <si>
    <t xml:space="preserve">       1100225产粮（油）大县奖励资金收入</t>
  </si>
  <si>
    <t xml:space="preserve">       1100226重点生态功能区转移支付收入</t>
  </si>
  <si>
    <t>　　　 1100227固定数额补助收入</t>
  </si>
  <si>
    <t>　　　 1100231贫困地区转移支付收入</t>
  </si>
  <si>
    <t xml:space="preserve">       1100244公共安全共同财政事权转移支付收入</t>
  </si>
  <si>
    <t xml:space="preserve">       1100245教育共同财政事权转移支付收入</t>
  </si>
  <si>
    <t xml:space="preserve">       1100248社会保障和就业共同财政事权转移支付收入</t>
  </si>
  <si>
    <t xml:space="preserve">       1100249卫生健康共同财政事权转移支付收入</t>
  </si>
  <si>
    <t xml:space="preserve">       1100258住房保障共同财政事权转移支付收入</t>
  </si>
  <si>
    <t xml:space="preserve">       1100247文化旅游与传媒共同财政事权转移支付收入</t>
  </si>
  <si>
    <t xml:space="preserve">       1100250节能环保共同财政事权转移支付收入</t>
  </si>
  <si>
    <t xml:space="preserve">       1100252农林水共同财政事权转移支付收入</t>
  </si>
  <si>
    <t xml:space="preserve">       1100253交通运输共同财政事权转移支付收入</t>
  </si>
  <si>
    <t xml:space="preserve">       1100260灾害防治及应急管理共同财政事权转移支付收入</t>
  </si>
  <si>
    <t>　　　 1100299其他一般性转移支付收入</t>
  </si>
  <si>
    <t>（二）专项转移支付</t>
  </si>
  <si>
    <t>　　　　201一般公共服务</t>
  </si>
  <si>
    <t>　　　　203国防</t>
  </si>
  <si>
    <t>　　　　204公共安全</t>
  </si>
  <si>
    <t>　　　　205教育</t>
  </si>
  <si>
    <t>　　　　206科学技术</t>
  </si>
  <si>
    <t>　　　　207文化体育与传媒</t>
  </si>
  <si>
    <t>　　　　208社会保障和就业</t>
  </si>
  <si>
    <t>　　　　210卫生健康</t>
  </si>
  <si>
    <t>　　　　211节能环保</t>
  </si>
  <si>
    <t>　　　　212城乡社区事务</t>
  </si>
  <si>
    <t>　　　　213农林水事务</t>
  </si>
  <si>
    <t>　　　　214交通运输</t>
  </si>
  <si>
    <t>　　　　215资源勘探电力信息等事务</t>
  </si>
  <si>
    <t>　　　　216商业服务业等事务</t>
  </si>
  <si>
    <t>　　　　217金融监管等事务</t>
  </si>
  <si>
    <t>　　　　220自然资源海洋气象</t>
  </si>
  <si>
    <t>　　　　221住房保障支出</t>
  </si>
  <si>
    <t>　　　　222粮油物资管理事务</t>
  </si>
  <si>
    <t xml:space="preserve">        224灾害防治及应急管理支出</t>
  </si>
  <si>
    <t xml:space="preserve">   　　 229其他支出</t>
  </si>
  <si>
    <t>（ 三）返还性收入</t>
  </si>
  <si>
    <t xml:space="preserve">        1100102 所得税基数返还收入</t>
  </si>
  <si>
    <t xml:space="preserve">        1100103 成品油税费改革税收返还收入</t>
  </si>
  <si>
    <t xml:space="preserve">        1100104 增值税税收返还收入</t>
  </si>
  <si>
    <t xml:space="preserve">        1100105 消费税税收返还收入</t>
  </si>
  <si>
    <t>二、预算数</t>
  </si>
  <si>
    <t>2023年澄江市市本级一般公共预算政府预算经济分类表(基本支出)</t>
  </si>
  <si>
    <t>表二十六</t>
  </si>
  <si>
    <t>经济科目名称</t>
  </si>
  <si>
    <t>机关工资福利支出</t>
  </si>
  <si>
    <t>工资奖金津补贴</t>
  </si>
  <si>
    <t>社会保障缴费</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</si>
  <si>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</si>
  <si>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</si>
  <si>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</si>
  <si>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</si>
  <si>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</si>
  <si>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</si>
  <si>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</si>
  <si>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</si>
  <si>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</si>
  <si>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</si>
  <si>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</si>
  <si>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</si>
  <si>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t>
  </si>
  <si>
    <t>公务用车购置</t>
  </si>
  <si>
    <t>设备购置</t>
  </si>
  <si>
    <t>房屋建筑物购建</t>
  </si>
  <si>
    <t>对事业单位经常性补助</t>
  </si>
  <si>
    <t>工资福利支出</t>
  </si>
  <si>
    <t>商品和服务支出</t>
  </si>
  <si>
    <t>对事业单位资本性补助</t>
  </si>
  <si>
    <t>资本性支出（一）</t>
  </si>
  <si>
    <t>资本性支出（二）</t>
  </si>
  <si>
    <t>对企业补助</t>
  </si>
  <si>
    <t>费用补贴</t>
  </si>
  <si>
    <t>利息补贴</t>
  </si>
  <si>
    <t>其他对企业补助</t>
  </si>
  <si>
    <t>对个人和家庭的补助</t>
  </si>
  <si>
    <t>社会福利和救助</t>
  </si>
  <si>
    <t>助学金</t>
  </si>
  <si>
    <t>个人农业生产补贴</t>
  </si>
  <si>
    <t>离退休费</t>
  </si>
  <si>
    <t>其他对个人和家庭补助</t>
  </si>
  <si>
    <t>对社会保障基金补助</t>
  </si>
  <si>
    <t>对社会保险基金补助</t>
  </si>
  <si>
    <t>债务利息及费用支出</t>
  </si>
  <si>
    <t>国内债务付息</t>
  </si>
  <si>
    <t>国内债务发行费用</t>
  </si>
  <si>
    <t>国内债务还本</t>
  </si>
  <si>
    <t>预备费</t>
  </si>
  <si>
    <t>支 出 合 计</t>
  </si>
  <si>
    <t>表二十七</t>
  </si>
  <si>
    <t>十七、专项债务对应项目专项收入</t>
  </si>
  <si>
    <t>2023年澄江市政府性基金预算支出情况表</t>
  </si>
  <si>
    <t>表二十八</t>
  </si>
  <si>
    <t>民航科教和信息建设▼</t>
  </si>
  <si>
    <t>用于巩固脱贫攻坚成果衔接乡村振兴的彩票公益金支出★</t>
  </si>
  <si>
    <t>政府性基金上解支出●</t>
  </si>
  <si>
    <t>政府性基金预算调出资金</t>
  </si>
  <si>
    <t>表二十九</t>
  </si>
  <si>
    <t>1030102</t>
  </si>
  <si>
    <t>1030112</t>
  </si>
  <si>
    <t>1030115</t>
  </si>
  <si>
    <t>三、港口建设费收入</t>
  </si>
  <si>
    <t>1030129</t>
  </si>
  <si>
    <t>1030146</t>
  </si>
  <si>
    <t>1030147</t>
  </si>
  <si>
    <t>1030148</t>
  </si>
  <si>
    <t>103014801</t>
  </si>
  <si>
    <t>103014802</t>
  </si>
  <si>
    <t>103014803</t>
  </si>
  <si>
    <t>103014898</t>
  </si>
  <si>
    <t>103014899</t>
  </si>
  <si>
    <t>1030150</t>
  </si>
  <si>
    <t>1030155</t>
  </si>
  <si>
    <t>103015501</t>
  </si>
  <si>
    <t>103015502</t>
  </si>
  <si>
    <t>十七、专项债券对应项目专项收入</t>
  </si>
  <si>
    <t>政府性基金上解收入</t>
  </si>
  <si>
    <t>其他调入政府性基金预算资金</t>
  </si>
  <si>
    <t>表三十</t>
  </si>
  <si>
    <t>20707</t>
  </si>
  <si>
    <t>抗疫特别国债财务基金支出▼</t>
  </si>
  <si>
    <t>市本级政府性基金预算支出</t>
  </si>
  <si>
    <t>23009</t>
  </si>
  <si>
    <t>23011</t>
  </si>
  <si>
    <t>231</t>
  </si>
  <si>
    <t>表三十一</t>
  </si>
  <si>
    <t>本年支出小计</t>
  </si>
  <si>
    <t>2023年澄江市国有资本经营收入预算情况表</t>
  </si>
  <si>
    <t>表三十二</t>
  </si>
  <si>
    <t>项        目</t>
  </si>
  <si>
    <t xml:space="preserve">    建材企业利润收入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</si>
  <si>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</si>
  <si>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2023年澄江市国有资本经营支出预算情况表</t>
  </si>
  <si>
    <t>表三十三</t>
  </si>
  <si>
    <t xml:space="preserve">    “三供一业”移交补助支出</t>
  </si>
  <si>
    <t xml:space="preserve">  其他金融国有资本经营预算支出</t>
  </si>
  <si>
    <t>2023年市本级国有资本经营收入预算情况表</t>
  </si>
  <si>
    <t>表三十四</t>
  </si>
  <si>
    <t>2023年市本级国有资本经营支出预算情况表</t>
  </si>
  <si>
    <t>表三十五</t>
  </si>
  <si>
    <t>项   目</t>
  </si>
  <si>
    <t xml:space="preserve">    "三供一业"移交补助支出</t>
  </si>
  <si>
    <t>2023年市本级国有资本经营预算支出明细表</t>
  </si>
  <si>
    <t>表三十六</t>
  </si>
  <si>
    <t>项     目</t>
  </si>
  <si>
    <t>支出预算数</t>
  </si>
  <si>
    <t>解决历史遗留问题</t>
  </si>
  <si>
    <t>剥离国有企业办社会职能及解决历史遗留问题补助资金</t>
  </si>
  <si>
    <t>国有企业资本金注入</t>
  </si>
  <si>
    <t>安排云投集团资本金支持改革发展</t>
  </si>
  <si>
    <t>出资参与设立云南省国企改革发展基金</t>
  </si>
  <si>
    <t>其他国有资本经营预算支出</t>
  </si>
  <si>
    <t>安排国资委国资监管经费支出</t>
  </si>
  <si>
    <t>安排国资监管经费支出</t>
  </si>
  <si>
    <t>市 本 级 国 有 资 本 经 营 预 算 支 出</t>
  </si>
  <si>
    <t>转移支付支出</t>
  </si>
  <si>
    <t>各     项     支     出     合     计</t>
  </si>
  <si>
    <t>2023年澄江市社会保险基金收入预算情况表</t>
  </si>
  <si>
    <t>表三十七</t>
  </si>
  <si>
    <t>七、居民基本医疗保险基金收入</t>
  </si>
  <si>
    <t>2023年澄江市社会保险基金支出预算情况表</t>
  </si>
  <si>
    <t>表三十八</t>
  </si>
  <si>
    <r>
      <rPr>
        <sz val="14"/>
        <rFont val="宋体"/>
        <charset val="134"/>
      </rPr>
      <t xml:space="preserve">    </t>
    </r>
    <r>
      <rPr>
        <sz val="14"/>
        <color indexed="8"/>
        <rFont val="宋体"/>
        <charset val="134"/>
      </rPr>
      <t>单位：万元</t>
    </r>
  </si>
  <si>
    <t xml:space="preserve">         中央调剂资金支出</t>
  </si>
  <si>
    <t>2023年澄江市社会保险基金结余预算情况表</t>
  </si>
  <si>
    <t>表三十九</t>
  </si>
  <si>
    <t xml:space="preserve">    城乡居民基本养老保险基金年末滚存结余</t>
  </si>
  <si>
    <t>本年收支结余</t>
  </si>
  <si>
    <t>年末滚存结余</t>
  </si>
  <si>
    <t>2023年市本级社会保险基金收入预算情况表</t>
  </si>
  <si>
    <t>表四十</t>
  </si>
  <si>
    <t>2023年市本级社会保险基金支出预算情况表</t>
  </si>
  <si>
    <t>表四十一</t>
  </si>
  <si>
    <t>2023年市本级社会保险基金结余预算情况表</t>
  </si>
  <si>
    <t>表四十二</t>
  </si>
  <si>
    <t>六、城乡居民基本养老保险收支结余</t>
  </si>
  <si>
    <t xml:space="preserve">   城乡居民基本养老保险滚存结余</t>
  </si>
  <si>
    <t>七、居民基本医疗保险收支结余</t>
  </si>
  <si>
    <t xml:space="preserve">    居民基本医疗保险滚存结余</t>
  </si>
  <si>
    <t>2022年澄江市政府债务限额和余额情况表</t>
  </si>
  <si>
    <t>表四十三</t>
  </si>
  <si>
    <t> 单位：亿元</t>
  </si>
  <si>
    <t>项         目</t>
  </si>
  <si>
    <t>全市</t>
  </si>
  <si>
    <t>市本级</t>
  </si>
  <si>
    <t>2021年决算数</t>
  </si>
  <si>
    <t>执行数比上年决算数增长%</t>
  </si>
  <si>
    <t>一般债务</t>
  </si>
  <si>
    <t>一、上年末地方政府一般债务余额</t>
  </si>
  <si>
    <t xml:space="preserve">    1.上年末地方一般债务余额</t>
  </si>
  <si>
    <t xml:space="preserve">    2.调增上年一般债务余额</t>
  </si>
  <si>
    <t>二、当年末地方政府一般债务余额限额</t>
  </si>
  <si>
    <t>三、当年地方政府一般债务发行额</t>
  </si>
  <si>
    <t xml:space="preserve"> 1.发行新增一般债券</t>
  </si>
  <si>
    <t>1.发行新增一般债券</t>
  </si>
  <si>
    <t xml:space="preserve"> 2.发行再融资一般债券</t>
  </si>
  <si>
    <t>2.发行再融资一般债券</t>
  </si>
  <si>
    <t xml:space="preserve"> 3.发行置换一般债券</t>
  </si>
  <si>
    <t>3.发行置换一般债券</t>
  </si>
  <si>
    <t xml:space="preserve"> 3.外国政府及国际金融组织借款</t>
  </si>
  <si>
    <t>3.外国政府及国际金融组织借款</t>
  </si>
  <si>
    <t>四、当年地方政府一般债务还本额</t>
  </si>
  <si>
    <t>五、调减未置换地方政府一般存量债务</t>
  </si>
  <si>
    <t>五、当年末地方政府一般债务余额</t>
  </si>
  <si>
    <t>专项债务</t>
  </si>
  <si>
    <t>一、上年末地方政府专项债务余额</t>
  </si>
  <si>
    <t xml:space="preserve">    1.上年末地方专项债务余额</t>
  </si>
  <si>
    <t xml:space="preserve">    2.调增上年专项债务余额</t>
  </si>
  <si>
    <t>二、当年末地方政府专项债务余额限额</t>
  </si>
  <si>
    <t>三、当年地方政府专项债务发行额</t>
  </si>
  <si>
    <t>1.发行新增专项债券</t>
  </si>
  <si>
    <t>2.发行再融资专项债券</t>
  </si>
  <si>
    <t>3.发行置换专项债券</t>
  </si>
  <si>
    <t>四、当年地方政府专项债务还本额</t>
  </si>
  <si>
    <t>五、当年末地方政府专项债务余额</t>
  </si>
  <si>
    <t>一、上年末地方政府债务余额</t>
  </si>
  <si>
    <t>二、当年末地方政府债务余额限额</t>
  </si>
  <si>
    <t>三、当年地方政府债务发行额</t>
  </si>
  <si>
    <t>1.发行新增政府债券</t>
  </si>
  <si>
    <t>2.发行再融资债券</t>
  </si>
  <si>
    <t>3.发行置换债券</t>
  </si>
  <si>
    <t>四、当年地方政府债务还本额</t>
  </si>
  <si>
    <t>五、调减未置换地方政府存量债务</t>
  </si>
  <si>
    <t>五、当年末地方政府债务余额</t>
  </si>
  <si>
    <t>2022年澄江市地方政府债务投向情况表</t>
  </si>
  <si>
    <t>表四十四</t>
  </si>
  <si>
    <t>单位：亿元</t>
  </si>
  <si>
    <t>项    目</t>
  </si>
  <si>
    <t>政府债务</t>
  </si>
  <si>
    <t>其中:政府一般债务</t>
  </si>
  <si>
    <t>其中:政府专项债务</t>
  </si>
  <si>
    <t>2022年增减变化</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</si>
  <si>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</si>
  <si>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</si>
  <si>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</si>
  <si>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</si>
  <si>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</si>
  <si>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</si>
  <si>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</si>
  <si>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</si>
  <si>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</si>
  <si>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</si>
  <si>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</si>
  <si>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</si>
  <si>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</si>
  <si>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</si>
  <si>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</si>
  <si>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</si>
  <si>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</si>
  <si>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</si>
  <si>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</si>
  <si>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2022年市本级地方政府债务投向情况表</t>
  </si>
  <si>
    <t>表四十五</t>
  </si>
  <si>
    <t>2023年澄江市政府债务限额和余额情况表</t>
  </si>
  <si>
    <t>表四十六</t>
  </si>
  <si>
    <t>五、调减未置换地方政府专项存量债务</t>
  </si>
  <si>
    <t>2022年澄江市地方政府债务限额表</t>
  </si>
  <si>
    <t>表四十七</t>
  </si>
  <si>
    <t>地  区</t>
  </si>
  <si>
    <t>2021年政府债务限额</t>
  </si>
  <si>
    <t>2022年政府债务限额</t>
  </si>
  <si>
    <t>澄江市</t>
  </si>
</sst>
</file>

<file path=xl/styles.xml><?xml version="1.0" encoding="utf-8"?>
<styleSheet xmlns="http://schemas.openxmlformats.org/spreadsheetml/2006/main">
  <numFmts count="3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_ ;\-#,##0.00;;"/>
    <numFmt numFmtId="178" formatCode="0.0%"/>
    <numFmt numFmtId="179" formatCode="yy\.mm\.dd"/>
    <numFmt numFmtId="180" formatCode="0.0000000%"/>
    <numFmt numFmtId="181" formatCode="0\.0,&quot;0&quot;"/>
    <numFmt numFmtId="182" formatCode="0_ "/>
    <numFmt numFmtId="183" formatCode="_(* #,##0.00_);_(* \(#,##0.00\);_(* &quot;-&quot;??_);_(@_)"/>
    <numFmt numFmtId="184" formatCode="yyyy&quot;年&quot;m&quot;月&quot;;@"/>
    <numFmt numFmtId="185" formatCode="#,##0_);[Red]\(#,##0\)"/>
    <numFmt numFmtId="186" formatCode="_-* #,##0_-;\-* #,##0_-;_-* &quot;-&quot;_-;_-@_-"/>
    <numFmt numFmtId="187" formatCode="_-&quot;$&quot;\ * #,##0.00_-;_-&quot;$&quot;\ * #,##0.00\-;_-&quot;$&quot;\ * &quot;-&quot;??_-;_-@_-"/>
    <numFmt numFmtId="188" formatCode="#\ ??/??"/>
    <numFmt numFmtId="189" formatCode="_-&quot;$&quot;\ * #,##0_-;_-&quot;$&quot;\ * #,##0\-;_-&quot;$&quot;\ * &quot;-&quot;_-;_-@_-"/>
    <numFmt numFmtId="190" formatCode="#,##0;\(#,##0\)"/>
    <numFmt numFmtId="191" formatCode="&quot;$&quot;#,##0.00_);[Red]\(&quot;$&quot;#,##0.00\)"/>
    <numFmt numFmtId="192" formatCode="_(&quot;$&quot;* #,##0.00_);_(&quot;$&quot;* \(#,##0.00\);_(&quot;$&quot;* &quot;-&quot;??_);_(@_)"/>
    <numFmt numFmtId="193" formatCode="_(* #,##0_);_(* \(#,##0\);_(* &quot;-&quot;_);_(@_)"/>
    <numFmt numFmtId="194" formatCode="&quot;$&quot;#,##0_);[Red]\(&quot;$&quot;#,##0\)"/>
    <numFmt numFmtId="195" formatCode="_ * #,##0_ ;_ * \-#,##0_ ;_ * &quot;-&quot;??_ ;_ @_ "/>
    <numFmt numFmtId="196" formatCode="&quot;$&quot;\ #,##0.00_-;[Red]&quot;$&quot;\ #,##0.00\-"/>
    <numFmt numFmtId="197" formatCode="\$#,##0.00;\(\$#,##0.00\)"/>
    <numFmt numFmtId="198" formatCode="_-* #,##0.00_-;\-* #,##0.00_-;_-* &quot;-&quot;??_-;_-@_-"/>
    <numFmt numFmtId="199" formatCode="#,##0_ "/>
    <numFmt numFmtId="200" formatCode="\$#,##0;\(\$#,##0\)"/>
    <numFmt numFmtId="201" formatCode="#,##0.0_);\(#,##0.0\)"/>
    <numFmt numFmtId="202" formatCode="&quot;$&quot;\ #,##0_-;[Red]&quot;$&quot;\ #,##0\-"/>
    <numFmt numFmtId="203" formatCode="_(&quot;$&quot;* #,##0_);_(&quot;$&quot;* \(#,##0\);_(&quot;$&quot;* &quot;-&quot;_);_(@_)"/>
    <numFmt numFmtId="204" formatCode="#,##0.000_ "/>
    <numFmt numFmtId="205" formatCode="#,##0.0_ "/>
    <numFmt numFmtId="206" formatCode="0.000_ "/>
    <numFmt numFmtId="207" formatCode="#,##0.00_ "/>
    <numFmt numFmtId="208" formatCode="_ * #,##0.0_ ;_ * \-#,##0.0_ ;_ * &quot;-&quot;??_ ;_ @_ "/>
    <numFmt numFmtId="209" formatCode="0.0"/>
    <numFmt numFmtId="210" formatCode="#,##0.00_);[Red]\(#,##0.00\)"/>
  </numFmts>
  <fonts count="142">
    <font>
      <sz val="11"/>
      <color indexed="8"/>
      <name val="宋体"/>
      <charset val="134"/>
    </font>
    <font>
      <sz val="26"/>
      <color theme="1"/>
      <name val="宋体"/>
      <charset val="134"/>
      <scheme val="minor"/>
    </font>
    <font>
      <sz val="14"/>
      <color theme="1"/>
      <name val="宋体"/>
      <charset val="134"/>
      <scheme val="minor"/>
    </font>
    <font>
      <b/>
      <sz val="14"/>
      <color theme="1"/>
      <name val="宋体"/>
      <charset val="134"/>
      <scheme val="minor"/>
    </font>
    <font>
      <sz val="11"/>
      <color theme="1"/>
      <name val="宋体"/>
      <charset val="134"/>
      <scheme val="minor"/>
    </font>
    <font>
      <sz val="14"/>
      <color indexed="8"/>
      <name val="宋体"/>
      <charset val="134"/>
      <scheme val="minor"/>
    </font>
    <font>
      <sz val="11"/>
      <color indexed="8"/>
      <name val="宋体"/>
      <charset val="134"/>
      <scheme val="minor"/>
    </font>
    <font>
      <sz val="26"/>
      <name val="方正小标宋简体"/>
      <charset val="134"/>
    </font>
    <font>
      <sz val="14"/>
      <name val="宋体"/>
      <charset val="134"/>
      <scheme val="major"/>
    </font>
    <font>
      <b/>
      <sz val="14"/>
      <name val="宋体"/>
      <charset val="134"/>
      <scheme val="minor"/>
    </font>
    <font>
      <b/>
      <sz val="14"/>
      <color indexed="8"/>
      <name val="宋体"/>
      <charset val="134"/>
      <scheme val="minor"/>
    </font>
    <font>
      <sz val="14"/>
      <name val="宋体"/>
      <charset val="134"/>
      <scheme val="minor"/>
    </font>
    <font>
      <sz val="20"/>
      <color indexed="8"/>
      <name val="方正小标宋简体"/>
      <charset val="134"/>
    </font>
    <font>
      <sz val="26"/>
      <color indexed="8"/>
      <name val="方正小标宋简体"/>
      <charset val="134"/>
    </font>
    <font>
      <sz val="14"/>
      <color indexed="8"/>
      <name val="宋体"/>
      <charset val="134"/>
    </font>
    <font>
      <b/>
      <sz val="14"/>
      <color indexed="8"/>
      <name val="宋体"/>
      <charset val="134"/>
    </font>
    <font>
      <b/>
      <sz val="16"/>
      <color indexed="8"/>
      <name val="宋体"/>
      <charset val="134"/>
    </font>
    <font>
      <b/>
      <sz val="14"/>
      <name val="宋体"/>
      <charset val="134"/>
    </font>
    <font>
      <sz val="14"/>
      <name val="宋体"/>
      <charset val="134"/>
    </font>
    <font>
      <sz val="14"/>
      <color indexed="8"/>
      <name val="宋体"/>
      <charset val="134"/>
      <scheme val="major"/>
    </font>
    <font>
      <b/>
      <sz val="11"/>
      <color indexed="8"/>
      <name val="宋体"/>
      <charset val="134"/>
    </font>
    <font>
      <b/>
      <sz val="14"/>
      <color theme="1"/>
      <name val="宋体"/>
      <charset val="134"/>
    </font>
    <font>
      <sz val="14"/>
      <color theme="1"/>
      <name val="宋体"/>
      <charset val="134"/>
    </font>
    <font>
      <sz val="12"/>
      <name val="宋体"/>
      <charset val="134"/>
    </font>
    <font>
      <sz val="14"/>
      <name val="MS Serif"/>
      <charset val="134"/>
    </font>
    <font>
      <sz val="14"/>
      <name val="Times New Roman"/>
      <charset val="134"/>
    </font>
    <font>
      <sz val="10"/>
      <name val="Arial"/>
      <charset val="134"/>
    </font>
    <font>
      <b/>
      <sz val="10"/>
      <name val="Arial"/>
      <charset val="134"/>
    </font>
    <font>
      <sz val="26"/>
      <color rgb="FF000000"/>
      <name val="方正小标宋简体"/>
      <charset val="134"/>
    </font>
    <font>
      <sz val="14"/>
      <color rgb="FF000000"/>
      <name val="宋体"/>
      <charset val="134"/>
    </font>
    <font>
      <b/>
      <sz val="14"/>
      <color rgb="FF000000"/>
      <name val="宋体"/>
      <charset val="134"/>
      <scheme val="minor"/>
    </font>
    <font>
      <sz val="14"/>
      <color rgb="FF000000"/>
      <name val="宋体"/>
      <charset val="134"/>
      <scheme val="minor"/>
    </font>
    <font>
      <sz val="16"/>
      <name val="宋体"/>
      <charset val="134"/>
    </font>
    <font>
      <sz val="16"/>
      <color indexed="8"/>
      <name val="宋体"/>
      <charset val="134"/>
    </font>
    <font>
      <sz val="20"/>
      <color indexed="8"/>
      <name val="宋体"/>
      <charset val="134"/>
    </font>
    <font>
      <sz val="24"/>
      <name val="方正小标宋简体"/>
      <charset val="134"/>
    </font>
    <font>
      <sz val="11"/>
      <name val="宋体"/>
      <charset val="134"/>
    </font>
    <font>
      <b/>
      <sz val="12"/>
      <name val="宋体"/>
      <charset val="134"/>
    </font>
    <font>
      <b/>
      <sz val="14"/>
      <name val="黑体"/>
      <charset val="134"/>
    </font>
    <font>
      <sz val="14"/>
      <name val="Arial"/>
      <charset val="134"/>
    </font>
    <font>
      <sz val="14"/>
      <color indexed="9"/>
      <name val="宋体"/>
      <charset val="134"/>
    </font>
    <font>
      <sz val="12"/>
      <name val="Arial"/>
      <charset val="134"/>
    </font>
    <font>
      <sz val="18"/>
      <color indexed="8"/>
      <name val="方正小标宋简体"/>
      <charset val="134"/>
    </font>
    <font>
      <sz val="14"/>
      <color rgb="FFFF0000"/>
      <name val="宋体"/>
      <charset val="134"/>
    </font>
    <font>
      <b/>
      <sz val="10"/>
      <name val="宋体"/>
      <charset val="134"/>
    </font>
    <font>
      <sz val="12"/>
      <color theme="1"/>
      <name val="宋体"/>
      <charset val="134"/>
      <scheme val="minor"/>
    </font>
    <font>
      <sz val="12"/>
      <color indexed="8"/>
      <name val="宋体"/>
      <charset val="134"/>
      <scheme val="minor"/>
    </font>
    <font>
      <sz val="12"/>
      <name val="宋体"/>
      <charset val="134"/>
      <scheme val="minor"/>
    </font>
    <font>
      <sz val="22"/>
      <color indexed="8"/>
      <name val="方正小标宋简体"/>
      <charset val="134"/>
    </font>
    <font>
      <sz val="12"/>
      <color indexed="8"/>
      <name val="宋体"/>
      <charset val="134"/>
    </font>
    <font>
      <sz val="14"/>
      <color indexed="10"/>
      <name val="宋体"/>
      <charset val="134"/>
    </font>
    <font>
      <sz val="14"/>
      <color rgb="FF000000"/>
      <name val="Arial"/>
      <charset val="134"/>
    </font>
    <font>
      <sz val="20"/>
      <name val="方正小标宋简体"/>
      <charset val="134"/>
    </font>
    <font>
      <sz val="14"/>
      <color theme="1"/>
      <name val="Arial"/>
      <charset val="134"/>
    </font>
    <font>
      <b/>
      <sz val="11"/>
      <name val="宋体"/>
      <charset val="134"/>
    </font>
    <font>
      <sz val="18"/>
      <color indexed="8"/>
      <name val="宋体"/>
      <charset val="134"/>
    </font>
    <font>
      <sz val="10"/>
      <name val="宋体"/>
      <charset val="134"/>
    </font>
    <font>
      <sz val="12"/>
      <name val="仿宋_GB2312"/>
      <charset val="134"/>
    </font>
    <font>
      <sz val="18"/>
      <name val="华文中宋"/>
      <charset val="134"/>
    </font>
    <font>
      <sz val="10"/>
      <color rgb="FFFF0000"/>
      <name val="宋体"/>
      <charset val="134"/>
    </font>
    <font>
      <b/>
      <sz val="18"/>
      <name val="宋体"/>
      <charset val="134"/>
    </font>
    <font>
      <sz val="15"/>
      <name val="宋体"/>
      <charset val="134"/>
    </font>
    <font>
      <sz val="36"/>
      <name val="方正小标宋简体"/>
      <charset val="134"/>
    </font>
    <font>
      <sz val="18"/>
      <name val="仿宋_GB2312"/>
      <charset val="134"/>
    </font>
    <font>
      <sz val="20"/>
      <name val="宋体"/>
      <charset val="134"/>
    </font>
    <font>
      <sz val="18"/>
      <name val="黑体"/>
      <charset val="134"/>
    </font>
    <font>
      <sz val="12"/>
      <name val="黑体"/>
      <charset val="134"/>
    </font>
    <font>
      <sz val="30"/>
      <name val="方正小标宋简体"/>
      <charset val="134"/>
    </font>
    <font>
      <sz val="48"/>
      <name val="华文行楷"/>
      <charset val="134"/>
    </font>
    <font>
      <sz val="20"/>
      <name val="楷体_GB2312"/>
      <charset val="134"/>
    </font>
    <font>
      <sz val="11"/>
      <color indexed="52"/>
      <name val="宋体"/>
      <charset val="134"/>
    </font>
    <font>
      <sz val="11"/>
      <color theme="1"/>
      <name val="宋体"/>
      <charset val="0"/>
      <scheme val="minor"/>
    </font>
    <font>
      <sz val="10"/>
      <name val="楷体"/>
      <charset val="134"/>
    </font>
    <font>
      <sz val="10"/>
      <name val="Geneva"/>
      <charset val="134"/>
    </font>
    <font>
      <sz val="11"/>
      <color rgb="FF3F3F76"/>
      <name val="宋体"/>
      <charset val="0"/>
      <scheme val="minor"/>
    </font>
    <font>
      <sz val="11"/>
      <color indexed="9"/>
      <name val="宋体"/>
      <charset val="134"/>
    </font>
    <font>
      <sz val="12"/>
      <color indexed="9"/>
      <name val="宋体"/>
      <charset val="134"/>
    </font>
    <font>
      <sz val="11"/>
      <color indexed="17"/>
      <name val="宋体"/>
      <charset val="134"/>
    </font>
    <font>
      <sz val="8"/>
      <name val="Times New Roman"/>
      <charset val="134"/>
    </font>
    <font>
      <sz val="11"/>
      <color indexed="6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8"/>
      <name val="Arial"/>
      <charset val="134"/>
    </font>
    <font>
      <sz val="12"/>
      <color indexed="17"/>
      <name val="宋体"/>
      <charset val="134"/>
    </font>
    <font>
      <u/>
      <sz val="11"/>
      <color rgb="FF800080"/>
      <name val="宋体"/>
      <charset val="0"/>
      <scheme val="minor"/>
    </font>
    <font>
      <sz val="12"/>
      <color indexed="16"/>
      <name val="宋体"/>
      <charset val="134"/>
    </font>
    <font>
      <sz val="12"/>
      <name val="Times New Roman"/>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sz val="11"/>
      <color indexed="20"/>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1"/>
      <color indexed="52"/>
      <name val="宋体"/>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18"/>
      <name val="Arial"/>
      <charset val="134"/>
    </font>
  </fonts>
  <fills count="70">
    <fill>
      <patternFill patternType="none"/>
    </fill>
    <fill>
      <patternFill patternType="gray125"/>
    </fill>
    <fill>
      <patternFill patternType="solid">
        <fgColor theme="6" tint="0.8"/>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1"/>
        <bgColor indexed="64"/>
      </patternFill>
    </fill>
    <fill>
      <patternFill patternType="solid">
        <fgColor indexed="14"/>
        <bgColor indexed="64"/>
      </patternFill>
    </fill>
    <fill>
      <patternFill patternType="solid">
        <fgColor indexed="47"/>
        <bgColor indexed="64"/>
      </patternFill>
    </fill>
    <fill>
      <patternFill patternType="solid">
        <fgColor indexed="9"/>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57"/>
        <bgColor indexed="64"/>
      </patternFill>
    </fill>
    <fill>
      <patternFill patternType="solid">
        <fgColor indexed="15"/>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style="thin">
        <color indexed="8"/>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double">
        <color indexed="52"/>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auto="1"/>
      </left>
      <right style="thin">
        <color auto="1"/>
      </right>
      <top/>
      <bottom style="thin">
        <color auto="1"/>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auto="1"/>
      </left>
      <right style="thin">
        <color auto="1"/>
      </right>
      <top/>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9">
    <xf numFmtId="0" fontId="0" fillId="0" borderId="0">
      <alignment vertical="center"/>
    </xf>
    <xf numFmtId="42" fontId="4" fillId="0" borderId="0" applyFont="0" applyFill="0" applyBorder="0" applyAlignment="0" applyProtection="0">
      <alignment vertical="center"/>
    </xf>
    <xf numFmtId="0" fontId="70" fillId="0" borderId="11" applyNumberFormat="0" applyFill="0" applyAlignment="0" applyProtection="0">
      <alignment vertical="center"/>
    </xf>
    <xf numFmtId="0" fontId="0" fillId="0" borderId="0">
      <alignment vertical="center"/>
    </xf>
    <xf numFmtId="0" fontId="0" fillId="0" borderId="0">
      <alignment vertical="center"/>
    </xf>
    <xf numFmtId="0" fontId="71" fillId="4" borderId="0" applyNumberFormat="0" applyBorder="0" applyAlignment="0" applyProtection="0">
      <alignment vertical="center"/>
    </xf>
    <xf numFmtId="44" fontId="4" fillId="0" borderId="0" applyFont="0" applyFill="0" applyBorder="0" applyAlignment="0" applyProtection="0">
      <alignment vertical="center"/>
    </xf>
    <xf numFmtId="0" fontId="23" fillId="0" borderId="0">
      <alignment vertical="center"/>
    </xf>
    <xf numFmtId="0" fontId="72" fillId="0" borderId="12" applyNumberFormat="0" applyFill="0" applyProtection="0">
      <alignment horizontal="center" vertical="center"/>
    </xf>
    <xf numFmtId="0" fontId="73" fillId="0" borderId="0">
      <alignment vertical="center"/>
    </xf>
    <xf numFmtId="0" fontId="74" fillId="5" borderId="13" applyNumberFormat="0" applyAlignment="0" applyProtection="0">
      <alignment vertical="center"/>
    </xf>
    <xf numFmtId="0" fontId="75" fillId="6" borderId="0" applyNumberFormat="0" applyBorder="0" applyAlignment="0" applyProtection="0">
      <alignment vertical="center"/>
    </xf>
    <xf numFmtId="0" fontId="20" fillId="0" borderId="14" applyNumberFormat="0" applyFill="0" applyAlignment="0" applyProtection="0">
      <alignment vertical="center"/>
    </xf>
    <xf numFmtId="0" fontId="76" fillId="7" borderId="0" applyNumberFormat="0" applyBorder="0" applyAlignment="0" applyProtection="0">
      <alignment vertical="center"/>
    </xf>
    <xf numFmtId="0" fontId="76" fillId="8" borderId="0" applyNumberFormat="0" applyBorder="0" applyAlignment="0" applyProtection="0">
      <alignment vertical="center"/>
    </xf>
    <xf numFmtId="9" fontId="23" fillId="0" borderId="0" applyFont="0" applyFill="0" applyBorder="0" applyAlignment="0" applyProtection="0">
      <alignment vertical="center"/>
    </xf>
    <xf numFmtId="0" fontId="77" fillId="9" borderId="0" applyNumberFormat="0" applyBorder="0" applyAlignment="0" applyProtection="0">
      <alignment vertical="center"/>
    </xf>
    <xf numFmtId="0" fontId="78" fillId="0" borderId="0">
      <alignment horizontal="center" vertical="center" wrapText="1"/>
      <protection locked="0"/>
    </xf>
    <xf numFmtId="0" fontId="79" fillId="10" borderId="0" applyNumberFormat="0" applyBorder="0" applyAlignment="0" applyProtection="0">
      <alignment vertical="center"/>
    </xf>
    <xf numFmtId="0" fontId="23" fillId="0" borderId="0">
      <alignment vertical="center"/>
    </xf>
    <xf numFmtId="0" fontId="49" fillId="11" borderId="0" applyNumberFormat="0" applyBorder="0" applyAlignment="0" applyProtection="0">
      <alignment vertical="center"/>
    </xf>
    <xf numFmtId="0" fontId="73" fillId="0" borderId="0">
      <alignment vertical="center"/>
    </xf>
    <xf numFmtId="0" fontId="49" fillId="12" borderId="0" applyNumberFormat="0" applyBorder="0" applyAlignment="0" applyProtection="0">
      <alignment vertical="center"/>
    </xf>
    <xf numFmtId="0" fontId="23" fillId="0" borderId="0">
      <alignment vertical="center"/>
    </xf>
    <xf numFmtId="41" fontId="4" fillId="0" borderId="0" applyFont="0" applyFill="0" applyBorder="0" applyAlignment="0" applyProtection="0">
      <alignment vertical="center"/>
    </xf>
    <xf numFmtId="0" fontId="0" fillId="0" borderId="0">
      <alignment vertical="center"/>
    </xf>
    <xf numFmtId="0" fontId="71" fillId="13" borderId="0" applyNumberFormat="0" applyBorder="0" applyAlignment="0" applyProtection="0">
      <alignment vertical="center"/>
    </xf>
    <xf numFmtId="0" fontId="80" fillId="14" borderId="0" applyNumberFormat="0" applyBorder="0" applyAlignment="0" applyProtection="0">
      <alignment vertical="center"/>
    </xf>
    <xf numFmtId="0" fontId="23" fillId="0" borderId="0">
      <alignment vertical="center"/>
    </xf>
    <xf numFmtId="43" fontId="0" fillId="0" borderId="0" applyFont="0" applyFill="0" applyBorder="0" applyAlignment="0" applyProtection="0">
      <alignment vertical="center"/>
    </xf>
    <xf numFmtId="0" fontId="81" fillId="15" borderId="0" applyNumberFormat="0" applyBorder="0" applyAlignment="0" applyProtection="0">
      <alignment vertical="center"/>
    </xf>
    <xf numFmtId="0" fontId="76" fillId="16" borderId="0" applyNumberFormat="0" applyBorder="0" applyAlignment="0" applyProtection="0">
      <alignment vertical="center"/>
    </xf>
    <xf numFmtId="0" fontId="75" fillId="16" borderId="0" applyNumberFormat="0" applyBorder="0" applyAlignment="0" applyProtection="0">
      <alignment vertical="center"/>
    </xf>
    <xf numFmtId="179" fontId="26" fillId="0" borderId="12" applyFill="0" applyProtection="0">
      <alignment horizontal="right" vertical="center"/>
    </xf>
    <xf numFmtId="0" fontId="76" fillId="17" borderId="0" applyNumberFormat="0" applyBorder="0" applyAlignment="0" applyProtection="0">
      <alignment vertical="center"/>
    </xf>
    <xf numFmtId="0" fontId="82" fillId="0" borderId="0" applyNumberFormat="0" applyFill="0" applyBorder="0" applyAlignment="0" applyProtection="0">
      <alignment vertical="center"/>
    </xf>
    <xf numFmtId="0" fontId="83" fillId="11" borderId="1" applyNumberFormat="0" applyBorder="0" applyAlignment="0" applyProtection="0">
      <alignment vertical="center"/>
    </xf>
    <xf numFmtId="0" fontId="77" fillId="18" borderId="0" applyNumberFormat="0" applyBorder="0" applyAlignment="0" applyProtection="0">
      <alignment vertical="center"/>
    </xf>
    <xf numFmtId="9" fontId="23" fillId="0" borderId="0" applyFont="0" applyFill="0" applyBorder="0" applyAlignment="0" applyProtection="0">
      <alignment vertical="center"/>
    </xf>
    <xf numFmtId="0" fontId="75" fillId="19" borderId="0" applyNumberFormat="0" applyBorder="0" applyAlignment="0" applyProtection="0">
      <alignment vertical="center"/>
    </xf>
    <xf numFmtId="0" fontId="84" fillId="9" borderId="0" applyNumberFormat="0" applyBorder="0" applyAlignment="0" applyProtection="0">
      <alignment vertical="center"/>
    </xf>
    <xf numFmtId="0" fontId="85" fillId="0" borderId="0" applyNumberFormat="0" applyFill="0" applyBorder="0" applyAlignment="0" applyProtection="0">
      <alignment vertical="center"/>
    </xf>
    <xf numFmtId="0" fontId="76" fillId="8" borderId="0" applyNumberFormat="0" applyBorder="0" applyAlignment="0" applyProtection="0">
      <alignment vertical="center"/>
    </xf>
    <xf numFmtId="0" fontId="86" fillId="20" borderId="0" applyNumberFormat="0" applyBorder="0" applyAlignment="0" applyProtection="0">
      <alignment vertical="center"/>
    </xf>
    <xf numFmtId="0" fontId="87" fillId="0" borderId="0">
      <alignment vertical="center"/>
    </xf>
    <xf numFmtId="0" fontId="75" fillId="21" borderId="0" applyNumberFormat="0" applyBorder="0" applyAlignment="0" applyProtection="0">
      <alignment vertical="center"/>
    </xf>
    <xf numFmtId="0" fontId="4" fillId="22" borderId="15" applyNumberFormat="0" applyFont="0" applyAlignment="0" applyProtection="0">
      <alignment vertical="center"/>
    </xf>
    <xf numFmtId="0" fontId="23" fillId="0" borderId="0">
      <alignment vertical="center"/>
    </xf>
    <xf numFmtId="0" fontId="81" fillId="23" borderId="0" applyNumberFormat="0" applyBorder="0" applyAlignment="0" applyProtection="0">
      <alignment vertical="center"/>
    </xf>
    <xf numFmtId="0" fontId="76" fillId="24" borderId="0" applyNumberFormat="0" applyBorder="0" applyAlignment="0" applyProtection="0">
      <alignment vertical="center"/>
    </xf>
    <xf numFmtId="0" fontId="76" fillId="16" borderId="0" applyNumberFormat="0" applyBorder="0" applyAlignment="0" applyProtection="0">
      <alignment vertical="center"/>
    </xf>
    <xf numFmtId="0" fontId="88" fillId="0" borderId="0" applyNumberFormat="0" applyFill="0" applyBorder="0" applyAlignment="0" applyProtection="0">
      <alignment vertical="center"/>
    </xf>
    <xf numFmtId="9" fontId="23" fillId="0" borderId="0" applyFont="0" applyFill="0" applyBorder="0" applyAlignment="0" applyProtection="0">
      <alignment vertical="center"/>
    </xf>
    <xf numFmtId="0" fontId="76" fillId="17" borderId="0" applyNumberFormat="0" applyBorder="0" applyAlignment="0" applyProtection="0">
      <alignment vertical="center"/>
    </xf>
    <xf numFmtId="0" fontId="89" fillId="0" borderId="0" applyNumberFormat="0" applyFill="0" applyBorder="0" applyAlignment="0" applyProtection="0">
      <alignment vertical="center"/>
    </xf>
    <xf numFmtId="0" fontId="23" fillId="0" borderId="0">
      <alignment vertical="center"/>
    </xf>
    <xf numFmtId="0" fontId="23" fillId="0" borderId="0">
      <alignment vertical="center"/>
    </xf>
    <xf numFmtId="0" fontId="90" fillId="0" borderId="0" applyNumberFormat="0" applyFill="0" applyBorder="0" applyAlignment="0" applyProtection="0">
      <alignment vertical="center"/>
    </xf>
    <xf numFmtId="0" fontId="75" fillId="20" borderId="0" applyNumberFormat="0" applyBorder="0" applyAlignment="0" applyProtection="0">
      <alignment vertical="center"/>
    </xf>
    <xf numFmtId="0" fontId="23" fillId="0" borderId="0">
      <alignment vertical="center"/>
    </xf>
    <xf numFmtId="0" fontId="91" fillId="0" borderId="0" applyNumberFormat="0" applyFill="0" applyBorder="0" applyAlignment="0" applyProtection="0">
      <alignment vertical="center"/>
    </xf>
    <xf numFmtId="0" fontId="76" fillId="24" borderId="0" applyNumberFormat="0" applyBorder="0" applyAlignment="0" applyProtection="0">
      <alignment vertical="center"/>
    </xf>
    <xf numFmtId="0" fontId="92" fillId="0" borderId="16" applyNumberFormat="0" applyFill="0" applyAlignment="0" applyProtection="0">
      <alignment vertical="center"/>
    </xf>
    <xf numFmtId="0" fontId="93" fillId="0" borderId="0" applyNumberFormat="0" applyFill="0" applyBorder="0" applyAlignment="0" applyProtection="0">
      <alignment vertical="center"/>
    </xf>
    <xf numFmtId="0" fontId="94" fillId="0" borderId="17" applyNumberFormat="0" applyFill="0" applyAlignment="0" applyProtection="0">
      <alignment vertical="center"/>
    </xf>
    <xf numFmtId="9" fontId="23" fillId="0" borderId="0" applyFont="0" applyFill="0" applyBorder="0" applyAlignment="0" applyProtection="0">
      <alignment vertical="center"/>
    </xf>
    <xf numFmtId="0" fontId="75" fillId="20" borderId="0" applyNumberFormat="0" applyBorder="0" applyAlignment="0" applyProtection="0">
      <alignment vertical="center"/>
    </xf>
    <xf numFmtId="0" fontId="87" fillId="0" borderId="0">
      <alignment vertical="center"/>
    </xf>
    <xf numFmtId="0" fontId="95" fillId="20" borderId="0" applyNumberFormat="0" applyBorder="0" applyAlignment="0" applyProtection="0">
      <alignment vertical="center"/>
    </xf>
    <xf numFmtId="0" fontId="23" fillId="0" borderId="0">
      <alignment vertical="center"/>
    </xf>
    <xf numFmtId="0" fontId="96" fillId="0" borderId="17" applyNumberFormat="0" applyFill="0" applyAlignment="0" applyProtection="0">
      <alignment vertical="center"/>
    </xf>
    <xf numFmtId="9" fontId="23" fillId="0" borderId="0" applyFont="0" applyFill="0" applyBorder="0" applyAlignment="0" applyProtection="0">
      <alignment vertical="center"/>
    </xf>
    <xf numFmtId="0" fontId="76" fillId="8" borderId="0" applyNumberFormat="0" applyBorder="0" applyAlignment="0" applyProtection="0">
      <alignment vertical="center"/>
    </xf>
    <xf numFmtId="0" fontId="81" fillId="25" borderId="0" applyNumberFormat="0" applyBorder="0" applyAlignment="0" applyProtection="0">
      <alignment vertical="center"/>
    </xf>
    <xf numFmtId="0" fontId="76" fillId="16" borderId="0" applyNumberFormat="0" applyBorder="0" applyAlignment="0" applyProtection="0">
      <alignment vertical="center"/>
    </xf>
    <xf numFmtId="0" fontId="88" fillId="0" borderId="18" applyNumberFormat="0" applyFill="0" applyAlignment="0" applyProtection="0">
      <alignment vertical="center"/>
    </xf>
    <xf numFmtId="9" fontId="23" fillId="0" borderId="0" applyFont="0" applyFill="0" applyBorder="0" applyAlignment="0" applyProtection="0">
      <alignment vertical="center"/>
    </xf>
    <xf numFmtId="0" fontId="81" fillId="26" borderId="0" applyNumberFormat="0" applyBorder="0" applyAlignment="0" applyProtection="0">
      <alignment vertical="center"/>
    </xf>
    <xf numFmtId="0" fontId="76" fillId="16" borderId="0" applyNumberFormat="0" applyBorder="0" applyAlignment="0" applyProtection="0">
      <alignment vertical="center"/>
    </xf>
    <xf numFmtId="0" fontId="97" fillId="27" borderId="19" applyNumberFormat="0" applyAlignment="0" applyProtection="0">
      <alignment vertical="center"/>
    </xf>
    <xf numFmtId="0" fontId="98" fillId="27" borderId="13" applyNumberFormat="0" applyAlignment="0" applyProtection="0">
      <alignment vertical="center"/>
    </xf>
    <xf numFmtId="0" fontId="0" fillId="24" borderId="0" applyNumberFormat="0" applyBorder="0" applyAlignment="0" applyProtection="0">
      <alignment vertical="center"/>
    </xf>
    <xf numFmtId="0" fontId="99" fillId="28" borderId="20" applyNumberFormat="0" applyAlignment="0" applyProtection="0">
      <alignment vertical="center"/>
    </xf>
    <xf numFmtId="0" fontId="71" fillId="29" borderId="0" applyNumberFormat="0" applyBorder="0" applyAlignment="0" applyProtection="0">
      <alignment vertical="center"/>
    </xf>
    <xf numFmtId="0" fontId="0" fillId="0" borderId="0">
      <alignment vertical="center"/>
    </xf>
    <xf numFmtId="0" fontId="0" fillId="0" borderId="0">
      <alignment vertical="center"/>
    </xf>
    <xf numFmtId="0" fontId="23" fillId="0" borderId="0">
      <alignment vertical="center"/>
    </xf>
    <xf numFmtId="0" fontId="81" fillId="30" borderId="0" applyNumberFormat="0" applyBorder="0" applyAlignment="0" applyProtection="0">
      <alignment vertical="center"/>
    </xf>
    <xf numFmtId="0" fontId="100" fillId="0" borderId="0" applyNumberFormat="0" applyFill="0" applyBorder="0" applyAlignment="0" applyProtection="0">
      <alignment vertical="center"/>
    </xf>
    <xf numFmtId="0" fontId="101" fillId="0" borderId="21">
      <alignment horizontal="center" vertical="center"/>
    </xf>
    <xf numFmtId="0" fontId="102" fillId="0" borderId="22" applyNumberFormat="0" applyFill="0" applyAlignment="0" applyProtection="0">
      <alignment vertical="center"/>
    </xf>
    <xf numFmtId="0" fontId="95" fillId="31" borderId="0" applyNumberFormat="0" applyBorder="0" applyAlignment="0" applyProtection="0">
      <alignment vertical="center"/>
    </xf>
    <xf numFmtId="0" fontId="103" fillId="0" borderId="23" applyNumberFormat="0" applyFill="0" applyAlignment="0" applyProtection="0">
      <alignment vertical="center"/>
    </xf>
    <xf numFmtId="0" fontId="75" fillId="19" borderId="0" applyNumberFormat="0" applyBorder="0" applyAlignment="0" applyProtection="0">
      <alignment vertical="center"/>
    </xf>
    <xf numFmtId="0" fontId="104" fillId="32" borderId="0" applyNumberFormat="0" applyBorder="0" applyAlignment="0" applyProtection="0">
      <alignment vertical="center"/>
    </xf>
    <xf numFmtId="0" fontId="105" fillId="12" borderId="24" applyNumberFormat="0" applyAlignment="0" applyProtection="0">
      <alignment vertical="center"/>
    </xf>
    <xf numFmtId="0" fontId="106" fillId="33" borderId="0" applyNumberFormat="0" applyBorder="0" applyAlignment="0" applyProtection="0">
      <alignment vertical="center"/>
    </xf>
    <xf numFmtId="0" fontId="0" fillId="9" borderId="0" applyNumberFormat="0" applyBorder="0" applyAlignment="0" applyProtection="0">
      <alignment vertical="center"/>
    </xf>
    <xf numFmtId="0" fontId="79" fillId="10" borderId="0" applyNumberFormat="0" applyBorder="0" applyAlignment="0" applyProtection="0">
      <alignment vertical="center"/>
    </xf>
    <xf numFmtId="0" fontId="71" fillId="34" borderId="0" applyNumberFormat="0" applyBorder="0" applyAlignment="0" applyProtection="0">
      <alignment vertical="center"/>
    </xf>
    <xf numFmtId="0" fontId="0" fillId="0" borderId="0">
      <alignment vertical="center"/>
    </xf>
    <xf numFmtId="0" fontId="0" fillId="0" borderId="0">
      <alignment vertical="center"/>
    </xf>
    <xf numFmtId="0" fontId="70" fillId="0" borderId="11" applyNumberFormat="0" applyFill="0" applyAlignment="0" applyProtection="0">
      <alignment vertical="center"/>
    </xf>
    <xf numFmtId="0" fontId="23" fillId="0" borderId="0">
      <alignment vertical="center"/>
    </xf>
    <xf numFmtId="0" fontId="81" fillId="35" borderId="0" applyNumberFormat="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26" fillId="0" borderId="25" applyNumberFormat="0" applyFill="0" applyProtection="0">
      <alignment horizontal="right" vertical="center"/>
    </xf>
    <xf numFmtId="0" fontId="71" fillId="36" borderId="0" applyNumberFormat="0" applyBorder="0" applyAlignment="0" applyProtection="0">
      <alignment vertical="center"/>
    </xf>
    <xf numFmtId="0" fontId="0" fillId="0" borderId="0">
      <alignment vertical="center"/>
    </xf>
    <xf numFmtId="0" fontId="0" fillId="0" borderId="0">
      <alignment vertical="center"/>
    </xf>
    <xf numFmtId="0" fontId="70" fillId="0" borderId="11" applyNumberFormat="0" applyFill="0" applyAlignment="0" applyProtection="0">
      <alignment vertical="center"/>
    </xf>
    <xf numFmtId="0" fontId="71" fillId="37" borderId="0" applyNumberFormat="0" applyBorder="0" applyAlignment="0" applyProtection="0">
      <alignment vertical="center"/>
    </xf>
    <xf numFmtId="0" fontId="107" fillId="0" borderId="0" applyNumberFormat="0" applyFill="0" applyBorder="0" applyAlignment="0" applyProtection="0">
      <alignment vertical="center"/>
    </xf>
    <xf numFmtId="0" fontId="49" fillId="11" borderId="0" applyNumberFormat="0" applyBorder="0" applyAlignment="0" applyProtection="0">
      <alignment vertical="center"/>
    </xf>
    <xf numFmtId="0" fontId="20" fillId="0" borderId="14" applyNumberFormat="0" applyFill="0" applyAlignment="0" applyProtection="0">
      <alignment vertical="center"/>
    </xf>
    <xf numFmtId="0" fontId="71" fillId="38" borderId="0" applyNumberFormat="0" applyBorder="0" applyAlignment="0" applyProtection="0">
      <alignment vertical="center"/>
    </xf>
    <xf numFmtId="0" fontId="0" fillId="0" borderId="0">
      <alignment vertical="center"/>
    </xf>
    <xf numFmtId="0" fontId="0" fillId="0" borderId="0">
      <alignment vertical="center"/>
    </xf>
    <xf numFmtId="0" fontId="70" fillId="0" borderId="11" applyNumberFormat="0" applyFill="0" applyAlignment="0" applyProtection="0">
      <alignment vertical="center"/>
    </xf>
    <xf numFmtId="0" fontId="71" fillId="39" borderId="0" applyNumberFormat="0" applyBorder="0" applyAlignment="0" applyProtection="0">
      <alignment vertical="center"/>
    </xf>
    <xf numFmtId="0" fontId="95" fillId="31" borderId="0" applyNumberFormat="0" applyBorder="0" applyAlignment="0" applyProtection="0">
      <alignment vertical="center"/>
    </xf>
    <xf numFmtId="0" fontId="81" fillId="40" borderId="0" applyNumberFormat="0" applyBorder="0" applyAlignment="0" applyProtection="0">
      <alignment vertical="center"/>
    </xf>
    <xf numFmtId="0" fontId="49" fillId="12" borderId="0" applyNumberFormat="0" applyBorder="0" applyAlignment="0" applyProtection="0">
      <alignment vertical="center"/>
    </xf>
    <xf numFmtId="0" fontId="108" fillId="17" borderId="26" applyNumberFormat="0" applyAlignment="0" applyProtection="0">
      <alignment vertical="center"/>
    </xf>
    <xf numFmtId="0" fontId="49" fillId="12" borderId="0" applyNumberFormat="0" applyBorder="0" applyAlignment="0" applyProtection="0">
      <alignment vertical="center"/>
    </xf>
    <xf numFmtId="0" fontId="84" fillId="9" borderId="0" applyNumberFormat="0" applyBorder="0" applyAlignment="0" applyProtection="0">
      <alignment vertical="center"/>
    </xf>
    <xf numFmtId="0" fontId="23" fillId="0" borderId="0" applyNumberFormat="0" applyFont="0" applyFill="0" applyBorder="0" applyAlignment="0" applyProtection="0">
      <alignment horizontal="left" vertical="center"/>
    </xf>
    <xf numFmtId="0" fontId="81" fillId="41" borderId="0" applyNumberFormat="0" applyBorder="0" applyAlignment="0" applyProtection="0">
      <alignment vertical="center"/>
    </xf>
    <xf numFmtId="0" fontId="71" fillId="42" borderId="0" applyNumberFormat="0" applyBorder="0" applyAlignment="0" applyProtection="0">
      <alignment vertical="center"/>
    </xf>
    <xf numFmtId="0" fontId="0" fillId="0" borderId="0">
      <alignment vertical="center"/>
    </xf>
    <xf numFmtId="0" fontId="0" fillId="0" borderId="0">
      <alignment vertical="center"/>
    </xf>
    <xf numFmtId="0" fontId="70" fillId="0" borderId="11" applyNumberFormat="0" applyFill="0" applyAlignment="0" applyProtection="0">
      <alignment vertical="center"/>
    </xf>
    <xf numFmtId="0" fontId="71" fillId="43" borderId="0" applyNumberFormat="0" applyBorder="0" applyAlignment="0" applyProtection="0">
      <alignment vertical="center"/>
    </xf>
    <xf numFmtId="0" fontId="81" fillId="44" borderId="0" applyNumberFormat="0" applyBorder="0" applyAlignment="0" applyProtection="0">
      <alignment vertical="center"/>
    </xf>
    <xf numFmtId="0" fontId="23" fillId="0" borderId="0">
      <alignment vertical="center"/>
    </xf>
    <xf numFmtId="0" fontId="75" fillId="12" borderId="0" applyNumberFormat="0" applyBorder="0" applyAlignment="0" applyProtection="0">
      <alignment vertical="center"/>
    </xf>
    <xf numFmtId="0" fontId="71" fillId="45" borderId="0" applyNumberFormat="0" applyBorder="0" applyAlignment="0" applyProtection="0">
      <alignment vertical="center"/>
    </xf>
    <xf numFmtId="0" fontId="92" fillId="0" borderId="16" applyNumberFormat="0" applyFill="0" applyAlignment="0" applyProtection="0">
      <alignment vertical="center"/>
    </xf>
    <xf numFmtId="0" fontId="81" fillId="46" borderId="0" applyNumberFormat="0" applyBorder="0" applyAlignment="0" applyProtection="0">
      <alignment vertical="center"/>
    </xf>
    <xf numFmtId="0" fontId="76" fillId="16" borderId="0" applyNumberFormat="0" applyBorder="0" applyAlignment="0" applyProtection="0">
      <alignment vertical="center"/>
    </xf>
    <xf numFmtId="0" fontId="81" fillId="47" borderId="0" applyNumberFormat="0" applyBorder="0" applyAlignment="0" applyProtection="0">
      <alignment vertical="center"/>
    </xf>
    <xf numFmtId="0" fontId="71" fillId="48" borderId="0" applyNumberFormat="0" applyBorder="0" applyAlignment="0" applyProtection="0">
      <alignment vertical="center"/>
    </xf>
    <xf numFmtId="0" fontId="109" fillId="0" borderId="0">
      <alignment vertical="center"/>
    </xf>
    <xf numFmtId="0" fontId="92" fillId="0" borderId="16" applyNumberFormat="0" applyFill="0" applyAlignment="0" applyProtection="0">
      <alignment vertical="center"/>
    </xf>
    <xf numFmtId="0" fontId="81" fillId="49" borderId="0" applyNumberFormat="0" applyBorder="0" applyAlignment="0" applyProtection="0">
      <alignment vertical="center"/>
    </xf>
    <xf numFmtId="0" fontId="76" fillId="16" borderId="0" applyNumberFormat="0" applyBorder="0" applyAlignment="0" applyProtection="0">
      <alignment vertical="center"/>
    </xf>
    <xf numFmtId="0" fontId="73" fillId="0" borderId="0">
      <alignment vertical="center"/>
    </xf>
    <xf numFmtId="0" fontId="49" fillId="11" borderId="0" applyNumberFormat="0" applyBorder="0" applyAlignment="0" applyProtection="0">
      <alignment vertical="center"/>
    </xf>
    <xf numFmtId="0" fontId="23" fillId="0" borderId="0">
      <alignment vertical="center"/>
    </xf>
    <xf numFmtId="0" fontId="79" fillId="10" borderId="0" applyNumberFormat="0" applyBorder="0" applyAlignment="0" applyProtection="0">
      <alignment vertical="center"/>
    </xf>
    <xf numFmtId="0" fontId="87" fillId="0" borderId="0">
      <alignment vertical="center"/>
    </xf>
    <xf numFmtId="0" fontId="109" fillId="0" borderId="0">
      <alignment vertical="center"/>
    </xf>
    <xf numFmtId="0" fontId="109" fillId="0" borderId="0">
      <alignment vertical="center"/>
    </xf>
    <xf numFmtId="0" fontId="87" fillId="0" borderId="0">
      <alignment vertical="center"/>
    </xf>
    <xf numFmtId="0" fontId="73" fillId="0" borderId="0">
      <alignment vertical="center"/>
    </xf>
    <xf numFmtId="9" fontId="23" fillId="0" borderId="0" applyFont="0" applyFill="0" applyBorder="0" applyAlignment="0" applyProtection="0">
      <alignment vertical="center"/>
    </xf>
    <xf numFmtId="0" fontId="49" fillId="11" borderId="0" applyNumberFormat="0" applyBorder="0" applyAlignment="0" applyProtection="0">
      <alignment vertical="center"/>
    </xf>
    <xf numFmtId="9" fontId="23" fillId="0" borderId="0" applyFont="0" applyFill="0" applyBorder="0" applyAlignment="0" applyProtection="0">
      <alignment vertical="center"/>
    </xf>
    <xf numFmtId="0" fontId="73" fillId="0" borderId="0">
      <alignment vertical="center"/>
    </xf>
    <xf numFmtId="9" fontId="23" fillId="0" borderId="0" applyFont="0" applyFill="0" applyBorder="0" applyAlignment="0" applyProtection="0">
      <alignment vertical="center"/>
    </xf>
    <xf numFmtId="0" fontId="23" fillId="0" borderId="0">
      <alignment vertical="center"/>
    </xf>
    <xf numFmtId="0" fontId="73" fillId="0" borderId="0">
      <alignment vertical="center"/>
    </xf>
    <xf numFmtId="9" fontId="23" fillId="0" borderId="0" applyFont="0" applyFill="0" applyBorder="0" applyAlignment="0" applyProtection="0">
      <alignment vertical="center"/>
    </xf>
    <xf numFmtId="49" fontId="23" fillId="0" borderId="0" applyFont="0" applyFill="0" applyBorder="0" applyAlignment="0" applyProtection="0">
      <alignment vertical="center"/>
    </xf>
    <xf numFmtId="0" fontId="110" fillId="0" borderId="0" applyNumberFormat="0" applyFill="0" applyBorder="0" applyAlignment="0" applyProtection="0">
      <alignment vertical="top"/>
      <protection locked="0"/>
    </xf>
    <xf numFmtId="0" fontId="87" fillId="0" borderId="0">
      <alignment vertical="center"/>
    </xf>
    <xf numFmtId="0" fontId="0" fillId="0" borderId="0">
      <alignment vertical="center"/>
    </xf>
    <xf numFmtId="0" fontId="73" fillId="0" borderId="0">
      <alignment vertical="center"/>
    </xf>
    <xf numFmtId="0" fontId="49" fillId="11" borderId="0" applyNumberFormat="0" applyBorder="0" applyAlignment="0" applyProtection="0">
      <alignment vertical="center"/>
    </xf>
    <xf numFmtId="0" fontId="23" fillId="0" borderId="0">
      <alignment vertical="center"/>
    </xf>
    <xf numFmtId="0" fontId="79" fillId="10" borderId="0" applyNumberFormat="0" applyBorder="0" applyAlignment="0" applyProtection="0">
      <alignment vertical="center"/>
    </xf>
    <xf numFmtId="0" fontId="73" fillId="0" borderId="0">
      <alignment vertical="center"/>
    </xf>
    <xf numFmtId="0" fontId="111" fillId="20" borderId="0" applyNumberFormat="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73" fillId="0" borderId="0">
      <alignment vertical="center"/>
    </xf>
    <xf numFmtId="49" fontId="23" fillId="0" borderId="0" applyFont="0" applyFill="0" applyBorder="0" applyAlignment="0" applyProtection="0">
      <alignment vertical="center"/>
    </xf>
    <xf numFmtId="0" fontId="76" fillId="8"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23" fillId="0" borderId="0">
      <alignment vertical="center"/>
    </xf>
    <xf numFmtId="0" fontId="73" fillId="0" borderId="0">
      <alignment vertical="center"/>
    </xf>
    <xf numFmtId="0" fontId="76" fillId="24" borderId="0" applyNumberFormat="0" applyBorder="0" applyAlignment="0" applyProtection="0">
      <alignment vertical="center"/>
    </xf>
    <xf numFmtId="0" fontId="23" fillId="0" borderId="0">
      <alignment vertical="center"/>
    </xf>
    <xf numFmtId="0" fontId="73" fillId="0" borderId="0">
      <alignment vertical="center"/>
    </xf>
    <xf numFmtId="0" fontId="73" fillId="0" borderId="0">
      <alignment vertical="center"/>
    </xf>
    <xf numFmtId="9" fontId="23" fillId="0" borderId="0" applyFont="0" applyFill="0" applyBorder="0" applyAlignment="0" applyProtection="0">
      <alignment vertical="center"/>
    </xf>
    <xf numFmtId="10" fontId="23" fillId="0" borderId="0" applyFont="0" applyFill="0" applyBorder="0" applyAlignment="0" applyProtection="0">
      <alignment vertical="center"/>
    </xf>
    <xf numFmtId="0" fontId="112" fillId="0" borderId="27" applyNumberFormat="0" applyFill="0" applyAlignment="0" applyProtection="0">
      <alignment vertical="center"/>
    </xf>
    <xf numFmtId="0" fontId="73" fillId="0" borderId="0">
      <alignment vertical="center"/>
    </xf>
    <xf numFmtId="0" fontId="73" fillId="0" borderId="0">
      <alignment vertical="center"/>
    </xf>
    <xf numFmtId="0" fontId="73" fillId="0" borderId="0">
      <alignment vertical="center"/>
    </xf>
    <xf numFmtId="0" fontId="76" fillId="8" borderId="0" applyNumberFormat="0" applyBorder="0" applyAlignment="0" applyProtection="0">
      <alignment vertical="center"/>
    </xf>
    <xf numFmtId="0" fontId="110" fillId="0" borderId="0" applyNumberFormat="0" applyFill="0" applyBorder="0" applyAlignment="0" applyProtection="0">
      <alignment vertical="top"/>
      <protection locked="0"/>
    </xf>
    <xf numFmtId="0" fontId="73" fillId="0" borderId="0">
      <alignment vertical="center"/>
    </xf>
    <xf numFmtId="0" fontId="26" fillId="0" borderId="0">
      <alignment vertical="center"/>
    </xf>
    <xf numFmtId="0" fontId="76" fillId="7" borderId="0" applyNumberFormat="0" applyBorder="0" applyAlignment="0" applyProtection="0">
      <alignment vertical="center"/>
    </xf>
    <xf numFmtId="0" fontId="87" fillId="0" borderId="0">
      <alignment vertical="center"/>
    </xf>
    <xf numFmtId="0" fontId="113" fillId="0" borderId="0" applyNumberFormat="0" applyFill="0" applyBorder="0" applyAlignment="0" applyProtection="0">
      <alignment vertical="center"/>
    </xf>
    <xf numFmtId="0" fontId="0" fillId="9" borderId="0" applyNumberFormat="0" applyBorder="0" applyAlignment="0" applyProtection="0">
      <alignment vertical="center"/>
    </xf>
    <xf numFmtId="0" fontId="0" fillId="9" borderId="0" applyNumberFormat="0" applyBorder="0" applyAlignment="0" applyProtection="0">
      <alignment vertical="center"/>
    </xf>
    <xf numFmtId="0" fontId="23" fillId="0" borderId="0">
      <alignment vertical="center"/>
    </xf>
    <xf numFmtId="0" fontId="70" fillId="0" borderId="11" applyNumberFormat="0" applyFill="0" applyAlignment="0" applyProtection="0">
      <alignment vertical="center"/>
    </xf>
    <xf numFmtId="0" fontId="49" fillId="50" borderId="0" applyNumberFormat="0" applyBorder="0" applyAlignment="0" applyProtection="0">
      <alignment vertical="center"/>
    </xf>
    <xf numFmtId="0" fontId="0" fillId="50" borderId="0" applyNumberFormat="0" applyBorder="0" applyAlignment="0" applyProtection="0">
      <alignment vertical="center"/>
    </xf>
    <xf numFmtId="0" fontId="75" fillId="51"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0" fillId="20" borderId="0" applyNumberFormat="0" applyBorder="0" applyAlignment="0" applyProtection="0">
      <alignment vertical="center"/>
    </xf>
    <xf numFmtId="0" fontId="75" fillId="52" borderId="0" applyNumberFormat="0" applyBorder="0" applyAlignment="0" applyProtection="0">
      <alignment vertical="center"/>
    </xf>
    <xf numFmtId="0" fontId="0" fillId="11" borderId="0" applyNumberFormat="0" applyBorder="0" applyAlignment="0" applyProtection="0">
      <alignment vertical="center"/>
    </xf>
    <xf numFmtId="0" fontId="23" fillId="0" borderId="0">
      <alignment vertical="center"/>
    </xf>
    <xf numFmtId="0" fontId="79" fillId="10" borderId="0" applyNumberFormat="0" applyBorder="0" applyAlignment="0" applyProtection="0">
      <alignment vertical="center"/>
    </xf>
    <xf numFmtId="0" fontId="0" fillId="11" borderId="0" applyNumberFormat="0" applyBorder="0" applyAlignment="0" applyProtection="0">
      <alignment vertical="center"/>
    </xf>
    <xf numFmtId="189" fontId="23" fillId="0" borderId="0" applyFont="0" applyFill="0" applyBorder="0" applyAlignment="0" applyProtection="0">
      <alignment vertical="center"/>
    </xf>
    <xf numFmtId="0" fontId="0" fillId="18" borderId="0" applyNumberFormat="0" applyBorder="0" applyAlignment="0" applyProtection="0">
      <alignment vertical="center"/>
    </xf>
    <xf numFmtId="0" fontId="23" fillId="0" borderId="0">
      <alignment vertical="center"/>
    </xf>
    <xf numFmtId="0" fontId="0" fillId="18" borderId="0" applyNumberFormat="0" applyBorder="0" applyAlignment="0" applyProtection="0">
      <alignment vertical="center"/>
    </xf>
    <xf numFmtId="0" fontId="23" fillId="0" borderId="0">
      <alignment vertical="center"/>
    </xf>
    <xf numFmtId="0" fontId="76" fillId="52" borderId="0" applyNumberFormat="0" applyBorder="0" applyAlignment="0" applyProtection="0">
      <alignment vertical="center"/>
    </xf>
    <xf numFmtId="0" fontId="0" fillId="31" borderId="0" applyNumberFormat="0" applyBorder="0" applyAlignment="0" applyProtection="0">
      <alignment vertical="center"/>
    </xf>
    <xf numFmtId="0" fontId="23" fillId="0" borderId="0">
      <alignment vertical="center"/>
    </xf>
    <xf numFmtId="0" fontId="0" fillId="53" borderId="0" applyNumberFormat="0" applyBorder="0" applyAlignment="0" applyProtection="0">
      <alignment vertical="center"/>
    </xf>
    <xf numFmtId="0" fontId="0" fillId="53" borderId="0" applyNumberFormat="0" applyBorder="0" applyAlignment="0" applyProtection="0">
      <alignment vertical="center"/>
    </xf>
    <xf numFmtId="0" fontId="0" fillId="18" borderId="0" applyNumberFormat="0" applyBorder="0" applyAlignment="0" applyProtection="0">
      <alignment vertical="center"/>
    </xf>
    <xf numFmtId="0" fontId="0" fillId="18" borderId="0" applyNumberFormat="0" applyBorder="0" applyAlignment="0" applyProtection="0">
      <alignment vertical="center"/>
    </xf>
    <xf numFmtId="0" fontId="49" fillId="11" borderId="0" applyNumberFormat="0" applyBorder="0" applyAlignment="0" applyProtection="0">
      <alignment vertical="center"/>
    </xf>
    <xf numFmtId="0" fontId="0" fillId="18" borderId="0" applyNumberFormat="0" applyBorder="0" applyAlignment="0" applyProtection="0">
      <alignment vertical="center"/>
    </xf>
    <xf numFmtId="0" fontId="0" fillId="52" borderId="0" applyNumberFormat="0" applyBorder="0" applyAlignment="0" applyProtection="0">
      <alignment vertical="center"/>
    </xf>
    <xf numFmtId="0" fontId="89" fillId="0" borderId="0" applyNumberFormat="0" applyFill="0" applyBorder="0" applyAlignment="0" applyProtection="0">
      <alignment vertical="center"/>
    </xf>
    <xf numFmtId="0" fontId="0" fillId="10" borderId="0" applyNumberFormat="0" applyBorder="0" applyAlignment="0" applyProtection="0">
      <alignment vertical="center"/>
    </xf>
    <xf numFmtId="0" fontId="0" fillId="10" borderId="0" applyNumberFormat="0" applyBorder="0" applyAlignment="0" applyProtection="0">
      <alignment vertical="center"/>
    </xf>
    <xf numFmtId="0" fontId="23" fillId="0" borderId="0">
      <alignment vertical="center"/>
    </xf>
    <xf numFmtId="0" fontId="0" fillId="24" borderId="0" applyNumberFormat="0" applyBorder="0" applyAlignment="0" applyProtection="0">
      <alignment vertical="center"/>
    </xf>
    <xf numFmtId="0" fontId="114" fillId="0" borderId="1">
      <alignment horizontal="left" vertical="center"/>
    </xf>
    <xf numFmtId="0" fontId="76" fillId="8" borderId="0" applyNumberFormat="0" applyBorder="0" applyAlignment="0" applyProtection="0">
      <alignment vertical="center"/>
    </xf>
    <xf numFmtId="0" fontId="23" fillId="0" borderId="0">
      <alignment vertical="center"/>
    </xf>
    <xf numFmtId="0" fontId="0" fillId="20" borderId="0" applyNumberFormat="0" applyBorder="0" applyAlignment="0" applyProtection="0">
      <alignment vertical="center"/>
    </xf>
    <xf numFmtId="0" fontId="23" fillId="0" borderId="0">
      <alignment vertical="center"/>
    </xf>
    <xf numFmtId="0" fontId="0" fillId="20" borderId="0" applyNumberFormat="0" applyBorder="0" applyAlignment="0" applyProtection="0">
      <alignment vertical="center"/>
    </xf>
    <xf numFmtId="0" fontId="56" fillId="0" borderId="0">
      <alignment vertical="center"/>
    </xf>
    <xf numFmtId="0" fontId="0" fillId="21" borderId="0" applyNumberFormat="0" applyBorder="0" applyAlignment="0" applyProtection="0">
      <alignment vertical="center"/>
    </xf>
    <xf numFmtId="0" fontId="56" fillId="0" borderId="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0" fillId="54" borderId="0" applyNumberFormat="0" applyBorder="0" applyAlignment="0" applyProtection="0">
      <alignment vertical="center"/>
    </xf>
    <xf numFmtId="0" fontId="0" fillId="24" borderId="0" applyNumberFormat="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0" fillId="31" borderId="0" applyNumberFormat="0" applyBorder="0" applyAlignment="0" applyProtection="0">
      <alignment vertical="center"/>
    </xf>
    <xf numFmtId="0" fontId="49" fillId="11" borderId="0" applyNumberFormat="0" applyBorder="0" applyAlignment="0" applyProtection="0">
      <alignment vertical="center"/>
    </xf>
    <xf numFmtId="0" fontId="23" fillId="0" borderId="0">
      <alignment vertical="center"/>
    </xf>
    <xf numFmtId="0" fontId="115" fillId="12" borderId="28" applyNumberFormat="0" applyAlignment="0" applyProtection="0">
      <alignment vertical="center"/>
    </xf>
    <xf numFmtId="0" fontId="0" fillId="12" borderId="0" applyNumberFormat="0" applyBorder="0" applyAlignment="0" applyProtection="0">
      <alignment vertical="center"/>
    </xf>
    <xf numFmtId="0" fontId="77" fillId="9" borderId="0" applyNumberFormat="0" applyBorder="0" applyAlignment="0" applyProtection="0">
      <alignment vertical="center"/>
    </xf>
    <xf numFmtId="0" fontId="0" fillId="12" borderId="0" applyNumberFormat="0" applyBorder="0" applyAlignment="0" applyProtection="0">
      <alignment vertical="center"/>
    </xf>
    <xf numFmtId="0" fontId="75" fillId="55" borderId="0" applyNumberFormat="0" applyBorder="0" applyAlignment="0" applyProtection="0">
      <alignment vertical="center"/>
    </xf>
    <xf numFmtId="0" fontId="115" fillId="12" borderId="28" applyNumberFormat="0" applyAlignment="0" applyProtection="0">
      <alignment vertical="center"/>
    </xf>
    <xf numFmtId="0" fontId="0" fillId="24" borderId="0" applyNumberFormat="0" applyBorder="0" applyAlignment="0" applyProtection="0">
      <alignment vertical="center"/>
    </xf>
    <xf numFmtId="0" fontId="77" fillId="9" borderId="0" applyNumberFormat="0" applyBorder="0" applyAlignment="0" applyProtection="0">
      <alignment vertical="center"/>
    </xf>
    <xf numFmtId="9" fontId="23" fillId="0" borderId="0" applyFont="0" applyFill="0" applyBorder="0" applyAlignment="0" applyProtection="0">
      <alignment vertical="center"/>
    </xf>
    <xf numFmtId="0" fontId="79" fillId="10" borderId="0" applyNumberFormat="0" applyBorder="0" applyAlignment="0" applyProtection="0">
      <alignment vertical="center"/>
    </xf>
    <xf numFmtId="0" fontId="112" fillId="0" borderId="27" applyNumberFormat="0" applyFill="0" applyAlignment="0" applyProtection="0">
      <alignment vertical="center"/>
    </xf>
    <xf numFmtId="0" fontId="0" fillId="18" borderId="0" applyNumberFormat="0" applyBorder="0" applyAlignment="0" applyProtection="0">
      <alignment vertical="center"/>
    </xf>
    <xf numFmtId="0" fontId="77" fillId="9" borderId="0" applyNumberFormat="0" applyBorder="0" applyAlignment="0" applyProtection="0">
      <alignment vertical="center"/>
    </xf>
    <xf numFmtId="0" fontId="0" fillId="18" borderId="0" applyNumberFormat="0" applyBorder="0" applyAlignment="0" applyProtection="0">
      <alignment vertical="center"/>
    </xf>
    <xf numFmtId="9" fontId="23" fillId="0" borderId="0" applyFont="0" applyFill="0" applyBorder="0" applyAlignment="0" applyProtection="0">
      <alignment vertical="center"/>
    </xf>
    <xf numFmtId="0" fontId="79" fillId="10" borderId="0" applyNumberFormat="0" applyBorder="0" applyAlignment="0" applyProtection="0">
      <alignment vertical="center"/>
    </xf>
    <xf numFmtId="0" fontId="76" fillId="56" borderId="0" applyNumberFormat="0" applyBorder="0" applyAlignment="0" applyProtection="0">
      <alignment vertical="center"/>
    </xf>
    <xf numFmtId="0" fontId="0" fillId="57" borderId="0" applyNumberFormat="0" applyBorder="0" applyAlignment="0" applyProtection="0">
      <alignment vertical="center"/>
    </xf>
    <xf numFmtId="0" fontId="77" fillId="9" borderId="0" applyNumberFormat="0" applyBorder="0" applyAlignment="0" applyProtection="0">
      <alignment vertical="center"/>
    </xf>
    <xf numFmtId="0" fontId="76" fillId="16" borderId="0" applyNumberFormat="0" applyBorder="0" applyAlignment="0" applyProtection="0">
      <alignment vertical="center"/>
    </xf>
    <xf numFmtId="0" fontId="105" fillId="12" borderId="24" applyNumberFormat="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100" fillId="0" borderId="29" applyNumberFormat="0" applyFill="0" applyAlignment="0" applyProtection="0">
      <alignment vertical="center"/>
    </xf>
    <xf numFmtId="0" fontId="77" fillId="9" borderId="0" applyNumberFormat="0" applyBorder="0" applyAlignment="0" applyProtection="0">
      <alignment vertical="center"/>
    </xf>
    <xf numFmtId="0" fontId="26" fillId="0" borderId="25" applyNumberFormat="0" applyFill="0" applyProtection="0">
      <alignment horizontal="left" vertical="center"/>
    </xf>
    <xf numFmtId="0" fontId="75" fillId="10" borderId="0" applyNumberFormat="0" applyBorder="0" applyAlignment="0" applyProtection="0">
      <alignment vertical="center"/>
    </xf>
    <xf numFmtId="9" fontId="23" fillId="0" borderId="0" applyFont="0" applyFill="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183" fontId="0" fillId="0" borderId="0" applyFont="0" applyFill="0" applyBorder="0" applyAlignment="0" applyProtection="0">
      <alignment vertical="center"/>
    </xf>
    <xf numFmtId="0" fontId="76" fillId="16" borderId="0" applyNumberFormat="0" applyBorder="0" applyAlignment="0" applyProtection="0">
      <alignment vertical="center"/>
    </xf>
    <xf numFmtId="0" fontId="23" fillId="0" borderId="0">
      <alignment vertical="center"/>
    </xf>
    <xf numFmtId="0" fontId="105" fillId="12" borderId="24" applyNumberFormat="0" applyAlignment="0" applyProtection="0">
      <alignment vertical="center"/>
    </xf>
    <xf numFmtId="0" fontId="75" fillId="20" borderId="0" applyNumberFormat="0" applyBorder="0" applyAlignment="0" applyProtection="0">
      <alignment vertical="center"/>
    </xf>
    <xf numFmtId="0" fontId="75" fillId="20" borderId="0" applyNumberFormat="0" applyBorder="0" applyAlignment="0" applyProtection="0">
      <alignment vertical="center"/>
    </xf>
    <xf numFmtId="0" fontId="0" fillId="0" borderId="0">
      <alignment vertical="center"/>
    </xf>
    <xf numFmtId="0" fontId="76" fillId="52" borderId="0" applyNumberFormat="0" applyBorder="0" applyAlignment="0" applyProtection="0">
      <alignment vertical="center"/>
    </xf>
    <xf numFmtId="0" fontId="75" fillId="21" borderId="0" applyNumberFormat="0" applyBorder="0" applyAlignment="0" applyProtection="0">
      <alignment vertical="center"/>
    </xf>
    <xf numFmtId="0" fontId="0" fillId="11" borderId="30" applyNumberFormat="0" applyFont="0" applyAlignment="0" applyProtection="0">
      <alignment vertical="center"/>
    </xf>
    <xf numFmtId="0" fontId="0" fillId="0" borderId="0">
      <alignment vertical="center"/>
    </xf>
    <xf numFmtId="0" fontId="76" fillId="16" borderId="0" applyNumberFormat="0" applyBorder="0" applyAlignment="0" applyProtection="0">
      <alignment vertical="center"/>
    </xf>
    <xf numFmtId="0" fontId="75" fillId="52" borderId="0" applyNumberFormat="0" applyBorder="0" applyAlignment="0" applyProtection="0">
      <alignment vertical="center"/>
    </xf>
    <xf numFmtId="0" fontId="75" fillId="52" borderId="0" applyNumberFormat="0" applyBorder="0" applyAlignment="0" applyProtection="0">
      <alignment vertical="center"/>
    </xf>
    <xf numFmtId="0" fontId="75" fillId="52" borderId="0" applyNumberFormat="0" applyBorder="0" applyAlignment="0" applyProtection="0">
      <alignment vertical="center"/>
    </xf>
    <xf numFmtId="0" fontId="75" fillId="54" borderId="0" applyNumberFormat="0" applyBorder="0" applyAlignment="0" applyProtection="0">
      <alignment vertical="center"/>
    </xf>
    <xf numFmtId="0" fontId="49" fillId="50" borderId="0" applyNumberFormat="0" applyBorder="0" applyAlignment="0" applyProtection="0">
      <alignment vertical="center"/>
    </xf>
    <xf numFmtId="0" fontId="75" fillId="54" borderId="0" applyNumberFormat="0" applyBorder="0" applyAlignment="0" applyProtection="0">
      <alignment vertical="center"/>
    </xf>
    <xf numFmtId="0" fontId="20" fillId="0" borderId="14" applyNumberFormat="0" applyFill="0" applyAlignment="0" applyProtection="0">
      <alignment vertical="center"/>
    </xf>
    <xf numFmtId="0" fontId="49" fillId="50" borderId="0" applyNumberFormat="0" applyBorder="0" applyAlignment="0" applyProtection="0">
      <alignment vertical="center"/>
    </xf>
    <xf numFmtId="0" fontId="76" fillId="16" borderId="0" applyNumberFormat="0" applyBorder="0" applyAlignment="0" applyProtection="0">
      <alignment vertical="center"/>
    </xf>
    <xf numFmtId="0" fontId="75" fillId="19" borderId="0" applyNumberFormat="0" applyBorder="0" applyAlignment="0" applyProtection="0">
      <alignment vertical="center"/>
    </xf>
    <xf numFmtId="0" fontId="75" fillId="19" borderId="0" applyNumberFormat="0" applyBorder="0" applyAlignment="0" applyProtection="0">
      <alignment vertical="center"/>
    </xf>
    <xf numFmtId="0" fontId="75" fillId="55" borderId="0" applyNumberFormat="0" applyBorder="0" applyAlignment="0" applyProtection="0">
      <alignment vertical="center"/>
    </xf>
    <xf numFmtId="0" fontId="23" fillId="0" borderId="0">
      <alignment vertical="center"/>
    </xf>
    <xf numFmtId="0" fontId="26" fillId="0" borderId="0" applyProtection="0">
      <alignment vertical="center"/>
    </xf>
    <xf numFmtId="0" fontId="75" fillId="12" borderId="0" applyNumberFormat="0" applyBorder="0" applyAlignment="0" applyProtection="0">
      <alignment vertical="center"/>
    </xf>
    <xf numFmtId="0" fontId="92" fillId="0" borderId="16" applyNumberFormat="0" applyFill="0" applyAlignment="0" applyProtection="0">
      <alignment vertical="center"/>
    </xf>
    <xf numFmtId="0" fontId="23" fillId="0" borderId="0">
      <alignment vertical="center"/>
    </xf>
    <xf numFmtId="0" fontId="75" fillId="12" borderId="0" applyNumberFormat="0" applyBorder="0" applyAlignment="0" applyProtection="0">
      <alignment vertical="center"/>
    </xf>
    <xf numFmtId="0" fontId="23" fillId="0" borderId="0">
      <alignment vertical="center"/>
    </xf>
    <xf numFmtId="0" fontId="75" fillId="12" borderId="0" applyNumberFormat="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75" fillId="7" borderId="0" applyNumberFormat="0" applyBorder="0" applyAlignment="0" applyProtection="0">
      <alignment vertical="center"/>
    </xf>
    <xf numFmtId="0" fontId="23" fillId="0" borderId="0" applyNumberFormat="0" applyFill="0" applyBorder="0" applyAlignment="0" applyProtection="0">
      <alignment vertical="center"/>
    </xf>
    <xf numFmtId="0" fontId="23" fillId="0" borderId="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116" fillId="0" borderId="5">
      <alignment horizontal="left" vertical="center"/>
    </xf>
    <xf numFmtId="0" fontId="75" fillId="8" borderId="0" applyNumberFormat="0" applyBorder="0" applyAlignment="0" applyProtection="0">
      <alignment vertical="center"/>
    </xf>
    <xf numFmtId="0" fontId="75" fillId="7" borderId="0" applyNumberFormat="0" applyBorder="0" applyAlignment="0" applyProtection="0">
      <alignment vertical="center"/>
    </xf>
    <xf numFmtId="0" fontId="116" fillId="0" borderId="5">
      <alignment horizontal="left" vertical="center"/>
    </xf>
    <xf numFmtId="0" fontId="75" fillId="7" borderId="0" applyNumberFormat="0" applyBorder="0" applyAlignment="0" applyProtection="0">
      <alignment vertical="center"/>
    </xf>
    <xf numFmtId="0" fontId="75" fillId="16" borderId="0" applyNumberFormat="0" applyBorder="0" applyAlignment="0" applyProtection="0">
      <alignment vertical="center"/>
    </xf>
    <xf numFmtId="0" fontId="109" fillId="0" borderId="0">
      <alignment vertical="center"/>
      <protection locked="0"/>
    </xf>
    <xf numFmtId="0" fontId="49" fillId="50" borderId="0" applyNumberFormat="0" applyBorder="0" applyAlignment="0" applyProtection="0">
      <alignment vertical="center"/>
    </xf>
    <xf numFmtId="0" fontId="75" fillId="51" borderId="0" applyNumberFormat="0" applyBorder="0" applyAlignment="0" applyProtection="0">
      <alignment vertical="center"/>
    </xf>
    <xf numFmtId="0" fontId="76" fillId="8" borderId="0" applyNumberFormat="0" applyBorder="0" applyAlignment="0" applyProtection="0">
      <alignment vertical="center"/>
    </xf>
    <xf numFmtId="0" fontId="49" fillId="50" borderId="0" applyNumberFormat="0" applyBorder="0" applyAlignment="0" applyProtection="0">
      <alignment vertical="center"/>
    </xf>
    <xf numFmtId="0" fontId="49" fillId="18" borderId="0" applyNumberFormat="0" applyBorder="0" applyAlignment="0" applyProtection="0">
      <alignment vertical="center"/>
    </xf>
    <xf numFmtId="0" fontId="23" fillId="0" borderId="0">
      <alignment vertical="center"/>
    </xf>
    <xf numFmtId="0" fontId="49" fillId="50" borderId="0" applyNumberFormat="0" applyBorder="0" applyAlignment="0" applyProtection="0">
      <alignment vertical="center"/>
    </xf>
    <xf numFmtId="0" fontId="49" fillId="50" borderId="0" applyNumberFormat="0" applyBorder="0" applyAlignment="0" applyProtection="0">
      <alignment vertical="center"/>
    </xf>
    <xf numFmtId="0" fontId="76" fillId="16" borderId="0" applyNumberFormat="0" applyBorder="0" applyAlignment="0" applyProtection="0">
      <alignment vertical="center"/>
    </xf>
    <xf numFmtId="0" fontId="107" fillId="0" borderId="0" applyNumberFormat="0" applyFill="0" applyBorder="0" applyAlignment="0" applyProtection="0">
      <alignment vertical="center"/>
    </xf>
    <xf numFmtId="0" fontId="49" fillId="50" borderId="0" applyNumberFormat="0" applyBorder="0" applyAlignment="0" applyProtection="0">
      <alignment vertical="center"/>
    </xf>
    <xf numFmtId="0" fontId="49" fillId="50" borderId="0" applyNumberFormat="0" applyBorder="0" applyAlignment="0" applyProtection="0">
      <alignment vertical="center"/>
    </xf>
    <xf numFmtId="0" fontId="49" fillId="50" borderId="0" applyNumberFormat="0" applyBorder="0" applyAlignment="0" applyProtection="0">
      <alignment vertical="center"/>
    </xf>
    <xf numFmtId="0" fontId="101" fillId="0" borderId="21">
      <alignment horizontal="center" vertical="center"/>
    </xf>
    <xf numFmtId="0" fontId="76" fillId="24" borderId="0" applyNumberFormat="0" applyBorder="0" applyAlignment="0" applyProtection="0">
      <alignment vertical="center"/>
    </xf>
    <xf numFmtId="0" fontId="76" fillId="24" borderId="0" applyNumberFormat="0" applyBorder="0" applyAlignment="0" applyProtection="0">
      <alignment vertical="center"/>
    </xf>
    <xf numFmtId="0" fontId="92" fillId="0" borderId="16" applyNumberFormat="0" applyFill="0" applyAlignment="0" applyProtection="0">
      <alignment vertical="center"/>
    </xf>
    <xf numFmtId="0" fontId="76" fillId="24" borderId="0" applyNumberFormat="0" applyBorder="0" applyAlignment="0" applyProtection="0">
      <alignment vertical="center"/>
    </xf>
    <xf numFmtId="0" fontId="92" fillId="0" borderId="16" applyNumberFormat="0" applyFill="0" applyAlignment="0" applyProtection="0">
      <alignment vertical="center"/>
    </xf>
    <xf numFmtId="0" fontId="23" fillId="0" borderId="0">
      <alignment vertical="center"/>
    </xf>
    <xf numFmtId="0" fontId="0" fillId="11" borderId="30" applyNumberFormat="0" applyFont="0" applyAlignment="0" applyProtection="0">
      <alignment vertical="center"/>
    </xf>
    <xf numFmtId="15" fontId="117" fillId="0" borderId="0">
      <alignment vertical="center"/>
    </xf>
    <xf numFmtId="0" fontId="76" fillId="8" borderId="0" applyNumberFormat="0" applyBorder="0" applyAlignment="0" applyProtection="0">
      <alignment vertical="center"/>
    </xf>
    <xf numFmtId="189" fontId="23" fillId="0" borderId="0" applyFont="0" applyFill="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23" fillId="0" borderId="0">
      <alignment vertical="center"/>
    </xf>
    <xf numFmtId="0" fontId="76" fillId="8" borderId="0" applyNumberFormat="0" applyBorder="0" applyAlignment="0" applyProtection="0">
      <alignment vertical="center"/>
    </xf>
    <xf numFmtId="0" fontId="23" fillId="0" borderId="0">
      <alignment vertical="center"/>
    </xf>
    <xf numFmtId="0" fontId="72" fillId="0" borderId="12" applyNumberFormat="0" applyFill="0" applyProtection="0">
      <alignment horizontal="center" vertical="center"/>
    </xf>
    <xf numFmtId="0" fontId="118" fillId="59" borderId="31">
      <alignment vertical="center"/>
      <protection locked="0"/>
    </xf>
    <xf numFmtId="0" fontId="76" fillId="8" borderId="0" applyNumberFormat="0" applyBorder="0" applyAlignment="0" applyProtection="0">
      <alignment vertical="center"/>
    </xf>
    <xf numFmtId="0" fontId="23" fillId="0" borderId="0">
      <alignment vertical="center"/>
    </xf>
    <xf numFmtId="0" fontId="76" fillId="8" borderId="0" applyNumberFormat="0" applyBorder="0" applyAlignment="0" applyProtection="0">
      <alignment vertical="center"/>
    </xf>
    <xf numFmtId="0" fontId="95" fillId="31" borderId="0" applyNumberFormat="0" applyBorder="0" applyAlignment="0" applyProtection="0">
      <alignment vertical="center"/>
    </xf>
    <xf numFmtId="0" fontId="23" fillId="0" borderId="0">
      <alignment vertical="center"/>
    </xf>
    <xf numFmtId="0" fontId="76" fillId="8" borderId="0" applyNumberFormat="0" applyBorder="0" applyAlignment="0" applyProtection="0">
      <alignment vertical="center"/>
    </xf>
    <xf numFmtId="0" fontId="95" fillId="31" borderId="0" applyNumberFormat="0" applyBorder="0" applyAlignment="0" applyProtection="0">
      <alignment vertical="center"/>
    </xf>
    <xf numFmtId="0" fontId="76" fillId="56" borderId="0" applyNumberFormat="0" applyBorder="0" applyAlignment="0" applyProtection="0">
      <alignment vertical="center"/>
    </xf>
    <xf numFmtId="0" fontId="116" fillId="0" borderId="32" applyNumberFormat="0" applyAlignment="0" applyProtection="0">
      <alignment horizontal="left" vertical="center"/>
    </xf>
    <xf numFmtId="0" fontId="75" fillId="8" borderId="0" applyNumberFormat="0" applyBorder="0" applyAlignment="0" applyProtection="0">
      <alignment vertical="center"/>
    </xf>
    <xf numFmtId="0" fontId="114" fillId="0" borderId="1">
      <alignment horizontal="left" vertical="center"/>
    </xf>
    <xf numFmtId="0" fontId="49" fillId="12" borderId="0" applyNumberFormat="0" applyBorder="0" applyAlignment="0" applyProtection="0">
      <alignment vertical="center"/>
    </xf>
    <xf numFmtId="0" fontId="119" fillId="52" borderId="28" applyNumberFormat="0" applyAlignment="0" applyProtection="0">
      <alignment vertical="center"/>
    </xf>
    <xf numFmtId="0" fontId="76" fillId="17" borderId="0" applyNumberFormat="0" applyBorder="0" applyAlignment="0" applyProtection="0">
      <alignment vertical="center"/>
    </xf>
    <xf numFmtId="179" fontId="26" fillId="0" borderId="12" applyFill="0" applyProtection="0">
      <alignment horizontal="right" vertical="center"/>
    </xf>
    <xf numFmtId="0" fontId="49" fillId="50" borderId="0" applyNumberFormat="0" applyBorder="0" applyAlignment="0" applyProtection="0">
      <alignment vertical="center"/>
    </xf>
    <xf numFmtId="0" fontId="76" fillId="17" borderId="0" applyNumberFormat="0" applyBorder="0" applyAlignment="0" applyProtection="0">
      <alignment vertical="center"/>
    </xf>
    <xf numFmtId="179" fontId="26" fillId="0" borderId="12" applyFill="0" applyProtection="0">
      <alignment horizontal="right" vertical="center"/>
    </xf>
    <xf numFmtId="0" fontId="76" fillId="17" borderId="0" applyNumberFormat="0" applyBorder="0" applyAlignment="0" applyProtection="0">
      <alignment vertical="center"/>
    </xf>
    <xf numFmtId="179" fontId="26" fillId="0" borderId="12" applyFill="0" applyProtection="0">
      <alignment horizontal="right" vertical="center"/>
    </xf>
    <xf numFmtId="0" fontId="76" fillId="56" borderId="0" applyNumberFormat="0" applyBorder="0" applyAlignment="0" applyProtection="0">
      <alignment vertical="center"/>
    </xf>
    <xf numFmtId="0" fontId="118" fillId="59" borderId="31">
      <alignment vertical="center"/>
      <protection locked="0"/>
    </xf>
    <xf numFmtId="0" fontId="75" fillId="55" borderId="0" applyNumberFormat="0" applyBorder="0" applyAlignment="0" applyProtection="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9" fontId="23" fillId="0" borderId="0" applyFont="0" applyFill="0" applyBorder="0" applyAlignment="0" applyProtection="0">
      <alignment vertical="center"/>
    </xf>
    <xf numFmtId="0" fontId="76" fillId="56" borderId="0" applyNumberFormat="0" applyBorder="0" applyAlignment="0" applyProtection="0">
      <alignment vertical="center"/>
    </xf>
    <xf numFmtId="9" fontId="23" fillId="0" borderId="0" applyFont="0" applyFill="0" applyBorder="0" applyAlignment="0" applyProtection="0">
      <alignment vertical="center"/>
    </xf>
    <xf numFmtId="0" fontId="120" fillId="0" borderId="0">
      <alignment vertical="center"/>
    </xf>
    <xf numFmtId="0" fontId="76" fillId="56" borderId="0" applyNumberFormat="0" applyBorder="0" applyAlignment="0" applyProtection="0">
      <alignment vertical="center"/>
    </xf>
    <xf numFmtId="0" fontId="23" fillId="0" borderId="0">
      <alignment vertical="center"/>
    </xf>
    <xf numFmtId="15" fontId="117" fillId="0" borderId="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0" fontId="76" fillId="56" borderId="0" applyNumberFormat="0" applyBorder="0" applyAlignment="0" applyProtection="0">
      <alignment vertical="center"/>
    </xf>
    <xf numFmtId="0" fontId="76" fillId="17" borderId="0" applyNumberFormat="0" applyBorder="0" applyAlignment="0" applyProtection="0">
      <alignment vertical="center"/>
    </xf>
    <xf numFmtId="0" fontId="76" fillId="7" borderId="0" applyNumberFormat="0" applyBorder="0" applyAlignment="0" applyProtection="0">
      <alignment vertical="center"/>
    </xf>
    <xf numFmtId="0" fontId="49" fillId="11" borderId="0" applyNumberFormat="0" applyBorder="0" applyAlignment="0" applyProtection="0">
      <alignment vertical="center"/>
    </xf>
    <xf numFmtId="0" fontId="23" fillId="0" borderId="0" applyFont="0" applyFill="0" applyBorder="0" applyAlignment="0" applyProtection="0">
      <alignment vertical="center"/>
    </xf>
    <xf numFmtId="0" fontId="76" fillId="7" borderId="0" applyNumberFormat="0" applyBorder="0" applyAlignment="0" applyProtection="0">
      <alignment vertical="center"/>
    </xf>
    <xf numFmtId="0" fontId="49" fillId="11" borderId="0" applyNumberFormat="0" applyBorder="0" applyAlignment="0" applyProtection="0">
      <alignment vertical="center"/>
    </xf>
    <xf numFmtId="0" fontId="92" fillId="0" borderId="16" applyNumberFormat="0" applyFill="0" applyAlignment="0" applyProtection="0">
      <alignment vertical="center"/>
    </xf>
    <xf numFmtId="9" fontId="23" fillId="0" borderId="0" applyFont="0" applyFill="0" applyBorder="0" applyAlignment="0" applyProtection="0">
      <alignment vertical="center"/>
    </xf>
    <xf numFmtId="0" fontId="23" fillId="0" borderId="0">
      <alignment vertical="center"/>
    </xf>
    <xf numFmtId="0" fontId="49" fillId="11" borderId="0" applyNumberFormat="0" applyBorder="0" applyAlignment="0" applyProtection="0">
      <alignment vertical="center"/>
    </xf>
    <xf numFmtId="0" fontId="92" fillId="0" borderId="16" applyNumberFormat="0" applyFill="0" applyAlignment="0" applyProtection="0">
      <alignment vertical="center"/>
    </xf>
    <xf numFmtId="0" fontId="95" fillId="31" borderId="0" applyNumberFormat="0" applyBorder="0" applyAlignment="0" applyProtection="0">
      <alignment vertical="center"/>
    </xf>
    <xf numFmtId="0" fontId="76" fillId="7" borderId="0" applyNumberFormat="0" applyBorder="0" applyAlignment="0" applyProtection="0">
      <alignment vertical="center"/>
    </xf>
    <xf numFmtId="0" fontId="20" fillId="0" borderId="14" applyNumberFormat="0" applyFill="0" applyAlignment="0" applyProtection="0">
      <alignment vertical="center"/>
    </xf>
    <xf numFmtId="0" fontId="49" fillId="11" borderId="0" applyNumberFormat="0" applyBorder="0" applyAlignment="0" applyProtection="0">
      <alignment vertical="center"/>
    </xf>
    <xf numFmtId="0" fontId="92" fillId="0" borderId="16" applyNumberFormat="0" applyFill="0" applyAlignment="0" applyProtection="0">
      <alignment vertical="center"/>
    </xf>
    <xf numFmtId="0" fontId="49" fillId="9" borderId="0" applyNumberFormat="0" applyBorder="0" applyAlignment="0" applyProtection="0">
      <alignment vertical="center"/>
    </xf>
    <xf numFmtId="0" fontId="76" fillId="8" borderId="0" applyNumberFormat="0" applyBorder="0" applyAlignment="0" applyProtection="0">
      <alignment vertical="center"/>
    </xf>
    <xf numFmtId="196" fontId="23" fillId="0" borderId="0" applyFont="0" applyFill="0" applyBorder="0" applyAlignment="0" applyProtection="0">
      <alignment vertical="center"/>
    </xf>
    <xf numFmtId="0" fontId="84" fillId="18" borderId="0" applyNumberFormat="0" applyBorder="0" applyAlignment="0" applyProtection="0">
      <alignment vertical="center"/>
    </xf>
    <xf numFmtId="0" fontId="49" fillId="9" borderId="0" applyNumberFormat="0" applyBorder="0" applyAlignment="0" applyProtection="0">
      <alignment vertical="center"/>
    </xf>
    <xf numFmtId="0" fontId="49" fillId="9" borderId="0" applyNumberFormat="0" applyBorder="0" applyAlignment="0" applyProtection="0">
      <alignment vertical="center"/>
    </xf>
    <xf numFmtId="9" fontId="23" fillId="0" borderId="0" applyFont="0" applyFill="0" applyBorder="0" applyAlignment="0" applyProtection="0">
      <alignment vertical="center"/>
    </xf>
    <xf numFmtId="0" fontId="23" fillId="0" borderId="0">
      <alignment vertical="center"/>
    </xf>
    <xf numFmtId="0" fontId="49" fillId="9" borderId="0" applyNumberFormat="0" applyBorder="0" applyAlignment="0" applyProtection="0">
      <alignment vertical="center"/>
    </xf>
    <xf numFmtId="192" fontId="23" fillId="0" borderId="0" applyFont="0" applyFill="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8" borderId="0" applyNumberFormat="0" applyBorder="0" applyAlignment="0" applyProtection="0">
      <alignment vertical="center"/>
    </xf>
    <xf numFmtId="0" fontId="76" fillId="12" borderId="0" applyNumberFormat="0" applyBorder="0" applyAlignment="0" applyProtection="0">
      <alignment vertical="center"/>
    </xf>
    <xf numFmtId="0" fontId="77" fillId="18" borderId="0" applyNumberFormat="0" applyBorder="0" applyAlignment="0" applyProtection="0">
      <alignment vertical="center"/>
    </xf>
    <xf numFmtId="0" fontId="76" fillId="12" borderId="0" applyNumberFormat="0" applyBorder="0" applyAlignment="0" applyProtection="0">
      <alignment vertical="center"/>
    </xf>
    <xf numFmtId="0" fontId="26" fillId="0" borderId="25" applyNumberFormat="0" applyFill="0" applyProtection="0">
      <alignment horizontal="right" vertical="center"/>
    </xf>
    <xf numFmtId="0" fontId="76" fillId="12" borderId="0" applyNumberFormat="0" applyBorder="0" applyAlignment="0" applyProtection="0">
      <alignment vertical="center"/>
    </xf>
    <xf numFmtId="0" fontId="23" fillId="0" borderId="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190" fontId="121" fillId="0" borderId="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89" fillId="0" borderId="0" applyNumberFormat="0" applyFill="0" applyBorder="0" applyAlignment="0" applyProtection="0">
      <alignment vertical="center"/>
    </xf>
    <xf numFmtId="0" fontId="76" fillId="17" borderId="0" applyNumberFormat="0" applyBorder="0" applyAlignment="0" applyProtection="0">
      <alignment vertical="center"/>
    </xf>
    <xf numFmtId="0" fontId="89" fillId="0" borderId="0" applyNumberFormat="0" applyFill="0" applyBorder="0" applyAlignment="0" applyProtection="0">
      <alignment vertical="center"/>
    </xf>
    <xf numFmtId="0" fontId="76" fillId="17" borderId="0" applyNumberFormat="0" applyBorder="0" applyAlignment="0" applyProtection="0">
      <alignment vertical="center"/>
    </xf>
    <xf numFmtId="0" fontId="89" fillId="0" borderId="0" applyNumberFormat="0" applyFill="0" applyBorder="0" applyAlignment="0" applyProtection="0">
      <alignment vertical="center"/>
    </xf>
    <xf numFmtId="191" fontId="23" fillId="0" borderId="0" applyFont="0" applyFill="0" applyBorder="0" applyAlignment="0" applyProtection="0">
      <alignment vertical="center"/>
    </xf>
    <xf numFmtId="0" fontId="76" fillId="17" borderId="0" applyNumberFormat="0" applyBorder="0" applyAlignment="0" applyProtection="0">
      <alignment vertical="center"/>
    </xf>
    <xf numFmtId="0" fontId="23" fillId="0" borderId="0">
      <alignment vertical="center"/>
    </xf>
    <xf numFmtId="0" fontId="89" fillId="0" borderId="0" applyNumberFormat="0" applyFill="0" applyBorder="0" applyAlignment="0" applyProtection="0">
      <alignment vertical="center"/>
    </xf>
    <xf numFmtId="0" fontId="95" fillId="20" borderId="0" applyNumberFormat="0" applyBorder="0" applyAlignment="0" applyProtection="0">
      <alignment vertical="center"/>
    </xf>
    <xf numFmtId="0" fontId="89" fillId="0" borderId="0" applyNumberFormat="0" applyFill="0" applyBorder="0" applyAlignment="0" applyProtection="0">
      <alignment vertical="center"/>
    </xf>
    <xf numFmtId="0" fontId="76" fillId="17" borderId="0" applyNumberFormat="0" applyBorder="0" applyAlignment="0" applyProtection="0">
      <alignment vertical="center"/>
    </xf>
    <xf numFmtId="0" fontId="95" fillId="20" borderId="0" applyNumberFormat="0" applyBorder="0" applyAlignment="0" applyProtection="0">
      <alignment vertical="center"/>
    </xf>
    <xf numFmtId="0" fontId="89" fillId="0" borderId="0" applyNumberFormat="0" applyFill="0" applyBorder="0" applyAlignment="0" applyProtection="0">
      <alignment vertical="center"/>
    </xf>
    <xf numFmtId="0" fontId="76" fillId="17" borderId="0" applyNumberFormat="0" applyBorder="0" applyAlignment="0" applyProtection="0">
      <alignment vertical="center"/>
    </xf>
    <xf numFmtId="0" fontId="95" fillId="20" borderId="0" applyNumberFormat="0" applyBorder="0" applyAlignment="0" applyProtection="0">
      <alignment vertical="center"/>
    </xf>
    <xf numFmtId="0" fontId="89" fillId="0" borderId="0" applyNumberFormat="0" applyFill="0" applyBorder="0" applyAlignment="0" applyProtection="0">
      <alignment vertical="center"/>
    </xf>
    <xf numFmtId="0" fontId="76" fillId="17" borderId="0" applyNumberFormat="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76" fillId="8" borderId="0" applyNumberFormat="0" applyBorder="0" applyAlignment="0" applyProtection="0">
      <alignment vertical="center"/>
    </xf>
    <xf numFmtId="0" fontId="95" fillId="20" borderId="0" applyNumberFormat="0" applyBorder="0" applyAlignment="0" applyProtection="0">
      <alignment vertical="center"/>
    </xf>
    <xf numFmtId="0" fontId="49" fillId="50" borderId="0" applyNumberFormat="0" applyBorder="0" applyAlignment="0" applyProtection="0">
      <alignment vertical="center"/>
    </xf>
    <xf numFmtId="9" fontId="23" fillId="0" borderId="0" applyFont="0" applyFill="0" applyBorder="0" applyAlignment="0" applyProtection="0">
      <alignment vertical="center"/>
    </xf>
    <xf numFmtId="0" fontId="49" fillId="50" borderId="0" applyNumberFormat="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49" fillId="50" borderId="0" applyNumberFormat="0" applyBorder="0" applyAlignment="0" applyProtection="0">
      <alignment vertical="center"/>
    </xf>
    <xf numFmtId="9" fontId="23" fillId="0" borderId="0" applyFont="0" applyFill="0" applyBorder="0" applyAlignment="0" applyProtection="0">
      <alignment vertical="center"/>
    </xf>
    <xf numFmtId="0" fontId="49" fillId="50" borderId="0" applyNumberFormat="0" applyBorder="0" applyAlignment="0" applyProtection="0">
      <alignment vertical="center"/>
    </xf>
    <xf numFmtId="9" fontId="23" fillId="0" borderId="0" applyFont="0" applyFill="0" applyBorder="0" applyAlignment="0" applyProtection="0">
      <alignment vertical="center"/>
    </xf>
    <xf numFmtId="0" fontId="122" fillId="60" borderId="0" applyNumberFormat="0" applyBorder="0" applyAlignment="0" applyProtection="0">
      <alignment vertical="center"/>
    </xf>
    <xf numFmtId="0" fontId="49" fillId="12" borderId="0" applyNumberFormat="0" applyBorder="0" applyAlignment="0" applyProtection="0">
      <alignment vertical="center"/>
    </xf>
    <xf numFmtId="0" fontId="119" fillId="52" borderId="28" applyNumberFormat="0" applyAlignment="0" applyProtection="0">
      <alignment vertical="center"/>
    </xf>
    <xf numFmtId="9" fontId="23" fillId="0" borderId="0" applyFont="0" applyFill="0" applyBorder="0" applyAlignment="0" applyProtection="0">
      <alignment vertical="center"/>
    </xf>
    <xf numFmtId="0" fontId="49" fillId="12" borderId="0" applyNumberFormat="0" applyBorder="0" applyAlignment="0" applyProtection="0">
      <alignment vertical="center"/>
    </xf>
    <xf numFmtId="0" fontId="119" fillId="52" borderId="28" applyNumberFormat="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49" fillId="52" borderId="0" applyNumberFormat="0" applyBorder="0" applyAlignment="0" applyProtection="0">
      <alignment vertical="center"/>
    </xf>
    <xf numFmtId="0" fontId="49" fillId="12" borderId="0" applyNumberFormat="0" applyBorder="0" applyAlignment="0" applyProtection="0">
      <alignment vertical="center"/>
    </xf>
    <xf numFmtId="0" fontId="119" fillId="52" borderId="28" applyNumberFormat="0" applyAlignment="0" applyProtection="0">
      <alignment vertical="center"/>
    </xf>
    <xf numFmtId="0" fontId="23" fillId="0" borderId="0">
      <alignment vertical="center"/>
    </xf>
    <xf numFmtId="0" fontId="49" fillId="52" borderId="0" applyNumberFormat="0" applyBorder="0" applyAlignment="0" applyProtection="0">
      <alignment vertical="center"/>
    </xf>
    <xf numFmtId="0" fontId="26" fillId="0" borderId="25" applyNumberFormat="0" applyFill="0" applyProtection="0">
      <alignment horizontal="left" vertical="center"/>
    </xf>
    <xf numFmtId="0" fontId="49" fillId="12" borderId="0" applyNumberFormat="0" applyBorder="0" applyAlignment="0" applyProtection="0">
      <alignment vertical="center"/>
    </xf>
    <xf numFmtId="0" fontId="119" fillId="52" borderId="28" applyNumberFormat="0" applyAlignment="0" applyProtection="0">
      <alignment vertical="center"/>
    </xf>
    <xf numFmtId="0" fontId="23" fillId="0" borderId="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107" fillId="0" borderId="0" applyNumberFormat="0" applyFill="0" applyBorder="0" applyAlignment="0" applyProtection="0">
      <alignment vertical="center"/>
    </xf>
    <xf numFmtId="0" fontId="23" fillId="61" borderId="0" applyNumberFormat="0" applyFont="0" applyBorder="0" applyAlignment="0" applyProtection="0">
      <alignment vertical="center"/>
    </xf>
    <xf numFmtId="0" fontId="76" fillId="12" borderId="0" applyNumberFormat="0" applyBorder="0" applyAlignment="0" applyProtection="0">
      <alignment vertical="center"/>
    </xf>
    <xf numFmtId="0" fontId="76" fillId="16"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121" fillId="0" borderId="0">
      <alignment vertical="center"/>
    </xf>
    <xf numFmtId="0" fontId="76" fillId="8" borderId="0" applyNumberFormat="0" applyBorder="0" applyAlignment="0" applyProtection="0">
      <alignment vertical="center"/>
    </xf>
    <xf numFmtId="0" fontId="101" fillId="0" borderId="21">
      <alignment horizontal="center" vertical="center"/>
    </xf>
    <xf numFmtId="0" fontId="76" fillId="8" borderId="0" applyNumberFormat="0" applyBorder="0" applyAlignment="0" applyProtection="0">
      <alignment vertical="center"/>
    </xf>
    <xf numFmtId="0" fontId="72" fillId="0" borderId="12" applyNumberFormat="0" applyFill="0" applyProtection="0">
      <alignment horizontal="left" vertical="center"/>
    </xf>
    <xf numFmtId="0" fontId="123" fillId="0" borderId="33" applyNumberFormat="0" applyFill="0" applyAlignment="0" applyProtection="0">
      <alignment vertical="center"/>
    </xf>
    <xf numFmtId="9" fontId="23" fillId="0" borderId="0" applyFont="0" applyFill="0" applyBorder="0" applyAlignment="0" applyProtection="0">
      <alignment vertical="center"/>
    </xf>
    <xf numFmtId="0" fontId="76" fillId="8" borderId="0" applyNumberFormat="0" applyBorder="0" applyAlignment="0" applyProtection="0">
      <alignment vertical="center"/>
    </xf>
    <xf numFmtId="0" fontId="23" fillId="0" borderId="0">
      <alignment vertical="center"/>
    </xf>
    <xf numFmtId="0" fontId="92" fillId="0" borderId="16" applyNumberFormat="0" applyFill="0" applyAlignment="0" applyProtection="0">
      <alignment vertical="center"/>
    </xf>
    <xf numFmtId="0" fontId="76" fillId="8" borderId="0" applyNumberFormat="0" applyBorder="0" applyAlignment="0" applyProtection="0">
      <alignment vertical="center"/>
    </xf>
    <xf numFmtId="0" fontId="92" fillId="0" borderId="16" applyNumberFormat="0" applyFill="0" applyAlignment="0" applyProtection="0">
      <alignment vertical="center"/>
    </xf>
    <xf numFmtId="0" fontId="76" fillId="8" borderId="0" applyNumberFormat="0" applyBorder="0" applyAlignment="0" applyProtection="0">
      <alignment vertical="center"/>
    </xf>
    <xf numFmtId="0" fontId="76" fillId="7" borderId="0" applyNumberFormat="0" applyBorder="0" applyAlignment="0" applyProtection="0">
      <alignment vertical="center"/>
    </xf>
    <xf numFmtId="0" fontId="23" fillId="0" borderId="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83" fillId="11" borderId="1" applyNumberFormat="0" applyBorder="0" applyAlignment="0" applyProtection="0">
      <alignment vertical="center"/>
    </xf>
    <xf numFmtId="0" fontId="49" fillId="18" borderId="0" applyNumberFormat="0" applyBorder="0" applyAlignment="0" applyProtection="0">
      <alignment vertical="center"/>
    </xf>
    <xf numFmtId="0" fontId="49" fillId="50" borderId="0" applyNumberFormat="0" applyBorder="0" applyAlignment="0" applyProtection="0">
      <alignment vertical="center"/>
    </xf>
    <xf numFmtId="0" fontId="77" fillId="9" borderId="0" applyNumberFormat="0" applyBorder="0" applyAlignment="0" applyProtection="0">
      <alignment vertical="center"/>
    </xf>
    <xf numFmtId="0" fontId="23" fillId="0" borderId="0">
      <alignment vertical="center"/>
    </xf>
    <xf numFmtId="0" fontId="112" fillId="0" borderId="27" applyNumberFormat="0" applyFill="0" applyAlignment="0" applyProtection="0">
      <alignment vertical="center"/>
    </xf>
    <xf numFmtId="0" fontId="76" fillId="24" borderId="0" applyNumberFormat="0" applyBorder="0" applyAlignment="0" applyProtection="0">
      <alignment vertical="center"/>
    </xf>
    <xf numFmtId="0" fontId="77" fillId="9" borderId="0" applyNumberFormat="0" applyBorder="0" applyAlignment="0" applyProtection="0">
      <alignment vertical="center"/>
    </xf>
    <xf numFmtId="0" fontId="23" fillId="0" borderId="0">
      <alignment vertical="center"/>
    </xf>
    <xf numFmtId="0" fontId="76" fillId="24" borderId="0" applyNumberFormat="0" applyBorder="0" applyAlignment="0" applyProtection="0">
      <alignment vertical="center"/>
    </xf>
    <xf numFmtId="0" fontId="124" fillId="52" borderId="34">
      <alignment horizontal="left" vertical="center"/>
      <protection locked="0" hidden="1"/>
    </xf>
    <xf numFmtId="0" fontId="76" fillId="7" borderId="0" applyNumberFormat="0" applyBorder="0" applyAlignment="0" applyProtection="0">
      <alignment vertical="center"/>
    </xf>
    <xf numFmtId="0" fontId="124" fillId="52" borderId="34">
      <alignment horizontal="left" vertical="center"/>
      <protection locked="0" hidden="1"/>
    </xf>
    <xf numFmtId="0" fontId="112" fillId="0" borderId="27" applyNumberFormat="0" applyFill="0" applyAlignment="0" applyProtection="0">
      <alignment vertical="center"/>
    </xf>
    <xf numFmtId="0" fontId="76" fillId="7" borderId="0" applyNumberFormat="0" applyBorder="0" applyAlignment="0" applyProtection="0">
      <alignment vertical="center"/>
    </xf>
    <xf numFmtId="186" fontId="23" fillId="0" borderId="0" applyFont="0" applyFill="0" applyBorder="0" applyAlignment="0" applyProtection="0">
      <alignment vertical="center"/>
    </xf>
    <xf numFmtId="0" fontId="100" fillId="0" borderId="29" applyNumberFormat="0" applyFill="0" applyAlignment="0" applyProtection="0">
      <alignment vertical="center"/>
    </xf>
    <xf numFmtId="0" fontId="76" fillId="7" borderId="0" applyNumberFormat="0" applyBorder="0" applyAlignment="0" applyProtection="0">
      <alignment vertical="center"/>
    </xf>
    <xf numFmtId="0" fontId="20" fillId="0" borderId="35" applyNumberFormat="0" applyFill="0" applyAlignment="0" applyProtection="0">
      <alignment vertical="center"/>
    </xf>
    <xf numFmtId="0" fontId="76" fillId="7" borderId="0" applyNumberFormat="0" applyBorder="0" applyAlignment="0" applyProtection="0">
      <alignment vertical="center"/>
    </xf>
    <xf numFmtId="0" fontId="95" fillId="31" borderId="0" applyNumberFormat="0" applyBorder="0" applyAlignment="0" applyProtection="0">
      <alignment vertical="center"/>
    </xf>
    <xf numFmtId="0" fontId="20" fillId="0" borderId="35" applyNumberFormat="0" applyFill="0" applyAlignment="0" applyProtection="0">
      <alignment vertical="center"/>
    </xf>
    <xf numFmtId="0" fontId="76" fillId="7" borderId="0" applyNumberFormat="0" applyBorder="0" applyAlignment="0" applyProtection="0">
      <alignment vertical="center"/>
    </xf>
    <xf numFmtId="0" fontId="95" fillId="31" borderId="0" applyNumberFormat="0" applyBorder="0" applyAlignment="0" applyProtection="0">
      <alignment vertical="center"/>
    </xf>
    <xf numFmtId="0" fontId="20" fillId="0" borderId="14" applyNumberFormat="0" applyFill="0" applyAlignment="0" applyProtection="0">
      <alignment vertical="center"/>
    </xf>
    <xf numFmtId="0" fontId="76" fillId="7" borderId="0" applyNumberFormat="0" applyBorder="0" applyAlignment="0" applyProtection="0">
      <alignment vertical="center"/>
    </xf>
    <xf numFmtId="0" fontId="92" fillId="0" borderId="16" applyNumberFormat="0" applyFill="0" applyAlignment="0" applyProtection="0">
      <alignment vertical="center"/>
    </xf>
    <xf numFmtId="9" fontId="23" fillId="0" borderId="0" applyFont="0" applyFill="0" applyBorder="0" applyAlignment="0" applyProtection="0">
      <alignment vertical="center"/>
    </xf>
    <xf numFmtId="0" fontId="20" fillId="0" borderId="14" applyNumberFormat="0" applyFill="0" applyAlignment="0" applyProtection="0">
      <alignment vertical="center"/>
    </xf>
    <xf numFmtId="0" fontId="76" fillId="7" borderId="0" applyNumberFormat="0" applyBorder="0" applyAlignment="0" applyProtection="0">
      <alignment vertical="center"/>
    </xf>
    <xf numFmtId="0" fontId="92" fillId="0" borderId="16" applyNumberFormat="0" applyFill="0" applyAlignment="0" applyProtection="0">
      <alignment vertical="center"/>
    </xf>
    <xf numFmtId="0" fontId="49" fillId="11" borderId="0" applyNumberFormat="0" applyBorder="0" applyAlignment="0" applyProtection="0">
      <alignment vertical="center"/>
    </xf>
    <xf numFmtId="0" fontId="49" fillId="52" borderId="0" applyNumberFormat="0" applyBorder="0" applyAlignment="0" applyProtection="0">
      <alignment vertical="center"/>
    </xf>
    <xf numFmtId="0" fontId="100" fillId="0" borderId="29" applyNumberFormat="0" applyFill="0" applyAlignment="0" applyProtection="0">
      <alignment vertical="center"/>
    </xf>
    <xf numFmtId="0" fontId="23" fillId="0" borderId="0">
      <alignment vertical="center"/>
    </xf>
    <xf numFmtId="0" fontId="23" fillId="0" borderId="0">
      <alignment vertical="center"/>
    </xf>
    <xf numFmtId="0" fontId="101" fillId="0" borderId="0" applyNumberFormat="0" applyFill="0" applyBorder="0" applyAlignment="0" applyProtection="0">
      <alignment vertical="center"/>
    </xf>
    <xf numFmtId="0" fontId="49" fillId="52" borderId="0" applyNumberFormat="0" applyBorder="0" applyAlignment="0" applyProtection="0">
      <alignment vertical="center"/>
    </xf>
    <xf numFmtId="0" fontId="76" fillId="52" borderId="0" applyNumberFormat="0" applyBorder="0" applyAlignment="0" applyProtection="0">
      <alignment vertical="center"/>
    </xf>
    <xf numFmtId="0" fontId="76" fillId="52" borderId="0" applyNumberFormat="0" applyBorder="0" applyAlignment="0" applyProtection="0">
      <alignment vertical="center"/>
    </xf>
    <xf numFmtId="0" fontId="76" fillId="16" borderId="0" applyNumberFormat="0" applyBorder="0" applyAlignment="0" applyProtection="0">
      <alignment vertical="center"/>
    </xf>
    <xf numFmtId="0" fontId="92" fillId="0" borderId="16" applyNumberFormat="0" applyFill="0" applyAlignment="0" applyProtection="0">
      <alignment vertical="center"/>
    </xf>
    <xf numFmtId="19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00" fillId="0" borderId="29" applyNumberFormat="0" applyFill="0" applyAlignment="0" applyProtection="0">
      <alignment vertical="center"/>
    </xf>
    <xf numFmtId="187" fontId="23" fillId="0" borderId="0" applyFont="0" applyFill="0" applyBorder="0" applyAlignment="0" applyProtection="0">
      <alignment vertical="center"/>
    </xf>
    <xf numFmtId="0" fontId="77" fillId="9" borderId="0" applyNumberFormat="0" applyBorder="0" applyAlignment="0" applyProtection="0">
      <alignment vertical="center"/>
    </xf>
    <xf numFmtId="0" fontId="23" fillId="0" borderId="0">
      <alignment vertical="center"/>
    </xf>
    <xf numFmtId="0" fontId="112" fillId="0" borderId="27" applyNumberFormat="0" applyFill="0" applyAlignment="0" applyProtection="0">
      <alignment vertical="center"/>
    </xf>
    <xf numFmtId="197" fontId="121" fillId="0" borderId="0">
      <alignment vertical="center"/>
    </xf>
    <xf numFmtId="0" fontId="120" fillId="0" borderId="0">
      <alignment vertical="center"/>
    </xf>
    <xf numFmtId="15" fontId="117" fillId="0" borderId="0">
      <alignment vertical="center"/>
    </xf>
    <xf numFmtId="15" fontId="117" fillId="0" borderId="0">
      <alignment vertical="center"/>
    </xf>
    <xf numFmtId="0" fontId="111" fillId="31" borderId="0" applyNumberFormat="0" applyBorder="0" applyAlignment="0" applyProtection="0">
      <alignment vertical="center"/>
    </xf>
    <xf numFmtId="200" fontId="121" fillId="0" borderId="0">
      <alignment vertical="center"/>
    </xf>
    <xf numFmtId="0" fontId="23" fillId="0" borderId="0">
      <alignment vertical="center"/>
    </xf>
    <xf numFmtId="9" fontId="23" fillId="0" borderId="0" applyFont="0" applyFill="0" applyBorder="0" applyAlignment="0" applyProtection="0">
      <alignment vertical="center"/>
    </xf>
    <xf numFmtId="0" fontId="126" fillId="0" borderId="36" applyNumberFormat="0" applyFill="0" applyAlignment="0" applyProtection="0">
      <alignment vertical="center"/>
    </xf>
    <xf numFmtId="0" fontId="23" fillId="0" borderId="0">
      <alignment vertical="center"/>
    </xf>
    <xf numFmtId="0" fontId="83" fillId="12" borderId="0" applyNumberFormat="0" applyBorder="0" applyAlignment="0" applyProtection="0">
      <alignment vertical="center"/>
    </xf>
    <xf numFmtId="0" fontId="75" fillId="8" borderId="0" applyNumberFormat="0" applyBorder="0" applyAlignment="0" applyProtection="0">
      <alignment vertical="center"/>
    </xf>
    <xf numFmtId="0" fontId="116" fillId="0" borderId="32" applyNumberFormat="0" applyAlignment="0" applyProtection="0">
      <alignment horizontal="left" vertical="center"/>
    </xf>
    <xf numFmtId="0" fontId="116" fillId="0" borderId="5">
      <alignment horizontal="left" vertical="center"/>
    </xf>
    <xf numFmtId="0" fontId="116" fillId="0" borderId="5">
      <alignment horizontal="left" vertical="center"/>
    </xf>
    <xf numFmtId="43" fontId="0" fillId="0" borderId="0" applyFont="0" applyFill="0" applyBorder="0" applyAlignment="0" applyProtection="0">
      <alignment vertical="center"/>
    </xf>
    <xf numFmtId="0" fontId="83" fillId="11" borderId="1" applyNumberFormat="0" applyBorder="0" applyAlignment="0" applyProtection="0">
      <alignment vertical="center"/>
    </xf>
    <xf numFmtId="43" fontId="0" fillId="0" borderId="0" applyFont="0" applyFill="0" applyBorder="0" applyAlignment="0" applyProtection="0">
      <alignment vertical="center"/>
    </xf>
    <xf numFmtId="0" fontId="83" fillId="11" borderId="1" applyNumberFormat="0" applyBorder="0" applyAlignment="0" applyProtection="0">
      <alignment vertical="center"/>
    </xf>
    <xf numFmtId="0" fontId="83" fillId="11" borderId="1" applyNumberFormat="0" applyBorder="0" applyAlignment="0" applyProtection="0">
      <alignment vertical="center"/>
    </xf>
    <xf numFmtId="0" fontId="83" fillId="11" borderId="1" applyNumberFormat="0" applyBorder="0" applyAlignment="0" applyProtection="0">
      <alignment vertical="center"/>
    </xf>
    <xf numFmtId="0" fontId="23" fillId="0" borderId="0">
      <alignment vertical="center"/>
    </xf>
    <xf numFmtId="0" fontId="83" fillId="11" borderId="1" applyNumberFormat="0" applyBorder="0" applyAlignment="0" applyProtection="0">
      <alignment vertical="center"/>
    </xf>
    <xf numFmtId="0" fontId="83" fillId="11" borderId="1" applyNumberFormat="0" applyBorder="0" applyAlignment="0" applyProtection="0">
      <alignment vertical="center"/>
    </xf>
    <xf numFmtId="0" fontId="75" fillId="62" borderId="0" applyNumberFormat="0" applyBorder="0" applyAlignment="0" applyProtection="0">
      <alignment vertical="center"/>
    </xf>
    <xf numFmtId="0" fontId="23" fillId="0" borderId="0">
      <alignment vertical="center"/>
    </xf>
    <xf numFmtId="201" fontId="127" fillId="63" borderId="0">
      <alignment vertical="center"/>
    </xf>
    <xf numFmtId="201" fontId="128" fillId="64" borderId="0">
      <alignment vertical="center"/>
    </xf>
    <xf numFmtId="0" fontId="107" fillId="0" borderId="0" applyNumberFormat="0" applyFill="0" applyBorder="0" applyAlignment="0" applyProtection="0">
      <alignment vertical="center"/>
    </xf>
    <xf numFmtId="38" fontId="23" fillId="0" borderId="0" applyFont="0" applyFill="0" applyBorder="0" applyAlignment="0" applyProtection="0">
      <alignment vertical="center"/>
    </xf>
    <xf numFmtId="0" fontId="72" fillId="0" borderId="12" applyNumberFormat="0" applyFill="0" applyProtection="0">
      <alignment horizontal="center" vertical="center"/>
    </xf>
    <xf numFmtId="0" fontId="23" fillId="0" borderId="0">
      <alignment vertical="center"/>
    </xf>
    <xf numFmtId="0" fontId="23" fillId="0" borderId="0">
      <alignment vertical="center"/>
    </xf>
    <xf numFmtId="40" fontId="23" fillId="0" borderId="0" applyFont="0" applyFill="0" applyBorder="0" applyAlignment="0" applyProtection="0">
      <alignment vertical="center"/>
    </xf>
    <xf numFmtId="43" fontId="0" fillId="0" borderId="0" applyFont="0" applyFill="0" applyBorder="0" applyAlignment="0" applyProtection="0">
      <alignment vertical="center"/>
    </xf>
    <xf numFmtId="189" fontId="23" fillId="0" borderId="0" applyFont="0" applyFill="0" applyBorder="0" applyAlignment="0" applyProtection="0">
      <alignment vertical="center"/>
    </xf>
    <xf numFmtId="194" fontId="23" fillId="0" borderId="0" applyFont="0" applyFill="0" applyBorder="0" applyAlignment="0" applyProtection="0">
      <alignment vertical="center"/>
    </xf>
    <xf numFmtId="1" fontId="26" fillId="0" borderId="12" applyFill="0" applyProtection="0">
      <alignment horizontal="center" vertical="center"/>
    </xf>
    <xf numFmtId="0" fontId="92" fillId="0" borderId="16" applyNumberFormat="0" applyFill="0" applyAlignment="0" applyProtection="0">
      <alignment vertical="center"/>
    </xf>
    <xf numFmtId="40" fontId="129" fillId="57" borderId="34">
      <alignment horizontal="centerContinuous" vertical="center"/>
    </xf>
    <xf numFmtId="1" fontId="26" fillId="0" borderId="12" applyFill="0" applyProtection="0">
      <alignment horizontal="center" vertical="center"/>
    </xf>
    <xf numFmtId="40" fontId="129" fillId="57" borderId="34">
      <alignment horizontal="centerContinuous" vertical="center"/>
    </xf>
    <xf numFmtId="9" fontId="23" fillId="0" borderId="0" applyFont="0" applyFill="0" applyBorder="0" applyAlignment="0" applyProtection="0">
      <alignment vertical="center"/>
    </xf>
    <xf numFmtId="0" fontId="101" fillId="0" borderId="21">
      <alignment horizontal="center" vertical="center"/>
    </xf>
    <xf numFmtId="37" fontId="130" fillId="0" borderId="0">
      <alignment vertical="center"/>
    </xf>
    <xf numFmtId="0" fontId="101" fillId="0" borderId="21">
      <alignment horizontal="center" vertical="center"/>
    </xf>
    <xf numFmtId="37" fontId="130" fillId="0" borderId="0">
      <alignment vertical="center"/>
    </xf>
    <xf numFmtId="0" fontId="4" fillId="0" borderId="0">
      <alignment vertical="center"/>
    </xf>
    <xf numFmtId="0" fontId="0" fillId="0" borderId="0">
      <alignment vertical="center"/>
    </xf>
    <xf numFmtId="0" fontId="101" fillId="0" borderId="21">
      <alignment horizontal="center" vertical="center"/>
    </xf>
    <xf numFmtId="37" fontId="130" fillId="0" borderId="0">
      <alignment vertical="center"/>
    </xf>
    <xf numFmtId="0" fontId="101" fillId="0" borderId="21">
      <alignment horizontal="center" vertical="center"/>
    </xf>
    <xf numFmtId="37" fontId="130" fillId="0" borderId="0">
      <alignment vertical="center"/>
    </xf>
    <xf numFmtId="9" fontId="23" fillId="0" borderId="0" applyFont="0" applyFill="0" applyBorder="0" applyAlignment="0" applyProtection="0">
      <alignment vertical="center"/>
    </xf>
    <xf numFmtId="0" fontId="131" fillId="0" borderId="0">
      <alignment vertical="top"/>
      <protection locked="0"/>
    </xf>
    <xf numFmtId="202" fontId="26" fillId="0" borderId="0">
      <alignment vertical="center"/>
    </xf>
    <xf numFmtId="0" fontId="109" fillId="0" borderId="0">
      <alignment vertical="center"/>
    </xf>
    <xf numFmtId="9" fontId="23" fillId="0" borderId="0" applyFont="0" applyFill="0" applyBorder="0" applyAlignment="0" applyProtection="0">
      <alignment vertical="center"/>
    </xf>
    <xf numFmtId="0" fontId="119" fillId="52" borderId="28" applyNumberFormat="0" applyAlignment="0" applyProtection="0">
      <alignment vertical="center"/>
    </xf>
    <xf numFmtId="0" fontId="23" fillId="0" borderId="0">
      <alignment vertical="center"/>
    </xf>
    <xf numFmtId="3" fontId="23" fillId="0" borderId="0" applyFont="0" applyFill="0" applyBorder="0" applyAlignment="0" applyProtection="0">
      <alignment vertical="center"/>
    </xf>
    <xf numFmtId="0" fontId="23" fillId="0" borderId="0">
      <alignment vertical="center"/>
    </xf>
    <xf numFmtId="14" fontId="78" fillId="0" borderId="0">
      <alignment horizontal="center" vertical="center" wrapText="1"/>
      <protection locked="0"/>
    </xf>
    <xf numFmtId="0" fontId="23" fillId="0" borderId="0">
      <alignment vertical="center"/>
    </xf>
    <xf numFmtId="0" fontId="118" fillId="59" borderId="31">
      <alignment vertical="center"/>
      <protection locked="0"/>
    </xf>
    <xf numFmtId="0" fontId="0" fillId="0" borderId="0">
      <alignment vertical="center"/>
    </xf>
    <xf numFmtId="10" fontId="23" fillId="0" borderId="0" applyFont="0" applyFill="0" applyBorder="0" applyAlignment="0" applyProtection="0">
      <alignment vertical="center"/>
    </xf>
    <xf numFmtId="9" fontId="23" fillId="0" borderId="0" applyFont="0" applyFill="0" applyBorder="0" applyAlignment="0" applyProtection="0">
      <alignment vertical="center"/>
    </xf>
    <xf numFmtId="0" fontId="132" fillId="0" borderId="0" applyNumberFormat="0" applyFill="0" applyBorder="0" applyAlignment="0" applyProtection="0">
      <alignment vertical="center"/>
    </xf>
    <xf numFmtId="0" fontId="89" fillId="0" borderId="0" applyNumberFormat="0" applyFill="0" applyBorder="0" applyAlignment="0" applyProtection="0">
      <alignment vertical="center"/>
    </xf>
    <xf numFmtId="9" fontId="23" fillId="0" borderId="0" applyFont="0" applyFill="0" applyBorder="0" applyAlignment="0" applyProtection="0">
      <alignment vertical="center"/>
    </xf>
    <xf numFmtId="0" fontId="23" fillId="0" borderId="0">
      <alignment vertical="center"/>
    </xf>
    <xf numFmtId="188" fontId="23" fillId="0" borderId="0" applyFont="0" applyFill="0" applyProtection="0">
      <alignment vertical="center"/>
    </xf>
    <xf numFmtId="0" fontId="75" fillId="65" borderId="0" applyNumberFormat="0" applyBorder="0" applyAlignment="0" applyProtection="0">
      <alignment vertical="center"/>
    </xf>
    <xf numFmtId="0" fontId="23" fillId="0" borderId="0" applyNumberFormat="0" applyFont="0" applyFill="0" applyBorder="0" applyAlignment="0" applyProtection="0">
      <alignment horizontal="left" vertical="center"/>
    </xf>
    <xf numFmtId="0" fontId="101" fillId="0" borderId="21">
      <alignment horizontal="center" vertical="center"/>
    </xf>
    <xf numFmtId="0" fontId="26" fillId="0" borderId="25" applyNumberFormat="0" applyFill="0" applyProtection="0">
      <alignment horizontal="right" vertical="center"/>
    </xf>
    <xf numFmtId="15" fontId="23" fillId="0" borderId="0" applyFont="0" applyFill="0" applyBorder="0" applyAlignment="0" applyProtection="0">
      <alignment vertical="center"/>
    </xf>
    <xf numFmtId="0" fontId="26" fillId="0" borderId="25" applyNumberFormat="0" applyFill="0" applyProtection="0">
      <alignment horizontal="right" vertical="center"/>
    </xf>
    <xf numFmtId="15" fontId="23" fillId="0" borderId="0" applyFont="0" applyFill="0" applyBorder="0" applyAlignment="0" applyProtection="0">
      <alignment vertical="center"/>
    </xf>
    <xf numFmtId="0" fontId="100" fillId="0" borderId="0" applyNumberFormat="0" applyFill="0" applyBorder="0" applyAlignment="0" applyProtection="0">
      <alignment vertical="center"/>
    </xf>
    <xf numFmtId="4" fontId="23" fillId="0" borderId="0" applyFont="0" applyFill="0" applyBorder="0" applyAlignment="0" applyProtection="0">
      <alignment vertical="center"/>
    </xf>
    <xf numFmtId="0" fontId="23" fillId="0" borderId="0">
      <alignment vertical="center"/>
    </xf>
    <xf numFmtId="4" fontId="23" fillId="0" borderId="0" applyFont="0" applyFill="0" applyBorder="0" applyAlignment="0" applyProtection="0">
      <alignment vertical="center"/>
    </xf>
    <xf numFmtId="0" fontId="26" fillId="0" borderId="25" applyNumberFormat="0" applyFill="0" applyProtection="0">
      <alignment horizontal="right" vertical="center"/>
    </xf>
    <xf numFmtId="0" fontId="0" fillId="0" borderId="0">
      <alignment vertical="center"/>
    </xf>
    <xf numFmtId="0" fontId="101" fillId="0" borderId="21">
      <alignment horizontal="center" vertical="center"/>
    </xf>
    <xf numFmtId="0" fontId="0" fillId="0" borderId="0">
      <alignment vertical="center"/>
    </xf>
    <xf numFmtId="0" fontId="101" fillId="0" borderId="21">
      <alignment horizontal="center" vertical="center"/>
    </xf>
    <xf numFmtId="0" fontId="101" fillId="0" borderId="21">
      <alignment horizontal="center" vertical="center"/>
    </xf>
    <xf numFmtId="0" fontId="101" fillId="0" borderId="21">
      <alignment horizontal="center" vertical="center"/>
    </xf>
    <xf numFmtId="0" fontId="23" fillId="0" borderId="0">
      <alignment vertical="center"/>
    </xf>
    <xf numFmtId="3" fontId="23" fillId="0" borderId="0" applyFont="0" applyFill="0" applyBorder="0" applyAlignment="0" applyProtection="0">
      <alignment vertical="center"/>
    </xf>
    <xf numFmtId="0" fontId="23" fillId="0" borderId="0">
      <alignment vertical="center"/>
    </xf>
    <xf numFmtId="0" fontId="119" fillId="52" borderId="28" applyNumberFormat="0" applyAlignment="0" applyProtection="0">
      <alignment vertical="center"/>
    </xf>
    <xf numFmtId="0" fontId="23" fillId="0" borderId="0">
      <alignment vertical="center"/>
    </xf>
    <xf numFmtId="0" fontId="23" fillId="61" borderId="0" applyNumberFormat="0" applyFont="0" applyBorder="0" applyAlignment="0" applyProtection="0">
      <alignment vertical="center"/>
    </xf>
    <xf numFmtId="0" fontId="118" fillId="59" borderId="31">
      <alignment vertical="center"/>
      <protection locked="0"/>
    </xf>
    <xf numFmtId="0" fontId="133" fillId="0" borderId="0">
      <alignment vertical="center"/>
    </xf>
    <xf numFmtId="0" fontId="75" fillId="55" borderId="0" applyNumberFormat="0" applyBorder="0" applyAlignment="0" applyProtection="0">
      <alignment vertical="center"/>
    </xf>
    <xf numFmtId="0" fontId="118" fillId="59" borderId="31">
      <alignment vertical="center"/>
      <protection locked="0"/>
    </xf>
    <xf numFmtId="0" fontId="23" fillId="0" borderId="0">
      <alignment vertical="center"/>
    </xf>
    <xf numFmtId="0" fontId="118" fillId="59" borderId="31">
      <alignment vertical="center"/>
      <protection locked="0"/>
    </xf>
    <xf numFmtId="9" fontId="23" fillId="0" borderId="0" applyFont="0" applyFill="0" applyBorder="0" applyAlignment="0" applyProtection="0">
      <alignment vertical="center"/>
    </xf>
    <xf numFmtId="43" fontId="0"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183" fontId="0" fillId="0" borderId="0" applyFont="0" applyFill="0" applyBorder="0" applyAlignment="0" applyProtection="0">
      <alignment vertical="center"/>
    </xf>
    <xf numFmtId="0" fontId="134" fillId="0" borderId="0" applyNumberFormat="0" applyFill="0" applyBorder="0" applyAlignment="0" applyProtection="0">
      <alignment vertical="center"/>
    </xf>
    <xf numFmtId="0" fontId="89" fillId="0" borderId="0" applyNumberForma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107" fillId="0" borderId="0" applyNumberFormat="0" applyFill="0" applyBorder="0" applyAlignment="0" applyProtection="0">
      <alignment vertical="center"/>
    </xf>
    <xf numFmtId="0" fontId="95" fillId="20" borderId="0" applyNumberFormat="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3" fillId="0" borderId="0" applyProtection="0"/>
    <xf numFmtId="9" fontId="23" fillId="0" borderId="0" applyFont="0" applyFill="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0" fillId="0" borderId="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126" fillId="0" borderId="36" applyNumberFormat="0" applyFill="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112" fillId="0" borderId="27" applyNumberFormat="0" applyFill="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6" fillId="0" borderId="25" applyNumberFormat="0" applyFill="0" applyProtection="0">
      <alignment horizontal="right" vertical="center"/>
    </xf>
    <xf numFmtId="9" fontId="23" fillId="0" borderId="0" applyFont="0" applyFill="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123" fillId="0" borderId="33" applyNumberFormat="0" applyFill="0" applyAlignment="0" applyProtection="0">
      <alignment vertical="center"/>
    </xf>
    <xf numFmtId="9" fontId="23" fillId="0" borderId="0" applyFont="0" applyFill="0" applyBorder="0" applyAlignment="0" applyProtection="0">
      <alignment vertical="center"/>
    </xf>
    <xf numFmtId="0" fontId="134" fillId="0" borderId="37" applyNumberFormat="0" applyFill="0" applyAlignment="0" applyProtection="0">
      <alignment vertical="center"/>
    </xf>
    <xf numFmtId="0" fontId="132" fillId="0" borderId="0" applyNumberFormat="0" applyFill="0" applyBorder="0" applyAlignment="0" applyProtection="0">
      <alignment vertical="center"/>
    </xf>
    <xf numFmtId="9" fontId="23" fillId="0" borderId="0" applyFont="0" applyFill="0" applyBorder="0" applyAlignment="0" applyProtection="0">
      <alignment vertical="center"/>
    </xf>
    <xf numFmtId="0" fontId="107" fillId="0" borderId="0" applyNumberFormat="0" applyFill="0" applyBorder="0" applyAlignment="0" applyProtection="0">
      <alignment vertical="center"/>
    </xf>
    <xf numFmtId="0" fontId="89" fillId="0" borderId="0" applyNumberFormat="0" applyFill="0" applyBorder="0" applyAlignment="0" applyProtection="0">
      <alignment vertical="center"/>
    </xf>
    <xf numFmtId="9" fontId="23" fillId="0" borderId="0" applyFont="0" applyFill="0" applyBorder="0" applyAlignment="0" applyProtection="0">
      <alignment vertical="center"/>
    </xf>
    <xf numFmtId="0" fontId="107" fillId="0" borderId="0" applyNumberFormat="0" applyFill="0" applyBorder="0" applyAlignment="0" applyProtection="0">
      <alignment vertical="center"/>
    </xf>
    <xf numFmtId="9" fontId="23" fillId="0" borderId="0" applyFont="0" applyFill="0" applyBorder="0" applyAlignment="0" applyProtection="0">
      <alignment vertical="center"/>
    </xf>
    <xf numFmtId="0" fontId="135" fillId="0" borderId="25" applyNumberFormat="0" applyFill="0" applyProtection="0">
      <alignment horizontal="center" vertical="center"/>
    </xf>
    <xf numFmtId="203" fontId="23" fillId="0" borderId="0" applyFont="0" applyFill="0" applyBorder="0" applyAlignment="0" applyProtection="0">
      <alignment vertical="center"/>
    </xf>
    <xf numFmtId="0" fontId="26" fillId="0" borderId="25" applyNumberFormat="0" applyFill="0" applyProtection="0">
      <alignment horizontal="right" vertical="center"/>
    </xf>
    <xf numFmtId="0" fontId="26" fillId="0" borderId="25" applyNumberFormat="0" applyFill="0" applyProtection="0">
      <alignment horizontal="right" vertical="center"/>
    </xf>
    <xf numFmtId="0" fontId="92" fillId="0" borderId="16" applyNumberFormat="0" applyFill="0" applyAlignment="0" applyProtection="0">
      <alignment vertical="center"/>
    </xf>
    <xf numFmtId="0" fontId="92" fillId="0" borderId="16" applyNumberFormat="0" applyFill="0" applyAlignment="0" applyProtection="0">
      <alignment vertical="center"/>
    </xf>
    <xf numFmtId="0" fontId="112" fillId="0" borderId="27" applyNumberFormat="0" applyFill="0" applyAlignment="0" applyProtection="0">
      <alignment vertical="center"/>
    </xf>
    <xf numFmtId="0" fontId="23" fillId="0" borderId="0">
      <alignment vertical="center"/>
    </xf>
    <xf numFmtId="0" fontId="92" fillId="0" borderId="16" applyNumberFormat="0" applyFill="0" applyAlignment="0" applyProtection="0">
      <alignment vertical="center"/>
    </xf>
    <xf numFmtId="0" fontId="23" fillId="0" borderId="0">
      <alignment vertical="center"/>
    </xf>
    <xf numFmtId="0" fontId="112" fillId="0" borderId="27" applyNumberFormat="0" applyFill="0" applyAlignment="0" applyProtection="0">
      <alignment vertical="center"/>
    </xf>
    <xf numFmtId="0" fontId="23" fillId="0" borderId="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77" fillId="9" borderId="0" applyNumberFormat="0" applyBorder="0" applyAlignment="0" applyProtection="0">
      <alignment vertical="center"/>
    </xf>
    <xf numFmtId="0" fontId="100" fillId="0" borderId="29" applyNumberFormat="0" applyFill="0" applyAlignment="0" applyProtection="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23" fillId="0" borderId="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112" fillId="0" borderId="27" applyNumberFormat="0" applyFill="0" applyAlignment="0" applyProtection="0">
      <alignment vertical="center"/>
    </xf>
    <xf numFmtId="0" fontId="23" fillId="0" borderId="0"/>
    <xf numFmtId="0" fontId="23" fillId="0" borderId="0">
      <alignment vertical="center"/>
    </xf>
    <xf numFmtId="0" fontId="112" fillId="0" borderId="27" applyNumberFormat="0" applyFill="0" applyAlignment="0" applyProtection="0">
      <alignment vertical="center"/>
    </xf>
    <xf numFmtId="0" fontId="77" fillId="9" borderId="0" applyNumberFormat="0" applyBorder="0" applyAlignment="0" applyProtection="0">
      <alignment vertical="center"/>
    </xf>
    <xf numFmtId="0" fontId="134" fillId="0" borderId="37" applyNumberFormat="0" applyFill="0" applyAlignment="0" applyProtection="0">
      <alignment vertical="center"/>
    </xf>
    <xf numFmtId="0" fontId="77" fillId="9" borderId="0" applyNumberFormat="0" applyBorder="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26" fillId="0" borderId="25" applyNumberFormat="0" applyFill="0" applyProtection="0">
      <alignment horizontal="lef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00" fillId="0" borderId="0" applyNumberFormat="0" applyFill="0" applyBorder="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00" fillId="0" borderId="29" applyNumberFormat="0" applyFill="0" applyAlignment="0" applyProtection="0">
      <alignment vertical="center"/>
    </xf>
    <xf numFmtId="0" fontId="114" fillId="0" borderId="1">
      <alignment horizontal="left" vertical="center"/>
    </xf>
    <xf numFmtId="0" fontId="100" fillId="0" borderId="29" applyNumberFormat="0" applyFill="0" applyAlignment="0" applyProtection="0">
      <alignment vertical="center"/>
    </xf>
    <xf numFmtId="0" fontId="23" fillId="0" borderId="0">
      <alignment vertical="center"/>
    </xf>
    <xf numFmtId="0" fontId="100" fillId="0" borderId="29" applyNumberFormat="0" applyFill="0" applyAlignment="0" applyProtection="0">
      <alignment vertical="center"/>
    </xf>
    <xf numFmtId="0" fontId="23" fillId="0" borderId="0">
      <alignment vertical="center"/>
    </xf>
    <xf numFmtId="1" fontId="26" fillId="0" borderId="12" applyFill="0" applyProtection="0">
      <alignment horizontal="center" vertical="center"/>
    </xf>
    <xf numFmtId="0" fontId="100" fillId="0" borderId="29" applyNumberFormat="0" applyFill="0" applyAlignment="0" applyProtection="0">
      <alignment vertical="center"/>
    </xf>
    <xf numFmtId="183" fontId="0" fillId="0" borderId="0" applyFont="0" applyFill="0" applyBorder="0" applyAlignment="0" applyProtection="0">
      <alignment vertical="center"/>
    </xf>
    <xf numFmtId="0" fontId="13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95" fillId="31"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0"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0" fillId="0" borderId="0">
      <alignment vertical="center"/>
    </xf>
    <xf numFmtId="0" fontId="107" fillId="0" borderId="0" applyNumberFormat="0" applyFill="0" applyBorder="0" applyAlignment="0" applyProtection="0">
      <alignment vertical="center"/>
    </xf>
    <xf numFmtId="0" fontId="119" fillId="52" borderId="28" applyNumberFormat="0" applyAlignment="0" applyProtection="0">
      <alignment vertical="center"/>
    </xf>
    <xf numFmtId="0" fontId="0" fillId="0" borderId="0">
      <alignment vertical="center"/>
    </xf>
    <xf numFmtId="0" fontId="107"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23" fillId="0" borderId="0">
      <alignment vertical="center"/>
    </xf>
    <xf numFmtId="0" fontId="135" fillId="0" borderId="25" applyNumberFormat="0" applyFill="0" applyProtection="0">
      <alignment horizontal="center" vertical="center"/>
    </xf>
    <xf numFmtId="0" fontId="135" fillId="0" borderId="25" applyNumberFormat="0" applyFill="0" applyProtection="0">
      <alignment horizontal="center" vertical="center"/>
    </xf>
    <xf numFmtId="0" fontId="77" fillId="18" borderId="0" applyNumberFormat="0" applyBorder="0" applyAlignment="0" applyProtection="0">
      <alignment vertical="center"/>
    </xf>
    <xf numFmtId="0" fontId="135" fillId="0" borderId="25" applyNumberFormat="0" applyFill="0" applyProtection="0">
      <alignment horizontal="center" vertical="center"/>
    </xf>
    <xf numFmtId="0" fontId="135" fillId="0" borderId="25" applyNumberFormat="0" applyFill="0" applyProtection="0">
      <alignment horizontal="center" vertical="center"/>
    </xf>
    <xf numFmtId="0" fontId="95" fillId="20" borderId="0" applyNumberFormat="0" applyBorder="0" applyAlignment="0" applyProtection="0">
      <alignment vertical="center"/>
    </xf>
    <xf numFmtId="0" fontId="135" fillId="0" borderId="25" applyNumberFormat="0" applyFill="0" applyProtection="0">
      <alignment horizontal="center" vertical="center"/>
    </xf>
    <xf numFmtId="0" fontId="135" fillId="0" borderId="25" applyNumberFormat="0" applyFill="0" applyProtection="0">
      <alignment horizontal="center" vertical="center"/>
    </xf>
    <xf numFmtId="0" fontId="135" fillId="0" borderId="25" applyNumberFormat="0" applyFill="0" applyProtection="0">
      <alignment horizontal="center" vertical="center"/>
    </xf>
    <xf numFmtId="0" fontId="136" fillId="0" borderId="0" applyNumberFormat="0" applyFill="0" applyBorder="0" applyAlignment="0" applyProtection="0">
      <alignment vertical="center"/>
    </xf>
    <xf numFmtId="0" fontId="136" fillId="0" borderId="0" applyNumberFormat="0" applyFill="0" applyBorder="0" applyAlignment="0" applyProtection="0">
      <alignment vertical="center"/>
    </xf>
    <xf numFmtId="0" fontId="23" fillId="0" borderId="0">
      <alignment vertical="center"/>
    </xf>
    <xf numFmtId="0" fontId="72" fillId="0" borderId="12" applyNumberFormat="0" applyFill="0" applyProtection="0">
      <alignment horizontal="center" vertical="center"/>
    </xf>
    <xf numFmtId="0" fontId="23" fillId="0" borderId="0">
      <alignment vertical="center"/>
    </xf>
    <xf numFmtId="0" fontId="72" fillId="0" borderId="12" applyNumberFormat="0" applyFill="0" applyProtection="0">
      <alignment horizontal="center" vertical="center"/>
    </xf>
    <xf numFmtId="0" fontId="23" fillId="0" borderId="0">
      <alignment vertical="center"/>
    </xf>
    <xf numFmtId="0" fontId="23" fillId="0" borderId="0">
      <alignment vertical="center"/>
    </xf>
    <xf numFmtId="0" fontId="72" fillId="0" borderId="12" applyNumberFormat="0" applyFill="0" applyProtection="0">
      <alignment horizontal="center" vertical="center"/>
    </xf>
    <xf numFmtId="0" fontId="23" fillId="0" borderId="0">
      <alignment vertical="center"/>
    </xf>
    <xf numFmtId="0" fontId="72" fillId="0" borderId="12" applyNumberFormat="0" applyFill="0" applyProtection="0">
      <alignment horizontal="center" vertical="center"/>
    </xf>
    <xf numFmtId="0" fontId="23" fillId="0" borderId="0">
      <alignment vertical="center"/>
    </xf>
    <xf numFmtId="0" fontId="72" fillId="0" borderId="12" applyNumberFormat="0" applyFill="0" applyProtection="0">
      <alignment horizontal="center" vertical="center"/>
    </xf>
    <xf numFmtId="0" fontId="89" fillId="0" borderId="0" applyNumberFormat="0" applyFill="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89" fillId="0" borderId="0" applyNumberFormat="0" applyFill="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31" borderId="0" applyNumberFormat="0" applyBorder="0" applyAlignment="0" applyProtection="0">
      <alignment vertical="center"/>
    </xf>
    <xf numFmtId="0" fontId="113" fillId="0" borderId="0" applyNumberFormat="0" applyFill="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95" fillId="20" borderId="0" applyNumberFormat="0" applyBorder="0" applyAlignment="0" applyProtection="0">
      <alignment vertical="center"/>
    </xf>
    <xf numFmtId="0" fontId="111" fillId="31" borderId="0" applyNumberFormat="0" applyBorder="0" applyAlignment="0" applyProtection="0">
      <alignment vertical="center"/>
    </xf>
    <xf numFmtId="0" fontId="95" fillId="20" borderId="0" applyNumberFormat="0" applyBorder="0" applyAlignment="0" applyProtection="0">
      <alignment vertical="center"/>
    </xf>
    <xf numFmtId="0" fontId="23" fillId="0" borderId="0">
      <alignment vertical="center"/>
    </xf>
    <xf numFmtId="0" fontId="95" fillId="20" borderId="0" applyNumberFormat="0" applyBorder="0" applyAlignment="0" applyProtection="0">
      <alignment vertical="center"/>
    </xf>
    <xf numFmtId="0" fontId="111" fillId="31" borderId="0" applyNumberFormat="0" applyBorder="0" applyAlignment="0" applyProtection="0">
      <alignment vertical="center"/>
    </xf>
    <xf numFmtId="0" fontId="111"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95" fillId="31" borderId="0" applyNumberFormat="0" applyBorder="0" applyAlignment="0" applyProtection="0">
      <alignment vertical="center"/>
    </xf>
    <xf numFmtId="0" fontId="23" fillId="0" borderId="0">
      <alignment vertical="center"/>
    </xf>
    <xf numFmtId="0" fontId="111" fillId="20" borderId="0" applyNumberFormat="0" applyBorder="0" applyAlignment="0" applyProtection="0">
      <alignment vertical="center"/>
    </xf>
    <xf numFmtId="0" fontId="111" fillId="20" borderId="0" applyNumberFormat="0" applyBorder="0" applyAlignment="0" applyProtection="0">
      <alignment vertical="center"/>
    </xf>
    <xf numFmtId="0" fontId="111" fillId="20" borderId="0" applyNumberFormat="0" applyBorder="0" applyAlignment="0" applyProtection="0">
      <alignment vertical="center"/>
    </xf>
    <xf numFmtId="0" fontId="111" fillId="20" borderId="0" applyNumberFormat="0" applyBorder="0" applyAlignment="0" applyProtection="0">
      <alignment vertical="center"/>
    </xf>
    <xf numFmtId="0" fontId="0" fillId="0" borderId="0">
      <alignment vertical="center"/>
    </xf>
    <xf numFmtId="0" fontId="111" fillId="20" borderId="0" applyNumberFormat="0" applyBorder="0" applyAlignment="0" applyProtection="0">
      <alignment vertical="center"/>
    </xf>
    <xf numFmtId="0" fontId="111" fillId="20" borderId="0" applyNumberFormat="0" applyBorder="0" applyAlignment="0" applyProtection="0">
      <alignment vertical="center"/>
    </xf>
    <xf numFmtId="0" fontId="79" fillId="10" borderId="0" applyNumberFormat="0" applyBorder="0" applyAlignment="0" applyProtection="0">
      <alignment vertical="center"/>
    </xf>
    <xf numFmtId="0" fontId="111" fillId="20" borderId="0" applyNumberFormat="0" applyBorder="0" applyAlignment="0" applyProtection="0">
      <alignment vertical="center"/>
    </xf>
    <xf numFmtId="0" fontId="86" fillId="20" borderId="0" applyNumberFormat="0" applyBorder="0" applyAlignment="0" applyProtection="0">
      <alignment vertical="center"/>
    </xf>
    <xf numFmtId="0" fontId="95" fillId="31" borderId="0" applyNumberFormat="0" applyBorder="0" applyAlignment="0" applyProtection="0">
      <alignment vertical="center"/>
    </xf>
    <xf numFmtId="0" fontId="119" fillId="52" borderId="28" applyNumberFormat="0" applyAlignment="0" applyProtection="0">
      <alignment vertical="center"/>
    </xf>
    <xf numFmtId="0" fontId="23" fillId="0" borderId="0">
      <alignment vertical="center"/>
    </xf>
    <xf numFmtId="0" fontId="23" fillId="0" borderId="0">
      <alignment vertical="center"/>
    </xf>
    <xf numFmtId="0" fontId="117" fillId="0" borderId="0">
      <alignment vertical="center"/>
    </xf>
    <xf numFmtId="0" fontId="95" fillId="31" borderId="0" applyNumberFormat="0" applyBorder="0" applyAlignment="0" applyProtection="0">
      <alignment vertical="center"/>
    </xf>
    <xf numFmtId="0" fontId="119" fillId="52" borderId="28" applyNumberFormat="0" applyAlignment="0" applyProtection="0">
      <alignment vertical="center"/>
    </xf>
    <xf numFmtId="0" fontId="23" fillId="0" borderId="0">
      <alignment vertical="center"/>
    </xf>
    <xf numFmtId="0" fontId="56" fillId="0" borderId="0">
      <alignment vertical="center"/>
    </xf>
    <xf numFmtId="0" fontId="56" fillId="0" borderId="0">
      <alignment vertical="center"/>
    </xf>
    <xf numFmtId="0" fontId="95" fillId="31" borderId="0" applyNumberFormat="0" applyBorder="0" applyAlignment="0" applyProtection="0">
      <alignment vertical="center"/>
    </xf>
    <xf numFmtId="0" fontId="56" fillId="0" borderId="0">
      <alignment vertical="center"/>
    </xf>
    <xf numFmtId="0" fontId="95" fillId="31"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0" fillId="0" borderId="14" applyNumberFormat="0" applyFill="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alignment vertical="center"/>
    </xf>
    <xf numFmtId="0" fontId="23" fillId="0" borderId="0">
      <alignment vertical="center"/>
    </xf>
    <xf numFmtId="0" fontId="77" fillId="9" borderId="0" applyNumberFormat="0" applyBorder="0" applyAlignment="0" applyProtection="0">
      <alignment vertical="center"/>
    </xf>
    <xf numFmtId="0" fontId="23" fillId="0" borderId="0">
      <alignment vertical="center"/>
    </xf>
    <xf numFmtId="0" fontId="23" fillId="0" borderId="0">
      <alignment vertical="center"/>
    </xf>
    <xf numFmtId="0" fontId="108" fillId="17" borderId="26" applyNumberFormat="0" applyAlignment="0" applyProtection="0">
      <alignment vertical="center"/>
    </xf>
    <xf numFmtId="0" fontId="0" fillId="0" borderId="0">
      <alignment vertical="center"/>
    </xf>
    <xf numFmtId="0" fontId="0" fillId="0" borderId="0">
      <alignment vertical="center"/>
    </xf>
    <xf numFmtId="0" fontId="27" fillId="0" borderId="0" applyNumberFormat="0" applyFill="0" applyBorder="0" applyAlignment="0" applyProtection="0">
      <alignment vertical="center"/>
    </xf>
    <xf numFmtId="0" fontId="23" fillId="0" borderId="0">
      <alignment vertical="center"/>
    </xf>
    <xf numFmtId="0" fontId="23" fillId="0" borderId="0">
      <alignment vertical="center"/>
    </xf>
    <xf numFmtId="0" fontId="0" fillId="11" borderId="30" applyNumberFormat="0" applyFont="0" applyAlignment="0" applyProtection="0">
      <alignment vertical="center"/>
    </xf>
    <xf numFmtId="0" fontId="0" fillId="0" borderId="0">
      <alignment vertical="center"/>
    </xf>
    <xf numFmtId="0" fontId="23" fillId="0" borderId="0">
      <alignment vertical="center"/>
    </xf>
    <xf numFmtId="0" fontId="0" fillId="11" borderId="30" applyNumberFormat="0" applyFont="0" applyAlignment="0" applyProtection="0">
      <alignment vertical="center"/>
    </xf>
    <xf numFmtId="0" fontId="0" fillId="0" borderId="0">
      <alignment vertical="center"/>
    </xf>
    <xf numFmtId="0" fontId="23" fillId="0" borderId="0">
      <alignment vertical="center"/>
    </xf>
    <xf numFmtId="0" fontId="23" fillId="0" borderId="0"/>
    <xf numFmtId="0" fontId="23" fillId="0" borderId="0">
      <alignment vertical="center"/>
    </xf>
    <xf numFmtId="0" fontId="0" fillId="11" borderId="30" applyNumberFormat="0" applyFont="0" applyAlignment="0" applyProtection="0">
      <alignment vertical="center"/>
    </xf>
    <xf numFmtId="0" fontId="0" fillId="0" borderId="0">
      <alignment vertical="center"/>
    </xf>
    <xf numFmtId="0" fontId="23" fillId="0" borderId="0">
      <alignment vertical="center"/>
    </xf>
    <xf numFmtId="0" fontId="23" fillId="0" borderId="0">
      <alignment vertical="center"/>
    </xf>
    <xf numFmtId="0" fontId="23" fillId="0" borderId="0">
      <alignment vertical="center"/>
    </xf>
    <xf numFmtId="0" fontId="79" fillId="10" borderId="0" applyNumberFormat="0" applyBorder="0" applyAlignment="0" applyProtection="0">
      <alignment vertical="center"/>
    </xf>
    <xf numFmtId="0" fontId="75" fillId="62" borderId="0" applyNumberFormat="0" applyBorder="0" applyAlignment="0" applyProtection="0">
      <alignment vertical="center"/>
    </xf>
    <xf numFmtId="0" fontId="23" fillId="0" borderId="0">
      <alignment vertical="center"/>
    </xf>
    <xf numFmtId="0" fontId="23" fillId="0" borderId="0">
      <alignment vertical="center"/>
    </xf>
    <xf numFmtId="0" fontId="79" fillId="10"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75" fillId="54"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1" fontId="26" fillId="0" borderId="12" applyFill="0" applyProtection="0">
      <alignment horizontal="center" vertical="center"/>
    </xf>
    <xf numFmtId="0" fontId="23" fillId="0" borderId="0">
      <alignment vertical="center"/>
    </xf>
    <xf numFmtId="1" fontId="26" fillId="0" borderId="12" applyFill="0" applyProtection="0">
      <alignment horizontal="center" vertical="center"/>
    </xf>
    <xf numFmtId="0" fontId="23" fillId="0" borderId="0">
      <alignment vertical="center"/>
    </xf>
    <xf numFmtId="0" fontId="56"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05" fillId="12" borderId="24"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alignment vertical="center"/>
    </xf>
    <xf numFmtId="0" fontId="23" fillId="0" borderId="0">
      <alignment vertical="center"/>
    </xf>
    <xf numFmtId="0" fontId="119" fillId="52" borderId="28" applyNumberFormat="0" applyAlignment="0" applyProtection="0">
      <alignment vertical="center"/>
    </xf>
    <xf numFmtId="0" fontId="84" fillId="9"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108" fillId="17" borderId="26" applyNumberFormat="0" applyAlignment="0" applyProtection="0">
      <alignment vertical="center"/>
    </xf>
    <xf numFmtId="0" fontId="23" fillId="0" borderId="0">
      <alignment vertical="center"/>
    </xf>
    <xf numFmtId="0" fontId="23" fillId="0" borderId="0">
      <alignment vertical="center"/>
    </xf>
    <xf numFmtId="0" fontId="105" fillId="12" borderId="24" applyNumberFormat="0" applyAlignment="0" applyProtection="0">
      <alignment vertical="center"/>
    </xf>
    <xf numFmtId="0" fontId="108" fillId="17" borderId="26" applyNumberFormat="0" applyAlignment="0" applyProtection="0">
      <alignment vertical="center"/>
    </xf>
    <xf numFmtId="0" fontId="23" fillId="0" borderId="0">
      <alignment vertical="center"/>
    </xf>
    <xf numFmtId="183" fontId="0" fillId="0" borderId="0" applyFont="0" applyFill="0" applyBorder="0" applyAlignment="0" applyProtection="0">
      <alignment vertical="center"/>
    </xf>
    <xf numFmtId="0" fontId="23" fillId="0" borderId="0">
      <alignment vertical="center"/>
    </xf>
    <xf numFmtId="0" fontId="23" fillId="0" borderId="0">
      <alignment vertical="center"/>
    </xf>
    <xf numFmtId="0" fontId="0" fillId="0" borderId="0">
      <alignment vertical="center"/>
    </xf>
    <xf numFmtId="0" fontId="0" fillId="0" borderId="0">
      <alignment vertical="center"/>
    </xf>
    <xf numFmtId="0" fontId="23" fillId="0" borderId="0">
      <alignment vertical="center"/>
    </xf>
    <xf numFmtId="0" fontId="23" fillId="0" borderId="0">
      <alignment vertical="center"/>
    </xf>
    <xf numFmtId="0" fontId="23" fillId="0" borderId="0">
      <alignment vertical="center"/>
    </xf>
    <xf numFmtId="0" fontId="108" fillId="17" borderId="26"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119" fillId="52" borderId="28"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5" fillId="12" borderId="24" applyNumberFormat="0" applyAlignment="0" applyProtection="0">
      <alignment vertical="center"/>
    </xf>
    <xf numFmtId="0" fontId="23" fillId="0" borderId="0">
      <alignment vertical="center"/>
    </xf>
    <xf numFmtId="0" fontId="105" fillId="12" borderId="24" applyNumberFormat="0" applyAlignment="0" applyProtection="0">
      <alignment vertical="center"/>
    </xf>
    <xf numFmtId="0" fontId="23" fillId="0" borderId="0">
      <alignment vertical="center"/>
    </xf>
    <xf numFmtId="0" fontId="79" fillId="10" borderId="0" applyNumberFormat="0" applyBorder="0" applyAlignment="0" applyProtection="0">
      <alignment vertical="center"/>
    </xf>
    <xf numFmtId="0" fontId="0" fillId="0" borderId="0">
      <alignment vertical="center"/>
    </xf>
    <xf numFmtId="0" fontId="79" fillId="10" borderId="0" applyNumberFormat="0" applyBorder="0" applyAlignment="0" applyProtection="0">
      <alignment vertical="center"/>
    </xf>
    <xf numFmtId="0" fontId="0" fillId="0" borderId="0">
      <alignment vertical="center"/>
    </xf>
    <xf numFmtId="0" fontId="79" fillId="10" borderId="0" applyNumberFormat="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22" fillId="66" borderId="0" applyNumberFormat="0" applyBorder="0" applyAlignment="0" applyProtection="0">
      <alignment vertical="center"/>
    </xf>
    <xf numFmtId="0" fontId="23" fillId="0" borderId="0">
      <alignment vertical="center"/>
    </xf>
    <xf numFmtId="0" fontId="23" fillId="0" borderId="0">
      <alignment vertical="center"/>
    </xf>
    <xf numFmtId="0" fontId="108" fillId="17" borderId="26" applyNumberFormat="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6" fillId="0" borderId="0">
      <alignment vertical="center"/>
    </xf>
    <xf numFmtId="0" fontId="23" fillId="0" borderId="0">
      <alignment vertical="center"/>
    </xf>
    <xf numFmtId="0" fontId="23" fillId="0" borderId="0">
      <alignment vertical="center"/>
    </xf>
    <xf numFmtId="0" fontId="105" fillId="12" borderId="24" applyNumberFormat="0" applyAlignment="0" applyProtection="0">
      <alignment vertical="center"/>
    </xf>
    <xf numFmtId="0" fontId="23" fillId="0" borderId="0">
      <alignment vertical="center"/>
    </xf>
    <xf numFmtId="0" fontId="23" fillId="0" borderId="0">
      <alignment vertical="center"/>
    </xf>
    <xf numFmtId="0" fontId="0"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alignment vertical="center"/>
    </xf>
    <xf numFmtId="0" fontId="0" fillId="0" borderId="0">
      <alignment vertical="center"/>
    </xf>
    <xf numFmtId="0" fontId="0"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0" fillId="0" borderId="0">
      <alignment vertical="center"/>
    </xf>
    <xf numFmtId="0" fontId="70" fillId="0" borderId="11" applyNumberFormat="0" applyFill="0" applyAlignment="0" applyProtection="0">
      <alignment vertical="center"/>
    </xf>
    <xf numFmtId="0" fontId="0" fillId="0" borderId="0">
      <alignment vertical="center"/>
    </xf>
    <xf numFmtId="0" fontId="77" fillId="18" borderId="0" applyNumberFormat="0" applyBorder="0" applyAlignment="0" applyProtection="0">
      <alignment vertical="center"/>
    </xf>
    <xf numFmtId="0" fontId="0" fillId="0" borderId="0">
      <alignment vertical="center"/>
    </xf>
    <xf numFmtId="0" fontId="0" fillId="0" borderId="0">
      <alignment vertical="center"/>
    </xf>
    <xf numFmtId="0" fontId="56" fillId="0" borderId="0" applyAlignment="0"/>
    <xf numFmtId="0" fontId="23" fillId="0" borderId="0">
      <alignment vertical="center"/>
    </xf>
    <xf numFmtId="0" fontId="23" fillId="0" borderId="0">
      <alignment vertical="center"/>
    </xf>
    <xf numFmtId="0" fontId="0" fillId="0" borderId="0">
      <alignment vertical="center"/>
    </xf>
    <xf numFmtId="0" fontId="0"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3" fillId="0" borderId="0">
      <alignment vertical="center"/>
    </xf>
    <xf numFmtId="0" fontId="0" fillId="0" borderId="0">
      <alignment vertical="center"/>
    </xf>
    <xf numFmtId="0" fontId="0" fillId="0" borderId="0">
      <alignment vertical="center"/>
    </xf>
    <xf numFmtId="0" fontId="0" fillId="11" borderId="30" applyNumberFormat="0" applyFont="0" applyAlignment="0" applyProtection="0">
      <alignment vertical="center"/>
    </xf>
    <xf numFmtId="0" fontId="114" fillId="0" borderId="1">
      <alignment horizontal="left" vertical="center"/>
    </xf>
    <xf numFmtId="0" fontId="114" fillId="0" borderId="1">
      <alignment horizontal="left" vertical="center"/>
    </xf>
    <xf numFmtId="0" fontId="0" fillId="11" borderId="30" applyNumberFormat="0" applyFont="0" applyAlignment="0" applyProtection="0">
      <alignment vertical="center"/>
    </xf>
    <xf numFmtId="0" fontId="114" fillId="0" borderId="1">
      <alignment horizontal="left" vertical="center"/>
    </xf>
    <xf numFmtId="0" fontId="114" fillId="0" borderId="1">
      <alignment horizontal="left" vertical="center"/>
    </xf>
    <xf numFmtId="0" fontId="114" fillId="0" borderId="1">
      <alignment horizontal="left" vertical="center"/>
    </xf>
    <xf numFmtId="0" fontId="0" fillId="0" borderId="0">
      <alignment vertical="center"/>
    </xf>
    <xf numFmtId="0" fontId="0" fillId="0" borderId="0">
      <alignment vertical="center"/>
    </xf>
    <xf numFmtId="0" fontId="23" fillId="0" borderId="0">
      <alignment vertical="center"/>
    </xf>
    <xf numFmtId="0" fontId="115" fillId="12" borderId="28" applyNumberFormat="0" applyAlignment="0" applyProtection="0">
      <alignment vertical="center"/>
    </xf>
    <xf numFmtId="0" fontId="23" fillId="0" borderId="0">
      <alignment vertical="center"/>
    </xf>
    <xf numFmtId="1" fontId="26" fillId="0" borderId="12" applyFill="0" applyProtection="0">
      <alignment horizontal="center" vertical="center"/>
    </xf>
    <xf numFmtId="0" fontId="23" fillId="0" borderId="0">
      <alignment vertical="center"/>
    </xf>
    <xf numFmtId="0" fontId="115" fillId="12" borderId="28" applyNumberFormat="0" applyAlignment="0" applyProtection="0">
      <alignment vertical="center"/>
    </xf>
    <xf numFmtId="0" fontId="23" fillId="0" borderId="0">
      <alignment vertical="center"/>
    </xf>
    <xf numFmtId="0" fontId="23" fillId="0" borderId="0">
      <alignment vertical="center"/>
    </xf>
    <xf numFmtId="0" fontId="56" fillId="0" borderId="0">
      <alignment vertical="center"/>
    </xf>
    <xf numFmtId="0" fontId="56" fillId="0" borderId="0">
      <alignment vertical="center"/>
    </xf>
    <xf numFmtId="0" fontId="115" fillId="12" borderId="28" applyNumberFormat="0" applyAlignment="0" applyProtection="0">
      <alignment vertical="center"/>
    </xf>
    <xf numFmtId="0" fontId="23" fillId="0" borderId="0">
      <alignment vertical="center"/>
    </xf>
    <xf numFmtId="41" fontId="0" fillId="0" borderId="0" applyFont="0" applyFill="0" applyBorder="0" applyAlignment="0" applyProtection="0">
      <alignment vertical="center"/>
    </xf>
    <xf numFmtId="0" fontId="11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77" fillId="9" borderId="0" applyNumberFormat="0" applyBorder="0" applyAlignment="0" applyProtection="0">
      <alignment vertical="center"/>
    </xf>
    <xf numFmtId="0" fontId="84" fillId="9" borderId="0" applyNumberFormat="0" applyBorder="0" applyAlignment="0" applyProtection="0">
      <alignment vertical="center"/>
    </xf>
    <xf numFmtId="0" fontId="26" fillId="0" borderId="25" applyNumberFormat="0" applyFill="0" applyProtection="0">
      <alignment horizontal="left" vertical="center"/>
    </xf>
    <xf numFmtId="0" fontId="77" fillId="9" borderId="0" applyNumberFormat="0" applyBorder="0" applyAlignment="0" applyProtection="0">
      <alignment vertical="center"/>
    </xf>
    <xf numFmtId="0" fontId="84" fillId="18" borderId="0" applyNumberFormat="0" applyBorder="0" applyAlignment="0" applyProtection="0">
      <alignment vertical="center"/>
    </xf>
    <xf numFmtId="0" fontId="84" fillId="18" borderId="0" applyNumberFormat="0" applyBorder="0" applyAlignment="0" applyProtection="0">
      <alignment vertical="center"/>
    </xf>
    <xf numFmtId="0" fontId="84"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89" fillId="0" borderId="0" applyNumberFormat="0" applyFill="0" applyBorder="0" applyAlignment="0" applyProtection="0">
      <alignment vertical="center"/>
    </xf>
    <xf numFmtId="0" fontId="77" fillId="18" borderId="0" applyNumberFormat="0" applyBorder="0" applyAlignment="0" applyProtection="0">
      <alignment vertical="center"/>
    </xf>
    <xf numFmtId="0" fontId="89" fillId="0" borderId="0" applyNumberFormat="0" applyFill="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84" fillId="9" borderId="0" applyNumberFormat="0" applyBorder="0" applyAlignment="0" applyProtection="0">
      <alignment vertical="center"/>
    </xf>
    <xf numFmtId="0" fontId="84" fillId="9" borderId="0" applyNumberFormat="0" applyBorder="0" applyAlignment="0" applyProtection="0">
      <alignment vertical="center"/>
    </xf>
    <xf numFmtId="0" fontId="84" fillId="9" borderId="0" applyNumberFormat="0" applyBorder="0" applyAlignment="0" applyProtection="0">
      <alignment vertical="center"/>
    </xf>
    <xf numFmtId="0" fontId="84" fillId="9" borderId="0" applyNumberFormat="0" applyBorder="0" applyAlignment="0" applyProtection="0">
      <alignment vertical="center"/>
    </xf>
    <xf numFmtId="0" fontId="84" fillId="9" borderId="0" applyNumberFormat="0" applyBorder="0" applyAlignment="0" applyProtection="0">
      <alignment vertical="center"/>
    </xf>
    <xf numFmtId="0" fontId="84" fillId="9" borderId="0" applyNumberFormat="0" applyBorder="0" applyAlignment="0" applyProtection="0">
      <alignment vertical="center"/>
    </xf>
    <xf numFmtId="0" fontId="77" fillId="18" borderId="0" applyNumberFormat="0" applyBorder="0" applyAlignment="0" applyProtection="0">
      <alignment vertical="center"/>
    </xf>
    <xf numFmtId="0" fontId="77" fillId="18" borderId="0" applyNumberFormat="0" applyBorder="0" applyAlignment="0" applyProtection="0">
      <alignment vertical="center"/>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35" applyNumberFormat="0" applyFill="0" applyAlignment="0" applyProtection="0">
      <alignment vertical="center"/>
    </xf>
    <xf numFmtId="0" fontId="113" fillId="0" borderId="0" applyNumberFormat="0" applyFill="0" applyBorder="0" applyAlignment="0" applyProtection="0">
      <alignment vertical="center"/>
    </xf>
    <xf numFmtId="0" fontId="108" fillId="17" borderId="26" applyNumberFormat="0" applyAlignment="0" applyProtection="0">
      <alignment vertical="center"/>
    </xf>
    <xf numFmtId="0" fontId="20" fillId="0" borderId="14" applyNumberFormat="0" applyFill="0" applyAlignment="0" applyProtection="0">
      <alignment vertical="center"/>
    </xf>
    <xf numFmtId="0" fontId="108" fillId="17" borderId="26" applyNumberFormat="0" applyAlignment="0" applyProtection="0">
      <alignment vertical="center"/>
    </xf>
    <xf numFmtId="0" fontId="20" fillId="0" borderId="14" applyNumberFormat="0" applyFill="0" applyAlignment="0" applyProtection="0">
      <alignment vertical="center"/>
    </xf>
    <xf numFmtId="0" fontId="108" fillId="17" borderId="26" applyNumberFormat="0" applyAlignment="0" applyProtection="0">
      <alignment vertical="center"/>
    </xf>
    <xf numFmtId="0" fontId="20" fillId="0" borderId="14" applyNumberFormat="0" applyFill="0" applyAlignment="0" applyProtection="0">
      <alignment vertical="center"/>
    </xf>
    <xf numFmtId="0" fontId="108" fillId="17" borderId="26" applyNumberFormat="0" applyAlignment="0" applyProtection="0">
      <alignment vertical="center"/>
    </xf>
    <xf numFmtId="0" fontId="20" fillId="0" borderId="14" applyNumberFormat="0" applyFill="0" applyAlignment="0" applyProtection="0">
      <alignment vertical="center"/>
    </xf>
    <xf numFmtId="0" fontId="108" fillId="17" borderId="26" applyNumberFormat="0" applyAlignment="0" applyProtection="0">
      <alignment vertical="center"/>
    </xf>
    <xf numFmtId="0" fontId="20" fillId="0" borderId="35"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113" fillId="0" borderId="0" applyNumberFormat="0" applyFill="0" applyBorder="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113" fillId="0" borderId="0" applyNumberFormat="0" applyFill="0" applyBorder="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4" fontId="0" fillId="0" borderId="0" applyFont="0" applyFill="0" applyBorder="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15" fillId="12" borderId="28"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108" fillId="17" borderId="26"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72" fillId="0" borderId="12" applyNumberFormat="0" applyFill="0" applyProtection="0">
      <alignment horizontal="lef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70" fillId="0" borderId="11" applyNumberFormat="0" applyFill="0" applyAlignment="0" applyProtection="0">
      <alignment vertical="center"/>
    </xf>
    <xf numFmtId="0" fontId="117" fillId="0" borderId="0">
      <alignment vertical="center"/>
    </xf>
    <xf numFmtId="43" fontId="0" fillId="0" borderId="0" applyFont="0" applyFill="0" applyBorder="0" applyAlignment="0" applyProtection="0">
      <alignment vertical="center"/>
    </xf>
    <xf numFmtId="193" fontId="0" fillId="0" borderId="0" applyFont="0" applyFill="0" applyBorder="0" applyAlignment="0" applyProtection="0">
      <alignment vertical="center"/>
    </xf>
    <xf numFmtId="0" fontId="119" fillId="52" borderId="28"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75" fillId="65" borderId="0" applyNumberFormat="0" applyBorder="0" applyAlignment="0" applyProtection="0">
      <alignment vertical="center"/>
    </xf>
    <xf numFmtId="43" fontId="0" fillId="0" borderId="0" applyFont="0" applyFill="0" applyBorder="0" applyAlignment="0" applyProtection="0">
      <alignment vertical="center"/>
    </xf>
    <xf numFmtId="0" fontId="122" fillId="67" borderId="0" applyNumberFormat="0" applyBorder="0" applyAlignment="0" applyProtection="0">
      <alignment vertical="center"/>
    </xf>
    <xf numFmtId="0" fontId="122" fillId="67" borderId="0" applyNumberFormat="0" applyBorder="0" applyAlignment="0" applyProtection="0">
      <alignment vertical="center"/>
    </xf>
    <xf numFmtId="0" fontId="122" fillId="60" borderId="0" applyNumberFormat="0" applyBorder="0" applyAlignment="0" applyProtection="0">
      <alignment vertical="center"/>
    </xf>
    <xf numFmtId="0" fontId="122" fillId="66" borderId="0" applyNumberFormat="0" applyBorder="0" applyAlignment="0" applyProtection="0">
      <alignment vertical="center"/>
    </xf>
    <xf numFmtId="0" fontId="75" fillId="54" borderId="0" applyNumberFormat="0" applyBorder="0" applyAlignment="0" applyProtection="0">
      <alignment vertical="center"/>
    </xf>
    <xf numFmtId="0" fontId="75" fillId="54" borderId="0" applyNumberFormat="0" applyBorder="0" applyAlignment="0" applyProtection="0">
      <alignment vertical="center"/>
    </xf>
    <xf numFmtId="0" fontId="75" fillId="54" borderId="0" applyNumberFormat="0" applyBorder="0" applyAlignment="0" applyProtection="0">
      <alignment vertical="center"/>
    </xf>
    <xf numFmtId="0" fontId="75" fillId="7"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51" borderId="0" applyNumberFormat="0" applyBorder="0" applyAlignment="0" applyProtection="0">
      <alignment vertical="center"/>
    </xf>
    <xf numFmtId="0" fontId="75" fillId="51" borderId="0" applyNumberFormat="0" applyBorder="0" applyAlignment="0" applyProtection="0">
      <alignment vertical="center"/>
    </xf>
    <xf numFmtId="0" fontId="75" fillId="6" borderId="0" applyNumberFormat="0" applyBorder="0" applyAlignment="0" applyProtection="0">
      <alignment vertical="center"/>
    </xf>
    <xf numFmtId="0" fontId="75" fillId="57" borderId="0" applyNumberFormat="0" applyBorder="0" applyAlignment="0" applyProtection="0">
      <alignment vertical="center"/>
    </xf>
    <xf numFmtId="0" fontId="79" fillId="10" borderId="0" applyNumberFormat="0" applyBorder="0" applyAlignment="0" applyProtection="0">
      <alignment vertical="center"/>
    </xf>
    <xf numFmtId="0" fontId="75" fillId="57" borderId="0" applyNumberFormat="0" applyBorder="0" applyAlignment="0" applyProtection="0">
      <alignment vertical="center"/>
    </xf>
    <xf numFmtId="0" fontId="75" fillId="57" borderId="0" applyNumberFormat="0" applyBorder="0" applyAlignment="0" applyProtection="0">
      <alignment vertical="center"/>
    </xf>
    <xf numFmtId="0" fontId="79" fillId="10" borderId="0" applyNumberFormat="0" applyBorder="0" applyAlignment="0" applyProtection="0">
      <alignment vertical="center"/>
    </xf>
    <xf numFmtId="0" fontId="75" fillId="57" borderId="0" applyNumberFormat="0" applyBorder="0" applyAlignment="0" applyProtection="0">
      <alignment vertical="center"/>
    </xf>
    <xf numFmtId="0" fontId="75" fillId="65" borderId="0" applyNumberFormat="0" applyBorder="0" applyAlignment="0" applyProtection="0">
      <alignment vertical="center"/>
    </xf>
    <xf numFmtId="0" fontId="75" fillId="65" borderId="0" applyNumberFormat="0" applyBorder="0" applyAlignment="0" applyProtection="0">
      <alignment vertical="center"/>
    </xf>
    <xf numFmtId="0" fontId="75" fillId="8"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69" borderId="0" applyNumberFormat="0" applyBorder="0" applyAlignment="0" applyProtection="0">
      <alignment vertical="center"/>
    </xf>
    <xf numFmtId="0" fontId="75" fillId="69" borderId="0" applyNumberFormat="0" applyBorder="0" applyAlignment="0" applyProtection="0">
      <alignment vertical="center"/>
    </xf>
    <xf numFmtId="179" fontId="26" fillId="0" borderId="12" applyFill="0" applyProtection="0">
      <alignment horizontal="right" vertical="center"/>
    </xf>
    <xf numFmtId="179" fontId="26" fillId="0" borderId="12" applyFill="0" applyProtection="0">
      <alignment horizontal="right" vertical="center"/>
    </xf>
    <xf numFmtId="179" fontId="26" fillId="0" borderId="12" applyFill="0" applyProtection="0">
      <alignment horizontal="right" vertical="center"/>
    </xf>
    <xf numFmtId="179" fontId="26" fillId="0" borderId="12" applyFill="0" applyProtection="0">
      <alignment horizontal="right" vertical="center"/>
    </xf>
    <xf numFmtId="0" fontId="26" fillId="0" borderId="25" applyNumberFormat="0" applyFill="0" applyProtection="0">
      <alignment horizontal="left" vertical="center"/>
    </xf>
    <xf numFmtId="0" fontId="26" fillId="0" borderId="25" applyNumberFormat="0" applyFill="0" applyProtection="0">
      <alignment horizontal="left" vertical="center"/>
    </xf>
    <xf numFmtId="0" fontId="26" fillId="0" borderId="25" applyNumberFormat="0" applyFill="0" applyProtection="0">
      <alignment horizontal="left" vertical="center"/>
    </xf>
    <xf numFmtId="0" fontId="26" fillId="0" borderId="25" applyNumberFormat="0" applyFill="0" applyProtection="0">
      <alignment horizontal="lef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41" fontId="0" fillId="0" borderId="0" applyFont="0" applyFill="0" applyBorder="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05" fillId="12" borderId="24"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0" fontId="119" fillId="52" borderId="28" applyNumberFormat="0" applyAlignment="0" applyProtection="0">
      <alignment vertical="center"/>
    </xf>
    <xf numFmtId="43" fontId="4" fillId="0" borderId="0" applyFont="0" applyFill="0" applyBorder="0" applyAlignment="0" applyProtection="0">
      <alignment vertical="center"/>
    </xf>
    <xf numFmtId="0" fontId="119" fillId="52" borderId="28" applyNumberFormat="0" applyAlignment="0" applyProtection="0">
      <alignment vertical="center"/>
    </xf>
    <xf numFmtId="1" fontId="26" fillId="0" borderId="12" applyFill="0" applyProtection="0">
      <alignment horizontal="center" vertical="center"/>
    </xf>
    <xf numFmtId="1" fontId="26" fillId="0" borderId="12" applyFill="0" applyProtection="0">
      <alignment horizontal="center" vertical="center"/>
    </xf>
    <xf numFmtId="0" fontId="140" fillId="0" borderId="0">
      <alignment vertical="center"/>
    </xf>
    <xf numFmtId="0" fontId="109" fillId="0" borderId="0">
      <alignment vertical="center"/>
    </xf>
    <xf numFmtId="43" fontId="0" fillId="0" borderId="0" applyFont="0" applyFill="0" applyBorder="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0" fillId="11" borderId="30" applyNumberFormat="0" applyFont="0" applyAlignment="0" applyProtection="0">
      <alignment vertical="center"/>
    </xf>
    <xf numFmtId="0" fontId="77" fillId="9" borderId="0" applyNumberFormat="0" applyBorder="0" applyAlignment="0" applyProtection="0">
      <alignment vertical="center"/>
    </xf>
    <xf numFmtId="0" fontId="95" fillId="20" borderId="0" applyNumberFormat="0" applyBorder="0" applyAlignment="0" applyProtection="0">
      <alignment vertical="center"/>
    </xf>
    <xf numFmtId="0" fontId="23" fillId="0" borderId="0"/>
  </cellStyleXfs>
  <cellXfs count="702">
    <xf numFmtId="0" fontId="0" fillId="0" borderId="0" xfId="0" applyAlignment="1"/>
    <xf numFmtId="0" fontId="1" fillId="0" borderId="0" xfId="612" applyFont="1">
      <alignment vertical="center"/>
    </xf>
    <xf numFmtId="0" fontId="2" fillId="0" borderId="0" xfId="612" applyFont="1">
      <alignment vertical="center"/>
    </xf>
    <xf numFmtId="0" fontId="2" fillId="0" borderId="0" xfId="612" applyFont="1" applyAlignment="1">
      <alignment vertical="center"/>
    </xf>
    <xf numFmtId="0" fontId="3" fillId="0" borderId="0" xfId="612" applyFont="1" applyAlignment="1">
      <alignment vertical="center"/>
    </xf>
    <xf numFmtId="0" fontId="4" fillId="0" borderId="0" xfId="612">
      <alignment vertical="center"/>
    </xf>
    <xf numFmtId="182" fontId="5" fillId="0" borderId="0" xfId="612" applyNumberFormat="1" applyFont="1" applyFill="1" applyAlignment="1">
      <alignment vertical="center"/>
    </xf>
    <xf numFmtId="182" fontId="6" fillId="0" borderId="0" xfId="612" applyNumberFormat="1" applyFont="1" applyFill="1" applyAlignment="1">
      <alignment vertical="center"/>
    </xf>
    <xf numFmtId="182" fontId="4" fillId="0" borderId="0" xfId="612" applyNumberFormat="1">
      <alignment vertical="center"/>
    </xf>
    <xf numFmtId="182" fontId="7" fillId="0" borderId="0" xfId="612" applyNumberFormat="1" applyFont="1" applyFill="1" applyAlignment="1">
      <alignment horizontal="center" vertical="center" wrapText="1"/>
    </xf>
    <xf numFmtId="182" fontId="8" fillId="0" borderId="0" xfId="612" applyNumberFormat="1" applyFont="1" applyFill="1" applyBorder="1" applyAlignment="1">
      <alignment vertical="center" wrapText="1"/>
    </xf>
    <xf numFmtId="182" fontId="5" fillId="0" borderId="0" xfId="612" applyNumberFormat="1" applyFont="1" applyFill="1" applyAlignment="1">
      <alignment horizontal="right" vertical="center"/>
    </xf>
    <xf numFmtId="182" fontId="9" fillId="0" borderId="1" xfId="612" applyNumberFormat="1" applyFont="1" applyFill="1" applyBorder="1" applyAlignment="1">
      <alignment horizontal="center" vertical="center" wrapText="1"/>
    </xf>
    <xf numFmtId="182" fontId="10" fillId="0" borderId="1" xfId="612" applyNumberFormat="1" applyFont="1" applyFill="1" applyBorder="1" applyAlignment="1">
      <alignment horizontal="center" vertical="center"/>
    </xf>
    <xf numFmtId="182" fontId="3" fillId="0" borderId="2" xfId="612" applyNumberFormat="1" applyFont="1" applyBorder="1" applyAlignment="1">
      <alignment horizontal="center" vertical="center"/>
    </xf>
    <xf numFmtId="182" fontId="3" fillId="0" borderId="3" xfId="612" applyNumberFormat="1" applyFont="1" applyBorder="1" applyAlignment="1">
      <alignment horizontal="center" vertical="center"/>
    </xf>
    <xf numFmtId="182" fontId="3" fillId="0" borderId="4" xfId="612" applyNumberFormat="1" applyFont="1" applyBorder="1" applyAlignment="1">
      <alignment horizontal="center" vertical="center"/>
    </xf>
    <xf numFmtId="182" fontId="11" fillId="0" borderId="1" xfId="612" applyNumberFormat="1" applyFont="1" applyFill="1" applyBorder="1" applyAlignment="1">
      <alignment horizontal="center" vertical="center"/>
    </xf>
    <xf numFmtId="199" fontId="5" fillId="0" borderId="1" xfId="1315" applyNumberFormat="1" applyFont="1" applyFill="1" applyBorder="1" applyAlignment="1">
      <alignment horizontal="right" vertical="center" wrapText="1"/>
    </xf>
    <xf numFmtId="199" fontId="2" fillId="0" borderId="1" xfId="1315" applyNumberFormat="1" applyFont="1" applyBorder="1" applyAlignment="1">
      <alignment horizontal="right" vertical="center" wrapText="1"/>
    </xf>
    <xf numFmtId="182" fontId="9" fillId="0" borderId="1" xfId="612" applyNumberFormat="1" applyFont="1" applyFill="1" applyBorder="1" applyAlignment="1">
      <alignment horizontal="center" vertical="center"/>
    </xf>
    <xf numFmtId="199" fontId="10" fillId="0" borderId="1" xfId="1315" applyNumberFormat="1" applyFont="1" applyFill="1" applyBorder="1" applyAlignment="1">
      <alignment horizontal="right" vertical="center" wrapText="1"/>
    </xf>
    <xf numFmtId="199" fontId="3" fillId="0" borderId="1" xfId="1315" applyNumberFormat="1" applyFont="1" applyBorder="1" applyAlignment="1">
      <alignment horizontal="right" vertical="center" wrapText="1"/>
    </xf>
    <xf numFmtId="182" fontId="11" fillId="0" borderId="1" xfId="612" applyNumberFormat="1" applyFont="1" applyFill="1" applyBorder="1" applyAlignment="1">
      <alignment horizontal="center" vertical="center" wrapText="1"/>
    </xf>
    <xf numFmtId="0" fontId="12" fillId="0" borderId="0" xfId="690" applyFont="1" applyFill="1" applyAlignment="1">
      <alignment vertical="center"/>
    </xf>
    <xf numFmtId="0" fontId="4" fillId="0" borderId="0" xfId="690" applyFont="1" applyFill="1" applyBorder="1" applyAlignment="1">
      <alignment vertical="center"/>
    </xf>
    <xf numFmtId="0" fontId="4" fillId="0" borderId="0" xfId="690" applyFont="1" applyFill="1" applyAlignment="1">
      <alignment vertical="center"/>
    </xf>
    <xf numFmtId="0" fontId="13" fillId="0" borderId="0" xfId="690" applyFont="1" applyFill="1" applyAlignment="1">
      <alignment horizontal="center" vertical="center"/>
    </xf>
    <xf numFmtId="0" fontId="14" fillId="0" borderId="0" xfId="690" applyFont="1" applyFill="1" applyBorder="1" applyAlignment="1">
      <alignment vertical="center"/>
    </xf>
    <xf numFmtId="0" fontId="14" fillId="0" borderId="0" xfId="690" applyFont="1" applyFill="1" applyBorder="1" applyAlignment="1">
      <alignment horizontal="right" vertical="center"/>
    </xf>
    <xf numFmtId="0" fontId="15" fillId="0" borderId="1" xfId="690" applyFont="1" applyFill="1" applyBorder="1" applyAlignment="1">
      <alignment horizontal="center" vertical="center"/>
    </xf>
    <xf numFmtId="0" fontId="16" fillId="0" borderId="5" xfId="690" applyFont="1" applyFill="1" applyBorder="1" applyAlignment="1">
      <alignment horizontal="center" vertical="center"/>
    </xf>
    <xf numFmtId="0" fontId="16" fillId="0" borderId="6" xfId="690" applyFont="1" applyFill="1" applyBorder="1" applyAlignment="1">
      <alignment horizontal="center" vertical="center"/>
    </xf>
    <xf numFmtId="176" fontId="17" fillId="0" borderId="1" xfId="997" applyNumberFormat="1" applyFont="1" applyFill="1" applyBorder="1" applyAlignment="1">
      <alignment horizontal="center" vertical="center" wrapText="1"/>
    </xf>
    <xf numFmtId="0" fontId="15" fillId="0" borderId="1" xfId="690" applyFont="1" applyFill="1" applyBorder="1" applyAlignment="1">
      <alignment vertical="center"/>
    </xf>
    <xf numFmtId="204" fontId="15" fillId="0" borderId="1" xfId="580" applyNumberFormat="1" applyFont="1" applyFill="1" applyBorder="1" applyAlignment="1">
      <alignment vertical="center" wrapText="1"/>
    </xf>
    <xf numFmtId="178" fontId="17" fillId="0" borderId="1" xfId="894" applyNumberFormat="1" applyFont="1" applyFill="1" applyBorder="1" applyAlignment="1">
      <alignment horizontal="right" vertical="center" wrapText="1"/>
    </xf>
    <xf numFmtId="0" fontId="15" fillId="0" borderId="1" xfId="690" applyFont="1" applyFill="1" applyBorder="1" applyAlignment="1">
      <alignment vertical="center" wrapText="1"/>
    </xf>
    <xf numFmtId="205" fontId="15" fillId="0" borderId="1" xfId="580" applyNumberFormat="1" applyFont="1" applyFill="1" applyBorder="1" applyAlignment="1">
      <alignment vertical="center" wrapText="1"/>
    </xf>
    <xf numFmtId="178" fontId="15" fillId="0" borderId="1" xfId="635" applyNumberFormat="1" applyFont="1" applyFill="1" applyBorder="1" applyAlignment="1">
      <alignment vertical="center" wrapText="1"/>
    </xf>
    <xf numFmtId="0" fontId="14" fillId="0" borderId="1" xfId="690" applyFont="1" applyFill="1" applyBorder="1" applyAlignment="1">
      <alignment horizontal="left" vertical="center" indent="1"/>
    </xf>
    <xf numFmtId="0" fontId="14" fillId="0" borderId="1" xfId="690" applyFont="1" applyFill="1" applyBorder="1" applyAlignment="1">
      <alignment vertical="center"/>
    </xf>
    <xf numFmtId="205" fontId="14" fillId="0" borderId="1" xfId="580" applyNumberFormat="1" applyFont="1" applyFill="1" applyBorder="1" applyAlignment="1">
      <alignment vertical="center" wrapText="1"/>
    </xf>
    <xf numFmtId="178" fontId="14" fillId="0" borderId="1" xfId="635" applyNumberFormat="1" applyFont="1" applyFill="1" applyBorder="1" applyAlignment="1">
      <alignment vertical="center" wrapText="1"/>
    </xf>
    <xf numFmtId="178" fontId="18" fillId="0" borderId="1" xfId="894" applyNumberFormat="1" applyFont="1" applyFill="1" applyBorder="1" applyAlignment="1">
      <alignment vertical="center" wrapText="1"/>
    </xf>
    <xf numFmtId="204" fontId="14" fillId="0" borderId="1" xfId="580" applyNumberFormat="1" applyFont="1" applyFill="1" applyBorder="1" applyAlignment="1">
      <alignment vertical="center" wrapText="1"/>
    </xf>
    <xf numFmtId="206" fontId="15" fillId="0" borderId="1" xfId="690" applyNumberFormat="1" applyFont="1" applyFill="1" applyBorder="1" applyAlignment="1">
      <alignment vertical="center"/>
    </xf>
    <xf numFmtId="207" fontId="15" fillId="0" borderId="1" xfId="248" applyNumberFormat="1" applyFont="1" applyFill="1" applyBorder="1" applyAlignment="1">
      <alignment vertical="center" wrapText="1"/>
    </xf>
    <xf numFmtId="204" fontId="15" fillId="0" borderId="1" xfId="248" applyNumberFormat="1" applyFont="1" applyFill="1" applyBorder="1" applyAlignment="1">
      <alignment vertical="center" wrapText="1"/>
    </xf>
    <xf numFmtId="205" fontId="14" fillId="0" borderId="1" xfId="248" applyNumberFormat="1" applyFont="1" applyFill="1" applyBorder="1" applyAlignment="1">
      <alignment vertical="center" wrapText="1"/>
    </xf>
    <xf numFmtId="204" fontId="14" fillId="0" borderId="1" xfId="248" applyNumberFormat="1" applyFont="1" applyFill="1" applyBorder="1" applyAlignment="1">
      <alignment vertical="center" wrapText="1"/>
    </xf>
    <xf numFmtId="205" fontId="15" fillId="0" borderId="1" xfId="248" applyNumberFormat="1" applyFont="1" applyFill="1" applyBorder="1" applyAlignment="1">
      <alignment vertical="center" wrapText="1"/>
    </xf>
    <xf numFmtId="205" fontId="15" fillId="0" borderId="1" xfId="690" applyNumberFormat="1" applyFont="1" applyFill="1" applyBorder="1" applyAlignment="1">
      <alignment vertical="center" wrapText="1"/>
    </xf>
    <xf numFmtId="205" fontId="14" fillId="0" borderId="1" xfId="690" applyNumberFormat="1" applyFont="1" applyFill="1" applyBorder="1" applyAlignment="1">
      <alignment vertical="center" wrapText="1"/>
    </xf>
    <xf numFmtId="0" fontId="19" fillId="0" borderId="0" xfId="690" applyFont="1" applyFill="1" applyAlignment="1">
      <alignment horizontal="left" vertical="center" wrapText="1"/>
    </xf>
    <xf numFmtId="0" fontId="19" fillId="0" borderId="0" xfId="690" applyFont="1" applyFill="1" applyAlignment="1">
      <alignment horizontal="left" vertical="center"/>
    </xf>
    <xf numFmtId="208" fontId="4" fillId="0" borderId="0" xfId="690" applyNumberFormat="1" applyFont="1" applyFill="1" applyAlignment="1">
      <alignment vertical="center"/>
    </xf>
    <xf numFmtId="43" fontId="4" fillId="0" borderId="0" xfId="690" applyNumberFormat="1" applyFont="1" applyFill="1" applyAlignment="1">
      <alignment vertical="center"/>
    </xf>
    <xf numFmtId="178" fontId="4" fillId="0" borderId="0" xfId="635" applyNumberFormat="1" applyFont="1" applyFill="1">
      <alignment vertical="center"/>
    </xf>
    <xf numFmtId="0" fontId="4" fillId="0" borderId="0" xfId="911" applyFont="1" applyFill="1" applyAlignment="1">
      <alignment horizontal="center" vertical="center"/>
    </xf>
    <xf numFmtId="0" fontId="20" fillId="0" borderId="0" xfId="911" applyFont="1" applyFill="1" applyAlignment="1">
      <alignment vertical="center"/>
    </xf>
    <xf numFmtId="0" fontId="4" fillId="0" borderId="0" xfId="911" applyFont="1" applyFill="1" applyAlignment="1">
      <alignment vertical="center"/>
    </xf>
    <xf numFmtId="0" fontId="20" fillId="0" borderId="0" xfId="911" applyFont="1" applyFill="1" applyAlignment="1">
      <alignment horizontal="center" vertical="center"/>
    </xf>
    <xf numFmtId="0" fontId="13" fillId="0" borderId="0" xfId="911" applyFont="1" applyFill="1" applyAlignment="1">
      <alignment horizontal="center" vertical="center"/>
    </xf>
    <xf numFmtId="0" fontId="14" fillId="0" borderId="0" xfId="911" applyFont="1" applyFill="1" applyAlignment="1">
      <alignment horizontal="left" vertical="center"/>
    </xf>
    <xf numFmtId="0" fontId="14" fillId="0" borderId="0" xfId="911" applyFont="1" applyFill="1" applyAlignment="1">
      <alignment horizontal="center" vertical="center"/>
    </xf>
    <xf numFmtId="0" fontId="14" fillId="0" borderId="0" xfId="911" applyFont="1" applyFill="1" applyAlignment="1">
      <alignment vertical="center"/>
    </xf>
    <xf numFmtId="0" fontId="14" fillId="0" borderId="0" xfId="911" applyFont="1" applyFill="1" applyAlignment="1">
      <alignment horizontal="right" vertical="center"/>
    </xf>
    <xf numFmtId="0" fontId="15" fillId="0" borderId="1" xfId="911" applyFont="1" applyFill="1" applyBorder="1" applyAlignment="1">
      <alignment horizontal="center" vertical="center"/>
    </xf>
    <xf numFmtId="0" fontId="15" fillId="0" borderId="1" xfId="690" applyFont="1" applyFill="1" applyBorder="1" applyAlignment="1">
      <alignment horizontal="center" vertical="center" wrapText="1"/>
    </xf>
    <xf numFmtId="205" fontId="15" fillId="0" borderId="1" xfId="911" applyNumberFormat="1" applyFont="1" applyFill="1" applyBorder="1" applyAlignment="1">
      <alignment horizontal="left" vertical="center"/>
    </xf>
    <xf numFmtId="205" fontId="15" fillId="0" borderId="1" xfId="787" applyNumberFormat="1" applyFont="1" applyFill="1" applyBorder="1" applyAlignment="1">
      <alignment horizontal="right" vertical="center" wrapText="1"/>
    </xf>
    <xf numFmtId="205" fontId="15" fillId="0" borderId="1" xfId="911" applyNumberFormat="1" applyFont="1" applyFill="1" applyBorder="1" applyAlignment="1">
      <alignment horizontal="left" vertical="center" wrapText="1"/>
    </xf>
    <xf numFmtId="205" fontId="21" fillId="0" borderId="1" xfId="787" applyNumberFormat="1" applyFont="1" applyFill="1" applyBorder="1" applyAlignment="1">
      <alignment horizontal="right" vertical="center" wrapText="1"/>
    </xf>
    <xf numFmtId="205" fontId="14" fillId="0" borderId="1" xfId="911" applyNumberFormat="1" applyFont="1" applyFill="1" applyBorder="1" applyAlignment="1">
      <alignment horizontal="left" vertical="center"/>
    </xf>
    <xf numFmtId="205" fontId="14" fillId="0" borderId="1" xfId="787" applyNumberFormat="1" applyFont="1" applyFill="1" applyBorder="1" applyAlignment="1">
      <alignment horizontal="right" vertical="center" wrapText="1"/>
    </xf>
    <xf numFmtId="205" fontId="14" fillId="0" borderId="1" xfId="911" applyNumberFormat="1" applyFont="1" applyFill="1" applyBorder="1" applyAlignment="1">
      <alignment horizontal="left" vertical="center" wrapText="1"/>
    </xf>
    <xf numFmtId="205" fontId="22" fillId="0" borderId="1" xfId="787" applyNumberFormat="1" applyFont="1" applyFill="1" applyBorder="1" applyAlignment="1">
      <alignment horizontal="right" vertical="center" wrapText="1"/>
    </xf>
    <xf numFmtId="205" fontId="14" fillId="0" borderId="1" xfId="787" applyNumberFormat="1" applyFont="1" applyFill="1" applyBorder="1" applyAlignment="1">
      <alignment horizontal="right" vertical="center"/>
    </xf>
    <xf numFmtId="205" fontId="22" fillId="0" borderId="1" xfId="787" applyNumberFormat="1" applyFont="1" applyFill="1" applyBorder="1" applyAlignment="1">
      <alignment horizontal="right" vertical="center"/>
    </xf>
    <xf numFmtId="205" fontId="15" fillId="0" borderId="1" xfId="787" applyNumberFormat="1" applyFont="1" applyFill="1" applyBorder="1" applyAlignment="1">
      <alignment horizontal="right" vertical="center"/>
    </xf>
    <xf numFmtId="205" fontId="21" fillId="0" borderId="1" xfId="787" applyNumberFormat="1" applyFont="1" applyFill="1" applyBorder="1" applyAlignment="1">
      <alignment horizontal="right" vertical="center"/>
    </xf>
    <xf numFmtId="205" fontId="15" fillId="0" borderId="1" xfId="911" applyNumberFormat="1" applyFont="1" applyFill="1" applyBorder="1" applyAlignment="1">
      <alignment horizontal="center" vertical="center"/>
    </xf>
    <xf numFmtId="208" fontId="4" fillId="0" borderId="0" xfId="911" applyNumberFormat="1" applyFont="1" applyFill="1" applyAlignment="1">
      <alignment vertical="center"/>
    </xf>
    <xf numFmtId="205" fontId="14" fillId="0" borderId="0" xfId="580" applyNumberFormat="1" applyFont="1" applyFill="1" applyBorder="1" applyAlignment="1">
      <alignment vertical="center" wrapText="1"/>
    </xf>
    <xf numFmtId="205" fontId="4" fillId="0" borderId="0" xfId="911" applyNumberFormat="1" applyFont="1" applyFill="1" applyAlignment="1">
      <alignment vertical="center"/>
    </xf>
    <xf numFmtId="0" fontId="4" fillId="0" borderId="0" xfId="911" applyFont="1" applyFill="1" applyAlignment="1">
      <alignment horizontal="center" vertical="center" wrapText="1"/>
    </xf>
    <xf numFmtId="0" fontId="4" fillId="0" borderId="0" xfId="911" applyFont="1" applyFill="1" applyAlignment="1">
      <alignment vertical="center" wrapText="1"/>
    </xf>
    <xf numFmtId="0" fontId="13" fillId="0" borderId="0" xfId="911" applyFont="1" applyFill="1" applyAlignment="1">
      <alignment horizontal="center" vertical="center" wrapText="1"/>
    </xf>
    <xf numFmtId="0" fontId="14" fillId="0" borderId="0" xfId="911" applyFont="1" applyFill="1" applyAlignment="1">
      <alignment horizontal="left" vertical="center" wrapText="1"/>
    </xf>
    <xf numFmtId="0" fontId="14" fillId="0" borderId="0" xfId="911" applyFont="1" applyFill="1" applyAlignment="1">
      <alignment horizontal="center" vertical="center" wrapText="1"/>
    </xf>
    <xf numFmtId="0" fontId="14" fillId="0" borderId="0" xfId="911" applyFont="1" applyFill="1" applyAlignment="1">
      <alignment vertical="center" wrapText="1"/>
    </xf>
    <xf numFmtId="0" fontId="14" fillId="0" borderId="0" xfId="911" applyFont="1" applyFill="1" applyAlignment="1">
      <alignment horizontal="right" vertical="center" wrapText="1"/>
    </xf>
    <xf numFmtId="0" fontId="15" fillId="0" borderId="1" xfId="911" applyFont="1" applyFill="1" applyBorder="1" applyAlignment="1">
      <alignment horizontal="center" vertical="center" wrapText="1"/>
    </xf>
    <xf numFmtId="205" fontId="15" fillId="0" borderId="1" xfId="911" applyNumberFormat="1" applyFont="1" applyFill="1" applyBorder="1" applyAlignment="1">
      <alignment horizontal="center" vertical="center" wrapText="1"/>
    </xf>
    <xf numFmtId="208" fontId="4" fillId="0" borderId="0" xfId="911" applyNumberFormat="1" applyFont="1" applyFill="1" applyAlignment="1">
      <alignment vertical="center" wrapText="1"/>
    </xf>
    <xf numFmtId="205" fontId="4" fillId="0" borderId="0" xfId="911" applyNumberFormat="1" applyFont="1" applyFill="1" applyAlignment="1">
      <alignment vertical="center" wrapText="1"/>
    </xf>
    <xf numFmtId="0" fontId="18" fillId="0" borderId="0" xfId="997" applyFont="1" applyFill="1" applyAlignment="1">
      <alignment vertical="center"/>
    </xf>
    <xf numFmtId="0" fontId="16" fillId="0" borderId="1" xfId="690" applyFont="1" applyFill="1" applyBorder="1" applyAlignment="1">
      <alignment horizontal="center" vertical="center"/>
    </xf>
    <xf numFmtId="176" fontId="17" fillId="0" borderId="1" xfId="997" applyNumberFormat="1" applyFont="1" applyBorder="1" applyAlignment="1">
      <alignment horizontal="center" vertical="center" wrapText="1"/>
    </xf>
    <xf numFmtId="0" fontId="14" fillId="0" borderId="1" xfId="690" applyFont="1" applyFill="1" applyBorder="1" applyAlignment="1">
      <alignment vertical="center" wrapText="1"/>
    </xf>
    <xf numFmtId="178" fontId="18" fillId="0" borderId="1" xfId="894" applyNumberFormat="1" applyFont="1" applyFill="1" applyBorder="1" applyAlignment="1">
      <alignment horizontal="right" vertical="center" wrapText="1"/>
    </xf>
    <xf numFmtId="0" fontId="14" fillId="0" borderId="1" xfId="690" applyFont="1" applyFill="1" applyBorder="1" applyAlignment="1">
      <alignment horizontal="left" vertical="center" wrapText="1" indent="1"/>
    </xf>
    <xf numFmtId="0" fontId="14" fillId="0" borderId="3" xfId="690" applyFont="1" applyFill="1" applyBorder="1" applyAlignment="1">
      <alignment vertical="center" wrapText="1"/>
    </xf>
    <xf numFmtId="0" fontId="14" fillId="0" borderId="3" xfId="690" applyFont="1" applyFill="1" applyBorder="1" applyAlignment="1">
      <alignment horizontal="left" vertical="top" wrapText="1"/>
    </xf>
    <xf numFmtId="0" fontId="19" fillId="0" borderId="0" xfId="690" applyFont="1" applyFill="1" applyBorder="1" applyAlignment="1">
      <alignment horizontal="left" vertical="top" wrapText="1"/>
    </xf>
    <xf numFmtId="0" fontId="14" fillId="0" borderId="0" xfId="690" applyFont="1" applyFill="1" applyAlignment="1">
      <alignment horizontal="left" vertical="top" wrapText="1"/>
    </xf>
    <xf numFmtId="205" fontId="4" fillId="0" borderId="0" xfId="690" applyNumberFormat="1" applyFont="1" applyFill="1" applyAlignment="1">
      <alignment vertical="center"/>
    </xf>
    <xf numFmtId="0" fontId="23" fillId="0" borderId="0" xfId="894" applyFont="1" applyFill="1" applyAlignment="1"/>
    <xf numFmtId="0" fontId="23" fillId="0" borderId="0" xfId="894" applyFill="1" applyAlignment="1"/>
    <xf numFmtId="0" fontId="7" fillId="0" borderId="0" xfId="894" applyNumberFormat="1" applyFont="1" applyFill="1" applyAlignment="1" applyProtection="1">
      <alignment horizontal="center" vertical="center" wrapText="1"/>
    </xf>
    <xf numFmtId="0" fontId="18" fillId="0" borderId="0" xfId="894" applyNumberFormat="1" applyFont="1" applyFill="1" applyBorder="1" applyAlignment="1" applyProtection="1">
      <alignment horizontal="left" vertical="center"/>
    </xf>
    <xf numFmtId="0" fontId="24" fillId="0" borderId="0" xfId="894" applyNumberFormat="1" applyFont="1" applyFill="1" applyBorder="1" applyAlignment="1" applyProtection="1"/>
    <xf numFmtId="0" fontId="18" fillId="0" borderId="0" xfId="894" applyNumberFormat="1" applyFont="1" applyFill="1" applyBorder="1" applyAlignment="1" applyProtection="1"/>
    <xf numFmtId="209" fontId="24" fillId="0" borderId="0" xfId="894" applyNumberFormat="1" applyFont="1" applyFill="1" applyBorder="1" applyAlignment="1" applyProtection="1">
      <alignment horizontal="right" vertical="center"/>
    </xf>
    <xf numFmtId="2" fontId="17" fillId="0" borderId="1" xfId="894" applyNumberFormat="1" applyFont="1" applyFill="1" applyBorder="1" applyAlignment="1" applyProtection="1">
      <alignment horizontal="center" vertical="center" wrapText="1"/>
    </xf>
    <xf numFmtId="49" fontId="17" fillId="0" borderId="1" xfId="895" applyNumberFormat="1" applyFont="1" applyFill="1" applyBorder="1" applyAlignment="1" applyProtection="1">
      <alignment horizontal="left" vertical="center" wrapText="1"/>
    </xf>
    <xf numFmtId="199" fontId="17" fillId="0" borderId="1" xfId="0" applyNumberFormat="1" applyFont="1" applyFill="1" applyBorder="1" applyAlignment="1">
      <alignment horizontal="right" vertical="center" wrapText="1"/>
    </xf>
    <xf numFmtId="199" fontId="17" fillId="0" borderId="1" xfId="29" applyNumberFormat="1" applyFont="1" applyFill="1" applyBorder="1" applyAlignment="1" applyProtection="1">
      <alignment horizontal="right" vertical="center" wrapText="1"/>
    </xf>
    <xf numFmtId="178" fontId="17" fillId="0" borderId="1" xfId="38" applyNumberFormat="1" applyFont="1" applyFill="1" applyBorder="1" applyAlignment="1" applyProtection="1">
      <alignment horizontal="right" vertical="center" wrapText="1"/>
      <protection locked="0"/>
    </xf>
    <xf numFmtId="49" fontId="18" fillId="0" borderId="1" xfId="895" applyNumberFormat="1" applyFont="1" applyFill="1" applyBorder="1" applyAlignment="1" applyProtection="1">
      <alignment horizontal="left" vertical="center" wrapText="1"/>
    </xf>
    <xf numFmtId="199" fontId="18" fillId="0" borderId="1" xfId="0" applyNumberFormat="1" applyFont="1" applyFill="1" applyBorder="1" applyAlignment="1">
      <alignment horizontal="right" vertical="center" wrapText="1"/>
    </xf>
    <xf numFmtId="199" fontId="18" fillId="0" borderId="1" xfId="29" applyNumberFormat="1" applyFont="1" applyFill="1" applyBorder="1" applyAlignment="1" applyProtection="1">
      <alignment horizontal="right" vertical="center" wrapText="1"/>
    </xf>
    <xf numFmtId="178" fontId="18" fillId="0" borderId="1" xfId="38" applyNumberFormat="1" applyFont="1" applyFill="1" applyBorder="1" applyAlignment="1" applyProtection="1">
      <alignment horizontal="right" vertical="center" wrapText="1"/>
      <protection locked="0"/>
    </xf>
    <xf numFmtId="199" fontId="17" fillId="0" borderId="1" xfId="29" applyNumberFormat="1" applyFont="1" applyFill="1" applyBorder="1" applyAlignment="1">
      <alignment horizontal="right" vertical="center" wrapText="1"/>
    </xf>
    <xf numFmtId="49" fontId="17" fillId="0" borderId="1" xfId="823" applyNumberFormat="1" applyFont="1" applyFill="1" applyBorder="1" applyAlignment="1" applyProtection="1">
      <alignment horizontal="left" vertical="center" wrapText="1"/>
    </xf>
    <xf numFmtId="49" fontId="18" fillId="0" borderId="1" xfId="823" applyNumberFormat="1" applyFont="1" applyFill="1" applyBorder="1" applyAlignment="1" applyProtection="1">
      <alignment horizontal="left" vertical="center" wrapText="1"/>
    </xf>
    <xf numFmtId="49" fontId="17" fillId="0" borderId="1" xfId="823" applyNumberFormat="1" applyFont="1" applyFill="1" applyBorder="1" applyAlignment="1" applyProtection="1">
      <alignment horizontal="center" vertical="center" wrapText="1"/>
    </xf>
    <xf numFmtId="49" fontId="17" fillId="0" borderId="1" xfId="566" applyNumberFormat="1" applyFont="1" applyFill="1" applyBorder="1" applyAlignment="1" applyProtection="1">
      <alignment horizontal="center" vertical="center" wrapText="1"/>
    </xf>
    <xf numFmtId="199" fontId="23" fillId="0" borderId="0" xfId="894" applyNumberFormat="1" applyFill="1" applyAlignment="1"/>
    <xf numFmtId="0" fontId="23" fillId="0" borderId="0" xfId="894" applyFont="1" applyAlignment="1"/>
    <xf numFmtId="0" fontId="23" fillId="0" borderId="0" xfId="894" applyAlignment="1"/>
    <xf numFmtId="0" fontId="23" fillId="0" borderId="0" xfId="894" applyAlignment="1">
      <alignment horizontal="right" vertical="center"/>
    </xf>
    <xf numFmtId="0" fontId="7" fillId="0" borderId="0" xfId="894" applyNumberFormat="1" applyFont="1" applyFill="1" applyAlignment="1" applyProtection="1">
      <alignment horizontal="right" vertical="center" wrapText="1"/>
    </xf>
    <xf numFmtId="0" fontId="14" fillId="0" borderId="0" xfId="566" applyFont="1" applyAlignment="1" applyProtection="1">
      <alignment horizontal="left" vertical="center"/>
    </xf>
    <xf numFmtId="181" fontId="24" fillId="0" borderId="0" xfId="566" applyNumberFormat="1" applyFont="1" applyAlignment="1">
      <alignment horizontal="right" vertical="center"/>
    </xf>
    <xf numFmtId="0" fontId="24" fillId="0" borderId="0" xfId="566" applyFont="1" applyAlignment="1">
      <alignment horizontal="right" vertical="center"/>
    </xf>
    <xf numFmtId="209" fontId="24" fillId="0" borderId="0" xfId="566" applyNumberFormat="1" applyFont="1" applyFill="1" applyBorder="1" applyAlignment="1" applyProtection="1">
      <alignment horizontal="right" vertical="center"/>
    </xf>
    <xf numFmtId="2" fontId="17" fillId="0" borderId="1" xfId="821" applyNumberFormat="1" applyFont="1" applyFill="1" applyBorder="1" applyAlignment="1" applyProtection="1">
      <alignment horizontal="center" vertical="center" wrapText="1"/>
    </xf>
    <xf numFmtId="49" fontId="17" fillId="0" borderId="1" xfId="823" applyNumberFormat="1" applyFont="1" applyFill="1" applyBorder="1" applyAlignment="1" applyProtection="1">
      <alignment horizontal="left" vertical="center"/>
    </xf>
    <xf numFmtId="199" fontId="17" fillId="0" borderId="1" xfId="1025" applyNumberFormat="1" applyFont="1" applyFill="1" applyBorder="1" applyAlignment="1">
      <alignment horizontal="right" vertical="center" wrapText="1"/>
    </xf>
    <xf numFmtId="49" fontId="18" fillId="0" borderId="1" xfId="823" applyNumberFormat="1" applyFont="1" applyFill="1" applyBorder="1" applyAlignment="1" applyProtection="1">
      <alignment horizontal="left" vertical="center"/>
    </xf>
    <xf numFmtId="199" fontId="18" fillId="0" borderId="1" xfId="1025" applyNumberFormat="1" applyFont="1" applyFill="1" applyBorder="1" applyAlignment="1">
      <alignment horizontal="right" vertical="center" wrapText="1"/>
    </xf>
    <xf numFmtId="49" fontId="14" fillId="0" borderId="1" xfId="903" applyNumberFormat="1" applyFont="1" applyBorder="1" applyAlignment="1">
      <alignment horizontal="left" vertical="center" wrapText="1"/>
    </xf>
    <xf numFmtId="49" fontId="17" fillId="0" borderId="1" xfId="903" applyNumberFormat="1" applyFont="1" applyFill="1" applyBorder="1" applyAlignment="1" applyProtection="1">
      <alignment horizontal="distributed" vertical="center"/>
    </xf>
    <xf numFmtId="3" fontId="17" fillId="0" borderId="1" xfId="29" applyNumberFormat="1" applyFont="1" applyFill="1" applyBorder="1" applyAlignment="1">
      <alignment horizontal="right" vertical="center" wrapText="1"/>
    </xf>
    <xf numFmtId="3" fontId="18" fillId="0" borderId="1" xfId="29" applyNumberFormat="1" applyFont="1" applyFill="1" applyBorder="1" applyAlignment="1">
      <alignment horizontal="right" vertical="center" wrapText="1"/>
    </xf>
    <xf numFmtId="199" fontId="18" fillId="0" borderId="1" xfId="109" applyNumberFormat="1" applyFont="1" applyFill="1" applyBorder="1" applyAlignment="1">
      <alignment horizontal="right" vertical="center" wrapText="1"/>
    </xf>
    <xf numFmtId="199" fontId="23" fillId="0" borderId="0" xfId="894" applyNumberFormat="1" applyAlignment="1">
      <alignment horizontal="right" vertical="center"/>
    </xf>
    <xf numFmtId="0" fontId="23" fillId="0" borderId="0" xfId="696" applyFont="1" applyAlignment="1"/>
    <xf numFmtId="0" fontId="23" fillId="0" borderId="0" xfId="696" applyFont="1" applyFill="1" applyAlignment="1"/>
    <xf numFmtId="0" fontId="23" fillId="0" borderId="0" xfId="696" applyFill="1" applyAlignment="1"/>
    <xf numFmtId="0" fontId="23" fillId="0" borderId="0" xfId="696" applyAlignment="1"/>
    <xf numFmtId="0" fontId="7" fillId="0" borderId="0" xfId="696" applyNumberFormat="1" applyFont="1" applyFill="1" applyAlignment="1" applyProtection="1">
      <alignment horizontal="center" vertical="center" wrapText="1"/>
    </xf>
    <xf numFmtId="0" fontId="18" fillId="0" borderId="0" xfId="696" applyFont="1" applyFill="1" applyAlignment="1" applyProtection="1">
      <alignment horizontal="left" vertical="center"/>
    </xf>
    <xf numFmtId="181" fontId="18" fillId="0" borderId="0" xfId="696" applyNumberFormat="1" applyFont="1" applyFill="1" applyAlignment="1" applyProtection="1">
      <alignment horizontal="right"/>
    </xf>
    <xf numFmtId="0" fontId="25" fillId="0" borderId="0" xfId="696" applyFont="1" applyFill="1" applyAlignment="1">
      <alignment vertical="center"/>
    </xf>
    <xf numFmtId="0" fontId="18" fillId="0" borderId="0" xfId="696" applyFont="1" applyFill="1" applyAlignment="1">
      <alignment horizontal="right" vertical="center"/>
    </xf>
    <xf numFmtId="0" fontId="17" fillId="0" borderId="1" xfId="696" applyNumberFormat="1" applyFont="1" applyFill="1" applyBorder="1" applyAlignment="1" applyProtection="1">
      <alignment horizontal="center" vertical="center"/>
    </xf>
    <xf numFmtId="49" fontId="17" fillId="0" borderId="1" xfId="424" applyNumberFormat="1" applyFont="1" applyFill="1" applyBorder="1" applyAlignment="1" applyProtection="1">
      <alignment vertical="center"/>
    </xf>
    <xf numFmtId="199" fontId="17" fillId="0" borderId="1" xfId="866" applyNumberFormat="1" applyFont="1" applyFill="1" applyBorder="1" applyAlignment="1">
      <alignment horizontal="right" vertical="center" wrapText="1"/>
    </xf>
    <xf numFmtId="49" fontId="18" fillId="0" borderId="1" xfId="424" applyNumberFormat="1" applyFont="1" applyFill="1" applyBorder="1" applyAlignment="1" applyProtection="1">
      <alignment vertical="center"/>
    </xf>
    <xf numFmtId="199" fontId="18" fillId="0" borderId="1" xfId="866" applyNumberFormat="1" applyFont="1" applyFill="1" applyBorder="1" applyAlignment="1">
      <alignment horizontal="right" vertical="center" wrapText="1"/>
    </xf>
    <xf numFmtId="199" fontId="18" fillId="0" borderId="1" xfId="29" applyNumberFormat="1" applyFont="1" applyFill="1" applyBorder="1" applyAlignment="1">
      <alignment horizontal="right" vertical="center" wrapText="1"/>
    </xf>
    <xf numFmtId="177" fontId="23" fillId="0" borderId="1" xfId="0" applyNumberFormat="1" applyFont="1" applyFill="1" applyBorder="1" applyAlignment="1">
      <alignment horizontal="right" vertical="center"/>
    </xf>
    <xf numFmtId="199" fontId="23" fillId="0" borderId="0" xfId="696" applyNumberFormat="1" applyAlignment="1"/>
    <xf numFmtId="0" fontId="23" fillId="0" borderId="0" xfId="765" applyFont="1" applyAlignment="1"/>
    <xf numFmtId="0" fontId="23" fillId="0" borderId="0" xfId="765" applyFill="1" applyAlignment="1"/>
    <xf numFmtId="0" fontId="23" fillId="0" borderId="0" xfId="765" applyFont="1" applyFill="1" applyAlignment="1"/>
    <xf numFmtId="0" fontId="23" fillId="0" borderId="0" xfId="765" applyAlignment="1"/>
    <xf numFmtId="0" fontId="7" fillId="0" borderId="0" xfId="765" applyNumberFormat="1" applyFont="1" applyFill="1" applyAlignment="1" applyProtection="1">
      <alignment horizontal="center" vertical="center" wrapText="1"/>
    </xf>
    <xf numFmtId="0" fontId="24" fillId="0" borderId="0" xfId="566" applyFont="1" applyAlignment="1"/>
    <xf numFmtId="210" fontId="18" fillId="0" borderId="0" xfId="566" applyNumberFormat="1" applyFont="1" applyAlignment="1"/>
    <xf numFmtId="2" fontId="17" fillId="0" borderId="1" xfId="566" applyNumberFormat="1" applyFont="1" applyFill="1" applyBorder="1" applyAlignment="1" applyProtection="1">
      <alignment horizontal="center" vertical="center" wrapText="1"/>
    </xf>
    <xf numFmtId="49" fontId="17" fillId="0" borderId="1" xfId="566" applyNumberFormat="1" applyFont="1" applyFill="1" applyBorder="1" applyAlignment="1" applyProtection="1">
      <alignment horizontal="left" vertical="center" wrapText="1"/>
    </xf>
    <xf numFmtId="199" fontId="17" fillId="0" borderId="1" xfId="918" applyNumberFormat="1" applyFont="1" applyFill="1" applyBorder="1" applyAlignment="1">
      <alignment horizontal="right" vertical="center" wrapText="1"/>
    </xf>
    <xf numFmtId="49" fontId="18" fillId="0" borderId="1" xfId="566" applyNumberFormat="1" applyFont="1" applyFill="1" applyBorder="1" applyAlignment="1" applyProtection="1">
      <alignment horizontal="left" vertical="center" wrapText="1"/>
    </xf>
    <xf numFmtId="199" fontId="18" fillId="0" borderId="1" xfId="918" applyNumberFormat="1" applyFont="1" applyFill="1" applyBorder="1" applyAlignment="1">
      <alignment horizontal="right" vertical="center" wrapText="1"/>
    </xf>
    <xf numFmtId="199" fontId="18" fillId="0" borderId="1" xfId="1042" applyNumberFormat="1" applyFont="1" applyFill="1" applyBorder="1" applyAlignment="1">
      <alignment horizontal="right" vertical="center" wrapText="1"/>
    </xf>
    <xf numFmtId="199" fontId="23" fillId="0" borderId="0" xfId="765" applyNumberFormat="1" applyAlignment="1"/>
    <xf numFmtId="0" fontId="14" fillId="0" borderId="0" xfId="709" applyFont="1" applyAlignment="1" applyProtection="1">
      <alignment horizontal="left" vertical="center"/>
    </xf>
    <xf numFmtId="0" fontId="24" fillId="0" borderId="0" xfId="709" applyFont="1" applyAlignment="1"/>
    <xf numFmtId="210" fontId="24" fillId="0" borderId="0" xfId="709" applyNumberFormat="1" applyFont="1" applyAlignment="1"/>
    <xf numFmtId="209" fontId="11" fillId="0" borderId="0" xfId="709" applyNumberFormat="1" applyFont="1" applyFill="1" applyBorder="1" applyAlignment="1" applyProtection="1">
      <alignment horizontal="right" vertical="center"/>
    </xf>
    <xf numFmtId="199" fontId="11" fillId="0" borderId="1" xfId="29" applyNumberFormat="1" applyFont="1" applyFill="1" applyBorder="1" applyAlignment="1" applyProtection="1">
      <alignment horizontal="right" vertical="center" wrapText="1"/>
    </xf>
    <xf numFmtId="199" fontId="18" fillId="0" borderId="1" xfId="109" applyNumberFormat="1" applyFont="1" applyFill="1" applyBorder="1" applyAlignment="1">
      <alignment vertical="center" wrapText="1"/>
    </xf>
    <xf numFmtId="0" fontId="23" fillId="0" borderId="0" xfId="765" applyFill="1" applyAlignment="1">
      <alignment vertical="center"/>
    </xf>
    <xf numFmtId="0" fontId="18" fillId="0" borderId="0" xfId="765" applyFont="1" applyFill="1" applyAlignment="1" applyProtection="1">
      <alignment horizontal="left" vertical="center"/>
    </xf>
    <xf numFmtId="4" fontId="18" fillId="0" borderId="0" xfId="765" applyNumberFormat="1" applyFont="1" applyFill="1" applyAlignment="1" applyProtection="1">
      <alignment horizontal="right" vertical="center"/>
    </xf>
    <xf numFmtId="210" fontId="25" fillId="0" borderId="0" xfId="765" applyNumberFormat="1" applyFont="1" applyFill="1" applyAlignment="1">
      <alignment vertical="center"/>
    </xf>
    <xf numFmtId="0" fontId="18" fillId="0" borderId="0" xfId="765" applyFont="1" applyFill="1" applyAlignment="1">
      <alignment horizontal="right" vertical="center"/>
    </xf>
    <xf numFmtId="0" fontId="17" fillId="0" borderId="1" xfId="917" applyNumberFormat="1" applyFont="1" applyFill="1" applyBorder="1" applyAlignment="1" applyProtection="1">
      <alignment horizontal="center" vertical="center"/>
    </xf>
    <xf numFmtId="49" fontId="17" fillId="0" borderId="1" xfId="919" applyNumberFormat="1" applyFont="1" applyFill="1" applyBorder="1" applyAlignment="1" applyProtection="1">
      <alignment vertical="center"/>
    </xf>
    <xf numFmtId="199" fontId="17" fillId="0" borderId="1" xfId="109" applyNumberFormat="1" applyFont="1" applyFill="1" applyBorder="1" applyAlignment="1">
      <alignment horizontal="right" vertical="center" wrapText="1"/>
    </xf>
    <xf numFmtId="49" fontId="18" fillId="0" borderId="1" xfId="919" applyNumberFormat="1" applyFont="1" applyFill="1" applyBorder="1" applyAlignment="1" applyProtection="1">
      <alignment vertical="center"/>
    </xf>
    <xf numFmtId="49" fontId="14" fillId="0" borderId="1" xfId="903" applyNumberFormat="1" applyFont="1" applyFill="1" applyBorder="1" applyAlignment="1">
      <alignment horizontal="left" vertical="center" wrapText="1"/>
    </xf>
    <xf numFmtId="199" fontId="23" fillId="0" borderId="0" xfId="765" applyNumberFormat="1" applyFill="1" applyAlignment="1"/>
    <xf numFmtId="0" fontId="26" fillId="0" borderId="0" xfId="0" applyFont="1" applyFill="1" applyAlignment="1" applyProtection="1"/>
    <xf numFmtId="0" fontId="27" fillId="0" borderId="0" xfId="0" applyFont="1" applyFill="1" applyAlignment="1" applyProtection="1"/>
    <xf numFmtId="0" fontId="26" fillId="0" borderId="0" xfId="0" applyFont="1" applyFill="1" applyAlignment="1" applyProtection="1">
      <alignment horizontal="center"/>
    </xf>
    <xf numFmtId="0" fontId="26" fillId="0" borderId="0" xfId="0" applyFont="1" applyFill="1" applyAlignment="1" applyProtection="1">
      <alignment horizontal="left" wrapText="1"/>
    </xf>
    <xf numFmtId="0" fontId="26" fillId="0" borderId="0" xfId="0" applyFont="1" applyFill="1" applyAlignment="1" applyProtection="1">
      <alignment wrapText="1"/>
    </xf>
    <xf numFmtId="0" fontId="28"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left" vertical="center" wrapText="1"/>
    </xf>
    <xf numFmtId="0" fontId="14" fillId="0" borderId="0" xfId="626" applyFont="1" applyAlignment="1">
      <alignment horizontal="left" vertical="center" wrapText="1"/>
    </xf>
    <xf numFmtId="0" fontId="29" fillId="0" borderId="0" xfId="0" applyFont="1" applyFill="1" applyAlignment="1" applyProtection="1">
      <alignment horizontal="left" vertical="center" wrapText="1"/>
    </xf>
    <xf numFmtId="0" fontId="29" fillId="0" borderId="0" xfId="0" applyFont="1" applyFill="1" applyAlignment="1" applyProtection="1">
      <alignment horizontal="right" vertical="center" wrapText="1"/>
    </xf>
    <xf numFmtId="0" fontId="9" fillId="0"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xf>
    <xf numFmtId="0" fontId="9" fillId="0" borderId="1" xfId="0" applyNumberFormat="1" applyFont="1" applyFill="1" applyBorder="1" applyAlignment="1" applyProtection="1">
      <alignment horizontal="left" vertical="center"/>
    </xf>
    <xf numFmtId="41" fontId="9" fillId="0" borderId="1" xfId="0" applyNumberFormat="1" applyFont="1" applyFill="1" applyBorder="1" applyAlignment="1" applyProtection="1">
      <alignment horizontal="right" vertical="center" wrapText="1"/>
    </xf>
    <xf numFmtId="0" fontId="11"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wrapText="1"/>
    </xf>
    <xf numFmtId="41" fontId="11" fillId="0" borderId="1" xfId="0" applyNumberFormat="1" applyFont="1" applyFill="1" applyBorder="1" applyAlignment="1" applyProtection="1">
      <alignment horizontal="right" vertical="center" wrapText="1"/>
    </xf>
    <xf numFmtId="0" fontId="9" fillId="0" borderId="1" xfId="0" applyFont="1" applyFill="1" applyBorder="1" applyAlignment="1" applyProtection="1">
      <alignment horizontal="left" vertical="center" wrapText="1"/>
    </xf>
    <xf numFmtId="41" fontId="30" fillId="0" borderId="1" xfId="0" applyNumberFormat="1" applyFont="1" applyFill="1" applyBorder="1" applyAlignment="1" applyProtection="1">
      <alignment horizontal="right" vertical="center" wrapText="1"/>
    </xf>
    <xf numFmtId="0" fontId="27" fillId="0" borderId="0" xfId="0" applyFont="1" applyFill="1" applyAlignment="1" applyProtection="1">
      <alignment horizontal="center"/>
    </xf>
    <xf numFmtId="0" fontId="11"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left" vertical="center" wrapText="1"/>
    </xf>
    <xf numFmtId="41" fontId="31" fillId="0" borderId="1" xfId="0" applyNumberFormat="1" applyFont="1" applyFill="1" applyBorder="1" applyAlignment="1" applyProtection="1">
      <alignment horizontal="right" vertical="center" wrapText="1"/>
    </xf>
    <xf numFmtId="0" fontId="11" fillId="0" borderId="1" xfId="0"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7" xfId="0" applyNumberFormat="1" applyFont="1" applyFill="1" applyBorder="1" applyAlignment="1" applyProtection="1">
      <alignment horizontal="left" vertical="center" wrapText="1"/>
    </xf>
    <xf numFmtId="0" fontId="9" fillId="0" borderId="6" xfId="0" applyNumberFormat="1" applyFont="1" applyFill="1" applyBorder="1" applyAlignment="1" applyProtection="1">
      <alignment horizontal="left" vertical="center" wrapText="1"/>
    </xf>
    <xf numFmtId="0" fontId="9" fillId="0" borderId="1" xfId="0" applyFont="1" applyFill="1" applyBorder="1" applyAlignment="1" applyProtection="1">
      <alignment vertical="center"/>
    </xf>
    <xf numFmtId="0" fontId="9" fillId="0" borderId="1" xfId="0" applyFont="1" applyFill="1" applyBorder="1" applyAlignment="1" applyProtection="1">
      <alignment vertical="center" wrapText="1"/>
    </xf>
    <xf numFmtId="41" fontId="26" fillId="0" borderId="0" xfId="0" applyNumberFormat="1" applyFont="1" applyFill="1" applyAlignment="1" applyProtection="1">
      <alignment wrapText="1"/>
    </xf>
    <xf numFmtId="0" fontId="0" fillId="0" borderId="0" xfId="0" applyFill="1" applyAlignment="1"/>
    <xf numFmtId="0" fontId="0" fillId="0" borderId="0" xfId="0" applyFill="1" applyAlignment="1">
      <alignment horizontal="center"/>
    </xf>
    <xf numFmtId="0" fontId="13" fillId="0" borderId="0" xfId="626" applyFont="1" applyFill="1" applyAlignment="1">
      <alignment horizontal="center" vertical="center" shrinkToFit="1"/>
    </xf>
    <xf numFmtId="0" fontId="14" fillId="0" borderId="0" xfId="626" applyFont="1" applyFill="1" applyAlignment="1">
      <alignment horizontal="left" vertical="center" wrapText="1"/>
    </xf>
    <xf numFmtId="0" fontId="14" fillId="0" borderId="0" xfId="626" applyFont="1" applyFill="1" applyAlignment="1">
      <alignment horizontal="center" vertical="center" wrapText="1"/>
    </xf>
    <xf numFmtId="176" fontId="18" fillId="0" borderId="0" xfId="1071" applyNumberFormat="1" applyFont="1" applyFill="1" applyBorder="1" applyAlignment="1">
      <alignment horizontal="center" vertical="center"/>
    </xf>
    <xf numFmtId="0" fontId="17" fillId="0" borderId="1" xfId="1071" applyFont="1" applyFill="1" applyBorder="1" applyAlignment="1">
      <alignment horizontal="center" vertical="center"/>
    </xf>
    <xf numFmtId="176" fontId="17" fillId="0" borderId="1" xfId="997"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vertical="center" wrapText="1"/>
    </xf>
    <xf numFmtId="199" fontId="17" fillId="0" borderId="1" xfId="997" applyNumberFormat="1" applyFont="1" applyFill="1" applyBorder="1" applyAlignment="1">
      <alignment horizontal="right" vertical="center" wrapText="1"/>
    </xf>
    <xf numFmtId="0" fontId="18" fillId="0" borderId="1" xfId="647" applyNumberFormat="1" applyFont="1" applyFill="1" applyBorder="1" applyAlignment="1">
      <alignment horizontal="left" vertical="center" wrapText="1"/>
    </xf>
    <xf numFmtId="199" fontId="18" fillId="0" borderId="1" xfId="997" applyNumberFormat="1" applyFont="1" applyFill="1" applyBorder="1" applyAlignment="1">
      <alignment horizontal="right" vertical="center" wrapText="1"/>
    </xf>
    <xf numFmtId="49" fontId="18" fillId="0" borderId="1" xfId="0" applyNumberFormat="1" applyFont="1" applyFill="1" applyBorder="1" applyAlignment="1" applyProtection="1">
      <alignment vertical="center" wrapText="1"/>
    </xf>
    <xf numFmtId="0" fontId="17" fillId="0" borderId="1" xfId="997" applyFont="1" applyFill="1" applyBorder="1" applyAlignment="1">
      <alignment horizontal="distributed" vertical="center" wrapText="1"/>
    </xf>
    <xf numFmtId="0" fontId="17" fillId="0" borderId="1" xfId="647" applyNumberFormat="1" applyFont="1" applyFill="1" applyBorder="1" applyAlignment="1">
      <alignment horizontal="left" vertical="center" wrapText="1"/>
    </xf>
    <xf numFmtId="0" fontId="18" fillId="0" borderId="1" xfId="647" applyNumberFormat="1" applyFont="1" applyFill="1" applyBorder="1" applyAlignment="1">
      <alignment horizontal="left" vertical="center" wrapText="1" indent="1"/>
    </xf>
    <xf numFmtId="199" fontId="14" fillId="0" borderId="1" xfId="0" applyNumberFormat="1" applyFont="1" applyFill="1" applyBorder="1" applyAlignment="1">
      <alignment horizontal="right" vertical="center" wrapText="1"/>
    </xf>
    <xf numFmtId="0" fontId="17" fillId="0" borderId="1" xfId="997" applyFont="1" applyFill="1" applyBorder="1" applyAlignment="1">
      <alignment horizontal="left" vertical="center" wrapText="1"/>
    </xf>
    <xf numFmtId="199" fontId="15" fillId="0" borderId="1" xfId="0" applyNumberFormat="1" applyFont="1" applyFill="1" applyBorder="1" applyAlignment="1">
      <alignment horizontal="right" vertical="center" wrapText="1"/>
    </xf>
    <xf numFmtId="41" fontId="0" fillId="0" borderId="0" xfId="0" applyNumberFormat="1" applyFill="1" applyAlignment="1">
      <alignment horizontal="center"/>
    </xf>
    <xf numFmtId="199" fontId="0" fillId="0" borderId="0" xfId="0" applyNumberFormat="1" applyFill="1" applyAlignment="1">
      <alignment horizontal="center"/>
    </xf>
    <xf numFmtId="0" fontId="23" fillId="0" borderId="0" xfId="647" applyFont="1" applyFill="1" applyAlignment="1"/>
    <xf numFmtId="0" fontId="23" fillId="0" borderId="0" xfId="647" applyFill="1" applyAlignment="1"/>
    <xf numFmtId="0" fontId="23" fillId="0" borderId="0" xfId="647" applyFill="1" applyAlignment="1">
      <alignment horizontal="center"/>
    </xf>
    <xf numFmtId="0" fontId="32" fillId="0" borderId="0" xfId="647" applyFont="1" applyFill="1" applyAlignment="1">
      <alignment horizontal="center"/>
    </xf>
    <xf numFmtId="0" fontId="33" fillId="0" borderId="0" xfId="626" applyFont="1" applyFill="1" applyAlignment="1">
      <alignment horizontal="center" vertical="center" wrapText="1"/>
    </xf>
    <xf numFmtId="0" fontId="18" fillId="0" borderId="0" xfId="647" applyFont="1" applyFill="1" applyAlignment="1">
      <alignment horizontal="center" vertical="center"/>
    </xf>
    <xf numFmtId="0" fontId="17" fillId="0" borderId="1" xfId="647" applyFont="1" applyFill="1" applyBorder="1" applyAlignment="1">
      <alignment horizontal="center" vertical="center" wrapText="1"/>
    </xf>
    <xf numFmtId="199" fontId="11" fillId="0" borderId="1" xfId="0" applyNumberFormat="1" applyFont="1" applyFill="1" applyBorder="1" applyAlignment="1" applyProtection="1">
      <alignment horizontal="right" vertical="center"/>
      <protection locked="0"/>
    </xf>
    <xf numFmtId="199" fontId="29" fillId="0" borderId="1" xfId="619" applyNumberFormat="1" applyFont="1" applyFill="1" applyBorder="1" applyAlignment="1" applyProtection="1">
      <alignment horizontal="right" vertical="center"/>
    </xf>
    <xf numFmtId="199" fontId="22" fillId="0" borderId="1" xfId="619" applyNumberFormat="1" applyFont="1" applyFill="1" applyBorder="1" applyAlignment="1" applyProtection="1">
      <alignment horizontal="right" vertical="center"/>
    </xf>
    <xf numFmtId="199" fontId="17" fillId="0" borderId="1" xfId="626" applyNumberFormat="1" applyFont="1" applyFill="1" applyBorder="1" applyAlignment="1">
      <alignment horizontal="right" vertical="center" wrapText="1"/>
    </xf>
    <xf numFmtId="199" fontId="18" fillId="0" borderId="1" xfId="626" applyNumberFormat="1" applyFont="1" applyFill="1" applyBorder="1" applyAlignment="1">
      <alignment horizontal="right" vertical="center" wrapText="1"/>
    </xf>
    <xf numFmtId="199" fontId="18" fillId="0" borderId="1" xfId="964" applyNumberFormat="1" applyFont="1" applyFill="1" applyBorder="1" applyAlignment="1">
      <alignment horizontal="right" vertical="center" wrapText="1"/>
    </xf>
    <xf numFmtId="199" fontId="17" fillId="0" borderId="1" xfId="964" applyNumberFormat="1" applyFont="1" applyFill="1" applyBorder="1" applyAlignment="1">
      <alignment horizontal="right" vertical="center" wrapText="1"/>
    </xf>
    <xf numFmtId="0" fontId="15" fillId="0" borderId="1" xfId="0" applyFont="1" applyFill="1" applyBorder="1" applyAlignment="1">
      <alignment horizontal="distributed" vertical="center" wrapText="1"/>
    </xf>
    <xf numFmtId="49" fontId="18" fillId="0" borderId="1" xfId="0" applyNumberFormat="1" applyFont="1" applyFill="1" applyBorder="1" applyAlignment="1" applyProtection="1">
      <alignment horizontal="left" vertical="center" wrapText="1"/>
    </xf>
    <xf numFmtId="41" fontId="23" fillId="0" borderId="0" xfId="647" applyNumberFormat="1" applyFill="1" applyAlignment="1">
      <alignment horizontal="center"/>
    </xf>
    <xf numFmtId="199" fontId="23" fillId="0" borderId="0" xfId="647" applyNumberFormat="1" applyFill="1" applyAlignment="1">
      <alignment horizontal="center"/>
    </xf>
    <xf numFmtId="0" fontId="18" fillId="0" borderId="0" xfId="647" applyFont="1" applyFill="1" applyAlignment="1"/>
    <xf numFmtId="0" fontId="17" fillId="0" borderId="1" xfId="1071" applyFont="1" applyFill="1" applyBorder="1" applyAlignment="1">
      <alignment horizontal="distributed" vertical="center" wrapText="1" indent="3"/>
    </xf>
    <xf numFmtId="0" fontId="18" fillId="0" borderId="1" xfId="891" applyNumberFormat="1" applyFont="1" applyFill="1" applyBorder="1" applyAlignment="1">
      <alignment horizontal="left" vertical="center" wrapText="1"/>
    </xf>
    <xf numFmtId="0" fontId="17" fillId="0" borderId="1" xfId="1071" applyFont="1" applyFill="1" applyBorder="1" applyAlignment="1">
      <alignment horizontal="left" vertical="center" wrapText="1"/>
    </xf>
    <xf numFmtId="0" fontId="18" fillId="0" borderId="1" xfId="891" applyNumberFormat="1" applyFont="1" applyFill="1" applyBorder="1" applyAlignment="1">
      <alignment horizontal="left" vertical="center" wrapText="1" indent="2"/>
    </xf>
    <xf numFmtId="0" fontId="17" fillId="0" borderId="1" xfId="891" applyNumberFormat="1" applyFont="1" applyFill="1" applyBorder="1" applyAlignment="1">
      <alignment horizontal="left" vertical="center" wrapText="1"/>
    </xf>
    <xf numFmtId="209" fontId="18" fillId="0" borderId="0" xfId="894" applyNumberFormat="1" applyFont="1" applyFill="1" applyBorder="1" applyAlignment="1" applyProtection="1">
      <alignment horizontal="left" vertical="center"/>
    </xf>
    <xf numFmtId="0" fontId="18" fillId="0" borderId="0" xfId="647" applyFont="1" applyFill="1" applyBorder="1" applyAlignment="1">
      <alignment horizontal="center" vertical="center"/>
    </xf>
    <xf numFmtId="209" fontId="24" fillId="0" borderId="0" xfId="894" applyNumberFormat="1" applyFont="1" applyFill="1" applyBorder="1" applyAlignment="1" applyProtection="1">
      <alignment horizontal="center" vertical="center"/>
    </xf>
    <xf numFmtId="199" fontId="2" fillId="0" borderId="1" xfId="0" applyNumberFormat="1" applyFont="1" applyFill="1" applyBorder="1" applyAlignment="1">
      <alignment horizontal="right" vertical="center" wrapText="1"/>
    </xf>
    <xf numFmtId="199" fontId="11" fillId="0" borderId="1" xfId="0" applyNumberFormat="1" applyFont="1" applyFill="1" applyBorder="1" applyAlignment="1">
      <alignment horizontal="right" vertical="center" wrapText="1"/>
    </xf>
    <xf numFmtId="199" fontId="18" fillId="0" borderId="1" xfId="0" applyNumberFormat="1" applyFont="1" applyFill="1" applyBorder="1" applyAlignment="1" applyProtection="1">
      <alignment horizontal="right" vertical="center" wrapText="1"/>
    </xf>
    <xf numFmtId="199" fontId="17" fillId="0" borderId="1" xfId="0" applyNumberFormat="1" applyFont="1" applyFill="1" applyBorder="1" applyAlignment="1" applyProtection="1">
      <alignment horizontal="right" vertical="center" wrapText="1"/>
    </xf>
    <xf numFmtId="0" fontId="34" fillId="0" borderId="0" xfId="0" applyFont="1" applyAlignment="1"/>
    <xf numFmtId="0" fontId="35" fillId="0" borderId="0" xfId="903" applyFont="1" applyFill="1" applyAlignment="1">
      <alignment horizontal="center" vertical="center"/>
    </xf>
    <xf numFmtId="0" fontId="14" fillId="0" borderId="0" xfId="903" applyFont="1" applyFill="1" applyAlignment="1">
      <alignment horizontal="left" vertical="center"/>
    </xf>
    <xf numFmtId="0" fontId="14" fillId="0" borderId="0" xfId="0" applyFont="1" applyFill="1" applyAlignment="1">
      <alignment vertical="center"/>
    </xf>
    <xf numFmtId="0" fontId="14" fillId="0" borderId="0" xfId="903" applyFont="1" applyFill="1" applyAlignment="1">
      <alignment horizontal="right" vertical="center"/>
    </xf>
    <xf numFmtId="0" fontId="15" fillId="0" borderId="1" xfId="0" applyFont="1" applyFill="1" applyBorder="1" applyAlignment="1">
      <alignment horizontal="center" vertical="center"/>
    </xf>
    <xf numFmtId="0" fontId="14" fillId="0" borderId="1" xfId="0" applyFont="1" applyFill="1" applyBorder="1" applyAlignment="1">
      <alignment horizontal="left" vertical="center" wrapText="1"/>
    </xf>
    <xf numFmtId="199" fontId="18" fillId="0" borderId="1" xfId="0" applyNumberFormat="1" applyFont="1" applyFill="1" applyBorder="1" applyAlignment="1">
      <alignment vertical="center" wrapText="1"/>
    </xf>
    <xf numFmtId="178" fontId="18" fillId="0" borderId="1" xfId="38" applyNumberFormat="1" applyFont="1" applyFill="1" applyBorder="1" applyAlignment="1">
      <alignment vertical="center" wrapText="1"/>
    </xf>
    <xf numFmtId="0" fontId="14" fillId="0" borderId="1" xfId="0" applyFont="1" applyBorder="1" applyAlignment="1">
      <alignment horizontal="left" vertical="center" wrapText="1"/>
    </xf>
    <xf numFmtId="199" fontId="17" fillId="0" borderId="1" xfId="0" applyNumberFormat="1" applyFont="1" applyFill="1" applyBorder="1" applyAlignment="1">
      <alignment vertical="center" wrapText="1"/>
    </xf>
    <xf numFmtId="0" fontId="36" fillId="0" borderId="0" xfId="997" applyFont="1" applyFill="1" applyProtection="1">
      <alignment vertical="center"/>
    </xf>
    <xf numFmtId="0" fontId="37" fillId="0" borderId="0" xfId="997" applyFont="1" applyFill="1" applyAlignment="1" applyProtection="1">
      <alignment horizontal="center" vertical="center"/>
    </xf>
    <xf numFmtId="0" fontId="37" fillId="0" borderId="0" xfId="997" applyFont="1" applyFill="1" applyProtection="1">
      <alignment vertical="center"/>
    </xf>
    <xf numFmtId="0" fontId="23" fillId="0" borderId="0" xfId="997" applyFill="1" applyProtection="1">
      <alignment vertical="center"/>
    </xf>
    <xf numFmtId="176" fontId="23" fillId="0" borderId="0" xfId="997" applyNumberFormat="1" applyFill="1" applyProtection="1">
      <alignment vertical="center"/>
    </xf>
    <xf numFmtId="0" fontId="7" fillId="0" borderId="0" xfId="997" applyFont="1" applyFill="1" applyAlignment="1" applyProtection="1">
      <alignment horizontal="center" vertical="center"/>
    </xf>
    <xf numFmtId="0" fontId="18" fillId="0" borderId="0" xfId="997" applyFont="1" applyFill="1" applyProtection="1">
      <alignment vertical="center"/>
    </xf>
    <xf numFmtId="176" fontId="18" fillId="0" borderId="0" xfId="997" applyNumberFormat="1" applyFont="1" applyFill="1" applyBorder="1" applyAlignment="1" applyProtection="1">
      <alignment horizontal="right" vertical="center"/>
    </xf>
    <xf numFmtId="176" fontId="17" fillId="0" borderId="7" xfId="997" applyNumberFormat="1" applyFont="1" applyFill="1" applyBorder="1" applyAlignment="1" applyProtection="1">
      <alignment horizontal="center" vertical="center" wrapText="1"/>
    </xf>
    <xf numFmtId="0" fontId="17" fillId="0" borderId="1" xfId="997" applyFont="1" applyFill="1" applyBorder="1" applyAlignment="1" applyProtection="1">
      <alignment horizontal="distributed" vertical="center" wrapText="1" indent="3"/>
    </xf>
    <xf numFmtId="0" fontId="15" fillId="0" borderId="8" xfId="0" applyFont="1" applyFill="1" applyBorder="1" applyAlignment="1" applyProtection="1">
      <alignment horizontal="left" vertical="center"/>
    </xf>
    <xf numFmtId="49" fontId="15" fillId="0" borderId="1" xfId="0" applyNumberFormat="1" applyFont="1" applyFill="1" applyBorder="1" applyAlignment="1" applyProtection="1">
      <alignment horizontal="left" vertical="center" wrapText="1"/>
    </xf>
    <xf numFmtId="3" fontId="15" fillId="0" borderId="1" xfId="0" applyNumberFormat="1" applyFont="1" applyFill="1" applyBorder="1" applyAlignment="1" applyProtection="1">
      <alignment horizontal="right" vertical="center"/>
    </xf>
    <xf numFmtId="49" fontId="15" fillId="0" borderId="1" xfId="0" applyNumberFormat="1" applyFont="1" applyFill="1" applyBorder="1" applyAlignment="1" applyProtection="1">
      <alignment horizontal="left" vertical="center" wrapText="1" indent="2"/>
    </xf>
    <xf numFmtId="0" fontId="14" fillId="0" borderId="8"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left" vertical="center" wrapText="1" indent="4"/>
    </xf>
    <xf numFmtId="199" fontId="14" fillId="0" borderId="1" xfId="0" applyNumberFormat="1" applyFont="1" applyFill="1" applyBorder="1" applyAlignment="1" applyProtection="1">
      <alignment horizontal="right" vertical="center"/>
      <protection locked="0"/>
    </xf>
    <xf numFmtId="0" fontId="15" fillId="0" borderId="8" xfId="0" applyNumberFormat="1" applyFont="1" applyFill="1" applyBorder="1" applyAlignment="1" applyProtection="1">
      <alignment horizontal="left" vertical="center"/>
    </xf>
    <xf numFmtId="3" fontId="15" fillId="0" borderId="1" xfId="0" applyNumberFormat="1" applyFont="1" applyFill="1" applyBorder="1" applyAlignment="1" applyProtection="1">
      <alignment horizontal="right" vertical="center"/>
      <protection locked="0"/>
    </xf>
    <xf numFmtId="0" fontId="14" fillId="0" borderId="8" xfId="0" applyFont="1" applyFill="1" applyBorder="1" applyAlignment="1" applyProtection="1">
      <alignment horizontal="left" vertical="center"/>
    </xf>
    <xf numFmtId="199" fontId="18" fillId="2" borderId="1" xfId="29" applyNumberFormat="1" applyFont="1" applyFill="1" applyBorder="1" applyAlignment="1" applyProtection="1">
      <alignment horizontal="right" vertical="center" wrapText="1"/>
    </xf>
    <xf numFmtId="49" fontId="18" fillId="0" borderId="1" xfId="0" applyNumberFormat="1" applyFont="1" applyFill="1" applyBorder="1" applyAlignment="1" applyProtection="1">
      <alignment horizontal="left" vertical="center" wrapText="1" indent="4"/>
    </xf>
    <xf numFmtId="3" fontId="14" fillId="0" borderId="1" xfId="0" applyNumberFormat="1" applyFont="1" applyFill="1" applyBorder="1" applyAlignment="1" applyProtection="1">
      <alignment horizontal="right" vertical="center"/>
      <protection locked="0"/>
    </xf>
    <xf numFmtId="49" fontId="15" fillId="0" borderId="8" xfId="0" applyNumberFormat="1" applyFont="1" applyFill="1" applyBorder="1" applyAlignment="1" applyProtection="1">
      <alignment horizontal="left" vertical="center" wrapText="1"/>
    </xf>
    <xf numFmtId="49" fontId="14" fillId="0" borderId="8" xfId="0" applyNumberFormat="1" applyFont="1" applyFill="1" applyBorder="1" applyAlignment="1" applyProtection="1">
      <alignment horizontal="left" vertical="center" wrapText="1"/>
    </xf>
    <xf numFmtId="49" fontId="17" fillId="0" borderId="1" xfId="0" applyNumberFormat="1" applyFont="1" applyFill="1" applyBorder="1" applyAlignment="1" applyProtection="1">
      <alignment horizontal="left" vertical="center" wrapText="1" indent="2"/>
    </xf>
    <xf numFmtId="0" fontId="15" fillId="0" borderId="8" xfId="0" applyNumberFormat="1" applyFont="1" applyFill="1" applyBorder="1" applyAlignment="1" applyProtection="1">
      <alignment horizontal="left" vertical="center" wrapText="1"/>
    </xf>
    <xf numFmtId="0" fontId="14" fillId="0" borderId="8" xfId="0" applyNumberFormat="1" applyFont="1" applyFill="1" applyBorder="1" applyAlignment="1" applyProtection="1">
      <alignment horizontal="left" vertical="center" wrapText="1"/>
    </xf>
    <xf numFmtId="49" fontId="14" fillId="0" borderId="1" xfId="0" applyNumberFormat="1" applyFont="1" applyFill="1" applyBorder="1" applyAlignment="1" applyProtection="1">
      <alignment horizontal="left" vertical="center" wrapText="1"/>
    </xf>
    <xf numFmtId="3" fontId="14" fillId="0" borderId="1" xfId="0" applyNumberFormat="1" applyFont="1" applyFill="1" applyBorder="1" applyAlignment="1" applyProtection="1">
      <alignment horizontal="right" vertical="center"/>
    </xf>
    <xf numFmtId="49" fontId="38" fillId="0" borderId="8" xfId="0" applyNumberFormat="1" applyFont="1" applyFill="1" applyBorder="1" applyAlignment="1" applyProtection="1">
      <alignment horizontal="distributed" vertical="center"/>
    </xf>
    <xf numFmtId="49" fontId="38" fillId="0" borderId="1" xfId="0" applyNumberFormat="1" applyFont="1" applyFill="1" applyBorder="1" applyAlignment="1" applyProtection="1">
      <alignment horizontal="distributed" vertical="center" wrapText="1"/>
    </xf>
    <xf numFmtId="0" fontId="18" fillId="0" borderId="1" xfId="997" applyNumberFormat="1" applyFont="1" applyFill="1" applyBorder="1" applyAlignment="1" applyProtection="1">
      <alignment horizontal="left" vertical="center"/>
    </xf>
    <xf numFmtId="0" fontId="17" fillId="0" borderId="1" xfId="997" applyFont="1" applyFill="1" applyBorder="1" applyAlignment="1" applyProtection="1">
      <alignment horizontal="left" vertical="center" wrapText="1"/>
    </xf>
    <xf numFmtId="0" fontId="18" fillId="0" borderId="1" xfId="997" applyFont="1" applyFill="1" applyBorder="1" applyAlignment="1" applyProtection="1">
      <alignment horizontal="left" vertical="center" wrapText="1" indent="2"/>
    </xf>
    <xf numFmtId="0" fontId="18" fillId="0" borderId="1" xfId="997" applyFont="1" applyFill="1" applyBorder="1" applyAlignment="1" applyProtection="1">
      <alignment horizontal="left" vertical="center" wrapText="1" indent="4"/>
    </xf>
    <xf numFmtId="0" fontId="14" fillId="0" borderId="7" xfId="1059" applyNumberFormat="1" applyFont="1" applyFill="1" applyBorder="1" applyAlignment="1" applyProtection="1">
      <alignment horizontal="left" vertical="center"/>
    </xf>
    <xf numFmtId="0" fontId="18" fillId="0" borderId="7" xfId="997" applyNumberFormat="1" applyFont="1" applyFill="1" applyBorder="1" applyAlignment="1" applyProtection="1">
      <alignment horizontal="left" vertical="center"/>
    </xf>
    <xf numFmtId="49" fontId="18" fillId="0" borderId="7" xfId="997" applyNumberFormat="1" applyFont="1" applyFill="1" applyBorder="1" applyAlignment="1" applyProtection="1">
      <alignment horizontal="left" vertical="center"/>
    </xf>
    <xf numFmtId="49" fontId="18" fillId="0" borderId="1" xfId="997" applyNumberFormat="1" applyFont="1" applyFill="1" applyBorder="1" applyAlignment="1" applyProtection="1">
      <alignment horizontal="left" vertical="center"/>
    </xf>
    <xf numFmtId="49" fontId="17" fillId="0" borderId="7" xfId="997" applyNumberFormat="1" applyFont="1" applyFill="1" applyBorder="1" applyAlignment="1" applyProtection="1">
      <alignment horizontal="left" vertical="center"/>
    </xf>
    <xf numFmtId="0" fontId="17" fillId="0" borderId="1" xfId="550" applyFont="1" applyFill="1" applyBorder="1" applyAlignment="1" applyProtection="1">
      <alignment horizontal="left" vertical="center" wrapText="1"/>
    </xf>
    <xf numFmtId="49" fontId="17" fillId="0" borderId="7" xfId="997" applyNumberFormat="1" applyFont="1" applyFill="1" applyBorder="1" applyAlignment="1" applyProtection="1">
      <alignment horizontal="distributed" vertical="center" indent="1"/>
    </xf>
    <xf numFmtId="0" fontId="17" fillId="0" borderId="1" xfId="997" applyFont="1" applyFill="1" applyBorder="1" applyAlignment="1" applyProtection="1">
      <alignment horizontal="distributed" vertical="center" wrapText="1"/>
    </xf>
    <xf numFmtId="0" fontId="18" fillId="0" borderId="0" xfId="997" applyFont="1" applyFill="1" applyAlignment="1" applyProtection="1">
      <alignment vertical="center" wrapText="1"/>
    </xf>
    <xf numFmtId="0" fontId="39" fillId="0" borderId="0" xfId="997" applyFont="1" applyFill="1" applyAlignment="1" applyProtection="1">
      <alignment horizontal="center" vertical="center" wrapText="1"/>
    </xf>
    <xf numFmtId="199" fontId="23" fillId="0" borderId="0" xfId="997" applyNumberFormat="1" applyFill="1" applyProtection="1">
      <alignment vertical="center"/>
    </xf>
    <xf numFmtId="0" fontId="36" fillId="0" borderId="0" xfId="997" applyFont="1" applyFill="1">
      <alignment vertical="center"/>
    </xf>
    <xf numFmtId="0" fontId="37" fillId="0" borderId="0" xfId="997" applyFont="1" applyFill="1" applyAlignment="1">
      <alignment horizontal="center" vertical="center"/>
    </xf>
    <xf numFmtId="0" fontId="23" fillId="0" borderId="0" xfId="997" applyFill="1">
      <alignment vertical="center"/>
    </xf>
    <xf numFmtId="176" fontId="23" fillId="0" borderId="0" xfId="997" applyNumberFormat="1" applyFill="1">
      <alignment vertical="center"/>
    </xf>
    <xf numFmtId="0" fontId="7" fillId="0" borderId="0" xfId="997" applyFont="1" applyFill="1" applyAlignment="1">
      <alignment horizontal="center" vertical="center"/>
    </xf>
    <xf numFmtId="0" fontId="18" fillId="0" borderId="0" xfId="997" applyFont="1" applyFill="1">
      <alignment vertical="center"/>
    </xf>
    <xf numFmtId="0" fontId="40" fillId="0" borderId="0" xfId="997" applyFont="1" applyFill="1">
      <alignment vertical="center"/>
    </xf>
    <xf numFmtId="176" fontId="18" fillId="0" borderId="0" xfId="997" applyNumberFormat="1" applyFont="1" applyFill="1" applyAlignment="1">
      <alignment horizontal="right" vertical="center"/>
    </xf>
    <xf numFmtId="176" fontId="17" fillId="0" borderId="7" xfId="997" applyNumberFormat="1" applyFont="1" applyFill="1" applyBorder="1" applyAlignment="1">
      <alignment horizontal="center" vertical="center" wrapText="1"/>
    </xf>
    <xf numFmtId="0" fontId="17" fillId="0" borderId="1" xfId="997" applyFont="1" applyFill="1" applyBorder="1" applyAlignment="1">
      <alignment horizontal="distributed" vertical="center" wrapText="1" indent="3"/>
    </xf>
    <xf numFmtId="49" fontId="14" fillId="0" borderId="1" xfId="0" applyNumberFormat="1" applyFont="1" applyFill="1" applyBorder="1" applyAlignment="1" applyProtection="1">
      <alignment horizontal="left" vertical="center" wrapText="1" indent="2"/>
    </xf>
    <xf numFmtId="0" fontId="18" fillId="0" borderId="8" xfId="0" applyFont="1" applyFill="1" applyBorder="1" applyAlignment="1" applyProtection="1">
      <alignment vertical="center"/>
    </xf>
    <xf numFmtId="0" fontId="18" fillId="0" borderId="8" xfId="0" applyNumberFormat="1" applyFont="1" applyFill="1" applyBorder="1" applyAlignment="1" applyProtection="1">
      <alignment vertical="center"/>
    </xf>
    <xf numFmtId="0" fontId="17" fillId="0" borderId="7" xfId="997" applyFont="1" applyFill="1" applyBorder="1" applyAlignment="1">
      <alignment horizontal="left" vertical="center"/>
    </xf>
    <xf numFmtId="0" fontId="17" fillId="0" borderId="1" xfId="550" applyFont="1" applyFill="1" applyBorder="1" applyAlignment="1">
      <alignment horizontal="left" vertical="center"/>
    </xf>
    <xf numFmtId="0" fontId="18" fillId="0" borderId="1" xfId="550" applyFont="1" applyFill="1" applyBorder="1" applyAlignment="1" applyProtection="1">
      <alignment horizontal="left" vertical="center" indent="2"/>
    </xf>
    <xf numFmtId="195" fontId="17" fillId="0" borderId="1" xfId="29" applyNumberFormat="1" applyFont="1" applyFill="1" applyBorder="1" applyAlignment="1">
      <alignment horizontal="right" vertical="center" wrapText="1"/>
    </xf>
    <xf numFmtId="0" fontId="18" fillId="0" borderId="7" xfId="997" applyFont="1" applyFill="1" applyBorder="1" applyAlignment="1">
      <alignment horizontal="left" vertical="center"/>
    </xf>
    <xf numFmtId="195" fontId="18" fillId="0" borderId="1" xfId="29" applyNumberFormat="1" applyFont="1" applyFill="1" applyBorder="1" applyAlignment="1">
      <alignment horizontal="right" vertical="center" wrapText="1"/>
    </xf>
    <xf numFmtId="0" fontId="18" fillId="0" borderId="7" xfId="997" applyFont="1" applyFill="1" applyBorder="1" applyAlignment="1" applyProtection="1">
      <alignment horizontal="left" vertical="center"/>
    </xf>
    <xf numFmtId="0" fontId="18" fillId="0" borderId="7" xfId="997" applyFont="1" applyFill="1" applyBorder="1">
      <alignment vertical="center"/>
    </xf>
    <xf numFmtId="0" fontId="17" fillId="0" borderId="1" xfId="997" applyFont="1" applyFill="1" applyBorder="1" applyAlignment="1">
      <alignment horizontal="distributed" vertical="center"/>
    </xf>
    <xf numFmtId="0" fontId="18" fillId="0" borderId="0" xfId="997" applyFont="1" applyFill="1" applyAlignment="1">
      <alignment vertical="center" wrapText="1"/>
    </xf>
    <xf numFmtId="0" fontId="39" fillId="0" borderId="0" xfId="997" applyFont="1" applyFill="1" applyAlignment="1">
      <alignment horizontal="center" vertical="center" wrapText="1"/>
    </xf>
    <xf numFmtId="182" fontId="14" fillId="0" borderId="1" xfId="0" applyNumberFormat="1" applyFont="1" applyFill="1" applyBorder="1" applyAlignment="1" applyProtection="1">
      <alignment horizontal="left" vertical="center" wrapText="1" indent="4"/>
    </xf>
    <xf numFmtId="3" fontId="14" fillId="2" borderId="1" xfId="0" applyNumberFormat="1" applyFont="1" applyFill="1" applyBorder="1" applyAlignment="1" applyProtection="1">
      <alignment horizontal="right" vertical="center"/>
      <protection locked="0"/>
    </xf>
    <xf numFmtId="49" fontId="18" fillId="0" borderId="1" xfId="0" applyNumberFormat="1" applyFont="1" applyFill="1" applyBorder="1" applyAlignment="1" applyProtection="1">
      <alignment horizontal="left" vertical="center" wrapText="1" indent="2"/>
    </xf>
    <xf numFmtId="0" fontId="15" fillId="0" borderId="7" xfId="1059" applyNumberFormat="1" applyFont="1" applyFill="1" applyBorder="1" applyAlignment="1" applyProtection="1">
      <alignment horizontal="left" vertical="center"/>
    </xf>
    <xf numFmtId="0" fontId="17" fillId="0" borderId="1" xfId="997" applyFont="1" applyFill="1" applyBorder="1" applyAlignment="1" applyProtection="1">
      <alignment horizontal="left" vertical="center" wrapText="1" indent="2"/>
    </xf>
    <xf numFmtId="3" fontId="18" fillId="0" borderId="1" xfId="0" applyNumberFormat="1" applyFont="1" applyFill="1" applyBorder="1" applyAlignment="1" applyProtection="1">
      <alignment horizontal="right" vertical="center"/>
    </xf>
    <xf numFmtId="199" fontId="18" fillId="0" borderId="1" xfId="29" applyNumberFormat="1" applyFont="1" applyFill="1" applyBorder="1" applyAlignment="1" applyProtection="1">
      <alignment horizontal="right" vertical="center" wrapText="1"/>
      <protection locked="0"/>
    </xf>
    <xf numFmtId="3" fontId="17" fillId="0" borderId="1" xfId="0" applyNumberFormat="1" applyFont="1" applyFill="1" applyBorder="1" applyAlignment="1" applyProtection="1">
      <alignment horizontal="right" vertical="center"/>
    </xf>
    <xf numFmtId="49" fontId="14" fillId="0" borderId="7" xfId="1059" applyNumberFormat="1" applyFont="1" applyFill="1" applyBorder="1" applyAlignment="1" applyProtection="1">
      <alignment horizontal="left" vertical="center"/>
    </xf>
    <xf numFmtId="0" fontId="23" fillId="0" borderId="7" xfId="997" applyFill="1" applyBorder="1" applyAlignment="1" applyProtection="1">
      <alignment horizontal="left" vertical="center"/>
    </xf>
    <xf numFmtId="0" fontId="18" fillId="0" borderId="0" xfId="997" applyFont="1" applyFill="1" applyAlignment="1" applyProtection="1">
      <alignment vertical="center"/>
    </xf>
    <xf numFmtId="0" fontId="41" fillId="0" borderId="0" xfId="997" applyFont="1" applyFill="1" applyAlignment="1">
      <alignment horizontal="center" vertical="center"/>
    </xf>
    <xf numFmtId="0" fontId="39" fillId="0" borderId="0" xfId="997" applyFont="1" applyFill="1" applyAlignment="1">
      <alignment horizontal="center" vertical="center"/>
    </xf>
    <xf numFmtId="3" fontId="23" fillId="0" borderId="0" xfId="997" applyNumberFormat="1" applyFill="1" applyProtection="1">
      <alignment vertical="center"/>
    </xf>
    <xf numFmtId="182" fontId="15" fillId="0" borderId="1" xfId="0" applyNumberFormat="1" applyFont="1" applyFill="1" applyBorder="1" applyAlignment="1" applyProtection="1">
      <alignment horizontal="left" vertical="center" wrapText="1"/>
    </xf>
    <xf numFmtId="0" fontId="17" fillId="0" borderId="7" xfId="997" applyFont="1" applyFill="1" applyBorder="1" applyAlignment="1" applyProtection="1">
      <alignment horizontal="left" vertical="center"/>
    </xf>
    <xf numFmtId="0" fontId="18" fillId="0" borderId="1" xfId="550" applyFont="1" applyFill="1" applyBorder="1" applyAlignment="1" applyProtection="1">
      <alignment horizontal="left" vertical="center" wrapText="1" indent="2"/>
    </xf>
    <xf numFmtId="0" fontId="17" fillId="0" borderId="1" xfId="550" applyFont="1" applyFill="1" applyBorder="1" applyAlignment="1" applyProtection="1">
      <alignment horizontal="left" vertical="center"/>
    </xf>
    <xf numFmtId="3" fontId="23" fillId="0" borderId="0" xfId="997" applyNumberFormat="1" applyFill="1">
      <alignment vertical="center"/>
    </xf>
    <xf numFmtId="0" fontId="0" fillId="0" borderId="0" xfId="0" applyFont="1" applyFill="1" applyBorder="1" applyAlignment="1"/>
    <xf numFmtId="0" fontId="23" fillId="0" borderId="0" xfId="0" applyFont="1" applyFill="1" applyBorder="1" applyAlignment="1">
      <alignment vertical="center"/>
    </xf>
    <xf numFmtId="0" fontId="42" fillId="0" borderId="0" xfId="903" applyFont="1" applyFill="1" applyBorder="1" applyAlignment="1">
      <alignment horizontal="center" vertical="center" wrapText="1"/>
    </xf>
    <xf numFmtId="0" fontId="14" fillId="0" borderId="0" xfId="903" applyFont="1" applyFill="1" applyBorder="1" applyAlignment="1">
      <alignment horizontal="left" vertical="center"/>
    </xf>
    <xf numFmtId="0" fontId="14" fillId="0" borderId="0" xfId="903" applyFont="1" applyFill="1" applyBorder="1" applyAlignment="1">
      <alignment horizontal="right" vertical="center"/>
    </xf>
    <xf numFmtId="0" fontId="17" fillId="0" borderId="1" xfId="0" applyFont="1" applyFill="1" applyBorder="1" applyAlignment="1">
      <alignment horizontal="center" vertical="center" wrapText="1"/>
    </xf>
    <xf numFmtId="0" fontId="21" fillId="0" borderId="1" xfId="0" applyFont="1" applyFill="1" applyBorder="1" applyAlignment="1">
      <alignment horizontal="left" vertical="center"/>
    </xf>
    <xf numFmtId="195" fontId="21" fillId="0" borderId="1" xfId="29" applyNumberFormat="1" applyFont="1" applyFill="1" applyBorder="1" applyAlignment="1">
      <alignment vertical="center"/>
    </xf>
    <xf numFmtId="0" fontId="22" fillId="0" borderId="1" xfId="0" applyFont="1" applyFill="1" applyBorder="1" applyAlignment="1">
      <alignment horizontal="left" vertical="center" indent="1"/>
    </xf>
    <xf numFmtId="182" fontId="22" fillId="0" borderId="1" xfId="0" applyNumberFormat="1" applyFont="1" applyFill="1" applyBorder="1" applyAlignment="1">
      <alignment horizontal="right" vertical="center" indent="1"/>
    </xf>
    <xf numFmtId="0" fontId="21" fillId="0" borderId="1" xfId="0" applyFont="1" applyFill="1" applyBorder="1" applyAlignment="1">
      <alignment vertical="center"/>
    </xf>
    <xf numFmtId="182" fontId="21" fillId="0" borderId="1" xfId="29" applyNumberFormat="1" applyFont="1" applyFill="1" applyBorder="1" applyAlignment="1">
      <alignment horizontal="right" vertical="center"/>
    </xf>
    <xf numFmtId="182" fontId="22" fillId="0" borderId="1" xfId="29" applyNumberFormat="1" applyFont="1" applyFill="1" applyBorder="1" applyAlignment="1">
      <alignment horizontal="right" vertical="center"/>
    </xf>
    <xf numFmtId="0" fontId="22" fillId="0" borderId="9" xfId="0" applyFont="1" applyFill="1" applyBorder="1" applyAlignment="1">
      <alignment horizontal="left" vertical="center" indent="1"/>
    </xf>
    <xf numFmtId="195" fontId="22" fillId="0" borderId="1" xfId="29" applyNumberFormat="1" applyFont="1" applyFill="1" applyBorder="1" applyAlignment="1">
      <alignment vertical="center"/>
    </xf>
    <xf numFmtId="195" fontId="43" fillId="0" borderId="1" xfId="29" applyNumberFormat="1" applyFont="1" applyFill="1" applyBorder="1" applyAlignment="1">
      <alignment vertical="center"/>
    </xf>
    <xf numFmtId="0" fontId="21" fillId="0" borderId="9" xfId="0" applyFont="1" applyFill="1" applyBorder="1" applyAlignment="1">
      <alignment horizontal="center" vertical="center"/>
    </xf>
    <xf numFmtId="195" fontId="21" fillId="0" borderId="9" xfId="29" applyNumberFormat="1" applyFont="1" applyFill="1" applyBorder="1" applyAlignment="1">
      <alignment vertical="center"/>
    </xf>
    <xf numFmtId="0" fontId="21" fillId="0" borderId="1" xfId="0" applyFont="1" applyFill="1" applyBorder="1" applyAlignment="1">
      <alignment horizontal="center" vertical="center"/>
    </xf>
    <xf numFmtId="199" fontId="0" fillId="0" borderId="0" xfId="0" applyNumberFormat="1" applyFont="1" applyFill="1" applyBorder="1" applyAlignment="1"/>
    <xf numFmtId="0" fontId="44" fillId="0" borderId="0" xfId="997" applyFont="1" applyFill="1" applyAlignment="1">
      <alignment horizontal="center" vertical="center" wrapText="1"/>
    </xf>
    <xf numFmtId="0" fontId="23" fillId="0" borderId="0" xfId="997" applyFont="1" applyFill="1" applyAlignment="1">
      <alignment vertical="center"/>
    </xf>
    <xf numFmtId="176" fontId="23" fillId="0" borderId="0" xfId="997" applyNumberFormat="1" applyFont="1" applyFill="1" applyAlignment="1">
      <alignment vertical="center"/>
    </xf>
    <xf numFmtId="0" fontId="13" fillId="0" borderId="0" xfId="658" applyFont="1" applyFill="1" applyAlignment="1">
      <alignment horizontal="center" vertical="center" shrinkToFit="1"/>
    </xf>
    <xf numFmtId="0" fontId="14" fillId="0" borderId="0" xfId="658" applyFont="1" applyFill="1" applyBorder="1" applyAlignment="1">
      <alignment horizontal="left" vertical="center" wrapText="1"/>
    </xf>
    <xf numFmtId="0" fontId="39" fillId="0" borderId="0" xfId="1008" applyFont="1" applyFill="1" applyAlignment="1"/>
    <xf numFmtId="0" fontId="14" fillId="0" borderId="0" xfId="0" applyFont="1" applyAlignment="1">
      <alignment horizontal="right" vertical="center"/>
    </xf>
    <xf numFmtId="0" fontId="17" fillId="0" borderId="1" xfId="1073" applyFont="1" applyBorder="1" applyAlignment="1">
      <alignment horizontal="center" vertical="center"/>
    </xf>
    <xf numFmtId="0" fontId="17" fillId="0" borderId="1" xfId="1073" applyFont="1" applyBorder="1" applyAlignment="1">
      <alignment horizontal="center" vertical="center" wrapText="1"/>
    </xf>
    <xf numFmtId="0" fontId="17" fillId="0" borderId="1" xfId="1073" applyFont="1" applyFill="1" applyBorder="1" applyAlignment="1">
      <alignment horizontal="center" vertical="center" wrapText="1"/>
    </xf>
    <xf numFmtId="0" fontId="17" fillId="0" borderId="1" xfId="0" applyFont="1" applyFill="1" applyBorder="1" applyAlignment="1">
      <alignment horizontal="left" vertical="center"/>
    </xf>
    <xf numFmtId="0" fontId="45" fillId="0" borderId="1" xfId="903" applyFont="1" applyFill="1" applyBorder="1" applyAlignment="1">
      <alignment vertical="center"/>
    </xf>
    <xf numFmtId="0" fontId="45" fillId="0" borderId="1" xfId="903" applyFont="1" applyFill="1" applyBorder="1" applyAlignment="1">
      <alignment vertical="center" wrapText="1"/>
    </xf>
    <xf numFmtId="0" fontId="46" fillId="0" borderId="1" xfId="903" applyFont="1" applyFill="1" applyBorder="1" applyAlignment="1">
      <alignment vertical="center"/>
    </xf>
    <xf numFmtId="176" fontId="47" fillId="0" borderId="1" xfId="1338" applyNumberFormat="1" applyFont="1" applyFill="1" applyBorder="1" applyAlignment="1" applyProtection="1">
      <alignment horizontal="left" vertical="center" wrapText="1"/>
      <protection locked="0"/>
    </xf>
    <xf numFmtId="0" fontId="34" fillId="0" borderId="0" xfId="0" applyFont="1" applyFill="1" applyAlignment="1"/>
    <xf numFmtId="0" fontId="0" fillId="0" borderId="0" xfId="0" applyFont="1" applyFill="1" applyAlignment="1"/>
    <xf numFmtId="0" fontId="48" fillId="0" borderId="0" xfId="903" applyFont="1" applyAlignment="1">
      <alignment horizontal="center" vertical="center"/>
    </xf>
    <xf numFmtId="0" fontId="14" fillId="0" borderId="0" xfId="0" applyFont="1" applyFill="1" applyAlignment="1">
      <alignment horizontal="right" vertical="center"/>
    </xf>
    <xf numFmtId="0" fontId="15" fillId="0" borderId="1" xfId="0" applyFont="1" applyFill="1" applyBorder="1" applyAlignment="1">
      <alignment horizontal="left" vertical="center" wrapText="1"/>
    </xf>
    <xf numFmtId="0" fontId="4" fillId="0" borderId="0" xfId="0" applyFont="1" applyFill="1" applyAlignment="1">
      <alignment vertical="center"/>
    </xf>
    <xf numFmtId="0" fontId="18" fillId="0" borderId="1" xfId="1012" applyFont="1" applyFill="1" applyBorder="1" applyAlignment="1">
      <alignment vertical="center"/>
    </xf>
    <xf numFmtId="199" fontId="18" fillId="0" borderId="1" xfId="1012" applyNumberFormat="1" applyFont="1" applyFill="1" applyBorder="1" applyAlignment="1">
      <alignment horizontal="right" vertical="center"/>
    </xf>
    <xf numFmtId="0" fontId="17" fillId="0" borderId="1" xfId="1012" applyFont="1" applyFill="1" applyBorder="1" applyAlignment="1">
      <alignment horizontal="center" vertical="center"/>
    </xf>
    <xf numFmtId="199" fontId="17" fillId="0" borderId="1" xfId="1012" applyNumberFormat="1" applyFont="1" applyFill="1" applyBorder="1" applyAlignment="1">
      <alignment horizontal="right" vertical="center"/>
    </xf>
    <xf numFmtId="0" fontId="49" fillId="0" borderId="0" xfId="997" applyFont="1" applyFill="1">
      <alignment vertical="center"/>
    </xf>
    <xf numFmtId="0" fontId="23" fillId="0" borderId="0" xfId="997" applyFont="1" applyFill="1">
      <alignment vertical="center"/>
    </xf>
    <xf numFmtId="0" fontId="14" fillId="0" borderId="0" xfId="997" applyFont="1" applyFill="1">
      <alignment vertical="center"/>
    </xf>
    <xf numFmtId="176" fontId="18" fillId="0" borderId="0" xfId="997" applyNumberFormat="1" applyFont="1" applyFill="1" applyBorder="1" applyAlignment="1">
      <alignment horizontal="right" vertical="center"/>
    </xf>
    <xf numFmtId="0" fontId="15" fillId="0" borderId="1" xfId="0" applyFont="1" applyFill="1" applyBorder="1" applyAlignment="1" applyProtection="1">
      <alignment horizontal="left" vertical="center"/>
    </xf>
    <xf numFmtId="0" fontId="14" fillId="0"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left" vertical="center" wrapText="1" indent="3"/>
    </xf>
    <xf numFmtId="0" fontId="15" fillId="0"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protection locked="0"/>
    </xf>
    <xf numFmtId="0" fontId="14" fillId="0" borderId="1" xfId="0" applyFont="1" applyFill="1" applyBorder="1" applyAlignment="1" applyProtection="1">
      <alignment horizontal="left" vertical="center"/>
      <protection locked="0"/>
    </xf>
    <xf numFmtId="0" fontId="14" fillId="0" borderId="1" xfId="0" applyFont="1" applyFill="1" applyBorder="1" applyAlignment="1" applyProtection="1">
      <alignment horizontal="left" vertical="center"/>
    </xf>
    <xf numFmtId="0" fontId="14" fillId="0" borderId="1" xfId="0" applyNumberFormat="1" applyFont="1" applyFill="1" applyBorder="1" applyAlignment="1" applyProtection="1">
      <alignment horizontal="left" vertical="center" wrapText="1"/>
    </xf>
    <xf numFmtId="49" fontId="18" fillId="0" borderId="1" xfId="0" applyNumberFormat="1" applyFont="1" applyFill="1" applyBorder="1" applyAlignment="1" applyProtection="1">
      <alignment horizontal="left" vertical="center" wrapText="1" indent="3"/>
    </xf>
    <xf numFmtId="0" fontId="15" fillId="0" borderId="1" xfId="0" applyNumberFormat="1" applyFont="1" applyFill="1" applyBorder="1" applyAlignment="1" applyProtection="1">
      <alignment horizontal="left" vertical="center" wrapText="1"/>
    </xf>
    <xf numFmtId="0" fontId="50" fillId="0"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indent="3"/>
    </xf>
    <xf numFmtId="49" fontId="14" fillId="0" borderId="1" xfId="0" applyNumberFormat="1" applyFont="1" applyFill="1" applyBorder="1" applyAlignment="1" applyProtection="1">
      <alignment horizontal="left" vertical="center" wrapText="1"/>
      <protection locked="0"/>
    </xf>
    <xf numFmtId="0" fontId="14" fillId="0"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left" vertical="center" indent="3"/>
      <protection locked="0"/>
    </xf>
    <xf numFmtId="49" fontId="15" fillId="0" borderId="1" xfId="0" applyNumberFormat="1" applyFont="1" applyFill="1" applyBorder="1" applyAlignment="1" applyProtection="1">
      <alignment horizontal="left" vertical="center" wrapText="1" indent="2"/>
      <protection locked="0"/>
    </xf>
    <xf numFmtId="49" fontId="18" fillId="0"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left" vertical="center" wrapText="1" indent="3"/>
      <protection locked="0"/>
    </xf>
    <xf numFmtId="49" fontId="17" fillId="0" borderId="1" xfId="0" applyNumberFormat="1" applyFont="1" applyFill="1" applyBorder="1" applyAlignment="1">
      <alignment vertical="center" wrapText="1"/>
    </xf>
    <xf numFmtId="199" fontId="17" fillId="0" borderId="1" xfId="29" applyNumberFormat="1" applyFont="1" applyFill="1" applyBorder="1" applyAlignment="1" applyProtection="1">
      <alignment vertical="center" wrapText="1"/>
      <protection locked="0"/>
    </xf>
    <xf numFmtId="49" fontId="17" fillId="0" borderId="1" xfId="1078" applyNumberFormat="1" applyFont="1" applyFill="1" applyBorder="1" applyAlignment="1" applyProtection="1">
      <alignment horizontal="left" vertical="center"/>
    </xf>
    <xf numFmtId="3" fontId="15" fillId="0" borderId="9" xfId="0" applyNumberFormat="1" applyFont="1" applyFill="1" applyBorder="1" applyAlignment="1" applyProtection="1">
      <alignment horizontal="right" vertical="center"/>
    </xf>
    <xf numFmtId="0" fontId="18" fillId="0" borderId="3" xfId="997" applyFont="1" applyFill="1" applyBorder="1" applyAlignment="1">
      <alignment horizontal="left" vertical="center" wrapText="1"/>
    </xf>
    <xf numFmtId="3" fontId="51" fillId="0" borderId="0" xfId="0" applyNumberFormat="1" applyFont="1" applyFill="1" applyBorder="1" applyAlignment="1" applyProtection="1">
      <alignment horizontal="center" vertical="center"/>
      <protection locked="0"/>
    </xf>
    <xf numFmtId="0" fontId="18" fillId="0" borderId="0" xfId="997" applyFont="1" applyFill="1" applyAlignment="1">
      <alignment horizontal="left" vertical="center" wrapText="1"/>
    </xf>
    <xf numFmtId="3" fontId="14" fillId="0" borderId="0" xfId="0" applyNumberFormat="1" applyFont="1" applyFill="1" applyBorder="1" applyAlignment="1" applyProtection="1">
      <alignment horizontal="right" vertical="center"/>
      <protection locked="0"/>
    </xf>
    <xf numFmtId="199" fontId="23" fillId="0" borderId="0" xfId="997" applyNumberFormat="1" applyFill="1">
      <alignment vertical="center"/>
    </xf>
    <xf numFmtId="0" fontId="17" fillId="0" borderId="0" xfId="997" applyFont="1" applyFill="1" applyAlignment="1">
      <alignment horizontal="center" vertical="center" wrapText="1"/>
    </xf>
    <xf numFmtId="0" fontId="23" fillId="0" borderId="0" xfId="550" applyFill="1">
      <alignment vertical="center"/>
    </xf>
    <xf numFmtId="0" fontId="0" fillId="0" borderId="0" xfId="0" applyFill="1" applyAlignment="1">
      <alignment wrapText="1"/>
    </xf>
    <xf numFmtId="0" fontId="52" fillId="0" borderId="0" xfId="997" applyFont="1" applyFill="1" applyAlignment="1">
      <alignment horizontal="center" vertical="center"/>
    </xf>
    <xf numFmtId="0" fontId="0" fillId="0" borderId="0" xfId="997" applyFont="1" applyFill="1">
      <alignment vertical="center"/>
    </xf>
    <xf numFmtId="0" fontId="18" fillId="0" borderId="0" xfId="997" applyFont="1" applyFill="1" applyAlignment="1">
      <alignment horizontal="left" vertical="center"/>
    </xf>
    <xf numFmtId="199" fontId="18" fillId="0" borderId="1" xfId="1077" applyNumberFormat="1" applyFont="1" applyFill="1" applyBorder="1" applyAlignment="1" applyProtection="1">
      <alignment vertical="center" wrapText="1"/>
    </xf>
    <xf numFmtId="49" fontId="18" fillId="0" borderId="1" xfId="1077" applyNumberFormat="1" applyFont="1" applyFill="1" applyBorder="1" applyAlignment="1" applyProtection="1">
      <alignment horizontal="left" vertical="center" wrapText="1"/>
    </xf>
    <xf numFmtId="0" fontId="17" fillId="0" borderId="7" xfId="997" applyFont="1" applyFill="1" applyBorder="1" applyAlignment="1">
      <alignment horizontal="distributed" vertical="center"/>
    </xf>
    <xf numFmtId="49" fontId="17" fillId="0" borderId="1" xfId="0" applyNumberFormat="1" applyFont="1" applyFill="1" applyBorder="1" applyAlignment="1" applyProtection="1">
      <alignment horizontal="distributed" vertical="center" wrapText="1"/>
    </xf>
    <xf numFmtId="199" fontId="17" fillId="0" borderId="1" xfId="29" applyNumberFormat="1" applyFont="1" applyFill="1" applyBorder="1" applyAlignment="1" applyProtection="1">
      <alignment horizontal="right" vertical="center" wrapText="1"/>
      <protection locked="0"/>
    </xf>
    <xf numFmtId="0" fontId="17" fillId="0" borderId="1" xfId="997" applyNumberFormat="1" applyFont="1" applyFill="1" applyBorder="1" applyAlignment="1">
      <alignment horizontal="left" vertical="center"/>
    </xf>
    <xf numFmtId="0" fontId="18" fillId="0" borderId="1" xfId="997" applyFont="1" applyFill="1" applyBorder="1" applyAlignment="1">
      <alignment horizontal="left" vertical="center" wrapText="1" indent="2"/>
    </xf>
    <xf numFmtId="0" fontId="18" fillId="0" borderId="1" xfId="997" applyFont="1" applyFill="1" applyBorder="1" applyAlignment="1">
      <alignment horizontal="left" vertical="center" wrapText="1" indent="4"/>
    </xf>
    <xf numFmtId="0" fontId="18" fillId="0" borderId="7" xfId="997" applyNumberFormat="1" applyFont="1" applyFill="1" applyBorder="1" applyAlignment="1">
      <alignment horizontal="left" vertical="center"/>
    </xf>
    <xf numFmtId="0" fontId="18" fillId="0" borderId="1" xfId="997" applyFont="1" applyFill="1" applyBorder="1" applyAlignment="1" applyProtection="1">
      <alignment horizontal="left" vertical="center" wrapText="1" indent="5"/>
    </xf>
    <xf numFmtId="0" fontId="18" fillId="0" borderId="7" xfId="550" applyFont="1" applyFill="1" applyBorder="1" applyAlignment="1">
      <alignment horizontal="left" vertical="center"/>
    </xf>
    <xf numFmtId="0" fontId="17" fillId="0" borderId="1" xfId="997" applyFont="1" applyFill="1" applyBorder="1" applyAlignment="1">
      <alignment horizontal="left" vertical="center"/>
    </xf>
    <xf numFmtId="0" fontId="17" fillId="0" borderId="1" xfId="997" applyNumberFormat="1" applyFont="1" applyFill="1" applyBorder="1" applyAlignment="1">
      <alignment horizontal="left" vertical="center" wrapText="1"/>
    </xf>
    <xf numFmtId="0" fontId="17" fillId="0" borderId="1" xfId="997" applyFont="1" applyFill="1" applyBorder="1" applyAlignment="1">
      <alignment horizontal="distributed" vertical="center" wrapText="1" indent="2"/>
    </xf>
    <xf numFmtId="0" fontId="23" fillId="0" borderId="0" xfId="997" applyFill="1" applyAlignment="1">
      <alignment vertical="center" wrapText="1"/>
    </xf>
    <xf numFmtId="0" fontId="2" fillId="0" borderId="0" xfId="997" applyFont="1" applyFill="1" applyAlignment="1">
      <alignment vertical="center" wrapText="1"/>
    </xf>
    <xf numFmtId="0" fontId="53" fillId="0" borderId="0" xfId="997" applyFont="1" applyFill="1" applyAlignment="1">
      <alignment horizontal="center" vertical="center" wrapText="1"/>
    </xf>
    <xf numFmtId="0" fontId="2" fillId="0" borderId="0" xfId="997" applyFont="1" applyFill="1" applyAlignment="1">
      <alignment horizontal="left" vertical="center" wrapText="1"/>
    </xf>
    <xf numFmtId="0" fontId="2" fillId="0" borderId="0" xfId="997" applyFont="1" applyFill="1" applyAlignment="1">
      <alignment horizontal="center" vertical="center" wrapText="1"/>
    </xf>
    <xf numFmtId="176" fontId="17" fillId="0" borderId="7" xfId="997" applyNumberFormat="1" applyFont="1" applyFill="1" applyBorder="1" applyAlignment="1">
      <alignment vertical="center" wrapText="1"/>
    </xf>
    <xf numFmtId="0" fontId="17" fillId="0" borderId="7" xfId="997" applyNumberFormat="1" applyFont="1" applyFill="1" applyBorder="1" applyAlignment="1">
      <alignment horizontal="left" vertical="center"/>
    </xf>
    <xf numFmtId="0" fontId="17" fillId="0" borderId="1" xfId="997" applyNumberFormat="1" applyFont="1" applyFill="1" applyBorder="1" applyAlignment="1">
      <alignment vertical="center" wrapText="1"/>
    </xf>
    <xf numFmtId="0" fontId="18" fillId="0" borderId="7" xfId="997" applyFont="1" applyFill="1" applyBorder="1" applyAlignment="1">
      <alignment horizontal="left" vertical="top" wrapText="1"/>
    </xf>
    <xf numFmtId="0" fontId="18" fillId="0" borderId="1" xfId="997" applyFont="1" applyFill="1" applyBorder="1" applyAlignment="1">
      <alignment horizontal="left" vertical="center" wrapText="1"/>
    </xf>
    <xf numFmtId="0" fontId="17" fillId="0" borderId="7" xfId="997" applyNumberFormat="1" applyFont="1" applyFill="1" applyBorder="1" applyAlignment="1" applyProtection="1">
      <alignment horizontal="left" vertical="center"/>
    </xf>
    <xf numFmtId="0" fontId="17" fillId="0" borderId="1" xfId="997" applyNumberFormat="1" applyFont="1" applyFill="1" applyBorder="1" applyAlignment="1" applyProtection="1">
      <alignment vertical="center" wrapText="1"/>
    </xf>
    <xf numFmtId="0" fontId="18" fillId="0" borderId="7" xfId="550" applyFont="1" applyFill="1" applyBorder="1" applyAlignment="1" applyProtection="1">
      <alignment horizontal="left" vertical="center"/>
    </xf>
    <xf numFmtId="0" fontId="54" fillId="0" borderId="7" xfId="997" applyFont="1" applyFill="1" applyBorder="1" applyAlignment="1">
      <alignment horizontal="distributed" vertical="center"/>
    </xf>
    <xf numFmtId="0" fontId="23" fillId="0" borderId="0" xfId="647" applyFill="1" applyAlignment="1" applyProtection="1"/>
    <xf numFmtId="0" fontId="44" fillId="0" borderId="0" xfId="997" applyFont="1" applyFill="1" applyAlignment="1" applyProtection="1">
      <alignment horizontal="center" vertical="center" wrapText="1"/>
    </xf>
    <xf numFmtId="0" fontId="23" fillId="0" borderId="0" xfId="997" applyFont="1" applyFill="1" applyProtection="1">
      <alignment vertical="center"/>
    </xf>
    <xf numFmtId="0" fontId="23" fillId="0" borderId="0" xfId="997" applyFill="1" applyAlignment="1" applyProtection="1">
      <alignment vertical="center" wrapText="1"/>
    </xf>
    <xf numFmtId="0" fontId="14" fillId="0" borderId="0" xfId="997" applyFont="1" applyFill="1" applyAlignment="1" applyProtection="1">
      <alignment horizontal="left" vertical="center"/>
    </xf>
    <xf numFmtId="0" fontId="40" fillId="0" borderId="0" xfId="997" applyFont="1" applyFill="1" applyProtection="1">
      <alignment vertical="center"/>
    </xf>
    <xf numFmtId="199" fontId="17" fillId="0" borderId="2" xfId="647" applyNumberFormat="1" applyFont="1" applyFill="1" applyBorder="1" applyAlignment="1" applyProtection="1">
      <alignment horizontal="center" vertical="center" wrapText="1"/>
    </xf>
    <xf numFmtId="0" fontId="17" fillId="0" borderId="1" xfId="997" applyFont="1" applyFill="1" applyBorder="1" applyAlignment="1" applyProtection="1">
      <alignment horizontal="center" vertical="center" wrapText="1"/>
    </xf>
    <xf numFmtId="0" fontId="18" fillId="0" borderId="8" xfId="0" applyNumberFormat="1" applyFont="1" applyFill="1" applyBorder="1" applyAlignment="1" applyProtection="1">
      <alignment horizontal="left" vertical="center"/>
      <protection locked="0"/>
    </xf>
    <xf numFmtId="0" fontId="14" fillId="0" borderId="8" xfId="0" applyFont="1" applyFill="1" applyBorder="1" applyAlignment="1" applyProtection="1">
      <alignment horizontal="left" vertical="center"/>
      <protection locked="0"/>
    </xf>
    <xf numFmtId="0" fontId="43" fillId="0" borderId="8" xfId="0" applyNumberFormat="1" applyFont="1" applyFill="1" applyBorder="1" applyAlignment="1" applyProtection="1">
      <alignment horizontal="left" vertical="center" wrapText="1"/>
    </xf>
    <xf numFmtId="0" fontId="50" fillId="0" borderId="8" xfId="0" applyNumberFormat="1" applyFont="1" applyFill="1" applyBorder="1" applyAlignment="1" applyProtection="1">
      <alignment horizontal="left" vertical="center"/>
    </xf>
    <xf numFmtId="0" fontId="14" fillId="0" borderId="8" xfId="0" applyNumberFormat="1" applyFont="1" applyFill="1" applyBorder="1" applyAlignment="1" applyProtection="1">
      <alignment vertical="center" wrapText="1"/>
    </xf>
    <xf numFmtId="49" fontId="14" fillId="0" borderId="8" xfId="0" applyNumberFormat="1" applyFont="1" applyFill="1" applyBorder="1" applyAlignment="1" applyProtection="1">
      <alignment horizontal="left" vertical="center" wrapText="1"/>
      <protection locked="0"/>
    </xf>
    <xf numFmtId="0" fontId="14" fillId="0"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vertical="center" wrapText="1"/>
    </xf>
    <xf numFmtId="49" fontId="18" fillId="0" borderId="8" xfId="0" applyNumberFormat="1" applyFont="1" applyFill="1" applyBorder="1" applyAlignment="1" applyProtection="1">
      <alignment horizontal="left" vertical="center" wrapText="1"/>
      <protection locked="0"/>
    </xf>
    <xf numFmtId="49" fontId="17" fillId="0" borderId="8" xfId="0" applyNumberFormat="1" applyFont="1" applyFill="1" applyBorder="1" applyAlignment="1" applyProtection="1">
      <alignment horizontal="distributed" vertical="center"/>
    </xf>
    <xf numFmtId="49" fontId="17" fillId="0" borderId="1" xfId="0" applyNumberFormat="1" applyFont="1" applyFill="1" applyBorder="1" applyAlignment="1" applyProtection="1">
      <alignment horizontal="distributed" vertical="center" wrapText="1" indent="1"/>
    </xf>
    <xf numFmtId="178" fontId="17" fillId="0" borderId="9" xfId="38" applyNumberFormat="1" applyFont="1" applyFill="1" applyBorder="1" applyAlignment="1" applyProtection="1">
      <alignment horizontal="right" vertical="center" wrapText="1"/>
      <protection locked="0"/>
    </xf>
    <xf numFmtId="0" fontId="18" fillId="0" borderId="0" xfId="997" applyFont="1" applyFill="1" applyBorder="1" applyAlignment="1" applyProtection="1">
      <alignment vertical="center"/>
    </xf>
    <xf numFmtId="0" fontId="18" fillId="0" borderId="0" xfId="997" applyFont="1" applyFill="1" applyAlignment="1" applyProtection="1">
      <alignment horizontal="left" vertical="center"/>
    </xf>
    <xf numFmtId="0" fontId="18" fillId="0" borderId="0" xfId="997" applyFont="1" applyFill="1" applyBorder="1" applyAlignment="1" applyProtection="1">
      <alignment horizontal="left" vertical="center"/>
    </xf>
    <xf numFmtId="0" fontId="18" fillId="0" borderId="0" xfId="997" applyFont="1" applyFill="1" applyBorder="1" applyAlignment="1" applyProtection="1">
      <alignment vertical="center" wrapText="1"/>
    </xf>
    <xf numFmtId="0" fontId="23" fillId="0" borderId="0" xfId="997" applyFill="1" applyBorder="1" applyProtection="1">
      <alignment vertical="center"/>
    </xf>
    <xf numFmtId="176" fontId="17" fillId="0" borderId="2" xfId="997" applyNumberFormat="1" applyFont="1" applyFill="1" applyBorder="1" applyAlignment="1">
      <alignment horizontal="center" vertical="center" wrapText="1"/>
    </xf>
    <xf numFmtId="0" fontId="17" fillId="0" borderId="1" xfId="997" applyFont="1" applyFill="1" applyBorder="1" applyAlignment="1">
      <alignment horizontal="center" vertical="center" wrapText="1"/>
    </xf>
    <xf numFmtId="0" fontId="17" fillId="0" borderId="1" xfId="997" applyFont="1" applyFill="1" applyBorder="1" applyAlignment="1">
      <alignment vertical="center" wrapText="1"/>
    </xf>
    <xf numFmtId="0" fontId="55" fillId="0" borderId="8" xfId="0" applyFont="1" applyFill="1" applyBorder="1" applyAlignment="1" applyProtection="1">
      <alignment horizontal="left" vertical="center"/>
    </xf>
    <xf numFmtId="0" fontId="23" fillId="0" borderId="0" xfId="997" applyFill="1" applyAlignment="1">
      <alignment vertical="center"/>
    </xf>
    <xf numFmtId="0" fontId="17" fillId="0" borderId="0" xfId="997" applyFont="1" applyFill="1" applyAlignment="1" applyProtection="1">
      <alignment horizontal="center" vertical="center" wrapText="1"/>
    </xf>
    <xf numFmtId="0" fontId="23" fillId="0" borderId="0" xfId="550" applyFill="1" applyProtection="1">
      <alignment vertical="center"/>
    </xf>
    <xf numFmtId="0" fontId="0" fillId="0" borderId="0" xfId="0" applyFill="1" applyAlignment="1" applyProtection="1"/>
    <xf numFmtId="0" fontId="52" fillId="0" borderId="0" xfId="997" applyFont="1" applyFill="1" applyAlignment="1" applyProtection="1">
      <alignment horizontal="center" vertical="center"/>
    </xf>
    <xf numFmtId="3" fontId="17" fillId="0" borderId="1" xfId="0" applyNumberFormat="1" applyFont="1" applyFill="1" applyBorder="1" applyAlignment="1" applyProtection="1">
      <alignment horizontal="right" vertical="center"/>
      <protection locked="0"/>
    </xf>
    <xf numFmtId="180" fontId="0" fillId="0" borderId="0" xfId="0" applyNumberFormat="1" applyFill="1" applyAlignment="1" applyProtection="1"/>
    <xf numFmtId="3" fontId="18" fillId="0" borderId="1" xfId="0" applyNumberFormat="1" applyFont="1" applyFill="1" applyBorder="1" applyAlignment="1" applyProtection="1">
      <alignment horizontal="right" vertical="center"/>
      <protection locked="0"/>
    </xf>
    <xf numFmtId="0" fontId="18" fillId="0" borderId="7" xfId="997" applyNumberFormat="1" applyFont="1" applyFill="1" applyBorder="1" applyAlignment="1" applyProtection="1">
      <alignment horizontal="left" vertical="top" wrapText="1"/>
    </xf>
    <xf numFmtId="0" fontId="18" fillId="0" borderId="1" xfId="997" applyFont="1" applyFill="1" applyBorder="1" applyAlignment="1" applyProtection="1">
      <alignment horizontal="left" vertical="center" wrapText="1"/>
    </xf>
    <xf numFmtId="0" fontId="17" fillId="0" borderId="7" xfId="997" applyFont="1" applyFill="1" applyBorder="1" applyAlignment="1" applyProtection="1">
      <alignment horizontal="distributed" vertical="center"/>
    </xf>
    <xf numFmtId="0" fontId="18" fillId="0" borderId="1" xfId="997" applyFont="1" applyFill="1" applyBorder="1" applyAlignment="1" applyProtection="1">
      <alignment horizontal="left" vertical="center" wrapText="1" indent="1"/>
    </xf>
    <xf numFmtId="3" fontId="18" fillId="3" borderId="1" xfId="0" applyNumberFormat="1" applyFont="1" applyFill="1" applyBorder="1" applyAlignment="1" applyProtection="1">
      <alignment horizontal="right" vertical="center"/>
    </xf>
    <xf numFmtId="0" fontId="54" fillId="0" borderId="7" xfId="997" applyFont="1" applyFill="1" applyBorder="1" applyAlignment="1" applyProtection="1">
      <alignment horizontal="distributed" vertical="center"/>
    </xf>
    <xf numFmtId="0" fontId="17" fillId="0" borderId="1" xfId="997" applyNumberFormat="1" applyFont="1" applyFill="1" applyBorder="1" applyAlignment="1" applyProtection="1">
      <alignment horizontal="distributed" vertical="center"/>
    </xf>
    <xf numFmtId="49" fontId="15" fillId="0" borderId="1" xfId="903" applyNumberFormat="1" applyFont="1" applyFill="1" applyBorder="1" applyAlignment="1">
      <alignment horizontal="left" vertical="center" wrapText="1"/>
    </xf>
    <xf numFmtId="199" fontId="3" fillId="0" borderId="1" xfId="0" applyNumberFormat="1" applyFont="1" applyFill="1" applyBorder="1" applyAlignment="1">
      <alignment horizontal="right" vertical="center" wrapText="1"/>
    </xf>
    <xf numFmtId="199" fontId="17" fillId="0" borderId="1" xfId="821" applyNumberFormat="1" applyFont="1" applyFill="1" applyBorder="1" applyAlignment="1" applyProtection="1">
      <alignment horizontal="right" vertical="center" wrapText="1"/>
    </xf>
    <xf numFmtId="199" fontId="23" fillId="0" borderId="0" xfId="647" applyNumberFormat="1" applyFill="1" applyAlignment="1"/>
    <xf numFmtId="0" fontId="23" fillId="0" borderId="0" xfId="647" applyFill="1" applyAlignment="1">
      <alignment horizontal="right" vertical="center"/>
    </xf>
    <xf numFmtId="199" fontId="15" fillId="0" borderId="1" xfId="1025" applyNumberFormat="1" applyFont="1" applyFill="1" applyBorder="1" applyAlignment="1">
      <alignment horizontal="right" vertical="center" wrapText="1"/>
    </xf>
    <xf numFmtId="199" fontId="14" fillId="0" borderId="1" xfId="1025" applyNumberFormat="1" applyFont="1" applyFill="1" applyBorder="1" applyAlignment="1">
      <alignment horizontal="right" vertical="center" wrapText="1"/>
    </xf>
    <xf numFmtId="199" fontId="14" fillId="0" borderId="1" xfId="1044" applyNumberFormat="1" applyFont="1" applyFill="1" applyBorder="1" applyAlignment="1">
      <alignment horizontal="right" vertical="center" wrapText="1"/>
    </xf>
    <xf numFmtId="199" fontId="18" fillId="0" borderId="1" xfId="894" applyNumberFormat="1" applyFont="1" applyFill="1" applyBorder="1" applyAlignment="1" applyProtection="1">
      <alignment horizontal="center" vertical="center"/>
      <protection locked="0"/>
    </xf>
    <xf numFmtId="199" fontId="15" fillId="0" borderId="1" xfId="1025" applyNumberFormat="1" applyFont="1" applyFill="1" applyBorder="1" applyAlignment="1">
      <alignment horizontal="center" vertical="center" wrapText="1"/>
    </xf>
    <xf numFmtId="199" fontId="18" fillId="0" borderId="1" xfId="825" applyNumberFormat="1" applyFont="1" applyFill="1" applyBorder="1" applyAlignment="1">
      <alignment horizontal="right" vertical="center" wrapText="1"/>
    </xf>
    <xf numFmtId="199" fontId="15" fillId="0" borderId="1" xfId="1046" applyNumberFormat="1" applyFont="1" applyFill="1" applyBorder="1" applyAlignment="1">
      <alignment horizontal="right" vertical="center" wrapText="1"/>
    </xf>
    <xf numFmtId="199" fontId="14" fillId="0" borderId="1" xfId="1046" applyNumberFormat="1" applyFont="1" applyFill="1" applyBorder="1" applyAlignment="1">
      <alignment horizontal="right" vertical="center" wrapText="1"/>
    </xf>
    <xf numFmtId="199" fontId="14" fillId="0" borderId="1" xfId="1047" applyNumberFormat="1" applyFont="1" applyFill="1" applyBorder="1" applyAlignment="1">
      <alignment horizontal="right" vertical="center" wrapText="1"/>
    </xf>
    <xf numFmtId="43" fontId="15" fillId="0" borderId="1" xfId="0" applyNumberFormat="1" applyFont="1" applyFill="1" applyBorder="1" applyAlignment="1">
      <alignment horizontal="right" vertical="center" wrapText="1"/>
    </xf>
    <xf numFmtId="43" fontId="17" fillId="0" borderId="1" xfId="29" applyNumberFormat="1" applyFont="1" applyFill="1" applyBorder="1" applyAlignment="1">
      <alignment horizontal="right" vertical="center" wrapText="1"/>
    </xf>
    <xf numFmtId="199" fontId="15" fillId="0" borderId="1" xfId="652" applyNumberFormat="1" applyFont="1" applyFill="1" applyBorder="1" applyAlignment="1">
      <alignment horizontal="right" vertical="center" wrapText="1"/>
    </xf>
    <xf numFmtId="199" fontId="14" fillId="0" borderId="1" xfId="652" applyNumberFormat="1" applyFont="1" applyFill="1" applyBorder="1" applyAlignment="1">
      <alignment horizontal="right" vertical="center" wrapText="1"/>
    </xf>
    <xf numFmtId="49" fontId="15" fillId="0" borderId="1" xfId="903" applyNumberFormat="1" applyFont="1" applyFill="1" applyBorder="1" applyAlignment="1">
      <alignment horizontal="distributed" vertical="center" wrapText="1"/>
    </xf>
    <xf numFmtId="185" fontId="17" fillId="0" borderId="1" xfId="647" applyNumberFormat="1" applyFont="1" applyFill="1" applyBorder="1" applyAlignment="1">
      <alignment horizontal="right" vertical="center" wrapText="1"/>
    </xf>
    <xf numFmtId="185" fontId="14" fillId="0" borderId="1" xfId="0" applyNumberFormat="1" applyFont="1" applyFill="1" applyBorder="1" applyAlignment="1">
      <alignment horizontal="right" vertical="center" wrapText="1"/>
    </xf>
    <xf numFmtId="49" fontId="18" fillId="0" borderId="1" xfId="903" applyNumberFormat="1" applyFont="1" applyFill="1" applyBorder="1" applyAlignment="1">
      <alignment horizontal="left" vertical="center" wrapText="1"/>
    </xf>
    <xf numFmtId="199" fontId="23" fillId="0" borderId="0" xfId="647" applyNumberFormat="1" applyFill="1" applyAlignment="1">
      <alignment horizontal="right" vertical="center"/>
    </xf>
    <xf numFmtId="199" fontId="15" fillId="0" borderId="1" xfId="1044" applyNumberFormat="1" applyFont="1" applyFill="1" applyBorder="1" applyAlignment="1">
      <alignment horizontal="right" vertical="center" wrapText="1"/>
    </xf>
    <xf numFmtId="199" fontId="15" fillId="0" borderId="1" xfId="110" applyNumberFormat="1" applyFont="1" applyFill="1" applyBorder="1" applyAlignment="1">
      <alignment horizontal="right" vertical="center" wrapText="1"/>
    </xf>
    <xf numFmtId="199" fontId="15" fillId="0" borderId="1" xfId="866" applyNumberFormat="1" applyFont="1" applyFill="1" applyBorder="1" applyAlignment="1">
      <alignment horizontal="right" vertical="center" wrapText="1"/>
    </xf>
    <xf numFmtId="199" fontId="14" fillId="0" borderId="1" xfId="866" applyNumberFormat="1" applyFont="1" applyFill="1" applyBorder="1" applyAlignment="1">
      <alignment horizontal="right" vertical="center" wrapText="1"/>
    </xf>
    <xf numFmtId="199" fontId="14" fillId="0" borderId="1" xfId="110" applyNumberFormat="1" applyFont="1" applyFill="1" applyBorder="1" applyAlignment="1">
      <alignment horizontal="right" vertical="center" wrapText="1"/>
    </xf>
    <xf numFmtId="199" fontId="14" fillId="0" borderId="1" xfId="4" applyNumberFormat="1" applyFont="1" applyFill="1" applyBorder="1" applyAlignment="1">
      <alignment horizontal="right" vertical="center" wrapText="1"/>
    </xf>
    <xf numFmtId="199" fontId="14" fillId="0" borderId="1" xfId="118" applyNumberFormat="1" applyFont="1" applyFill="1" applyBorder="1" applyAlignment="1">
      <alignment horizontal="right" vertical="center" wrapText="1"/>
    </xf>
    <xf numFmtId="199" fontId="18" fillId="0" borderId="1" xfId="1068" applyNumberFormat="1" applyFont="1" applyFill="1" applyBorder="1" applyAlignment="1">
      <alignment horizontal="right" vertical="center" wrapText="1"/>
    </xf>
    <xf numFmtId="199" fontId="15" fillId="0" borderId="1" xfId="130" applyNumberFormat="1" applyFont="1" applyFill="1" applyBorder="1" applyAlignment="1">
      <alignment horizontal="right" vertical="center" wrapText="1"/>
    </xf>
    <xf numFmtId="199" fontId="14" fillId="0" borderId="1" xfId="130" applyNumberFormat="1" applyFont="1" applyFill="1" applyBorder="1" applyAlignment="1">
      <alignment horizontal="right" vertical="center" wrapText="1"/>
    </xf>
    <xf numFmtId="199" fontId="14" fillId="0" borderId="1" xfId="1026" applyNumberFormat="1" applyFont="1" applyFill="1" applyBorder="1" applyAlignment="1">
      <alignment horizontal="right" vertical="center" wrapText="1"/>
    </xf>
    <xf numFmtId="199" fontId="18" fillId="0" borderId="1" xfId="1075" applyNumberFormat="1" applyFont="1" applyFill="1" applyBorder="1" applyAlignment="1">
      <alignment horizontal="right" vertical="center" wrapText="1"/>
    </xf>
    <xf numFmtId="199" fontId="15" fillId="0" borderId="1" xfId="131" applyNumberFormat="1" applyFont="1" applyFill="1" applyBorder="1" applyAlignment="1">
      <alignment horizontal="right" vertical="center" wrapText="1"/>
    </xf>
    <xf numFmtId="199" fontId="14" fillId="0" borderId="1" xfId="131" applyNumberFormat="1" applyFont="1" applyFill="1" applyBorder="1" applyAlignment="1">
      <alignment horizontal="right" vertical="center" wrapText="1"/>
    </xf>
    <xf numFmtId="199" fontId="14" fillId="0" borderId="1" xfId="100" applyNumberFormat="1" applyFont="1" applyFill="1" applyBorder="1" applyAlignment="1">
      <alignment horizontal="right" vertical="center" wrapText="1"/>
    </xf>
    <xf numFmtId="199" fontId="17" fillId="0" borderId="1" xfId="424" applyNumberFormat="1" applyFont="1" applyFill="1" applyBorder="1" applyAlignment="1">
      <alignment horizontal="right" vertical="center" wrapText="1"/>
    </xf>
    <xf numFmtId="199" fontId="14" fillId="0" borderId="1" xfId="84" applyNumberFormat="1" applyFont="1" applyFill="1" applyBorder="1" applyAlignment="1">
      <alignment horizontal="right" vertical="center" wrapText="1"/>
    </xf>
    <xf numFmtId="0" fontId="23" fillId="0" borderId="0" xfId="647" applyFill="1" applyAlignment="1">
      <alignment vertical="center"/>
    </xf>
    <xf numFmtId="199" fontId="15" fillId="0" borderId="1" xfId="1042" applyNumberFormat="1" applyFont="1" applyFill="1" applyBorder="1" applyAlignment="1">
      <alignment horizontal="right" vertical="center" wrapText="1"/>
    </xf>
    <xf numFmtId="199" fontId="14" fillId="0" borderId="1" xfId="1042" applyNumberFormat="1" applyFont="1" applyFill="1" applyBorder="1" applyAlignment="1">
      <alignment horizontal="right" vertical="center" wrapText="1"/>
    </xf>
    <xf numFmtId="199" fontId="23" fillId="0" borderId="0" xfId="647" applyNumberFormat="1" applyFill="1" applyAlignment="1">
      <alignment vertical="center"/>
    </xf>
    <xf numFmtId="199" fontId="15" fillId="0" borderId="1" xfId="29" applyNumberFormat="1" applyFont="1" applyFill="1" applyBorder="1" applyAlignment="1">
      <alignment horizontal="right" vertical="center" wrapText="1"/>
    </xf>
    <xf numFmtId="199" fontId="14" fillId="0" borderId="1" xfId="29" applyNumberFormat="1" applyFont="1" applyFill="1" applyBorder="1" applyAlignment="1">
      <alignment horizontal="right" vertical="center" wrapText="1"/>
    </xf>
    <xf numFmtId="199" fontId="17" fillId="0" borderId="1" xfId="823" applyNumberFormat="1" applyFont="1" applyFill="1" applyBorder="1" applyAlignment="1" applyProtection="1">
      <alignment horizontal="right" vertical="center" wrapText="1"/>
    </xf>
    <xf numFmtId="199" fontId="14" fillId="0" borderId="1" xfId="630" applyNumberFormat="1" applyFont="1" applyFill="1" applyBorder="1" applyAlignment="1" applyProtection="1">
      <alignment horizontal="right" vertical="center" wrapText="1"/>
    </xf>
    <xf numFmtId="0" fontId="37" fillId="0" borderId="0" xfId="647" applyFont="1" applyFill="1" applyAlignment="1"/>
    <xf numFmtId="3" fontId="14" fillId="0" borderId="1" xfId="0" applyNumberFormat="1" applyFont="1" applyFill="1" applyBorder="1" applyAlignment="1">
      <alignment horizontal="right" vertical="center" wrapText="1"/>
    </xf>
    <xf numFmtId="199" fontId="14" fillId="0" borderId="1" xfId="109" applyNumberFormat="1" applyFont="1" applyFill="1" applyBorder="1" applyAlignment="1">
      <alignment horizontal="right" vertical="center" wrapText="1"/>
    </xf>
    <xf numFmtId="199" fontId="15" fillId="0" borderId="1" xfId="109" applyNumberFormat="1" applyFont="1" applyFill="1" applyBorder="1" applyAlignment="1">
      <alignment horizontal="right" vertical="center" wrapText="1"/>
    </xf>
    <xf numFmtId="176" fontId="15" fillId="0" borderId="1" xfId="117" applyNumberFormat="1" applyFont="1" applyFill="1" applyBorder="1" applyAlignment="1">
      <alignment horizontal="right" vertical="center" wrapText="1"/>
    </xf>
    <xf numFmtId="199" fontId="14" fillId="0" borderId="1" xfId="117" applyNumberFormat="1" applyFont="1" applyFill="1" applyBorder="1" applyAlignment="1">
      <alignment horizontal="right" vertical="center" wrapText="1"/>
    </xf>
    <xf numFmtId="0" fontId="56" fillId="0" borderId="0" xfId="0" applyNumberFormat="1" applyFont="1" applyFill="1" applyAlignment="1" applyProtection="1">
      <alignment horizontal="left" vertical="top" wrapText="1"/>
    </xf>
    <xf numFmtId="0" fontId="7" fillId="0" borderId="0" xfId="997" applyFont="1" applyFill="1" applyBorder="1" applyAlignment="1">
      <alignment horizontal="center" vertical="center"/>
    </xf>
    <xf numFmtId="0" fontId="18" fillId="0" borderId="0" xfId="997" applyFont="1" applyFill="1" applyBorder="1" applyAlignment="1">
      <alignment horizontal="left" vertical="center"/>
    </xf>
    <xf numFmtId="0" fontId="14" fillId="0" borderId="0" xfId="997" applyFont="1" applyFill="1" applyBorder="1" applyAlignment="1">
      <alignment horizontal="center" vertical="center"/>
    </xf>
    <xf numFmtId="0" fontId="40" fillId="0" borderId="0" xfId="997" applyFont="1" applyFill="1" applyBorder="1" applyAlignment="1">
      <alignment horizontal="center" vertical="center"/>
    </xf>
    <xf numFmtId="176" fontId="18" fillId="0" borderId="0" xfId="997" applyNumberFormat="1" applyFont="1" applyFill="1" applyBorder="1" applyAlignment="1">
      <alignment vertical="center"/>
    </xf>
    <xf numFmtId="199" fontId="18" fillId="0" borderId="1" xfId="0" applyNumberFormat="1" applyFont="1" applyFill="1" applyBorder="1" applyAlignment="1" applyProtection="1">
      <alignment horizontal="right" vertical="center" wrapText="1"/>
      <protection locked="0"/>
    </xf>
    <xf numFmtId="0" fontId="17" fillId="0" borderId="1" xfId="1071" applyFont="1" applyFill="1" applyBorder="1" applyAlignment="1">
      <alignment horizontal="left" vertical="center"/>
    </xf>
    <xf numFmtId="0" fontId="18" fillId="0" borderId="1" xfId="891" applyNumberFormat="1" applyFont="1" applyFill="1" applyBorder="1" applyAlignment="1">
      <alignment horizontal="left" vertical="center" indent="2"/>
    </xf>
    <xf numFmtId="0" fontId="17" fillId="0" borderId="1" xfId="1071" applyFont="1" applyFill="1" applyBorder="1" applyAlignment="1">
      <alignment vertical="center"/>
    </xf>
    <xf numFmtId="0" fontId="23" fillId="0" borderId="0" xfId="647" applyFont="1" applyFill="1" applyAlignment="1">
      <alignment horizontal="left"/>
    </xf>
    <xf numFmtId="0" fontId="18" fillId="0" borderId="0" xfId="997" applyFont="1" applyFill="1" applyBorder="1" applyAlignment="1">
      <alignment vertical="center"/>
    </xf>
    <xf numFmtId="0" fontId="7" fillId="0" borderId="0" xfId="997" applyFont="1" applyFill="1" applyBorder="1" applyAlignment="1">
      <alignment vertical="center"/>
    </xf>
    <xf numFmtId="0" fontId="18" fillId="0" borderId="0" xfId="997" applyFont="1" applyFill="1" applyBorder="1" applyAlignment="1">
      <alignment horizontal="right" vertical="center"/>
    </xf>
    <xf numFmtId="199" fontId="32" fillId="0" borderId="1" xfId="0" applyNumberFormat="1" applyFont="1" applyFill="1" applyBorder="1" applyAlignment="1" applyProtection="1">
      <alignment horizontal="right" vertical="center" wrapText="1"/>
      <protection locked="0"/>
    </xf>
    <xf numFmtId="199" fontId="11" fillId="0" borderId="1" xfId="0" applyNumberFormat="1" applyFont="1" applyFill="1" applyBorder="1" applyAlignment="1" applyProtection="1">
      <alignment horizontal="right" vertical="center"/>
    </xf>
    <xf numFmtId="0" fontId="18" fillId="0" borderId="1" xfId="647" applyNumberFormat="1" applyFont="1" applyFill="1" applyBorder="1" applyAlignment="1">
      <alignment horizontal="left" vertical="center"/>
    </xf>
    <xf numFmtId="0" fontId="18" fillId="0" borderId="1" xfId="891" applyNumberFormat="1" applyFont="1" applyFill="1" applyBorder="1" applyAlignment="1">
      <alignment horizontal="left" vertical="center" wrapText="1" indent="1"/>
    </xf>
    <xf numFmtId="199" fontId="14" fillId="0" borderId="1" xfId="0" applyNumberFormat="1" applyFont="1" applyFill="1" applyBorder="1" applyAlignment="1">
      <alignment horizontal="right" vertical="center" wrapText="1" shrinkToFit="1"/>
    </xf>
    <xf numFmtId="0" fontId="23" fillId="0" borderId="0" xfId="647" applyFill="1" applyAlignment="1">
      <alignment wrapText="1"/>
    </xf>
    <xf numFmtId="0" fontId="7" fillId="0" borderId="0" xfId="997" applyFont="1" applyFill="1" applyAlignment="1">
      <alignment vertical="center"/>
    </xf>
    <xf numFmtId="0" fontId="18" fillId="0" borderId="0" xfId="997" applyFont="1" applyFill="1" applyAlignment="1">
      <alignment horizontal="right" vertical="center"/>
    </xf>
    <xf numFmtId="199" fontId="18" fillId="0" borderId="1" xfId="1080" applyNumberFormat="1" applyFont="1" applyFill="1" applyBorder="1" applyAlignment="1">
      <alignment horizontal="right" vertical="center" wrapText="1"/>
    </xf>
    <xf numFmtId="0" fontId="40" fillId="0" borderId="0" xfId="997" applyFont="1" applyFill="1" applyBorder="1" applyProtection="1">
      <alignment vertical="center"/>
    </xf>
    <xf numFmtId="49" fontId="17" fillId="0" borderId="1" xfId="0" applyNumberFormat="1" applyFont="1" applyFill="1" applyBorder="1" applyAlignment="1" applyProtection="1">
      <alignment horizontal="left" vertical="center" wrapText="1"/>
    </xf>
    <xf numFmtId="0" fontId="17" fillId="0" borderId="1" xfId="997" applyFont="1" applyFill="1" applyBorder="1" applyAlignment="1" applyProtection="1">
      <alignment horizontal="distributed" vertical="center" wrapText="1" indent="1"/>
    </xf>
    <xf numFmtId="178" fontId="17" fillId="0" borderId="0" xfId="38" applyNumberFormat="1" applyFont="1" applyFill="1" applyBorder="1" applyAlignment="1" applyProtection="1">
      <alignment horizontal="right" vertical="center" wrapText="1"/>
      <protection locked="0"/>
    </xf>
    <xf numFmtId="199" fontId="23" fillId="0" borderId="0" xfId="997" applyNumberFormat="1" applyFill="1" applyAlignment="1" applyProtection="1">
      <alignment horizontal="center" vertical="center"/>
    </xf>
    <xf numFmtId="176" fontId="17" fillId="0" borderId="10" xfId="997" applyNumberFormat="1" applyFont="1" applyFill="1" applyBorder="1" applyAlignment="1">
      <alignment horizontal="center" vertical="center" wrapText="1"/>
    </xf>
    <xf numFmtId="0" fontId="57" fillId="0" borderId="0" xfId="1069" applyFont="1" applyFill="1" applyAlignment="1">
      <alignment vertical="center" wrapText="1"/>
    </xf>
    <xf numFmtId="0" fontId="36" fillId="0" borderId="0" xfId="550" applyFont="1" applyFill="1">
      <alignment vertical="center"/>
    </xf>
    <xf numFmtId="0" fontId="17" fillId="0" borderId="1" xfId="997" applyFont="1" applyFill="1" applyBorder="1" applyAlignment="1" applyProtection="1">
      <alignment vertical="center" wrapText="1"/>
    </xf>
    <xf numFmtId="0" fontId="17" fillId="0" borderId="1" xfId="997" applyFont="1" applyFill="1" applyBorder="1" applyAlignment="1">
      <alignment horizontal="distributed" vertical="center" indent="1"/>
    </xf>
    <xf numFmtId="0" fontId="32" fillId="0" borderId="1" xfId="550" applyFont="1" applyFill="1" applyBorder="1" applyAlignment="1" applyProtection="1">
      <alignment horizontal="left" vertical="center" indent="1"/>
    </xf>
    <xf numFmtId="0" fontId="32" fillId="0" borderId="1" xfId="997" applyFont="1" applyFill="1" applyBorder="1" applyAlignment="1" applyProtection="1">
      <alignment horizontal="left" vertical="center" wrapText="1" indent="2"/>
    </xf>
    <xf numFmtId="0" fontId="18" fillId="0" borderId="1" xfId="997" applyFont="1" applyFill="1" applyBorder="1" applyAlignment="1">
      <alignment horizontal="left" vertical="center" indent="2"/>
    </xf>
    <xf numFmtId="0" fontId="18" fillId="0" borderId="1" xfId="997" applyFont="1" applyFill="1" applyBorder="1" applyAlignment="1" applyProtection="1">
      <alignment horizontal="left" vertical="center" wrapText="1" indent="3"/>
    </xf>
    <xf numFmtId="3" fontId="18" fillId="0" borderId="1" xfId="0" applyNumberFormat="1" applyFont="1" applyFill="1" applyBorder="1" applyAlignment="1" applyProtection="1">
      <alignment horizontal="right" vertical="center" wrapText="1"/>
    </xf>
    <xf numFmtId="0" fontId="23" fillId="0" borderId="0" xfId="997" applyFill="1" applyBorder="1" applyAlignment="1">
      <alignment horizontal="center" vertical="center"/>
    </xf>
    <xf numFmtId="199" fontId="0" fillId="0" borderId="0" xfId="0" applyNumberFormat="1" applyFill="1" applyAlignment="1" applyProtection="1"/>
    <xf numFmtId="176" fontId="17" fillId="0" borderId="2" xfId="997" applyNumberFormat="1" applyFont="1" applyFill="1" applyBorder="1" applyAlignment="1" applyProtection="1">
      <alignment horizontal="center" vertical="center" wrapText="1"/>
    </xf>
    <xf numFmtId="176" fontId="17" fillId="0" borderId="10" xfId="997" applyNumberFormat="1" applyFont="1" applyFill="1" applyBorder="1" applyAlignment="1" applyProtection="1">
      <alignment horizontal="center" vertical="center" wrapText="1"/>
    </xf>
    <xf numFmtId="0" fontId="37" fillId="0" borderId="0" xfId="997" applyFont="1" applyFill="1" applyAlignment="1" applyProtection="1">
      <alignment horizontal="center" vertical="center" wrapText="1"/>
    </xf>
    <xf numFmtId="0" fontId="54" fillId="0" borderId="0" xfId="550" applyFont="1" applyFill="1" applyAlignment="1" applyProtection="1">
      <alignment horizontal="center" vertical="center"/>
    </xf>
    <xf numFmtId="0" fontId="15" fillId="0" borderId="1" xfId="1059" applyNumberFormat="1" applyFont="1" applyFill="1" applyBorder="1" applyAlignment="1" applyProtection="1">
      <alignment horizontal="left" vertical="center"/>
    </xf>
    <xf numFmtId="49" fontId="15" fillId="0" borderId="7" xfId="1059" applyNumberFormat="1" applyFont="1" applyFill="1" applyBorder="1" applyAlignment="1" applyProtection="1">
      <alignment horizontal="left" vertical="center"/>
    </xf>
    <xf numFmtId="0" fontId="36" fillId="0" borderId="0" xfId="550" applyFont="1" applyFill="1" applyAlignment="1" applyProtection="1">
      <alignment horizontal="center" vertical="center"/>
    </xf>
    <xf numFmtId="0" fontId="23" fillId="0" borderId="0" xfId="997" applyFont="1" applyFill="1" applyAlignment="1" applyProtection="1">
      <alignment horizontal="center" vertical="center"/>
    </xf>
    <xf numFmtId="176" fontId="18" fillId="0" borderId="0" xfId="997" applyNumberFormat="1" applyFont="1" applyFill="1" applyAlignment="1" applyProtection="1">
      <alignment horizontal="right" vertical="center"/>
    </xf>
    <xf numFmtId="0" fontId="57" fillId="0" borderId="0" xfId="1069" applyFont="1" applyFill="1" applyAlignment="1" applyProtection="1">
      <alignment vertical="center" wrapText="1"/>
    </xf>
    <xf numFmtId="0" fontId="36" fillId="0" borderId="0" xfId="550" applyFont="1" applyFill="1" applyProtection="1">
      <alignment vertical="center"/>
    </xf>
    <xf numFmtId="0" fontId="18" fillId="0" borderId="1" xfId="550" applyFont="1" applyFill="1" applyBorder="1" applyAlignment="1" applyProtection="1">
      <alignment horizontal="left" vertical="center" wrapText="1" indent="1"/>
    </xf>
    <xf numFmtId="195" fontId="18" fillId="0" borderId="1" xfId="29" applyNumberFormat="1" applyFont="1" applyFill="1" applyBorder="1" applyAlignment="1" applyProtection="1">
      <alignment horizontal="right" vertical="center" wrapText="1"/>
    </xf>
    <xf numFmtId="0" fontId="18" fillId="0" borderId="7" xfId="997" applyFont="1" applyFill="1" applyBorder="1" applyProtection="1">
      <alignment vertical="center"/>
    </xf>
    <xf numFmtId="0" fontId="17" fillId="0" borderId="1" xfId="997" applyFont="1" applyFill="1" applyBorder="1" applyAlignment="1" applyProtection="1">
      <alignment horizontal="distributed" vertical="center" indent="1"/>
    </xf>
    <xf numFmtId="0" fontId="13" fillId="0" borderId="0" xfId="903" applyFont="1" applyFill="1" applyAlignment="1">
      <alignment horizontal="center" vertical="center"/>
    </xf>
    <xf numFmtId="199" fontId="23" fillId="0" borderId="0" xfId="647" applyNumberFormat="1" applyFont="1" applyFill="1" applyAlignment="1">
      <alignment horizontal="center" vertical="center" wrapText="1"/>
    </xf>
    <xf numFmtId="0" fontId="15" fillId="0" borderId="1" xfId="0" applyFont="1" applyFill="1" applyBorder="1" applyAlignment="1">
      <alignment horizontal="center" vertical="center" wrapText="1"/>
    </xf>
    <xf numFmtId="0" fontId="36" fillId="0" borderId="0" xfId="550" applyFont="1" applyFill="1" applyAlignment="1">
      <alignment horizontal="center" vertical="center"/>
    </xf>
    <xf numFmtId="0" fontId="18" fillId="0" borderId="1" xfId="1012" applyFont="1" applyFill="1" applyBorder="1" applyAlignment="1">
      <alignment horizontal="center" vertical="center" wrapText="1"/>
    </xf>
    <xf numFmtId="0" fontId="18" fillId="0" borderId="1" xfId="1012" applyFont="1" applyFill="1" applyBorder="1" applyAlignment="1">
      <alignment horizontal="left" vertical="center" wrapText="1"/>
    </xf>
    <xf numFmtId="199" fontId="18" fillId="0" borderId="1" xfId="1012" applyNumberFormat="1" applyFont="1" applyFill="1" applyBorder="1" applyAlignment="1">
      <alignment horizontal="right" vertical="center" wrapText="1"/>
    </xf>
    <xf numFmtId="0" fontId="20" fillId="0" borderId="0" xfId="0" applyFont="1" applyFill="1" applyAlignment="1"/>
    <xf numFmtId="0" fontId="58" fillId="0" borderId="0" xfId="997" applyFont="1" applyFill="1" applyAlignment="1">
      <alignment horizontal="center" vertical="center"/>
    </xf>
    <xf numFmtId="0" fontId="14" fillId="0" borderId="0" xfId="0" applyFont="1" applyFill="1" applyAlignment="1"/>
    <xf numFmtId="9" fontId="23" fillId="0" borderId="0" xfId="461" applyFont="1" applyFill="1" applyAlignment="1">
      <alignment vertical="center"/>
    </xf>
    <xf numFmtId="0" fontId="37" fillId="0" borderId="0" xfId="997" applyFont="1" applyFill="1" applyAlignment="1">
      <alignment horizontal="center" vertical="center" wrapText="1"/>
    </xf>
    <xf numFmtId="0" fontId="54" fillId="0" borderId="0" xfId="997" applyFont="1" applyFill="1" applyAlignment="1" applyProtection="1">
      <alignment horizontal="center" vertical="center"/>
    </xf>
    <xf numFmtId="0" fontId="0" fillId="0" borderId="0" xfId="0" applyFill="1" applyAlignment="1" applyProtection="1">
      <alignment horizontal="center" vertical="center"/>
    </xf>
    <xf numFmtId="49" fontId="17" fillId="0" borderId="7" xfId="1078" applyNumberFormat="1" applyFont="1" applyFill="1" applyBorder="1" applyAlignment="1" applyProtection="1">
      <alignment horizontal="left" vertical="center"/>
    </xf>
    <xf numFmtId="0" fontId="37" fillId="0" borderId="0" xfId="997" applyFont="1" applyFill="1" applyAlignment="1">
      <alignment horizontal="left" vertical="center" wrapText="1"/>
    </xf>
    <xf numFmtId="0" fontId="54" fillId="0" borderId="0" xfId="997" applyFont="1" applyFill="1">
      <alignment vertical="center"/>
    </xf>
    <xf numFmtId="0" fontId="18" fillId="0" borderId="1" xfId="997" applyFont="1" applyFill="1" applyBorder="1" applyAlignment="1" applyProtection="1">
      <alignment horizontal="left" vertical="center" wrapText="1" indent="6"/>
    </xf>
    <xf numFmtId="176" fontId="18" fillId="0" borderId="0" xfId="997" applyNumberFormat="1" applyFont="1" applyFill="1" applyProtection="1">
      <alignment vertical="center"/>
    </xf>
    <xf numFmtId="0" fontId="37" fillId="0" borderId="0" xfId="997" applyFont="1" applyFill="1" applyAlignment="1" applyProtection="1">
      <alignment horizontal="left" vertical="center" wrapText="1"/>
    </xf>
    <xf numFmtId="0" fontId="54" fillId="0" borderId="0" xfId="997" applyFont="1" applyFill="1" applyProtection="1">
      <alignment vertical="center"/>
    </xf>
    <xf numFmtId="0" fontId="18" fillId="0" borderId="7" xfId="997" applyFont="1" applyFill="1" applyBorder="1" applyAlignment="1" applyProtection="1">
      <alignment horizontal="left" vertical="top" wrapText="1"/>
    </xf>
    <xf numFmtId="0" fontId="58" fillId="0" borderId="0" xfId="997" applyFont="1" applyFill="1" applyAlignment="1" applyProtection="1">
      <alignment horizontal="center" vertical="center"/>
    </xf>
    <xf numFmtId="0" fontId="0" fillId="0" borderId="0" xfId="997" applyFont="1" applyFill="1" applyProtection="1">
      <alignment vertical="center"/>
    </xf>
    <xf numFmtId="0" fontId="14" fillId="0" borderId="0" xfId="0" applyFont="1" applyFill="1" applyAlignment="1" applyProtection="1"/>
    <xf numFmtId="0" fontId="18" fillId="0" borderId="0" xfId="997" applyFont="1" applyFill="1" applyAlignment="1" applyProtection="1">
      <alignment horizontal="right" vertical="center"/>
    </xf>
    <xf numFmtId="9" fontId="23" fillId="0" borderId="0" xfId="461" applyFont="1" applyFill="1" applyAlignment="1" applyProtection="1">
      <alignment vertical="center"/>
    </xf>
    <xf numFmtId="0" fontId="37" fillId="0" borderId="0" xfId="997" applyFont="1" applyFill="1" applyBorder="1" applyAlignment="1" applyProtection="1">
      <alignment vertical="center" wrapText="1"/>
    </xf>
    <xf numFmtId="0" fontId="20" fillId="0" borderId="0" xfId="0" applyFont="1" applyFill="1" applyAlignment="1" applyProtection="1">
      <alignment horizontal="center" vertical="center"/>
    </xf>
    <xf numFmtId="0" fontId="0" fillId="0" borderId="0" xfId="0" applyFill="1" applyBorder="1" applyAlignment="1" applyProtection="1"/>
    <xf numFmtId="3" fontId="18" fillId="0" borderId="0" xfId="0" applyNumberFormat="1" applyFont="1" applyFill="1" applyBorder="1" applyAlignment="1" applyProtection="1">
      <alignment horizontal="right" vertical="center"/>
    </xf>
    <xf numFmtId="195" fontId="17" fillId="0" borderId="1" xfId="29" applyNumberFormat="1" applyFont="1" applyFill="1" applyBorder="1" applyAlignment="1" applyProtection="1">
      <alignment horizontal="right" vertical="center" wrapText="1"/>
    </xf>
    <xf numFmtId="195" fontId="17" fillId="0" borderId="1" xfId="29" applyNumberFormat="1" applyFont="1" applyFill="1" applyBorder="1" applyAlignment="1" applyProtection="1">
      <alignment horizontal="right" vertical="center" wrapText="1"/>
      <protection locked="0"/>
    </xf>
    <xf numFmtId="199" fontId="59" fillId="0" borderId="1" xfId="29" applyNumberFormat="1" applyFont="1" applyFill="1" applyBorder="1" applyAlignment="1" applyProtection="1">
      <alignment horizontal="right" vertical="center" wrapText="1"/>
      <protection locked="0"/>
    </xf>
    <xf numFmtId="0" fontId="52" fillId="0" borderId="0" xfId="997" applyFont="1" applyFill="1" applyAlignment="1" applyProtection="1">
      <alignment horizontal="left" vertical="center"/>
    </xf>
    <xf numFmtId="176" fontId="17" fillId="0" borderId="6" xfId="997" applyNumberFormat="1" applyFont="1" applyFill="1" applyBorder="1" applyAlignment="1" applyProtection="1">
      <alignment horizontal="center" vertical="center" wrapText="1"/>
    </xf>
    <xf numFmtId="0" fontId="17" fillId="0" borderId="7" xfId="997" applyNumberFormat="1" applyFont="1" applyFill="1" applyBorder="1" applyAlignment="1" applyProtection="1">
      <alignment horizontal="left" vertical="center" wrapText="1"/>
    </xf>
    <xf numFmtId="0" fontId="18" fillId="0" borderId="7" xfId="997" applyNumberFormat="1" applyFont="1" applyFill="1" applyBorder="1" applyAlignment="1" applyProtection="1">
      <alignment horizontal="left" vertical="center" wrapText="1"/>
    </xf>
    <xf numFmtId="3" fontId="18" fillId="3" borderId="1" xfId="0" applyNumberFormat="1" applyFont="1" applyFill="1" applyBorder="1" applyAlignment="1" applyProtection="1">
      <alignment horizontal="right" vertical="center"/>
      <protection locked="0"/>
    </xf>
    <xf numFmtId="0" fontId="60" fillId="0" borderId="7" xfId="997" applyFont="1" applyFill="1" applyBorder="1" applyAlignment="1" applyProtection="1">
      <alignment horizontal="distributed" vertical="center"/>
    </xf>
    <xf numFmtId="0" fontId="61" fillId="0" borderId="0" xfId="886" applyFont="1" applyAlignment="1">
      <alignment vertical="center"/>
    </xf>
    <xf numFmtId="0" fontId="23" fillId="0" borderId="0" xfId="886" applyAlignment="1">
      <alignment vertical="center"/>
    </xf>
    <xf numFmtId="0" fontId="62" fillId="0" borderId="0" xfId="886" applyFont="1" applyAlignment="1">
      <alignment horizontal="center" vertical="center" wrapText="1"/>
    </xf>
    <xf numFmtId="0" fontId="63" fillId="0" borderId="0" xfId="886" applyFont="1" applyAlignment="1">
      <alignment vertical="center"/>
    </xf>
    <xf numFmtId="0" fontId="63" fillId="0" borderId="0" xfId="886" applyFont="1" applyAlignment="1">
      <alignment vertical="center" wrapText="1"/>
    </xf>
    <xf numFmtId="0" fontId="64" fillId="0" borderId="0" xfId="886" applyFont="1" applyAlignment="1"/>
    <xf numFmtId="0" fontId="23" fillId="0" borderId="0" xfId="886" applyAlignment="1"/>
    <xf numFmtId="0" fontId="65" fillId="0" borderId="0" xfId="886" applyFont="1" applyAlignment="1">
      <alignment horizontal="left" vertical="center" wrapText="1"/>
    </xf>
    <xf numFmtId="0" fontId="65" fillId="0" borderId="0" xfId="886" applyFont="1" applyAlignment="1">
      <alignment vertical="center" wrapText="1"/>
    </xf>
    <xf numFmtId="0" fontId="66" fillId="0" borderId="0" xfId="886" applyFont="1" applyAlignment="1">
      <alignment horizontal="center" wrapText="1"/>
    </xf>
    <xf numFmtId="0" fontId="67" fillId="0" borderId="0" xfId="886" applyFont="1" applyAlignment="1">
      <alignment horizontal="center" vertical="center"/>
    </xf>
    <xf numFmtId="0" fontId="67" fillId="0" borderId="0" xfId="886" applyFont="1" applyAlignment="1">
      <alignment horizontal="center" vertical="top" wrapText="1"/>
    </xf>
    <xf numFmtId="0" fontId="68" fillId="0" borderId="0" xfId="886" applyFont="1" applyAlignment="1">
      <alignment horizontal="center" vertical="top"/>
    </xf>
    <xf numFmtId="0" fontId="69" fillId="0" borderId="0" xfId="886" applyFont="1" applyAlignment="1">
      <alignment horizontal="center"/>
    </xf>
    <xf numFmtId="184" fontId="69" fillId="0" borderId="0" xfId="886" applyNumberFormat="1" applyFont="1" applyAlignment="1">
      <alignment horizontal="center"/>
    </xf>
    <xf numFmtId="22" fontId="64" fillId="0" borderId="0" xfId="886" applyNumberFormat="1" applyFont="1" applyAlignment="1"/>
    <xf numFmtId="0" fontId="23" fillId="0" borderId="0" xfId="886" applyFont="1" applyAlignment="1"/>
    <xf numFmtId="0" fontId="18" fillId="0" borderId="7" xfId="997" applyFont="1" applyFill="1" applyBorder="1" applyAlignment="1" applyProtection="1" quotePrefix="1">
      <alignment horizontal="left" vertical="center"/>
    </xf>
    <xf numFmtId="0" fontId="18" fillId="0" borderId="7" xfId="997" applyFont="1" applyFill="1" applyBorder="1" applyAlignment="1" quotePrefix="1">
      <alignment horizontal="left" vertical="center"/>
    </xf>
  </cellXfs>
  <cellStyles count="1339">
    <cellStyle name="常规" xfId="0" builtinId="0"/>
    <cellStyle name="货币[0]" xfId="1" builtinId="7"/>
    <cellStyle name="链接单元格 5" xfId="2"/>
    <cellStyle name="常规 440" xfId="3"/>
    <cellStyle name="常规 435" xfId="4"/>
    <cellStyle name="20% - 强调文字颜色 3" xfId="5" builtinId="38"/>
    <cellStyle name="货币" xfId="6" builtinId="4"/>
    <cellStyle name="常规 2 2 4" xfId="7"/>
    <cellStyle name="部门 4" xfId="8"/>
    <cellStyle name="_ET_STYLE_NoName_00__Book1_1 2 2 2" xfId="9"/>
    <cellStyle name="输入" xfId="10" builtinId="20"/>
    <cellStyle name="强调文字颜色 2 3 2" xfId="11"/>
    <cellStyle name="汇总 6" xfId="12"/>
    <cellStyle name="Accent5 9" xfId="13"/>
    <cellStyle name="Accent1 5" xfId="14"/>
    <cellStyle name="百分比 2 8 2" xfId="15"/>
    <cellStyle name="好 3 2 2" xfId="16"/>
    <cellStyle name="args.style" xfId="17"/>
    <cellStyle name="适中 5 2" xfId="18"/>
    <cellStyle name="常规 3 2 3 2" xfId="19"/>
    <cellStyle name="Accent2 - 20% 2" xfId="20"/>
    <cellStyle name="_Book1_2 2" xfId="21"/>
    <cellStyle name="Accent2 - 40%" xfId="22"/>
    <cellStyle name="常规 3 4 3"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60% - 强调文字颜色 6 3 2" xfId="32"/>
    <cellStyle name="日期" xfId="33"/>
    <cellStyle name="Accent2 - 60%" xfId="34"/>
    <cellStyle name="超链接" xfId="35" builtinId="8"/>
    <cellStyle name="Input [yellow] 4" xfId="36"/>
    <cellStyle name="好_0605石屏县 2 2" xfId="37"/>
    <cellStyle name="百分比" xfId="38" builtinId="5"/>
    <cellStyle name="60% - 强调文字颜色 4 2 2 2" xfId="39"/>
    <cellStyle name="好_2007年地州资金往来对账表 3" xfId="40"/>
    <cellStyle name="已访问的超链接" xfId="41" builtinId="9"/>
    <cellStyle name="Accent4 5" xfId="42"/>
    <cellStyle name="差_Book1 2" xfId="43"/>
    <cellStyle name="_ET_STYLE_NoName_00__Sheet3" xfId="44"/>
    <cellStyle name="60% - 强调文字颜色 2 3" xfId="45"/>
    <cellStyle name="注释" xfId="46" builtinId="10"/>
    <cellStyle name="常规 6" xfId="47"/>
    <cellStyle name="60% - 强调文字颜色 2" xfId="48" builtinId="36"/>
    <cellStyle name="Accent5 - 60% 2 2" xfId="49"/>
    <cellStyle name="Accent6 3" xfId="50"/>
    <cellStyle name="标题 4" xfId="51" builtinId="19"/>
    <cellStyle name="百分比 7" xfId="52"/>
    <cellStyle name="Accent3 4 2" xfId="53"/>
    <cellStyle name="解释性文本 2 2" xfId="54"/>
    <cellStyle name="常规 4 2 2 3" xfId="55"/>
    <cellStyle name="常规 6 5" xfId="56"/>
    <cellStyle name="警告文本" xfId="57" builtinId="11"/>
    <cellStyle name="60% - 强调文字颜色 2 2 2" xfId="58"/>
    <cellStyle name="常规 5 2" xfId="59"/>
    <cellStyle name="标题" xfId="60" builtinId="15"/>
    <cellStyle name="Accent1 - 60% 2 2" xfId="61"/>
    <cellStyle name="标题 1 5 2" xfId="62"/>
    <cellStyle name="解释性文本" xfId="63" builtinId="53"/>
    <cellStyle name="标题 1" xfId="64" builtinId="16"/>
    <cellStyle name="百分比 4" xfId="65"/>
    <cellStyle name="60% - 强调文字颜色 2 2 2 2" xfId="66"/>
    <cellStyle name="0,0_x000d__x000a_NA_x000d__x000a_" xfId="67"/>
    <cellStyle name="差 7" xfId="68"/>
    <cellStyle name="常规 5 2 2" xfId="69"/>
    <cellStyle name="标题 2" xfId="70" builtinId="17"/>
    <cellStyle name="百分比 5"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443" xfId="84"/>
    <cellStyle name="常规 8 3" xfId="85"/>
    <cellStyle name="常规 2 2 2 5" xfId="86"/>
    <cellStyle name="强调文字颜色 2" xfId="87" builtinId="33"/>
    <cellStyle name="标题 4 5 3" xfId="88"/>
    <cellStyle name="PSHeading 4" xfId="89"/>
    <cellStyle name="链接单元格" xfId="90" builtinId="24"/>
    <cellStyle name="差_0605石屏" xfId="91"/>
    <cellStyle name="汇总" xfId="92" builtinId="25"/>
    <cellStyle name="60% - 强调文字颜色 4 2 3" xfId="93"/>
    <cellStyle name="好" xfId="94" builtinId="26"/>
    <cellStyle name="输出 3 3" xfId="95"/>
    <cellStyle name="适中" xfId="96" builtinId="28"/>
    <cellStyle name="20% - 强调文字颜色 3 3" xfId="97"/>
    <cellStyle name="适中 8" xfId="98"/>
    <cellStyle name="20% - 强调文字颜色 5" xfId="99" builtinId="46"/>
    <cellStyle name="常规 442" xfId="100"/>
    <cellStyle name="常规 8 2" xfId="101"/>
    <cellStyle name="链接单元格 7" xfId="102"/>
    <cellStyle name="常规 2 2 2 4" xfId="103"/>
    <cellStyle name="强调文字颜色 1" xfId="104" builtinId="29"/>
    <cellStyle name="标题 4 5 2" xfId="105"/>
    <cellStyle name="千位分隔 6 2" xfId="106"/>
    <cellStyle name="编号 3 2" xfId="107"/>
    <cellStyle name="20% - 强调文字颜色 1" xfId="108" builtinId="30"/>
    <cellStyle name="常规 428" xfId="109"/>
    <cellStyle name="常规 433" xfId="110"/>
    <cellStyle name="链接单元格 3" xfId="111"/>
    <cellStyle name="40% - 强调文字颜色 1" xfId="112" builtinId="31"/>
    <cellStyle name="标题 5 4" xfId="113"/>
    <cellStyle name="Accent6 - 20% 2 2" xfId="114"/>
    <cellStyle name="汇总 3 3" xfId="115"/>
    <cellStyle name="20% - 强调文字颜色 2" xfId="116" builtinId="34"/>
    <cellStyle name="常规 429" xfId="117"/>
    <cellStyle name="常规 434" xfId="118"/>
    <cellStyle name="链接单元格 4" xfId="119"/>
    <cellStyle name="40% - 强调文字颜色 2" xfId="120" builtinId="35"/>
    <cellStyle name="差_11大理 2 2" xfId="121"/>
    <cellStyle name="强调文字颜色 3" xfId="122" builtinId="37"/>
    <cellStyle name="Accent2 - 40% 2" xfId="123"/>
    <cellStyle name="检查单元格 3 4" xfId="124"/>
    <cellStyle name="Accent2 - 40% 3" xfId="125"/>
    <cellStyle name="好_2008年地州对账表(国库资金）" xfId="126"/>
    <cellStyle name="PSChar" xfId="127"/>
    <cellStyle name="强调文字颜色 4" xfId="128" builtinId="41"/>
    <cellStyle name="20% - 强调文字颜色 4" xfId="129" builtinId="42"/>
    <cellStyle name="常规 436" xfId="130"/>
    <cellStyle name="常规 441" xfId="131"/>
    <cellStyle name="链接单元格 6" xfId="132"/>
    <cellStyle name="40% - 强调文字颜色 4" xfId="133" builtinId="43"/>
    <cellStyle name="强调文字颜色 5" xfId="134" builtinId="45"/>
    <cellStyle name="常规 2 5 3 2" xfId="135"/>
    <cellStyle name="60% - 强调文字颜色 5 2 2 2" xfId="136"/>
    <cellStyle name="40% - 强调文字颜色 5" xfId="137" builtinId="47"/>
    <cellStyle name="标题 1 4 2" xfId="138"/>
    <cellStyle name="60% - 强调文字颜色 5" xfId="139" builtinId="48"/>
    <cellStyle name="Accent6 6" xfId="140"/>
    <cellStyle name="强调文字颜色 6" xfId="141" builtinId="49"/>
    <cellStyle name="40% - 强调文字颜色 6" xfId="142" builtinId="51"/>
    <cellStyle name="_弱电系统设备配置报价清单" xfId="143"/>
    <cellStyle name="标题 1 4 3" xfId="144"/>
    <cellStyle name="60% - 强调文字颜色 6" xfId="145" builtinId="52"/>
    <cellStyle name="Accent6 7" xfId="146"/>
    <cellStyle name="_Book1_2 3" xfId="147"/>
    <cellStyle name="Accent2 - 20% 3" xfId="148"/>
    <cellStyle name="常规 2 12 2" xfId="149"/>
    <cellStyle name="适中 5 3" xfId="150"/>
    <cellStyle name="_ET_STYLE_NoName_00__Book1" xfId="151"/>
    <cellStyle name="_ET_STYLE_NoName_00_" xfId="152"/>
    <cellStyle name="_Book1_1" xfId="153"/>
    <cellStyle name="_20100326高清市院遂宁检察院1080P配置清单26日改" xfId="154"/>
    <cellStyle name="_Book1_2 2 2" xfId="155"/>
    <cellStyle name="百分比 2 2 4" xfId="156"/>
    <cellStyle name="Accent2 - 20% 2 2" xfId="157"/>
    <cellStyle name="百分比 2 10 2" xfId="158"/>
    <cellStyle name="_Book1_2 2 3" xfId="159"/>
    <cellStyle name="百分比 2 2 5" xfId="160"/>
    <cellStyle name="常规 2 5 4 2" xfId="161"/>
    <cellStyle name="_Book1_2 2 2 2" xfId="162"/>
    <cellStyle name="百分比 2 2 4 2" xfId="163"/>
    <cellStyle name="_Book1_3 2" xfId="164"/>
    <cellStyle name="超级链接 2 2" xfId="165"/>
    <cellStyle name="_Book1" xfId="166"/>
    <cellStyle name="常规 2 7 2" xfId="167"/>
    <cellStyle name="_Book1_2" xfId="168"/>
    <cellStyle name="Accent2 - 20%" xfId="169"/>
    <cellStyle name="常规 3 2 3" xfId="170"/>
    <cellStyle name="适中 5" xfId="171"/>
    <cellStyle name="_Book1_2 3 2" xfId="172"/>
    <cellStyle name="差_2008年地州对账表(国库资金） 3" xfId="173"/>
    <cellStyle name="常规 2 16" xfId="174"/>
    <cellStyle name="百分比 2 3 4" xfId="175"/>
    <cellStyle name="_Book1_2 4" xfId="176"/>
    <cellStyle name="_Book1_3" xfId="177"/>
    <cellStyle name="Accent1 4 2" xfId="178"/>
    <cellStyle name="超级链接 2" xfId="179"/>
    <cellStyle name="常规 2 3 3 2" xfId="180"/>
    <cellStyle name="_ET_STYLE_NoName_00__Book1_1" xfId="181"/>
    <cellStyle name="Accent5 - 60% 3" xfId="182"/>
    <cellStyle name="常规 2 3 3 2 2" xfId="183"/>
    <cellStyle name="_ET_STYLE_NoName_00__Book1_1 2" xfId="184"/>
    <cellStyle name="_ET_STYLE_NoName_00__Book1_1 2 2" xfId="185"/>
    <cellStyle name="百分比 2 7 2" xfId="186"/>
    <cellStyle name="Percent [2]" xfId="187"/>
    <cellStyle name="标题 2 2 2 2" xfId="188"/>
    <cellStyle name="_ET_STYLE_NoName_00__Book1_1 2 3" xfId="189"/>
    <cellStyle name="_ET_STYLE_NoName_00__Book1_1 3" xfId="190"/>
    <cellStyle name="_ET_STYLE_NoName_00__Book1_1 3 2" xfId="191"/>
    <cellStyle name="Accent1 4" xfId="192"/>
    <cellStyle name="超级链接" xfId="193"/>
    <cellStyle name="_ET_STYLE_NoName_00__Book1_1 4" xfId="194"/>
    <cellStyle name="_关闭破产企业已移交地方管理中小学校退休教师情况明细表(1)" xfId="195"/>
    <cellStyle name="Accent5 4" xfId="196"/>
    <cellStyle name="0,0_x005f_x000d__x005f_x000a_NA_x005f_x000d__x005f_x000a_" xfId="197"/>
    <cellStyle name="警告文本 4 2" xfId="198"/>
    <cellStyle name="20% - 强调文字颜色 1 2" xfId="199"/>
    <cellStyle name="20% - 强调文字颜色 1 2 2" xfId="200"/>
    <cellStyle name="常规 11 4" xfId="201"/>
    <cellStyle name="链接单元格 3 2 2" xfId="202"/>
    <cellStyle name="Accent1 - 20% 2" xfId="203"/>
    <cellStyle name="20% - 强调文字颜色 1 3" xfId="204"/>
    <cellStyle name="强调文字颜色 2 2 2 2" xfId="205"/>
    <cellStyle name="20% - 强调文字颜色 2 2" xfId="206"/>
    <cellStyle name="20% - 强调文字颜色 2 2 2" xfId="207"/>
    <cellStyle name="20% - 强调文字颜色 2 3" xfId="208"/>
    <cellStyle name="60% - 强调文字颜色 3 2 2 2" xfId="209"/>
    <cellStyle name="20% - 强调文字颜色 3 2" xfId="210"/>
    <cellStyle name="常规 3 2 5" xfId="211"/>
    <cellStyle name="适中 7" xfId="212"/>
    <cellStyle name="20% - 强调文字颜色 3 2 2" xfId="213"/>
    <cellStyle name="Mon閠aire_!!!GO" xfId="214"/>
    <cellStyle name="20% - 强调文字颜色 4 2" xfId="215"/>
    <cellStyle name="常规 3 3 5" xfId="216"/>
    <cellStyle name="20% - 强调文字颜色 4 2 2" xfId="217"/>
    <cellStyle name="常规 3 3 5 2" xfId="218"/>
    <cellStyle name="Accent6 - 60% 2 2" xfId="219"/>
    <cellStyle name="20% - 强调文字颜色 4 3" xfId="220"/>
    <cellStyle name="常规 3 3 6" xfId="221"/>
    <cellStyle name="20% - 强调文字颜色 5 2" xfId="222"/>
    <cellStyle name="20% - 强调文字颜色 5 2 2" xfId="223"/>
    <cellStyle name="20% - 强调文字颜色 5 3" xfId="224"/>
    <cellStyle name="20% - 强调文字颜色 6 2" xfId="225"/>
    <cellStyle name="Accent6 - 20% 3" xfId="226"/>
    <cellStyle name="20% - 强调文字颜色 6 2 2" xfId="227"/>
    <cellStyle name="20% - 强调文字颜色 6 3" xfId="228"/>
    <cellStyle name="解释性文本 3 2 2" xfId="229"/>
    <cellStyle name="40% - 强调文字颜色 1 2" xfId="230"/>
    <cellStyle name="40% - 强调文字颜色 1 2 2" xfId="231"/>
    <cellStyle name="常规 4 3 5" xfId="232"/>
    <cellStyle name="40% - 强调文字颜色 1 3" xfId="233"/>
    <cellStyle name="常规 9 2" xfId="234"/>
    <cellStyle name="Accent1" xfId="235"/>
    <cellStyle name="常规 2 3 2 4" xfId="236"/>
    <cellStyle name="40% - 强调文字颜色 2 2" xfId="237"/>
    <cellStyle name="常规 2 3 2 4 2" xfId="238"/>
    <cellStyle name="40% - 强调文字颜色 2 2 2" xfId="239"/>
    <cellStyle name="常规 2 3 2 5" xfId="240"/>
    <cellStyle name="40% - 强调文字颜色 2 3" xfId="241"/>
    <cellStyle name="常规 2 3 3 4" xfId="242"/>
    <cellStyle name="40% - 强调文字颜色 3 2" xfId="243"/>
    <cellStyle name="40% - 强调文字颜色 3 2 2" xfId="244"/>
    <cellStyle name="40% - 强调文字颜色 3 3" xfId="245"/>
    <cellStyle name="40% - 强调文字颜色 4 2 2" xfId="246"/>
    <cellStyle name="标题 4 4" xfId="247"/>
    <cellStyle name="千位分隔 5" xfId="248"/>
    <cellStyle name="40% - 强调文字颜色 4 3" xfId="249"/>
    <cellStyle name="Accent6 - 20% 2" xfId="250"/>
    <cellStyle name="常规_2007年云南省向人大报送政府收支预算表格式编制过程表 3 2" xfId="251"/>
    <cellStyle name="计算 3 3" xfId="252"/>
    <cellStyle name="40% - 强调文字颜色 5 2" xfId="253"/>
    <cellStyle name="好 2 3" xfId="254"/>
    <cellStyle name="40% - 强调文字颜色 5 2 2" xfId="255"/>
    <cellStyle name="60% - 强调文字颜色 4 3" xfId="256"/>
    <cellStyle name="计算 4 2 2" xfId="257"/>
    <cellStyle name="40% - 强调文字颜色 5 3" xfId="258"/>
    <cellStyle name="好 2 4" xfId="259"/>
    <cellStyle name="百分比 2 9" xfId="260"/>
    <cellStyle name="适中 2 2" xfId="261"/>
    <cellStyle name="标题 2 2 4" xfId="262"/>
    <cellStyle name="40% - 强调文字颜色 6 2" xfId="263"/>
    <cellStyle name="好 3 3" xfId="264"/>
    <cellStyle name="40% - 强调文字颜色 6 2 2" xfId="265"/>
    <cellStyle name="百分比 2 9 2" xfId="266"/>
    <cellStyle name="适中 2 2 2" xfId="267"/>
    <cellStyle name="Accent2 5" xfId="268"/>
    <cellStyle name="40% - 强调文字颜色 6 3" xfId="269"/>
    <cellStyle name="好 3 4" xfId="270"/>
    <cellStyle name="Accent6 2 2" xfId="271"/>
    <cellStyle name="输出 3 4" xfId="272"/>
    <cellStyle name="60% - 强调文字颜色 1 2" xfId="273"/>
    <cellStyle name="60% - 强调文字颜色 1 2 2" xfId="274"/>
    <cellStyle name="60% - 强调文字颜色 1 2 2 2" xfId="275"/>
    <cellStyle name="标题 3 2 4" xfId="276"/>
    <cellStyle name="好 7" xfId="277"/>
    <cellStyle name="商品名称 2 2" xfId="278"/>
    <cellStyle name="60% - 强调文字颜色 1 2 3" xfId="279"/>
    <cellStyle name="百分比 2 3 4 2" xfId="280"/>
    <cellStyle name="60% - 强调文字颜色 1 3" xfId="281"/>
    <cellStyle name="60% - 强调文字颜色 1 3 2" xfId="282"/>
    <cellStyle name="千位分隔 2 3" xfId="283"/>
    <cellStyle name="Accent6 3 2" xfId="284"/>
    <cellStyle name="常规 5" xfId="285"/>
    <cellStyle name="输出 4 4" xfId="286"/>
    <cellStyle name="60% - 强调文字颜色 2 2" xfId="287"/>
    <cellStyle name="60% - 强调文字颜色 2 2 3" xfId="288"/>
    <cellStyle name="常规 5 3" xfId="289"/>
    <cellStyle name="Accent6 - 60%" xfId="290"/>
    <cellStyle name="60% - 强调文字颜色 2 3 2" xfId="291"/>
    <cellStyle name="注释 2" xfId="292"/>
    <cellStyle name="常规 6 2" xfId="293"/>
    <cellStyle name="Accent6 4 2" xfId="294"/>
    <cellStyle name="60% - 强调文字颜色 3 2" xfId="295"/>
    <cellStyle name="60% - 强调文字颜色 3 2 2" xfId="296"/>
    <cellStyle name="60% - 强调文字颜色 3 2 3" xfId="297"/>
    <cellStyle name="60% - 强调文字颜色 3 3" xfId="298"/>
    <cellStyle name="Accent5 - 40% 2" xfId="299"/>
    <cellStyle name="60% - 强调文字颜色 3 3 2" xfId="300"/>
    <cellStyle name="汇总 7" xfId="301"/>
    <cellStyle name="Accent5 - 40% 2 2" xfId="302"/>
    <cellStyle name="Accent6 5 2" xfId="303"/>
    <cellStyle name="60% - 强调文字颜色 4 2" xfId="304"/>
    <cellStyle name="60% - 强调文字颜色 4 2 2" xfId="305"/>
    <cellStyle name="60% - 强调文字颜色 4 3 2" xfId="306"/>
    <cellStyle name="常规 15" xfId="307"/>
    <cellStyle name="常规 20" xfId="308"/>
    <cellStyle name="60% - 强调文字颜色 5 2" xfId="309"/>
    <cellStyle name="标题 1 4 2 2" xfId="310"/>
    <cellStyle name="常规 2 5 3" xfId="311"/>
    <cellStyle name="60% - 强调文字颜色 5 2 2" xfId="312"/>
    <cellStyle name="常规 2 5 4" xfId="313"/>
    <cellStyle name="60% - 强调文字颜色 5 2 3" xfId="314"/>
    <cellStyle name="常规 2 2 2 3 2" xfId="315"/>
    <cellStyle name="百分比 2 10" xfId="316"/>
    <cellStyle name="60% - 强调文字颜色 5 3" xfId="317"/>
    <cellStyle name="RowLevel_0" xfId="318"/>
    <cellStyle name="常规 2 6 3" xfId="319"/>
    <cellStyle name="60% - 强调文字颜色 5 3 2" xfId="320"/>
    <cellStyle name="60% - 强调文字颜色 6 2" xfId="321"/>
    <cellStyle name="60% - 强调文字颜色 6 2 2" xfId="322"/>
    <cellStyle name="Header2" xfId="323"/>
    <cellStyle name="强调文字颜色 5 2 3" xfId="324"/>
    <cellStyle name="60% - 强调文字颜色 6 2 2 2" xfId="325"/>
    <cellStyle name="Header2 2" xfId="326"/>
    <cellStyle name="60% - 强调文字颜色 6 2 3" xfId="327"/>
    <cellStyle name="60% - 强调文字颜色 6 3" xfId="328"/>
    <cellStyle name="6mal" xfId="329"/>
    <cellStyle name="Accent1 - 20%" xfId="330"/>
    <cellStyle name="强调文字颜色 2 2 2" xfId="331"/>
    <cellStyle name="Accent4 9" xfId="332"/>
    <cellStyle name="Accent1 - 20% 2 2" xfId="333"/>
    <cellStyle name="Accent5 - 20%" xfId="334"/>
    <cellStyle name="常规 2 3 3 3" xfId="335"/>
    <cellStyle name="Accent1 - 20% 3" xfId="336"/>
    <cellStyle name="Accent1 - 40%" xfId="337"/>
    <cellStyle name="Accent6 9" xfId="338"/>
    <cellStyle name="标题 6 2 2" xfId="339"/>
    <cellStyle name="Accent1 - 40% 2" xfId="340"/>
    <cellStyle name="Accent1 - 40% 2 2" xfId="341"/>
    <cellStyle name="Accent1 - 40% 3" xfId="342"/>
    <cellStyle name="PSHeading 3 2" xfId="343"/>
    <cellStyle name="Accent1 - 60%" xfId="344"/>
    <cellStyle name="Accent1 - 60% 2" xfId="345"/>
    <cellStyle name="标题 1 5" xfId="346"/>
    <cellStyle name="Accent1 - 60% 3" xfId="347"/>
    <cellStyle name="标题 1 6" xfId="348"/>
    <cellStyle name="常规 17 2" xfId="349"/>
    <cellStyle name="注释 4 2 2" xfId="350"/>
    <cellStyle name="Date 3" xfId="351"/>
    <cellStyle name="Accent1 2" xfId="352"/>
    <cellStyle name="Currency [0]_!!!GO" xfId="353"/>
    <cellStyle name="Accent1 2 2" xfId="354"/>
    <cellStyle name="Accent1 3" xfId="355"/>
    <cellStyle name="Accent1 3 2" xfId="356"/>
    <cellStyle name="Accent1 5 2" xfId="357"/>
    <cellStyle name="常规 2" xfId="358"/>
    <cellStyle name="Accent1 6" xfId="359"/>
    <cellStyle name="常规 2 2 3 2" xfId="360"/>
    <cellStyle name="部门 3 2" xfId="361"/>
    <cellStyle name="sstot" xfId="362"/>
    <cellStyle name="Accent1 7" xfId="363"/>
    <cellStyle name="常规 2 2 3 3" xfId="364"/>
    <cellStyle name="Accent1 8" xfId="365"/>
    <cellStyle name="差_1110洱源 2" xfId="366"/>
    <cellStyle name="常规 2 2 3 4" xfId="367"/>
    <cellStyle name="Accent1 9" xfId="368"/>
    <cellStyle name="差_1110洱源 3" xfId="369"/>
    <cellStyle name="Accent2" xfId="370"/>
    <cellStyle name="Header1 2" xfId="371"/>
    <cellStyle name="强调文字颜色 5 2 2 2" xfId="372"/>
    <cellStyle name="常规 9 3" xfId="373"/>
    <cellStyle name="Accent2 - 40% 2 2" xfId="374"/>
    <cellStyle name="输入 2 4" xfId="375"/>
    <cellStyle name="Accent2 - 60% 2" xfId="376"/>
    <cellStyle name="日期 2" xfId="377"/>
    <cellStyle name="Accent5 - 40% 3" xfId="378"/>
    <cellStyle name="Accent2 - 60% 2 2" xfId="379"/>
    <cellStyle name="日期 2 2" xfId="380"/>
    <cellStyle name="Accent2 - 60% 3" xfId="381"/>
    <cellStyle name="日期 3" xfId="382"/>
    <cellStyle name="Accent2 2" xfId="383"/>
    <cellStyle name="t" xfId="384"/>
    <cellStyle name="强调文字颜色 4 3" xfId="385"/>
    <cellStyle name="Accent2 2 2" xfId="386"/>
    <cellStyle name="Accent2 3" xfId="387"/>
    <cellStyle name="Accent2 3 2" xfId="388"/>
    <cellStyle name="Accent2 4" xfId="389"/>
    <cellStyle name="Accent2 4 2" xfId="390"/>
    <cellStyle name="百分比 2 9 2 2" xfId="391"/>
    <cellStyle name="Accent2 5 2" xfId="392"/>
    <cellStyle name="百分比 2 9 3" xfId="393"/>
    <cellStyle name="常规 2 2 11" xfId="394"/>
    <cellStyle name="Accent2 6" xfId="395"/>
    <cellStyle name="常规 2 2 4 2" xfId="396"/>
    <cellStyle name="Date" xfId="397"/>
    <cellStyle name="Accent2 7" xfId="398"/>
    <cellStyle name="Accent2 8" xfId="399"/>
    <cellStyle name="Accent2 9" xfId="400"/>
    <cellStyle name="Accent3" xfId="401"/>
    <cellStyle name="Accent5 2" xfId="402"/>
    <cellStyle name="Accent3 - 20%" xfId="403"/>
    <cellStyle name="Milliers_!!!GO" xfId="404"/>
    <cellStyle name="Accent5 2 2" xfId="405"/>
    <cellStyle name="Accent3 - 20% 2" xfId="406"/>
    <cellStyle name="标题 1 3" xfId="407"/>
    <cellStyle name="百分比 4 3" xfId="408"/>
    <cellStyle name="常规 2 2 7" xfId="409"/>
    <cellStyle name="Accent3 - 20% 2 2" xfId="410"/>
    <cellStyle name="标题 1 3 2" xfId="411"/>
    <cellStyle name="差_0605石屏 3" xfId="412"/>
    <cellStyle name="Accent5 6" xfId="413"/>
    <cellStyle name="汇总 3" xfId="414"/>
    <cellStyle name="Accent3 - 20% 3" xfId="415"/>
    <cellStyle name="标题 1 4" xfId="416"/>
    <cellStyle name="Accent3 - 40%" xfId="417"/>
    <cellStyle name="Accent4 3 2" xfId="418"/>
    <cellStyle name="Mon閠aire [0]_!!!GO" xfId="419"/>
    <cellStyle name="好_0502通海县" xfId="420"/>
    <cellStyle name="Accent3 - 40% 2" xfId="421"/>
    <cellStyle name="Accent3 - 40% 2 2" xfId="422"/>
    <cellStyle name="百分比 2 6 2" xfId="423"/>
    <cellStyle name="常规 15 2 2" xfId="424"/>
    <cellStyle name="Accent3 - 40% 3" xfId="425"/>
    <cellStyle name="捠壿 [0.00]_Region Orders (2)" xfId="426"/>
    <cellStyle name="Accent4 - 60%" xfId="427"/>
    <cellStyle name="Accent3 - 60%" xfId="428"/>
    <cellStyle name="Accent4 5 2" xfId="429"/>
    <cellStyle name="Accent3 - 60% 2" xfId="430"/>
    <cellStyle name="好_M01-1 3" xfId="431"/>
    <cellStyle name="Accent3 - 60% 2 2" xfId="432"/>
    <cellStyle name="编号" xfId="433"/>
    <cellStyle name="Accent3 - 60% 3" xfId="434"/>
    <cellStyle name="常规 17 2 2" xfId="435"/>
    <cellStyle name="Accent3 2" xfId="436"/>
    <cellStyle name="Accent3 2 2" xfId="437"/>
    <cellStyle name="comma zerodec" xfId="438"/>
    <cellStyle name="Accent3 3" xfId="439"/>
    <cellStyle name="Accent3 3 2" xfId="440"/>
    <cellStyle name="Accent3 4" xfId="441"/>
    <cellStyle name="解释性文本 2" xfId="442"/>
    <cellStyle name="Accent3 5" xfId="443"/>
    <cellStyle name="解释性文本 3" xfId="444"/>
    <cellStyle name="Accent3 5 2" xfId="445"/>
    <cellStyle name="解释性文本 3 2" xfId="446"/>
    <cellStyle name="Moneda_96 Risk" xfId="447"/>
    <cellStyle name="Accent3 6" xfId="448"/>
    <cellStyle name="常规 2 2 5 2" xfId="449"/>
    <cellStyle name="解释性文本 4" xfId="450"/>
    <cellStyle name="差 2" xfId="451"/>
    <cellStyle name="解释性文本 5" xfId="452"/>
    <cellStyle name="Accent3 7" xfId="453"/>
    <cellStyle name="差 3" xfId="454"/>
    <cellStyle name="解释性文本 6" xfId="455"/>
    <cellStyle name="Accent3 8" xfId="456"/>
    <cellStyle name="差 4" xfId="457"/>
    <cellStyle name="解释性文本 7" xfId="458"/>
    <cellStyle name="Accent3 9" xfId="459"/>
    <cellStyle name="常规 2 7 3 2" xfId="460"/>
    <cellStyle name="百分比 2" xfId="461"/>
    <cellStyle name="Accent4" xfId="462"/>
    <cellStyle name="差 4 2 2" xfId="463"/>
    <cellStyle name="Accent4 - 20%" xfId="464"/>
    <cellStyle name="百分比 2 2 2" xfId="465"/>
    <cellStyle name="Accent4 - 20% 2" xfId="466"/>
    <cellStyle name="常规 2 4 2 4" xfId="467"/>
    <cellStyle name="百分比 2 2 2 2" xfId="468"/>
    <cellStyle name="Accent4 - 20% 2 2" xfId="469"/>
    <cellStyle name="百分比 2 2 2 2 2" xfId="470"/>
    <cellStyle name="Accent4 - 20% 3" xfId="471"/>
    <cellStyle name="百分比 2 2 2 3" xfId="472"/>
    <cellStyle name="强调 2 2" xfId="473"/>
    <cellStyle name="Accent4 - 40%" xfId="474"/>
    <cellStyle name="输入 4" xfId="475"/>
    <cellStyle name="百分比 2 4 2" xfId="476"/>
    <cellStyle name="Accent4 - 40% 2" xfId="477"/>
    <cellStyle name="输入 4 2" xfId="478"/>
    <cellStyle name="常规 3 3" xfId="479"/>
    <cellStyle name="百分比 2 4 2 2" xfId="480"/>
    <cellStyle name="Accent6 - 40%" xfId="481"/>
    <cellStyle name="Accent4 - 40% 2 2" xfId="482"/>
    <cellStyle name="输入 4 2 2" xfId="483"/>
    <cellStyle name="常规 3 3 2" xfId="484"/>
    <cellStyle name="Accent6 - 40% 2" xfId="485"/>
    <cellStyle name="商品名称 4" xfId="486"/>
    <cellStyle name="Accent4 - 40% 3" xfId="487"/>
    <cellStyle name="输入 4 3" xfId="488"/>
    <cellStyle name="常规 3 4" xfId="489"/>
    <cellStyle name="Accent4 - 60% 2" xfId="490"/>
    <cellStyle name="Accent4 - 60% 2 2" xfId="491"/>
    <cellStyle name="标题 7 4" xfId="492"/>
    <cellStyle name="PSSpacer" xfId="493"/>
    <cellStyle name="Accent4 - 60% 3" xfId="494"/>
    <cellStyle name="Accent6" xfId="495"/>
    <cellStyle name="Accent4 2" xfId="496"/>
    <cellStyle name="Accent4 3" xfId="497"/>
    <cellStyle name="New Times Roman" xfId="498"/>
    <cellStyle name="Accent4 4" xfId="499"/>
    <cellStyle name="PSHeading 5" xfId="500"/>
    <cellStyle name="Accent4 4 2" xfId="501"/>
    <cellStyle name="借出原因" xfId="502"/>
    <cellStyle name="标题 1 2 2" xfId="503"/>
    <cellStyle name="百分比 4 2 2" xfId="504"/>
    <cellStyle name="Accent4 6" xfId="505"/>
    <cellStyle name="常规 2 2 6 2" xfId="506"/>
    <cellStyle name="标题 1 2 3" xfId="507"/>
    <cellStyle name="Accent4 7" xfId="508"/>
    <cellStyle name="标题 1 2 4" xfId="509"/>
    <cellStyle name="Accent4 8" xfId="510"/>
    <cellStyle name="Accent5" xfId="511"/>
    <cellStyle name="常规 2 3 3 3 2" xfId="512"/>
    <cellStyle name="Accent5 - 20% 2" xfId="513"/>
    <cellStyle name="Accent5 - 20% 2 2" xfId="514"/>
    <cellStyle name="Input [yellow] 2 2 2" xfId="515"/>
    <cellStyle name="Accent5 - 20% 3" xfId="516"/>
    <cellStyle name="Accent5 - 40%" xfId="517"/>
    <cellStyle name="好 4 2" xfId="518"/>
    <cellStyle name="常规 12" xfId="519"/>
    <cellStyle name="标题 2 3 3" xfId="520"/>
    <cellStyle name="Accent5 - 60%" xfId="521"/>
    <cellStyle name="好 4 2 2" xfId="522"/>
    <cellStyle name="常规 12 2" xfId="523"/>
    <cellStyle name="Accent5 - 60% 2" xfId="524"/>
    <cellStyle name="Category" xfId="525"/>
    <cellStyle name="Accent5 3" xfId="526"/>
    <cellStyle name="Category 2" xfId="527"/>
    <cellStyle name="标题 2 3" xfId="528"/>
    <cellStyle name="Accent5 3 2" xfId="529"/>
    <cellStyle name="Comma [0]_!!!GO" xfId="530"/>
    <cellStyle name="标题 3 3" xfId="531"/>
    <cellStyle name="Accent5 4 2" xfId="532"/>
    <cellStyle name="汇总 2" xfId="533"/>
    <cellStyle name="Accent5 5" xfId="534"/>
    <cellStyle name="差_0605石屏 2" xfId="535"/>
    <cellStyle name="汇总 2 2" xfId="536"/>
    <cellStyle name="Accent5 5 2" xfId="537"/>
    <cellStyle name="差_0605石屏 2 2" xfId="538"/>
    <cellStyle name="汇总 4" xfId="539"/>
    <cellStyle name="Accent5 7" xfId="540"/>
    <cellStyle name="标题 1 3 3" xfId="541"/>
    <cellStyle name="百分比 2 3 2 2 2" xfId="542"/>
    <cellStyle name="汇总 5" xfId="543"/>
    <cellStyle name="Accent5 8" xfId="544"/>
    <cellStyle name="标题 1 3 4" xfId="545"/>
    <cellStyle name="Accent6 - 20%" xfId="546"/>
    <cellStyle name="Accent6 - 40% 2 2" xfId="547"/>
    <cellStyle name="标题 3 4 4" xfId="548"/>
    <cellStyle name="常规 3 3 3" xfId="549"/>
    <cellStyle name="常规_2007年云南省向人大报送政府收支预算表格式编制过程表" xfId="550"/>
    <cellStyle name="ColLevel_0" xfId="551"/>
    <cellStyle name="Accent6 - 40% 3" xfId="552"/>
    <cellStyle name="Accent6 - 60% 2" xfId="553"/>
    <cellStyle name="Accent6 - 60% 3" xfId="554"/>
    <cellStyle name="Accent6 8" xfId="555"/>
    <cellStyle name="标题 1 4 4" xfId="556"/>
    <cellStyle name="Comma_!!!GO" xfId="557"/>
    <cellStyle name="百分比 2 4 3" xfId="558"/>
    <cellStyle name="分级显示列_1_Book1" xfId="559"/>
    <cellStyle name="标题 3 3 2" xfId="560"/>
    <cellStyle name="Currency_!!!GO" xfId="561"/>
    <cellStyle name="好 4 3" xfId="562"/>
    <cellStyle name="常规 13" xfId="563"/>
    <cellStyle name="标题 2 3 4" xfId="564"/>
    <cellStyle name="Currency1" xfId="565"/>
    <cellStyle name="常规 2 2 11 2" xfId="566"/>
    <cellStyle name="Date 2" xfId="567"/>
    <cellStyle name="Date 2 2" xfId="568"/>
    <cellStyle name="差_0502通海县 3" xfId="569"/>
    <cellStyle name="Dollar (zero dec)" xfId="570"/>
    <cellStyle name="常规 2 3 6" xfId="571"/>
    <cellStyle name="百分比 5 2" xfId="572"/>
    <cellStyle name="标题 2 2" xfId="573"/>
    <cellStyle name="常规 5 2 2 2" xfId="574"/>
    <cellStyle name="Grey" xfId="575"/>
    <cellStyle name="强调文字颜色 5 2 2" xfId="576"/>
    <cellStyle name="Header1" xfId="577"/>
    <cellStyle name="Header2 2 2" xfId="578"/>
    <cellStyle name="Header2 3" xfId="579"/>
    <cellStyle name="千位分隔 2 4" xfId="580"/>
    <cellStyle name="Input [yellow]" xfId="581"/>
    <cellStyle name="千位分隔 2 4 2" xfId="582"/>
    <cellStyle name="Input [yellow] 2" xfId="583"/>
    <cellStyle name="Input [yellow] 2 2" xfId="584"/>
    <cellStyle name="Input [yellow] 2 3" xfId="585"/>
    <cellStyle name="常规 4 3 4 2" xfId="586"/>
    <cellStyle name="Input [yellow] 3" xfId="587"/>
    <cellStyle name="Input [yellow] 3 2" xfId="588"/>
    <cellStyle name="强调文字颜色 3 3" xfId="589"/>
    <cellStyle name="常规 2 10" xfId="590"/>
    <cellStyle name="Input Cells" xfId="591"/>
    <cellStyle name="Linked Cells" xfId="592"/>
    <cellStyle name="标题 6 3" xfId="593"/>
    <cellStyle name="Millares [0]_96 Risk" xfId="594"/>
    <cellStyle name="部门 2 2" xfId="595"/>
    <cellStyle name="常规 10 41 2" xfId="596"/>
    <cellStyle name="常规 2 2 2 2" xfId="597"/>
    <cellStyle name="Millares_96 Risk" xfId="598"/>
    <cellStyle name="千位分隔 2 3 2" xfId="599"/>
    <cellStyle name="Milliers [0]_!!!GO" xfId="600"/>
    <cellStyle name="Moneda [0]_96 Risk" xfId="601"/>
    <cellStyle name="数量 3" xfId="602"/>
    <cellStyle name="标题 1 2 2 2" xfId="603"/>
    <cellStyle name="Month" xfId="604"/>
    <cellStyle name="数量 3 2" xfId="605"/>
    <cellStyle name="Month 2" xfId="606"/>
    <cellStyle name="百分比 10" xfId="607"/>
    <cellStyle name="PSHeading 2" xfId="608"/>
    <cellStyle name="no dec" xfId="609"/>
    <cellStyle name="PSHeading 2 2" xfId="610"/>
    <cellStyle name="no dec 2" xfId="611"/>
    <cellStyle name="常规 101 3" xfId="612"/>
    <cellStyle name="常规 450" xfId="613"/>
    <cellStyle name="PSHeading 2 2 2" xfId="614"/>
    <cellStyle name="no dec 2 2" xfId="615"/>
    <cellStyle name="PSHeading 2 3" xfId="616"/>
    <cellStyle name="no dec 3" xfId="617"/>
    <cellStyle name="百分比 3 3 2" xfId="618"/>
    <cellStyle name="Normal" xfId="619"/>
    <cellStyle name="Normal - Style1" xfId="620"/>
    <cellStyle name="Normal_!!!GO" xfId="621"/>
    <cellStyle name="百分比 2 5 2" xfId="622"/>
    <cellStyle name="输入 3 3" xfId="623"/>
    <cellStyle name="常规 2 9 3" xfId="624"/>
    <cellStyle name="PSInt" xfId="625"/>
    <cellStyle name="常规 2 4" xfId="626"/>
    <cellStyle name="per.style" xfId="627"/>
    <cellStyle name="常规 2 3 4" xfId="628"/>
    <cellStyle name="t_HVAC Equipment (3)" xfId="629"/>
    <cellStyle name="常规 94" xfId="630"/>
    <cellStyle name="Percent [2] 2" xfId="631"/>
    <cellStyle name="Percent_!!!GO" xfId="632"/>
    <cellStyle name="标题 5" xfId="633"/>
    <cellStyle name="解释性文本 2 3" xfId="634"/>
    <cellStyle name="百分比 8" xfId="635"/>
    <cellStyle name="常规 2 3 2 3 2" xfId="636"/>
    <cellStyle name="Pourcentage_pldt" xfId="637"/>
    <cellStyle name="强调文字颜色 4 2" xfId="638"/>
    <cellStyle name="PSChar 2" xfId="639"/>
    <cellStyle name="PSHeading 3 3" xfId="640"/>
    <cellStyle name="编号 2 2" xfId="641"/>
    <cellStyle name="PSDate" xfId="642"/>
    <cellStyle name="编号 2 2 2" xfId="643"/>
    <cellStyle name="PSDate 2" xfId="644"/>
    <cellStyle name="标题 4 4 2 2" xfId="645"/>
    <cellStyle name="PSDec" xfId="646"/>
    <cellStyle name="常规 10" xfId="647"/>
    <cellStyle name="PSDec 2" xfId="648"/>
    <cellStyle name="编号 4" xfId="649"/>
    <cellStyle name="常规 16 2" xfId="650"/>
    <cellStyle name="PSHeading" xfId="651"/>
    <cellStyle name="常规 451" xfId="652"/>
    <cellStyle name="PSHeading 2 2 3" xfId="653"/>
    <cellStyle name="PSHeading 2 4" xfId="654"/>
    <cellStyle name="PSHeading 3" xfId="655"/>
    <cellStyle name="常规 2 9 3 2" xfId="656"/>
    <cellStyle name="PSInt 2" xfId="657"/>
    <cellStyle name="常规 2 4 2" xfId="658"/>
    <cellStyle name="输入 3" xfId="659"/>
    <cellStyle name="常规 2 9" xfId="660"/>
    <cellStyle name="PSSpacer 2" xfId="661"/>
    <cellStyle name="sstot 2" xfId="662"/>
    <cellStyle name="Standard_AREAS" xfId="663"/>
    <cellStyle name="强调文字颜色 4 3 2" xfId="664"/>
    <cellStyle name="t 2" xfId="665"/>
    <cellStyle name="常规 2 3 4 2" xfId="666"/>
    <cellStyle name="t_HVAC Equipment (3) 2" xfId="667"/>
    <cellStyle name="百分比 2 11" xfId="668"/>
    <cellStyle name="千位分隔 2 2" xfId="669"/>
    <cellStyle name="百分比 2 3 5" xfId="670"/>
    <cellStyle name="百分比 2 11 2" xfId="671"/>
    <cellStyle name="千位分隔 3" xfId="672"/>
    <cellStyle name="标题 4 2" xfId="673"/>
    <cellStyle name="解释性文本 2 2 2" xfId="674"/>
    <cellStyle name="百分比 7 2" xfId="675"/>
    <cellStyle name="百分比 2 12" xfId="676"/>
    <cellStyle name="标题 10" xfId="677"/>
    <cellStyle name="差 4 2" xfId="678"/>
    <cellStyle name="百分比 2 2" xfId="679"/>
    <cellStyle name="百分比 2 2 3" xfId="680"/>
    <cellStyle name="百分比 2 2 3 2" xfId="681"/>
    <cellStyle name="百分比 2 3" xfId="682"/>
    <cellStyle name="常规_Sheet3" xfId="683"/>
    <cellStyle name="百分比 2 3 2" xfId="684"/>
    <cellStyle name="常规 2 14" xfId="685"/>
    <cellStyle name="百分比 2 3 2 2" xfId="686"/>
    <cellStyle name="常规 2 14 2" xfId="687"/>
    <cellStyle name="百分比 2 3 2 3" xfId="688"/>
    <cellStyle name="百分比 2 3 3" xfId="689"/>
    <cellStyle name="常规 2 15" xfId="690"/>
    <cellStyle name="百分比 2 3 3 2" xfId="691"/>
    <cellStyle name="百分比 2 4" xfId="692"/>
    <cellStyle name="百分比 2 4 3 2" xfId="693"/>
    <cellStyle name="百分比 2 4 4" xfId="694"/>
    <cellStyle name="百分比 2 5" xfId="695"/>
    <cellStyle name="常规 15 2" xfId="696"/>
    <cellStyle name="百分比 2 6" xfId="697"/>
    <cellStyle name="标题 2 2 2" xfId="698"/>
    <cellStyle name="常规 15 3" xfId="699"/>
    <cellStyle name="百分比 2 7" xfId="700"/>
    <cellStyle name="标题 2 2 3" xfId="701"/>
    <cellStyle name="百分比 2 8" xfId="702"/>
    <cellStyle name="百分比 3" xfId="703"/>
    <cellStyle name="百分比 3 2" xfId="704"/>
    <cellStyle name="百分比 3 2 2" xfId="705"/>
    <cellStyle name="百分比 3 3" xfId="706"/>
    <cellStyle name="编号 2" xfId="707"/>
    <cellStyle name="百分比 3 4" xfId="708"/>
    <cellStyle name="常规 2 2 6" xfId="709"/>
    <cellStyle name="百分比 4 2" xfId="710"/>
    <cellStyle name="标题 1 2" xfId="711"/>
    <cellStyle name="百分比 6 2" xfId="712"/>
    <cellStyle name="标题 3 2" xfId="713"/>
    <cellStyle name="标题 5 2" xfId="714"/>
    <cellStyle name="百分比 8 2" xfId="715"/>
    <cellStyle name="标题 6" xfId="716"/>
    <cellStyle name="解释性文本 2 4" xfId="717"/>
    <cellStyle name="百分比 9" xfId="718"/>
    <cellStyle name="标题 6 2" xfId="719"/>
    <cellStyle name="百分比 9 2" xfId="720"/>
    <cellStyle name="标题1 4" xfId="721"/>
    <cellStyle name="捠壿_Region Orders (2)" xfId="722"/>
    <cellStyle name="编号 2 3" xfId="723"/>
    <cellStyle name="编号 3" xfId="724"/>
    <cellStyle name="标题 1 3 2 2" xfId="725"/>
    <cellStyle name="标题 1 5 3" xfId="726"/>
    <cellStyle name="标题 2 4 2" xfId="727"/>
    <cellStyle name="常规 17 3" xfId="728"/>
    <cellStyle name="标题 1 7" xfId="729"/>
    <cellStyle name="常规 11" xfId="730"/>
    <cellStyle name="标题 2 3 2" xfId="731"/>
    <cellStyle name="常规 11 2" xfId="732"/>
    <cellStyle name="标题 2 3 2 2" xfId="733"/>
    <cellStyle name="标题 2 4" xfId="734"/>
    <cellStyle name="标题 2 4 2 2" xfId="735"/>
    <cellStyle name="标题 2 4 3" xfId="736"/>
    <cellStyle name="好 5 2" xfId="737"/>
    <cellStyle name="标题 3 2 2 2" xfId="738"/>
    <cellStyle name="标题 2 4 4" xfId="739"/>
    <cellStyle name="标题 2 5" xfId="740"/>
    <cellStyle name="常规 18 3" xfId="741"/>
    <cellStyle name="标题 2 7" xfId="742"/>
    <cellStyle name="标题 2 5 2" xfId="743"/>
    <cellStyle name="标题 2 5 3" xfId="744"/>
    <cellStyle name="常规 5 42" xfId="745"/>
    <cellStyle name="常规 18 2" xfId="746"/>
    <cellStyle name="标题 2 6" xfId="747"/>
    <cellStyle name="好 5" xfId="748"/>
    <cellStyle name="标题 3 2 2" xfId="749"/>
    <cellStyle name="好 6" xfId="750"/>
    <cellStyle name="标题 3 2 3" xfId="751"/>
    <cellStyle name="标题 3 4 3" xfId="752"/>
    <cellStyle name="标题 3 3 2 2" xfId="753"/>
    <cellStyle name="标题 3 3 3" xfId="754"/>
    <cellStyle name="商品名称 3 2" xfId="755"/>
    <cellStyle name="标题 3 3 4" xfId="756"/>
    <cellStyle name="标题 3 4" xfId="757"/>
    <cellStyle name="标题 3 4 2" xfId="758"/>
    <cellStyle name="标题 4 4 3" xfId="759"/>
    <cellStyle name="标题 3 4 2 2" xfId="760"/>
    <cellStyle name="标题 3 5" xfId="761"/>
    <cellStyle name="标题 3 5 2" xfId="762"/>
    <cellStyle name="常规 9" xfId="763"/>
    <cellStyle name="标题 3 5 3" xfId="764"/>
    <cellStyle name="常规 19 2" xfId="765"/>
    <cellStyle name="标题 3 6" xfId="766"/>
    <cellStyle name="常规 19 3" xfId="767"/>
    <cellStyle name="数量 2 2 2" xfId="768"/>
    <cellStyle name="标题 3 7" xfId="769"/>
    <cellStyle name="千位分隔 3 2" xfId="770"/>
    <cellStyle name="标题 4 2 2" xfId="771"/>
    <cellStyle name="千位分隔 3 2 2" xfId="772"/>
    <cellStyle name="标题 4 2 2 2" xfId="773"/>
    <cellStyle name="千位分隔 3 3" xfId="774"/>
    <cellStyle name="标题 4 2 3" xfId="775"/>
    <cellStyle name="标题 4 2 4" xfId="776"/>
    <cellStyle name="千位分隔 4" xfId="777"/>
    <cellStyle name="标题 4 3" xfId="778"/>
    <cellStyle name="千位分隔 4 2" xfId="779"/>
    <cellStyle name="标题 4 3 2" xfId="780"/>
    <cellStyle name="标题 4 3 2 2" xfId="781"/>
    <cellStyle name="标题 4 3 3" xfId="782"/>
    <cellStyle name="标题 4 3 4" xfId="783"/>
    <cellStyle name="千位分隔 5 2" xfId="784"/>
    <cellStyle name="标题 4 4 2" xfId="785"/>
    <cellStyle name="标题 4 4 4" xfId="786"/>
    <cellStyle name="千位分隔 6" xfId="787"/>
    <cellStyle name="标题 4 5" xfId="788"/>
    <cellStyle name="差_1110洱源" xfId="789"/>
    <cellStyle name="常规 25 2" xfId="790"/>
    <cellStyle name="千位分隔 7" xfId="791"/>
    <cellStyle name="标题 4 6" xfId="792"/>
    <cellStyle name="千位分隔 8" xfId="793"/>
    <cellStyle name="标题 4 7" xfId="794"/>
    <cellStyle name="标题 5 2 2" xfId="795"/>
    <cellStyle name="标题 5 3" xfId="796"/>
    <cellStyle name="标题 6 4" xfId="797"/>
    <cellStyle name="标题 7" xfId="798"/>
    <cellStyle name="标题 7 2" xfId="799"/>
    <cellStyle name="标题 7 2 2" xfId="800"/>
    <cellStyle name="标题 7 3" xfId="801"/>
    <cellStyle name="标题 8" xfId="802"/>
    <cellStyle name="常规 2 7" xfId="803"/>
    <cellStyle name="标题 8 2" xfId="804"/>
    <cellStyle name="输入 2" xfId="805"/>
    <cellStyle name="常规 2 8" xfId="806"/>
    <cellStyle name="标题 8 3" xfId="807"/>
    <cellStyle name="标题 9" xfId="808"/>
    <cellStyle name="常规 2 2 2 2 2 2" xfId="809"/>
    <cellStyle name="标题1" xfId="810"/>
    <cellStyle name="标题1 2" xfId="811"/>
    <cellStyle name="好_0605石屏 3" xfId="812"/>
    <cellStyle name="标题1 2 2" xfId="813"/>
    <cellStyle name="标题1 2 2 2" xfId="814"/>
    <cellStyle name="差 5 2" xfId="815"/>
    <cellStyle name="标题1 2 3" xfId="816"/>
    <cellStyle name="标题1 3" xfId="817"/>
    <cellStyle name="标题1 3 2" xfId="818"/>
    <cellStyle name="表标题" xfId="819"/>
    <cellStyle name="表标题 2" xfId="820"/>
    <cellStyle name="常规 2 2" xfId="821"/>
    <cellStyle name="部门" xfId="822"/>
    <cellStyle name="常规 2 2 2" xfId="823"/>
    <cellStyle name="部门 2" xfId="824"/>
    <cellStyle name="常规 10 41" xfId="825"/>
    <cellStyle name="常规 2 2 2 2 2" xfId="826"/>
    <cellStyle name="部门 2 2 2" xfId="827"/>
    <cellStyle name="常规 2 2 2 3" xfId="828"/>
    <cellStyle name="部门 2 3" xfId="829"/>
    <cellStyle name="常规 2 2 3" xfId="830"/>
    <cellStyle name="部门 3" xfId="831"/>
    <cellStyle name="解释性文本 5 2" xfId="832"/>
    <cellStyle name="差 2 2" xfId="833"/>
    <cellStyle name="差 2 2 2" xfId="834"/>
    <cellStyle name="解释性文本 5 3" xfId="835"/>
    <cellStyle name="差 2 3" xfId="836"/>
    <cellStyle name="差 2 4" xfId="837"/>
    <cellStyle name="差 3 2" xfId="838"/>
    <cellStyle name="差_0605石屏县" xfId="839"/>
    <cellStyle name="警告文本 6" xfId="840"/>
    <cellStyle name="差 3 2 2" xfId="841"/>
    <cellStyle name="差 3 3" xfId="842"/>
    <cellStyle name="差 3 4" xfId="843"/>
    <cellStyle name="差 4 3" xfId="844"/>
    <cellStyle name="差 4 4" xfId="845"/>
    <cellStyle name="差 5" xfId="846"/>
    <cellStyle name="差 5 3" xfId="847"/>
    <cellStyle name="差_0502通海县 2 2" xfId="848"/>
    <cellStyle name="差 6" xfId="849"/>
    <cellStyle name="常规 5 2 3" xfId="850"/>
    <cellStyle name="差 8" xfId="851"/>
    <cellStyle name="差_0502通海县" xfId="852"/>
    <cellStyle name="差_0502通海县 2" xfId="853"/>
    <cellStyle name="差_0605石屏县 2" xfId="854"/>
    <cellStyle name="差_0605石屏县 2 2" xfId="855"/>
    <cellStyle name="差_0605石屏县 3" xfId="856"/>
    <cellStyle name="差_1110洱源 2 2" xfId="857"/>
    <cellStyle name="差_11大理" xfId="858"/>
    <cellStyle name="差_11大理 2" xfId="859"/>
    <cellStyle name="差_11大理 3" xfId="860"/>
    <cellStyle name="常规 2 2 3 2 2" xfId="861"/>
    <cellStyle name="差_2007年地州资金往来对账表" xfId="862"/>
    <cellStyle name="差_2007年地州资金往来对账表 2" xfId="863"/>
    <cellStyle name="差_2007年地州资金往来对账表 2 2" xfId="864"/>
    <cellStyle name="差_2007年地州资金往来对账表 3" xfId="865"/>
    <cellStyle name="常规 28" xfId="866"/>
    <cellStyle name="差_2008年地州对账表(国库资金）" xfId="867"/>
    <cellStyle name="差_2008年地州对账表(国库资金） 2" xfId="868"/>
    <cellStyle name="适中 3" xfId="869"/>
    <cellStyle name="差_2008年地州对账表(国库资金） 2 2" xfId="870"/>
    <cellStyle name="差_Book1" xfId="871"/>
    <cellStyle name="差_M01-1" xfId="872"/>
    <cellStyle name="输入 3 2" xfId="873"/>
    <cellStyle name="常规 2 9 2" xfId="874"/>
    <cellStyle name="常规 2 3" xfId="875"/>
    <cellStyle name="昗弨_Pacific Region P&amp;L" xfId="876"/>
    <cellStyle name="差_M01-1 2" xfId="877"/>
    <cellStyle name="输入 3 2 2" xfId="878"/>
    <cellStyle name="常规 2 9 2 2" xfId="879"/>
    <cellStyle name="常规 2 3 2" xfId="880"/>
    <cellStyle name="常规 2 3 2 2" xfId="881"/>
    <cellStyle name="差_M01-1 2 2" xfId="882"/>
    <cellStyle name="常规 2 3 3" xfId="883"/>
    <cellStyle name="差_M01-1 3" xfId="884"/>
    <cellStyle name="常规 10 2" xfId="885"/>
    <cellStyle name="常规 10 2 2" xfId="886"/>
    <cellStyle name="常规 3 3 2 3" xfId="887"/>
    <cellStyle name="常规 10 2 2 2" xfId="888"/>
    <cellStyle name="汇总 6 2" xfId="889"/>
    <cellStyle name="常规 10 2 3" xfId="890"/>
    <cellStyle name="常规 10 2_报预算局：2016年云南省及省本级1-7月社保基金预算执行情况表（0823）" xfId="891"/>
    <cellStyle name="常规 10 3" xfId="892"/>
    <cellStyle name="常规 11 2 2" xfId="893"/>
    <cellStyle name="常规 11 3" xfId="894"/>
    <cellStyle name="常规 11 3 2" xfId="895"/>
    <cellStyle name="常规 430" xfId="896"/>
    <cellStyle name="常规 13 2" xfId="897"/>
    <cellStyle name="好 4 4" xfId="898"/>
    <cellStyle name="常规 14" xfId="899"/>
    <cellStyle name="常规 14 2" xfId="900"/>
    <cellStyle name="检查单元格 2 2 2" xfId="901"/>
    <cellStyle name="常规 21" xfId="902"/>
    <cellStyle name="常规 16" xfId="903"/>
    <cellStyle name="分级显示行_1_Book1" xfId="904"/>
    <cellStyle name="常规 6 4 2" xfId="905"/>
    <cellStyle name="常规 4 2 2 2 2" xfId="906"/>
    <cellStyle name="注释 4 2" xfId="907"/>
    <cellStyle name="常规 22" xfId="908"/>
    <cellStyle name="常规 17" xfId="909"/>
    <cellStyle name="注释 4 3" xfId="910"/>
    <cellStyle name="常规 23" xfId="911"/>
    <cellStyle name="常规 18" xfId="912"/>
    <cellStyle name="常规 5 42 2" xfId="913"/>
    <cellStyle name="常规 18 2 2" xfId="914"/>
    <cellStyle name="注释 4 4" xfId="915"/>
    <cellStyle name="常规 24" xfId="916"/>
    <cellStyle name="常规 19" xfId="917"/>
    <cellStyle name="常规 19 10" xfId="918"/>
    <cellStyle name="常规 19 2 2" xfId="919"/>
    <cellStyle name="适中 3 3" xfId="920"/>
    <cellStyle name="强调文字颜色 3 3 2" xfId="921"/>
    <cellStyle name="常规 2 10 2" xfId="922"/>
    <cellStyle name="常规 2 11" xfId="923"/>
    <cellStyle name="适中 4 3" xfId="924"/>
    <cellStyle name="常规 2 11 2" xfId="925"/>
    <cellStyle name="常规 2 12" xfId="926"/>
    <cellStyle name="常规 2 13" xfId="927"/>
    <cellStyle name="常规 2 13 2" xfId="928"/>
    <cellStyle name="常规 2 2 2 2 3" xfId="929"/>
    <cellStyle name="强调文字颜色 1 2" xfId="930"/>
    <cellStyle name="常规 2 2 2 4 2" xfId="931"/>
    <cellStyle name="常规 2 2 3 3 2" xfId="932"/>
    <cellStyle name="常规 2 2 5" xfId="933"/>
    <cellStyle name="数量" xfId="934"/>
    <cellStyle name="常规 2 3 2 2 2" xfId="935"/>
    <cellStyle name="数量 2" xfId="936"/>
    <cellStyle name="常规 2 3 2 2 2 2" xfId="937"/>
    <cellStyle name="常规 2 3 2 2 3" xfId="938"/>
    <cellStyle name="常规 2 3 2 3" xfId="939"/>
    <cellStyle name="常规 2 3 5" xfId="940"/>
    <cellStyle name="常规 2 3 5 2" xfId="941"/>
    <cellStyle name="常规 2 4 2 2" xfId="942"/>
    <cellStyle name="常规 2 4 2 2 2" xfId="943"/>
    <cellStyle name="输出 2 2 2" xfId="944"/>
    <cellStyle name="常规 2 4 2 3" xfId="945"/>
    <cellStyle name="常规 2 4 2 3 2" xfId="946"/>
    <cellStyle name="常规 2 4 3" xfId="947"/>
    <cellStyle name="常规 2 4 3 2" xfId="948"/>
    <cellStyle name="常规 2 4 4" xfId="949"/>
    <cellStyle name="常规 2 4 4 2" xfId="950"/>
    <cellStyle name="常规 7 2 2" xfId="951"/>
    <cellStyle name="常规 2 4 5" xfId="952"/>
    <cellStyle name="输入 3 4" xfId="953"/>
    <cellStyle name="好_2008年地州对账表(国库资金） 2" xfId="954"/>
    <cellStyle name="常规 2 9 4" xfId="955"/>
    <cellStyle name="常规 2 5" xfId="956"/>
    <cellStyle name="常规 2 5 2" xfId="957"/>
    <cellStyle name="检查单元格 6" xfId="958"/>
    <cellStyle name="常规 2 5 2 2" xfId="959"/>
    <cellStyle name="常规 2 5 2 2 2" xfId="960"/>
    <cellStyle name="输出 3 2 2" xfId="961"/>
    <cellStyle name="检查单元格 7" xfId="962"/>
    <cellStyle name="常规 2 5 2 3" xfId="963"/>
    <cellStyle name="千位分隔 2" xfId="964"/>
    <cellStyle name="常规 7 3 2" xfId="965"/>
    <cellStyle name="常规 2 5 5" xfId="966"/>
    <cellStyle name="常规 2 6" xfId="967"/>
    <cellStyle name="常规 2 6 2" xfId="968"/>
    <cellStyle name="常规 2 6 2 2" xfId="969"/>
    <cellStyle name="常规 2 6 2 2 2" xfId="970"/>
    <cellStyle name="常规 2 6 3 2" xfId="971"/>
    <cellStyle name="检查单元格 3 2 2" xfId="972"/>
    <cellStyle name="常规 2 6 4" xfId="973"/>
    <cellStyle name="常规 2 6 4 2" xfId="974"/>
    <cellStyle name="常规 2 7 3" xfId="975"/>
    <cellStyle name="输入 2 2" xfId="976"/>
    <cellStyle name="常规 2 8 2" xfId="977"/>
    <cellStyle name="常规 30" xfId="978"/>
    <cellStyle name="常规 25" xfId="979"/>
    <cellStyle name="常规 26" xfId="980"/>
    <cellStyle name="常规 27" xfId="981"/>
    <cellStyle name="常规 29" xfId="982"/>
    <cellStyle name="输出 4 2" xfId="983"/>
    <cellStyle name="常规 3" xfId="984"/>
    <cellStyle name="输出 4 2 2" xfId="985"/>
    <cellStyle name="常规 3 2" xfId="986"/>
    <cellStyle name="适中 4" xfId="987"/>
    <cellStyle name="常规 3 2 2" xfId="988"/>
    <cellStyle name="适中 4 2" xfId="989"/>
    <cellStyle name="常规 3 2 2 2" xfId="990"/>
    <cellStyle name="适中 6" xfId="991"/>
    <cellStyle name="常规 3 2 4" xfId="992"/>
    <cellStyle name="常规 3 2 4 2" xfId="993"/>
    <cellStyle name="常规 3 3 2 2" xfId="994"/>
    <cellStyle name="常规 3 3 2 2 2" xfId="995"/>
    <cellStyle name="常规 3 3 3 2" xfId="996"/>
    <cellStyle name="常规_2007年云南省向人大报送政府收支预算表格式编制过程表 2" xfId="997"/>
    <cellStyle name="常规 3 3 4" xfId="998"/>
    <cellStyle name="强调 3" xfId="999"/>
    <cellStyle name="常规 3 3 4 2" xfId="1000"/>
    <cellStyle name="常规 3 4 2" xfId="1001"/>
    <cellStyle name="检查单元格 2 4" xfId="1002"/>
    <cellStyle name="常规 3 4 2 2" xfId="1003"/>
    <cellStyle name="常规 3 5" xfId="1004"/>
    <cellStyle name="常规 3 5 2" xfId="1005"/>
    <cellStyle name="常规 3 6" xfId="1006"/>
    <cellStyle name="常规 3 6 2" xfId="1007"/>
    <cellStyle name="常规 3 7" xfId="1008"/>
    <cellStyle name="常规 3 8" xfId="1009"/>
    <cellStyle name="常规 3_Book1" xfId="1010"/>
    <cellStyle name="输出 4 3" xfId="1011"/>
    <cellStyle name="常规 4" xfId="1012"/>
    <cellStyle name="常规 4 2" xfId="1013"/>
    <cellStyle name="常规 4 4" xfId="1014"/>
    <cellStyle name="常规 4 2 2" xfId="1015"/>
    <cellStyle name="常规 6 4" xfId="1016"/>
    <cellStyle name="常规 4 2 2 2" xfId="1017"/>
    <cellStyle name="常规 4 5" xfId="1018"/>
    <cellStyle name="常规 4 2 3" xfId="1019"/>
    <cellStyle name="常规 7 4" xfId="1020"/>
    <cellStyle name="常规 4 2 3 2" xfId="1021"/>
    <cellStyle name="常规 4 6" xfId="1022"/>
    <cellStyle name="常规 4 2 4" xfId="1023"/>
    <cellStyle name="常规 8 4" xfId="1024"/>
    <cellStyle name="常规 444" xfId="1025"/>
    <cellStyle name="常规 439" xfId="1026"/>
    <cellStyle name="常规 4 6 2" xfId="1027"/>
    <cellStyle name="常规 4 2 4 2" xfId="1028"/>
    <cellStyle name="常规 4 7" xfId="1029"/>
    <cellStyle name="常规 4 2 5" xfId="1030"/>
    <cellStyle name="常规 4 3" xfId="1031"/>
    <cellStyle name="常规 5 4" xfId="1032"/>
    <cellStyle name="常规 4 3 2" xfId="1033"/>
    <cellStyle name="常规 5 4 2" xfId="1034"/>
    <cellStyle name="常规 4 3 2 2" xfId="1035"/>
    <cellStyle name="常规 4 3 2 2 2" xfId="1036"/>
    <cellStyle name="常规 4 3 2 3" xfId="1037"/>
    <cellStyle name="常规 5 5" xfId="1038"/>
    <cellStyle name="常规 4 3 3" xfId="1039"/>
    <cellStyle name="常规 4 3 3 2" xfId="1040"/>
    <cellStyle name="常规 4 3 4" xfId="1041"/>
    <cellStyle name="常规 431" xfId="1042"/>
    <cellStyle name="链接单元格 2" xfId="1043"/>
    <cellStyle name="常规 432" xfId="1044"/>
    <cellStyle name="好_1110洱源 2 2" xfId="1045"/>
    <cellStyle name="常规 448" xfId="1046"/>
    <cellStyle name="常规 449" xfId="1047"/>
    <cellStyle name="常规 452" xfId="1048"/>
    <cellStyle name="常规 5 2 3 2" xfId="1049"/>
    <cellStyle name="常规 5 2 4" xfId="1050"/>
    <cellStyle name="常规 5 3 2" xfId="1051"/>
    <cellStyle name="常规 6 2 2" xfId="1052"/>
    <cellStyle name="常规 6 3" xfId="1053"/>
    <cellStyle name="常规 6 3 2" xfId="1054"/>
    <cellStyle name="常规 6 3 2 2" xfId="1055"/>
    <cellStyle name="常规 6 3 3" xfId="1056"/>
    <cellStyle name="常规 7" xfId="1057"/>
    <cellStyle name="常规 7 2" xfId="1058"/>
    <cellStyle name="常规 8" xfId="1059"/>
    <cellStyle name="注释 7" xfId="1060"/>
    <cellStyle name="常规 9 2 2" xfId="1061"/>
    <cellStyle name="常规 9 2 2 2" xfId="1062"/>
    <cellStyle name="注释 8" xfId="1063"/>
    <cellStyle name="常规 9 2 3" xfId="1064"/>
    <cellStyle name="常规 9 3 2" xfId="1065"/>
    <cellStyle name="常规 9 4" xfId="1066"/>
    <cellStyle name="常规 9 5" xfId="1067"/>
    <cellStyle name="常规 95" xfId="1068"/>
    <cellStyle name="常规_2004年基金预算(二稿)" xfId="1069"/>
    <cellStyle name="计算 2 3" xfId="1070"/>
    <cellStyle name="常规_2007年云南省向人大报送政府收支预算表格式编制过程表 2 2" xfId="1071"/>
    <cellStyle name="数量 4" xfId="1072"/>
    <cellStyle name="常规_2007年云南省向人大报送政府收支预算表格式编制过程表 2 2 2" xfId="1073"/>
    <cellStyle name="计算 2 4" xfId="1074"/>
    <cellStyle name="常规_2007年云南省向人大报送政府收支预算表格式编制过程表 2 3" xfId="1075"/>
    <cellStyle name="常规_2007年云南省向人大报送政府收支预算表格式编制过程表 2 4 2" xfId="1076"/>
    <cellStyle name="常规_exceltmp1" xfId="1077"/>
    <cellStyle name="常规_exceltmp1 2" xfId="1078"/>
    <cellStyle name="计算 4" xfId="1079"/>
    <cellStyle name="常规_表样--2016年1至7月云南省及省本级地方财政收支执行情况（国资预算）全省数据与国库一致send预算局826" xfId="1080"/>
    <cellStyle name="千位[0]_ 方正PC" xfId="1081"/>
    <cellStyle name="超级链接 3" xfId="1082"/>
    <cellStyle name="超链接 2" xfId="1083"/>
    <cellStyle name="超链接 2 2" xfId="1084"/>
    <cellStyle name="超链接 2 2 2" xfId="1085"/>
    <cellStyle name="超链接 3" xfId="1086"/>
    <cellStyle name="超链接 3 2" xfId="1087"/>
    <cellStyle name="超链接 4" xfId="1088"/>
    <cellStyle name="超链接 4 2" xfId="1089"/>
    <cellStyle name="好 2" xfId="1090"/>
    <cellStyle name="好 2 2" xfId="1091"/>
    <cellStyle name="好 2 2 2" xfId="1092"/>
    <cellStyle name="好 3" xfId="1093"/>
    <cellStyle name="好 3 2" xfId="1094"/>
    <cellStyle name="好 4" xfId="1095"/>
    <cellStyle name="好 5 3" xfId="1096"/>
    <cellStyle name="好_2008年地州对账表(国库资金） 2 2" xfId="1097"/>
    <cellStyle name="商品名称 2 3" xfId="1098"/>
    <cellStyle name="好 8" xfId="1099"/>
    <cellStyle name="好_0502通海县 2" xfId="1100"/>
    <cellStyle name="好_0502通海县 2 2" xfId="1101"/>
    <cellStyle name="好_0502通海县 3" xfId="1102"/>
    <cellStyle name="好_0605石屏" xfId="1103"/>
    <cellStyle name="好_0605石屏 2" xfId="1104"/>
    <cellStyle name="好_0605石屏 2 2" xfId="1105"/>
    <cellStyle name="好_0605石屏县" xfId="1106"/>
    <cellStyle name="好_0605石屏县 2" xfId="1107"/>
    <cellStyle name="好_0605石屏县 3" xfId="1108"/>
    <cellStyle name="好_1110洱源" xfId="1109"/>
    <cellStyle name="好_1110洱源 2" xfId="1110"/>
    <cellStyle name="解释性文本 4 3" xfId="1111"/>
    <cellStyle name="好_1110洱源 3" xfId="1112"/>
    <cellStyle name="解释性文本 4 4" xfId="1113"/>
    <cellStyle name="好_11大理" xfId="1114"/>
    <cellStyle name="好_11大理 2" xfId="1115"/>
    <cellStyle name="好_11大理 2 2" xfId="1116"/>
    <cellStyle name="好_M01-1 2" xfId="1117"/>
    <cellStyle name="好_11大理 3" xfId="1118"/>
    <cellStyle name="好_2007年地州资金往来对账表" xfId="1119"/>
    <cellStyle name="好_2007年地州资金往来对账表 2" xfId="1120"/>
    <cellStyle name="好_2007年地州资金往来对账表 2 2" xfId="1121"/>
    <cellStyle name="好_2008年地州对账表(国库资金） 3" xfId="1122"/>
    <cellStyle name="好_Book1" xfId="1123"/>
    <cellStyle name="好_Book1 2" xfId="1124"/>
    <cellStyle name="好_M01-1" xfId="1125"/>
    <cellStyle name="好_M01-1 2 2" xfId="1126"/>
    <cellStyle name="后继超级链接" xfId="1127"/>
    <cellStyle name="后继超级链接 2" xfId="1128"/>
    <cellStyle name="后继超级链接 2 2" xfId="1129"/>
    <cellStyle name="后继超级链接 3" xfId="1130"/>
    <cellStyle name="汇总 2 2 2" xfId="1131"/>
    <cellStyle name="汇总 2 2 2 2" xfId="1132"/>
    <cellStyle name="汇总 8" xfId="1133"/>
    <cellStyle name="汇总 2 2 3" xfId="1134"/>
    <cellStyle name="警告文本 2 2 2" xfId="1135"/>
    <cellStyle name="检查单元格 2" xfId="1136"/>
    <cellStyle name="汇总 2 3" xfId="1137"/>
    <cellStyle name="检查单元格 2 2" xfId="1138"/>
    <cellStyle name="汇总 2 3 2" xfId="1139"/>
    <cellStyle name="检查单元格 3" xfId="1140"/>
    <cellStyle name="汇总 2 4" xfId="1141"/>
    <cellStyle name="检查单元格 3 2" xfId="1142"/>
    <cellStyle name="汇总 2 4 2" xfId="1143"/>
    <cellStyle name="检查单元格 4" xfId="1144"/>
    <cellStyle name="汇总 2 5" xfId="1145"/>
    <cellStyle name="汇总 3 2" xfId="1146"/>
    <cellStyle name="汇总 3 2 2" xfId="1147"/>
    <cellStyle name="汇总 3 2 2 2" xfId="1148"/>
    <cellStyle name="汇总 3 2 3" xfId="1149"/>
    <cellStyle name="警告文本 3 2 2" xfId="1150"/>
    <cellStyle name="汇总 3 3 2" xfId="1151"/>
    <cellStyle name="汇总 3 4" xfId="1152"/>
    <cellStyle name="汇总 3 4 2" xfId="1153"/>
    <cellStyle name="汇总 3 5" xfId="1154"/>
    <cellStyle name="汇总 4 2" xfId="1155"/>
    <cellStyle name="汇总 4 2 2" xfId="1156"/>
    <cellStyle name="汇总 4 2 2 2" xfId="1157"/>
    <cellStyle name="汇总 4 2 3" xfId="1158"/>
    <cellStyle name="警告文本 4 2 2" xfId="1159"/>
    <cellStyle name="汇总 4 3" xfId="1160"/>
    <cellStyle name="汇总 4 3 2" xfId="1161"/>
    <cellStyle name="汇总 4 4" xfId="1162"/>
    <cellStyle name="汇总 4 4 2" xfId="1163"/>
    <cellStyle name="汇总 4 5" xfId="1164"/>
    <cellStyle name="汇总 5 2" xfId="1165"/>
    <cellStyle name="汇总 5 2 2" xfId="1166"/>
    <cellStyle name="汇总 5 3" xfId="1167"/>
    <cellStyle name="汇总 5 3 2" xfId="1168"/>
    <cellStyle name="汇总 5 4" xfId="1169"/>
    <cellStyle name="千分位_97-917" xfId="1170"/>
    <cellStyle name="汇总 7 2" xfId="1171"/>
    <cellStyle name="汇总 8 2" xfId="1172"/>
    <cellStyle name="计算 2" xfId="1173"/>
    <cellStyle name="计算 2 2" xfId="1174"/>
    <cellStyle name="计算 2 2 2" xfId="1175"/>
    <cellStyle name="计算 3" xfId="1176"/>
    <cellStyle name="计算 3 2" xfId="1177"/>
    <cellStyle name="计算 3 2 2" xfId="1178"/>
    <cellStyle name="计算 3 4" xfId="1179"/>
    <cellStyle name="计算 4 2" xfId="1180"/>
    <cellStyle name="计算 4 3" xfId="1181"/>
    <cellStyle name="计算 4 4" xfId="1182"/>
    <cellStyle name="计算 5" xfId="1183"/>
    <cellStyle name="计算 5 2" xfId="1184"/>
    <cellStyle name="计算 5 3" xfId="1185"/>
    <cellStyle name="计算 6" xfId="1186"/>
    <cellStyle name="计算 7" xfId="1187"/>
    <cellStyle name="计算 8" xfId="1188"/>
    <cellStyle name="检查单元格 2 3" xfId="1189"/>
    <cellStyle name="检查单元格 3 3" xfId="1190"/>
    <cellStyle name="检查单元格 4 2" xfId="1191"/>
    <cellStyle name="检查单元格 4 2 2" xfId="1192"/>
    <cellStyle name="检查单元格 4 3" xfId="1193"/>
    <cellStyle name="检查单元格 4 4" xfId="1194"/>
    <cellStyle name="检查单元格 5" xfId="1195"/>
    <cellStyle name="检查单元格 5 2" xfId="1196"/>
    <cellStyle name="检查单元格 5 3" xfId="1197"/>
    <cellStyle name="检查单元格 8" xfId="1198"/>
    <cellStyle name="解释性文本 3 3" xfId="1199"/>
    <cellStyle name="解释性文本 3 4" xfId="1200"/>
    <cellStyle name="解释性文本 4 2" xfId="1201"/>
    <cellStyle name="解释性文本 4 2 2" xfId="1202"/>
    <cellStyle name="借出原因 2" xfId="1203"/>
    <cellStyle name="借出原因 2 2" xfId="1204"/>
    <cellStyle name="借出原因 2 2 2" xfId="1205"/>
    <cellStyle name="借出原因 2 3" xfId="1206"/>
    <cellStyle name="借出原因 3" xfId="1207"/>
    <cellStyle name="借出原因 3 2" xfId="1208"/>
    <cellStyle name="借出原因 4" xfId="1209"/>
    <cellStyle name="警告文本 2" xfId="1210"/>
    <cellStyle name="警告文本 2 2" xfId="1211"/>
    <cellStyle name="警告文本 2 3" xfId="1212"/>
    <cellStyle name="警告文本 2 4" xfId="1213"/>
    <cellStyle name="警告文本 3" xfId="1214"/>
    <cellStyle name="警告文本 3 2" xfId="1215"/>
    <cellStyle name="警告文本 3 3" xfId="1216"/>
    <cellStyle name="警告文本 3 4" xfId="1217"/>
    <cellStyle name="警告文本 4" xfId="1218"/>
    <cellStyle name="警告文本 4 3" xfId="1219"/>
    <cellStyle name="警告文本 4 4" xfId="1220"/>
    <cellStyle name="警告文本 5" xfId="1221"/>
    <cellStyle name="警告文本 5 2" xfId="1222"/>
    <cellStyle name="警告文本 5 3" xfId="1223"/>
    <cellStyle name="警告文本 7" xfId="1224"/>
    <cellStyle name="链接单元格 2 2" xfId="1225"/>
    <cellStyle name="链接单元格 2 2 2" xfId="1226"/>
    <cellStyle name="链接单元格 2 3" xfId="1227"/>
    <cellStyle name="链接单元格 2 4" xfId="1228"/>
    <cellStyle name="链接单元格 3 2" xfId="1229"/>
    <cellStyle name="链接单元格 3 3" xfId="1230"/>
    <cellStyle name="链接单元格 3 4" xfId="1231"/>
    <cellStyle name="链接单元格 4 2" xfId="1232"/>
    <cellStyle name="链接单元格 4 2 2" xfId="1233"/>
    <cellStyle name="链接单元格 4 3" xfId="1234"/>
    <cellStyle name="链接单元格 4 4" xfId="1235"/>
    <cellStyle name="链接单元格 5 2" xfId="1236"/>
    <cellStyle name="链接单元格 5 3" xfId="1237"/>
    <cellStyle name="普通_97-917" xfId="1238"/>
    <cellStyle name="千位分隔 11" xfId="1239"/>
    <cellStyle name="千分位[0]_laroux" xfId="1240"/>
    <cellStyle name="输入 8" xfId="1241"/>
    <cellStyle name="千位_ 方正PC" xfId="1242"/>
    <cellStyle name="千位分隔 11 2" xfId="1243"/>
    <cellStyle name="千位分隔 2 2 2" xfId="1244"/>
    <cellStyle name="千位分隔 4 6" xfId="1245"/>
    <cellStyle name="千位分隔 4 6 2" xfId="1246"/>
    <cellStyle name="千位分隔 7 2" xfId="1247"/>
    <cellStyle name="千位分隔 8 2" xfId="1248"/>
    <cellStyle name="强调文字颜色 4 2 2 2" xfId="1249"/>
    <cellStyle name="千位分隔 9" xfId="1250"/>
    <cellStyle name="强调 1" xfId="1251"/>
    <cellStyle name="强调 1 2" xfId="1252"/>
    <cellStyle name="强调 2" xfId="1253"/>
    <cellStyle name="强调 3 2" xfId="1254"/>
    <cellStyle name="强调文字颜色 1 2 2" xfId="1255"/>
    <cellStyle name="强调文字颜色 1 2 2 2" xfId="1256"/>
    <cellStyle name="强调文字颜色 1 2 3" xfId="1257"/>
    <cellStyle name="强调文字颜色 6 2 2 2" xfId="1258"/>
    <cellStyle name="强调文字颜色 1 3" xfId="1259"/>
    <cellStyle name="强调文字颜色 1 3 2" xfId="1260"/>
    <cellStyle name="强调文字颜色 2 2" xfId="1261"/>
    <cellStyle name="强调文字颜色 2 2 3" xfId="1262"/>
    <cellStyle name="强调文字颜色 2 3" xfId="1263"/>
    <cellStyle name="强调文字颜色 3 2" xfId="1264"/>
    <cellStyle name="适中 2 3" xfId="1265"/>
    <cellStyle name="强调文字颜色 3 2 2" xfId="1266"/>
    <cellStyle name="强调文字颜色 3 2 2 2" xfId="1267"/>
    <cellStyle name="适中 2 4" xfId="1268"/>
    <cellStyle name="强调文字颜色 3 2 3" xfId="1269"/>
    <cellStyle name="强调文字颜色 4 2 2" xfId="1270"/>
    <cellStyle name="强调文字颜色 4 2 3" xfId="1271"/>
    <cellStyle name="强调文字颜色 5 2" xfId="1272"/>
    <cellStyle name="强调文字颜色 5 3" xfId="1273"/>
    <cellStyle name="强调文字颜色 5 3 2" xfId="1274"/>
    <cellStyle name="强调文字颜色 6 2" xfId="1275"/>
    <cellStyle name="强调文字颜色 6 2 2" xfId="1276"/>
    <cellStyle name="强调文字颜色 6 2 3" xfId="1277"/>
    <cellStyle name="强调文字颜色 6 3" xfId="1278"/>
    <cellStyle name="强调文字颜色 6 3 2" xfId="1279"/>
    <cellStyle name="日期 2 2 2" xfId="1280"/>
    <cellStyle name="日期 2 3" xfId="1281"/>
    <cellStyle name="日期 3 2" xfId="1282"/>
    <cellStyle name="日期 4" xfId="1283"/>
    <cellStyle name="商品名称" xfId="1284"/>
    <cellStyle name="商品名称 2" xfId="1285"/>
    <cellStyle name="商品名称 2 2 2" xfId="1286"/>
    <cellStyle name="商品名称 3" xfId="1287"/>
    <cellStyle name="适中 2" xfId="1288"/>
    <cellStyle name="适中 3 2" xfId="1289"/>
    <cellStyle name="适中 3 2 2" xfId="1290"/>
    <cellStyle name="适中 3 4" xfId="1291"/>
    <cellStyle name="适中 4 2 2" xfId="1292"/>
    <cellStyle name="适中 4 4" xfId="1293"/>
    <cellStyle name="输出 2" xfId="1294"/>
    <cellStyle name="输出 2 2" xfId="1295"/>
    <cellStyle name="输出 2 3" xfId="1296"/>
    <cellStyle name="输出 2 4" xfId="1297"/>
    <cellStyle name="输出 3" xfId="1298"/>
    <cellStyle name="输出 3 2" xfId="1299"/>
    <cellStyle name="输出 4" xfId="1300"/>
    <cellStyle name="输出 5" xfId="1301"/>
    <cellStyle name="寘嬫愗傝_Region Orders (2)" xfId="1302"/>
    <cellStyle name="输出 5 2" xfId="1303"/>
    <cellStyle name="输出 5 3" xfId="1304"/>
    <cellStyle name="输出 6" xfId="1305"/>
    <cellStyle name="输出 7" xfId="1306"/>
    <cellStyle name="输出 8" xfId="1307"/>
    <cellStyle name="输入 2 2 2" xfId="1308"/>
    <cellStyle name="输入 2 3" xfId="1309"/>
    <cellStyle name="输入 4 4" xfId="1310"/>
    <cellStyle name="输入 5" xfId="1311"/>
    <cellStyle name="输入 5 2" xfId="1312"/>
    <cellStyle name="输入 5 3" xfId="1313"/>
    <cellStyle name="输入 6" xfId="1314"/>
    <cellStyle name="千位分隔 10" xfId="1315"/>
    <cellStyle name="输入 7" xfId="1316"/>
    <cellStyle name="数量 2 2" xfId="1317"/>
    <cellStyle name="数量 2 3" xfId="1318"/>
    <cellStyle name="未定义" xfId="1319"/>
    <cellStyle name="样式 1" xfId="1320"/>
    <cellStyle name="寘嬫愗傝 [0.00]_Region Orders (2)" xfId="1321"/>
    <cellStyle name="注释 2 2" xfId="1322"/>
    <cellStyle name="注释 2 2 2" xfId="1323"/>
    <cellStyle name="注释 2 3" xfId="1324"/>
    <cellStyle name="注释 2 4" xfId="1325"/>
    <cellStyle name="注释 3" xfId="1326"/>
    <cellStyle name="注释 3 2" xfId="1327"/>
    <cellStyle name="注释 3 2 2" xfId="1328"/>
    <cellStyle name="注释 3 3" xfId="1329"/>
    <cellStyle name="注释 3 4" xfId="1330"/>
    <cellStyle name="注释 4" xfId="1331"/>
    <cellStyle name="注释 5" xfId="1332"/>
    <cellStyle name="注释 5 2" xfId="1333"/>
    <cellStyle name="注释 5 3" xfId="1334"/>
    <cellStyle name="注释 6" xfId="1335"/>
    <cellStyle name="好_其他部门(按照总人口测算）—20080416_民生政策最低支出需求_合并" xfId="1336"/>
    <cellStyle name="差_测算结果汇总_财力性转移支付2010年预算参考数_隋心对账单定稿0514" xfId="1337"/>
    <cellStyle name="常规_2007年省与各地结算单" xfId="1338"/>
  </cellStyles>
  <dxfs count="5">
    <dxf>
      <font>
        <color indexed="9"/>
      </font>
    </dxf>
    <dxf>
      <font>
        <b val="1"/>
        <i val="0"/>
      </font>
    </dxf>
    <dxf>
      <font>
        <color indexed="10"/>
      </font>
    </dxf>
    <dxf>
      <font>
        <b val="0"/>
        <color indexed="9"/>
      </font>
    </dxf>
    <dxf>
      <font>
        <b val="0"/>
        <i val="0"/>
        <color indexed="10"/>
      </font>
    </dxf>
  </dxf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6.xml"/><Relationship Id="rId98" Type="http://schemas.openxmlformats.org/officeDocument/2006/relationships/externalLink" Target="externalLinks/externalLink45.xml"/><Relationship Id="rId97" Type="http://schemas.openxmlformats.org/officeDocument/2006/relationships/externalLink" Target="externalLinks/externalLink44.xml"/><Relationship Id="rId96" Type="http://schemas.openxmlformats.org/officeDocument/2006/relationships/externalLink" Target="externalLinks/externalLink43.xml"/><Relationship Id="rId95" Type="http://schemas.openxmlformats.org/officeDocument/2006/relationships/externalLink" Target="externalLinks/externalLink42.xml"/><Relationship Id="rId94" Type="http://schemas.openxmlformats.org/officeDocument/2006/relationships/externalLink" Target="externalLinks/externalLink41.xml"/><Relationship Id="rId93" Type="http://schemas.openxmlformats.org/officeDocument/2006/relationships/externalLink" Target="externalLinks/externalLink40.xml"/><Relationship Id="rId92" Type="http://schemas.openxmlformats.org/officeDocument/2006/relationships/externalLink" Target="externalLinks/externalLink39.xml"/><Relationship Id="rId91" Type="http://schemas.openxmlformats.org/officeDocument/2006/relationships/externalLink" Target="externalLinks/externalLink38.xml"/><Relationship Id="rId90" Type="http://schemas.openxmlformats.org/officeDocument/2006/relationships/externalLink" Target="externalLinks/externalLink37.xml"/><Relationship Id="rId9" Type="http://schemas.openxmlformats.org/officeDocument/2006/relationships/worksheet" Target="worksheets/sheet9.xml"/><Relationship Id="rId89" Type="http://schemas.openxmlformats.org/officeDocument/2006/relationships/externalLink" Target="externalLinks/externalLink36.xml"/><Relationship Id="rId88" Type="http://schemas.openxmlformats.org/officeDocument/2006/relationships/externalLink" Target="externalLinks/externalLink35.xml"/><Relationship Id="rId87" Type="http://schemas.openxmlformats.org/officeDocument/2006/relationships/externalLink" Target="externalLinks/externalLink34.xml"/><Relationship Id="rId86" Type="http://schemas.openxmlformats.org/officeDocument/2006/relationships/externalLink" Target="externalLinks/externalLink33.xml"/><Relationship Id="rId85" Type="http://schemas.openxmlformats.org/officeDocument/2006/relationships/externalLink" Target="externalLinks/externalLink32.xml"/><Relationship Id="rId84" Type="http://schemas.openxmlformats.org/officeDocument/2006/relationships/externalLink" Target="externalLinks/externalLink31.xml"/><Relationship Id="rId83" Type="http://schemas.openxmlformats.org/officeDocument/2006/relationships/externalLink" Target="externalLinks/externalLink30.xml"/><Relationship Id="rId82" Type="http://schemas.openxmlformats.org/officeDocument/2006/relationships/externalLink" Target="externalLinks/externalLink29.xml"/><Relationship Id="rId81" Type="http://schemas.openxmlformats.org/officeDocument/2006/relationships/externalLink" Target="externalLinks/externalLink28.xml"/><Relationship Id="rId80" Type="http://schemas.openxmlformats.org/officeDocument/2006/relationships/externalLink" Target="externalLinks/externalLink27.xml"/><Relationship Id="rId8" Type="http://schemas.openxmlformats.org/officeDocument/2006/relationships/worksheet" Target="worksheets/sheet8.xml"/><Relationship Id="rId79" Type="http://schemas.openxmlformats.org/officeDocument/2006/relationships/externalLink" Target="externalLinks/externalLink26.xml"/><Relationship Id="rId78" Type="http://schemas.openxmlformats.org/officeDocument/2006/relationships/externalLink" Target="externalLinks/externalLink25.xml"/><Relationship Id="rId77" Type="http://schemas.openxmlformats.org/officeDocument/2006/relationships/externalLink" Target="externalLinks/externalLink24.xml"/><Relationship Id="rId76" Type="http://schemas.openxmlformats.org/officeDocument/2006/relationships/externalLink" Target="externalLinks/externalLink23.xml"/><Relationship Id="rId75" Type="http://schemas.openxmlformats.org/officeDocument/2006/relationships/externalLink" Target="externalLinks/externalLink22.xml"/><Relationship Id="rId74" Type="http://schemas.openxmlformats.org/officeDocument/2006/relationships/externalLink" Target="externalLinks/externalLink21.xml"/><Relationship Id="rId73" Type="http://schemas.openxmlformats.org/officeDocument/2006/relationships/externalLink" Target="externalLinks/externalLink20.xml"/><Relationship Id="rId72" Type="http://schemas.openxmlformats.org/officeDocument/2006/relationships/externalLink" Target="externalLinks/externalLink19.xml"/><Relationship Id="rId71" Type="http://schemas.openxmlformats.org/officeDocument/2006/relationships/externalLink" Target="externalLinks/externalLink18.xml"/><Relationship Id="rId70" Type="http://schemas.openxmlformats.org/officeDocument/2006/relationships/externalLink" Target="externalLinks/externalLink17.xml"/><Relationship Id="rId7" Type="http://schemas.openxmlformats.org/officeDocument/2006/relationships/worksheet" Target="worksheets/sheet7.xml"/><Relationship Id="rId69" Type="http://schemas.openxmlformats.org/officeDocument/2006/relationships/externalLink" Target="externalLinks/externalLink16.xml"/><Relationship Id="rId68" Type="http://schemas.openxmlformats.org/officeDocument/2006/relationships/externalLink" Target="externalLinks/externalLink15.xml"/><Relationship Id="rId67" Type="http://schemas.openxmlformats.org/officeDocument/2006/relationships/externalLink" Target="externalLinks/externalLink14.xml"/><Relationship Id="rId66" Type="http://schemas.openxmlformats.org/officeDocument/2006/relationships/externalLink" Target="externalLinks/externalLink13.xml"/><Relationship Id="rId65" Type="http://schemas.openxmlformats.org/officeDocument/2006/relationships/externalLink" Target="externalLinks/externalLink12.xml"/><Relationship Id="rId64" Type="http://schemas.openxmlformats.org/officeDocument/2006/relationships/externalLink" Target="externalLinks/externalLink11.xml"/><Relationship Id="rId63" Type="http://schemas.openxmlformats.org/officeDocument/2006/relationships/externalLink" Target="externalLinks/externalLink10.xml"/><Relationship Id="rId62" Type="http://schemas.openxmlformats.org/officeDocument/2006/relationships/externalLink" Target="externalLinks/externalLink9.xml"/><Relationship Id="rId61" Type="http://schemas.openxmlformats.org/officeDocument/2006/relationships/externalLink" Target="externalLinks/externalLink8.xml"/><Relationship Id="rId60" Type="http://schemas.openxmlformats.org/officeDocument/2006/relationships/externalLink" Target="externalLinks/externalLink7.xml"/><Relationship Id="rId6" Type="http://schemas.openxmlformats.org/officeDocument/2006/relationships/worksheet" Target="worksheets/sheet6.xml"/><Relationship Id="rId59" Type="http://schemas.openxmlformats.org/officeDocument/2006/relationships/externalLink" Target="externalLinks/externalLink6.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5" Type="http://schemas.openxmlformats.org/officeDocument/2006/relationships/sharedStrings" Target="sharedStrings.xml"/><Relationship Id="rId174" Type="http://schemas.openxmlformats.org/officeDocument/2006/relationships/styles" Target="styles.xml"/><Relationship Id="rId173" Type="http://schemas.openxmlformats.org/officeDocument/2006/relationships/theme" Target="theme/theme1.xml"/><Relationship Id="rId172" Type="http://schemas.openxmlformats.org/officeDocument/2006/relationships/externalLink" Target="externalLinks/externalLink119.xml"/><Relationship Id="rId171" Type="http://schemas.openxmlformats.org/officeDocument/2006/relationships/externalLink" Target="externalLinks/externalLink118.xml"/><Relationship Id="rId170" Type="http://schemas.openxmlformats.org/officeDocument/2006/relationships/externalLink" Target="externalLinks/externalLink117.xml"/><Relationship Id="rId17" Type="http://schemas.openxmlformats.org/officeDocument/2006/relationships/worksheet" Target="worksheets/sheet17.xml"/><Relationship Id="rId169" Type="http://schemas.openxmlformats.org/officeDocument/2006/relationships/externalLink" Target="externalLinks/externalLink116.xml"/><Relationship Id="rId168" Type="http://schemas.openxmlformats.org/officeDocument/2006/relationships/externalLink" Target="externalLinks/externalLink115.xml"/><Relationship Id="rId167" Type="http://schemas.openxmlformats.org/officeDocument/2006/relationships/externalLink" Target="externalLinks/externalLink114.xml"/><Relationship Id="rId166" Type="http://schemas.openxmlformats.org/officeDocument/2006/relationships/externalLink" Target="externalLinks/externalLink113.xml"/><Relationship Id="rId165" Type="http://schemas.openxmlformats.org/officeDocument/2006/relationships/externalLink" Target="externalLinks/externalLink112.xml"/><Relationship Id="rId164" Type="http://schemas.openxmlformats.org/officeDocument/2006/relationships/externalLink" Target="externalLinks/externalLink111.xml"/><Relationship Id="rId163" Type="http://schemas.openxmlformats.org/officeDocument/2006/relationships/externalLink" Target="externalLinks/externalLink110.xml"/><Relationship Id="rId162" Type="http://schemas.openxmlformats.org/officeDocument/2006/relationships/externalLink" Target="externalLinks/externalLink109.xml"/><Relationship Id="rId161" Type="http://schemas.openxmlformats.org/officeDocument/2006/relationships/externalLink" Target="externalLinks/externalLink108.xml"/><Relationship Id="rId160" Type="http://schemas.openxmlformats.org/officeDocument/2006/relationships/externalLink" Target="externalLinks/externalLink107.xml"/><Relationship Id="rId16" Type="http://schemas.openxmlformats.org/officeDocument/2006/relationships/worksheet" Target="worksheets/sheet16.xml"/><Relationship Id="rId159" Type="http://schemas.openxmlformats.org/officeDocument/2006/relationships/externalLink" Target="externalLinks/externalLink106.xml"/><Relationship Id="rId158" Type="http://schemas.openxmlformats.org/officeDocument/2006/relationships/externalLink" Target="externalLinks/externalLink105.xml"/><Relationship Id="rId157" Type="http://schemas.openxmlformats.org/officeDocument/2006/relationships/externalLink" Target="externalLinks/externalLink104.xml"/><Relationship Id="rId156" Type="http://schemas.openxmlformats.org/officeDocument/2006/relationships/externalLink" Target="externalLinks/externalLink103.xml"/><Relationship Id="rId155" Type="http://schemas.openxmlformats.org/officeDocument/2006/relationships/externalLink" Target="externalLinks/externalLink102.xml"/><Relationship Id="rId154" Type="http://schemas.openxmlformats.org/officeDocument/2006/relationships/externalLink" Target="externalLinks/externalLink101.xml"/><Relationship Id="rId153" Type="http://schemas.openxmlformats.org/officeDocument/2006/relationships/externalLink" Target="externalLinks/externalLink100.xml"/><Relationship Id="rId152" Type="http://schemas.openxmlformats.org/officeDocument/2006/relationships/externalLink" Target="externalLinks/externalLink99.xml"/><Relationship Id="rId151" Type="http://schemas.openxmlformats.org/officeDocument/2006/relationships/externalLink" Target="externalLinks/externalLink98.xml"/><Relationship Id="rId150" Type="http://schemas.openxmlformats.org/officeDocument/2006/relationships/externalLink" Target="externalLinks/externalLink97.xml"/><Relationship Id="rId15" Type="http://schemas.openxmlformats.org/officeDocument/2006/relationships/worksheet" Target="worksheets/sheet15.xml"/><Relationship Id="rId149" Type="http://schemas.openxmlformats.org/officeDocument/2006/relationships/externalLink" Target="externalLinks/externalLink96.xml"/><Relationship Id="rId148" Type="http://schemas.openxmlformats.org/officeDocument/2006/relationships/externalLink" Target="externalLinks/externalLink95.xml"/><Relationship Id="rId147" Type="http://schemas.openxmlformats.org/officeDocument/2006/relationships/externalLink" Target="externalLinks/externalLink94.xml"/><Relationship Id="rId146" Type="http://schemas.openxmlformats.org/officeDocument/2006/relationships/externalLink" Target="externalLinks/externalLink93.xml"/><Relationship Id="rId145" Type="http://schemas.openxmlformats.org/officeDocument/2006/relationships/externalLink" Target="externalLinks/externalLink92.xml"/><Relationship Id="rId144" Type="http://schemas.openxmlformats.org/officeDocument/2006/relationships/externalLink" Target="externalLinks/externalLink91.xml"/><Relationship Id="rId143" Type="http://schemas.openxmlformats.org/officeDocument/2006/relationships/externalLink" Target="externalLinks/externalLink90.xml"/><Relationship Id="rId142" Type="http://schemas.openxmlformats.org/officeDocument/2006/relationships/externalLink" Target="externalLinks/externalLink89.xml"/><Relationship Id="rId141" Type="http://schemas.openxmlformats.org/officeDocument/2006/relationships/externalLink" Target="externalLinks/externalLink88.xml"/><Relationship Id="rId140" Type="http://schemas.openxmlformats.org/officeDocument/2006/relationships/externalLink" Target="externalLinks/externalLink87.xml"/><Relationship Id="rId14" Type="http://schemas.openxmlformats.org/officeDocument/2006/relationships/worksheet" Target="worksheets/sheet14.xml"/><Relationship Id="rId139" Type="http://schemas.openxmlformats.org/officeDocument/2006/relationships/externalLink" Target="externalLinks/externalLink86.xml"/><Relationship Id="rId138" Type="http://schemas.openxmlformats.org/officeDocument/2006/relationships/externalLink" Target="externalLinks/externalLink85.xml"/><Relationship Id="rId137" Type="http://schemas.openxmlformats.org/officeDocument/2006/relationships/externalLink" Target="externalLinks/externalLink84.xml"/><Relationship Id="rId136" Type="http://schemas.openxmlformats.org/officeDocument/2006/relationships/externalLink" Target="externalLinks/externalLink83.xml"/><Relationship Id="rId135" Type="http://schemas.openxmlformats.org/officeDocument/2006/relationships/externalLink" Target="externalLinks/externalLink82.xml"/><Relationship Id="rId134" Type="http://schemas.openxmlformats.org/officeDocument/2006/relationships/externalLink" Target="externalLinks/externalLink81.xml"/><Relationship Id="rId133" Type="http://schemas.openxmlformats.org/officeDocument/2006/relationships/externalLink" Target="externalLinks/externalLink80.xml"/><Relationship Id="rId132" Type="http://schemas.openxmlformats.org/officeDocument/2006/relationships/externalLink" Target="externalLinks/externalLink79.xml"/><Relationship Id="rId131" Type="http://schemas.openxmlformats.org/officeDocument/2006/relationships/externalLink" Target="externalLinks/externalLink78.xml"/><Relationship Id="rId130" Type="http://schemas.openxmlformats.org/officeDocument/2006/relationships/externalLink" Target="externalLinks/externalLink77.xml"/><Relationship Id="rId13" Type="http://schemas.openxmlformats.org/officeDocument/2006/relationships/worksheet" Target="worksheets/sheet13.xml"/><Relationship Id="rId129" Type="http://schemas.openxmlformats.org/officeDocument/2006/relationships/externalLink" Target="externalLinks/externalLink76.xml"/><Relationship Id="rId128" Type="http://schemas.openxmlformats.org/officeDocument/2006/relationships/externalLink" Target="externalLinks/externalLink75.xml"/><Relationship Id="rId127" Type="http://schemas.openxmlformats.org/officeDocument/2006/relationships/externalLink" Target="externalLinks/externalLink74.xml"/><Relationship Id="rId126" Type="http://schemas.openxmlformats.org/officeDocument/2006/relationships/externalLink" Target="externalLinks/externalLink73.xml"/><Relationship Id="rId125" Type="http://schemas.openxmlformats.org/officeDocument/2006/relationships/externalLink" Target="externalLinks/externalLink72.xml"/><Relationship Id="rId124" Type="http://schemas.openxmlformats.org/officeDocument/2006/relationships/externalLink" Target="externalLinks/externalLink71.xml"/><Relationship Id="rId123" Type="http://schemas.openxmlformats.org/officeDocument/2006/relationships/externalLink" Target="externalLinks/externalLink70.xml"/><Relationship Id="rId122" Type="http://schemas.openxmlformats.org/officeDocument/2006/relationships/externalLink" Target="externalLinks/externalLink69.xml"/><Relationship Id="rId121" Type="http://schemas.openxmlformats.org/officeDocument/2006/relationships/externalLink" Target="externalLinks/externalLink68.xml"/><Relationship Id="rId120" Type="http://schemas.openxmlformats.org/officeDocument/2006/relationships/externalLink" Target="externalLinks/externalLink67.xml"/><Relationship Id="rId12" Type="http://schemas.openxmlformats.org/officeDocument/2006/relationships/worksheet" Target="worksheets/sheet12.xml"/><Relationship Id="rId119" Type="http://schemas.openxmlformats.org/officeDocument/2006/relationships/externalLink" Target="externalLinks/externalLink66.xml"/><Relationship Id="rId118" Type="http://schemas.openxmlformats.org/officeDocument/2006/relationships/externalLink" Target="externalLinks/externalLink65.xml"/><Relationship Id="rId117" Type="http://schemas.openxmlformats.org/officeDocument/2006/relationships/externalLink" Target="externalLinks/externalLink64.xml"/><Relationship Id="rId116" Type="http://schemas.openxmlformats.org/officeDocument/2006/relationships/externalLink" Target="externalLinks/externalLink63.xml"/><Relationship Id="rId115" Type="http://schemas.openxmlformats.org/officeDocument/2006/relationships/externalLink" Target="externalLinks/externalLink62.xml"/><Relationship Id="rId114" Type="http://schemas.openxmlformats.org/officeDocument/2006/relationships/externalLink" Target="externalLinks/externalLink61.xml"/><Relationship Id="rId113" Type="http://schemas.openxmlformats.org/officeDocument/2006/relationships/externalLink" Target="externalLinks/externalLink60.xml"/><Relationship Id="rId112" Type="http://schemas.openxmlformats.org/officeDocument/2006/relationships/externalLink" Target="externalLinks/externalLink59.xml"/><Relationship Id="rId111" Type="http://schemas.openxmlformats.org/officeDocument/2006/relationships/externalLink" Target="externalLinks/externalLink58.xml"/><Relationship Id="rId110" Type="http://schemas.openxmlformats.org/officeDocument/2006/relationships/externalLink" Target="externalLinks/externalLink57.xml"/><Relationship Id="rId11" Type="http://schemas.openxmlformats.org/officeDocument/2006/relationships/worksheet" Target="worksheets/sheet11.xml"/><Relationship Id="rId109" Type="http://schemas.openxmlformats.org/officeDocument/2006/relationships/externalLink" Target="externalLinks/externalLink56.xml"/><Relationship Id="rId108" Type="http://schemas.openxmlformats.org/officeDocument/2006/relationships/externalLink" Target="externalLinks/externalLink55.xml"/><Relationship Id="rId107" Type="http://schemas.openxmlformats.org/officeDocument/2006/relationships/externalLink" Target="externalLinks/externalLink54.xml"/><Relationship Id="rId106" Type="http://schemas.openxmlformats.org/officeDocument/2006/relationships/externalLink" Target="externalLinks/externalLink53.xml"/><Relationship Id="rId105" Type="http://schemas.openxmlformats.org/officeDocument/2006/relationships/externalLink" Target="externalLinks/externalLink52.xml"/><Relationship Id="rId104" Type="http://schemas.openxmlformats.org/officeDocument/2006/relationships/externalLink" Target="externalLinks/externalLink51.xml"/><Relationship Id="rId103" Type="http://schemas.openxmlformats.org/officeDocument/2006/relationships/externalLink" Target="externalLinks/externalLink50.xml"/><Relationship Id="rId102" Type="http://schemas.openxmlformats.org/officeDocument/2006/relationships/externalLink" Target="externalLinks/externalLink49.xml"/><Relationship Id="rId101" Type="http://schemas.openxmlformats.org/officeDocument/2006/relationships/externalLink" Target="externalLinks/externalLink48.xml"/><Relationship Id="rId100" Type="http://schemas.openxmlformats.org/officeDocument/2006/relationships/externalLink" Target="externalLinks/externalLink47.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795020"/>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xdr:row>
      <xdr:rowOff>0</xdr:rowOff>
    </xdr:from>
    <xdr:to>
      <xdr:col>8</xdr:col>
      <xdr:colOff>0</xdr:colOff>
      <xdr:row>2</xdr:row>
      <xdr:rowOff>15240</xdr:rowOff>
    </xdr:to>
    <xdr:cxnSp>
      <xdr:nvCxnSpPr>
        <xdr:cNvPr id="4" name="直接连接符 3"/>
        <xdr:cNvCxnSpPr/>
      </xdr:nvCxnSpPr>
      <xdr:spPr>
        <a:xfrm>
          <a:off x="9644380" y="795020"/>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0</xdr:col>
      <xdr:colOff>0</xdr:colOff>
      <xdr:row>2</xdr:row>
      <xdr:rowOff>15240</xdr:rowOff>
    </xdr:to>
    <xdr:cxnSp>
      <xdr:nvCxnSpPr>
        <xdr:cNvPr id="3" name="直接连接符 2"/>
        <xdr:cNvCxnSpPr/>
      </xdr:nvCxnSpPr>
      <xdr:spPr>
        <a:xfrm>
          <a:off x="0" y="795020"/>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5" name="直接连接符 4"/>
        <xdr:cNvCxnSpPr/>
      </xdr:nvCxnSpPr>
      <xdr:spPr>
        <a:xfrm>
          <a:off x="8989695" y="795020"/>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22320;&#21306;&#22788;\05.&#36716;&#31227;&#25903;&#20184;\06&#22686;&#36164;&#36716;&#31227;&#25903;&#20184;\2015&#24180;\&#22686;&#36164;&#36716;&#31227;&#25903;&#20184;&#27979;&#31639;\01&#27979;&#31639;\2015&#24180;&#31246;&#25910;&#24180;&#21021;&#39044;&#31639;&#2596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007&#24180;&#22320;&#26041;&#25919;&#24220;&#24615;&#20538;&#21153;&#25253;&#34920;&#27719;&#24635;&#65288;20080708&#65289;&#12304;&#23450;&#31295;&#12305;.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01&#27719;&#24635;&#34701;&#36164;&#24179;&#21488;&#21517;&#21333;&#21644;&#20313;&#39069;&#34920;&#26680;&#23545;&#34920;&#65288;&#27491;&#24335;&#34920;&#65292;&#21516;&#38134;&#30417;&#26680;&#23545;&#21069;&#6528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bugdet-server\&#20307;&#21046;&#31649;&#29702;&#22788;\02&#19968;&#33324;&#36716;&#31227;&#25903;&#20184;\2014&#24180;&#22343;&#34913;&#24615;&#36716;&#31227;&#25903;&#20184;\02-&#21021;&#27493;&#32467;&#26524;\0421\&#24635;&#34920;-&#21152;&#35268;&#27169;&#21152;&#25903;&#20986;.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kylin\&#26700;&#38754;\F:\Documents%20and%20Settings\Administrator\&#26700;&#38754;\&#22522;&#26412;&#36130;&#21147;&#27979;&#31639;\&#30456;&#20851;&#26448;&#26009;\2014&#24180;&#31246;&#25910;&#25910;&#20837;&#39044;&#3574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0.128.13.131\&#22320;&#26041;&#22788;&#20027;&#26426;\&#36130;&#25919;&#20379;&#20859;&#20154;&#21592;&#20449;&#24687;&#34920;\&#25945;&#32946;\&#27896;&#27700;&#22235;&#2001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21382;&#24180;&#20915;&#31639;&#25968;\2021&#24180;&#24635;&#20915;&#31639;&#65288;&#24405;&#20837;&#34920;&#65289;2022.12.16\2021&#24180;&#24635;&#20915;&#31639;(&#21439;&#26412;&#3242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Dell\Desktop\2022&#24180;&#28548;&#27743;&#24066;&#21450;&#24066;&#26412;&#32423;&#22320;&#26041;&#36130;&#25919;&#25910;&#25903;&#25191;&#34892;&#24773;&#20917;&#21450;2023&#24180;&#39044;&#31639;&#33609;&#26696;&#65288;&#39532;&#26607;&#65289;.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baidusyncdisk\&#36130;&#25919;&#23616;&#25991;&#20214;\2023&#24180;&#39044;&#31639;&#32534;&#21046;\05&#12289;&#24120;&#21153;&#20250;&#26448;&#26009;\12.26&#23450;-&#25913;&#19978;&#20250;\2022&#24180;&#28548;&#27743;&#24066;&#21450;&#24066;&#26412;&#32423;&#22320;&#26041;&#36130;&#25919;&#25910;&#25903;&#25191;&#34892;&#24773;&#20917;&#21450;2023&#24180;&#39044;&#31639;&#33609;&#26696;2022.12.16&#65288;&#39532;&#26607;2023&#24180;&#22522;&#37329;&#25903;&#20986;+&#32463;&#27982;&#20998;&#31867;&#65289;.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baidusyncdisk\&#36130;&#25919;&#23616;&#25991;&#20214;\2023&#24180;&#39044;&#31639;&#32534;&#21046;\05&#12289;&#24120;&#21153;&#20250;&#26448;&#26009;\12.26&#23450;-&#25913;&#19978;&#20250;\2022&#24180;&#28548;&#27743;&#24066;&#21450;&#24066;&#26412;&#32423;&#22320;&#26041;&#36130;&#25919;&#25910;&#25903;&#25191;&#34892;&#24773;&#20917;&#21450;2023&#24180;&#39044;&#31639;&#33609;&#26696;&#65288;&#39532;&#26607;2023&#24180;&#20844;&#20849;&#39044;&#31639;&#6528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baidusyncdisk\&#36130;&#25919;&#23616;&#25991;&#20214;\2023&#24180;&#39044;&#31639;&#32534;&#21046;\05&#12289;&#24120;&#21153;&#20250;&#26448;&#26009;\12.26&#23450;-&#25913;&#19978;&#20250;\&#38468;&#20214;1--&#28548;&#27743;&#24066;2022&#24180;&#36130;&#25919;&#39044;&#31639;&#35843;&#25972;&#26041;&#26696;&#65288;&#33609;&#26696;&#65289;&#12299;10.23&#65288;&#20462;&#25913;&#25968;&#25454;&#65289;.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mk\Documents\WeChat%20Files\m597765375\FileStorage\File\2022-12\&#38468;&#20214;2-1&#65306;2022&#24180;&#28548;&#27743;&#24066;&#21450;&#24066;&#26412;&#32423;&#22320;&#26041;&#36130;&#25919;&#25910;&#25903;&#25191;&#34892;&#24773;&#20917;&#21450;2023&#24180;&#39044;&#31639;&#33609;&#26696;2022.12.27--&#25913;01-04.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38468;&#20214;2-1&#65306;2022&#24180;&#28548;&#27743;&#24066;&#21450;&#24066;&#26412;&#32423;&#22320;&#26041;&#36130;&#25919;&#25910;&#25903;&#25191;&#34892;&#24773;&#20917;&#21450;2023&#24180;&#39044;&#31639;&#33609;&#26696;2022.12.27&#65288;&#21024;&#38500;1-11&#26376;&#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GQ.LD87_ACC\AppData\Local\Temp\cesoft\41101389780%2008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ome\kylin\&#26700;&#38754;\NTS01\jhc\CHR\ARBEJDE\Q4D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Backup%20of%20Backup%20of%20LINDA%20LISTONE.xlk"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me\kylin\&#26700;&#38754;\A:\WINDOWS\TEMP\GOLDPYR4\ARENTO\TOOLBOX.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fnl-gp2\ToolboxGP\Kor\OSP_Becht_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POWER%20ASSUMPTION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me\kylin\&#26700;&#38754;\F:\13&#22522;&#23618;&#36130;&#25919;&#22788;&#65288;&#26032;&#65289;\05&#36716;&#31227;&#25903;&#20184;\08&#25552;&#21069;&#19979;&#36798;&#36716;&#31227;&#25903;&#20184;\&#36807;&#31243;\POWER%20ASSUMPTION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5&#22320;&#21306;&#22788;\05.&#36716;&#31227;&#25903;&#20184;\19&#25552;&#21069;&#36890;&#30693;&#36716;&#31227;&#25903;&#20184;\2018&#24180;&#25552;&#21069;&#19979;&#36798;2019&#24180;&#36164;&#37329;\POWER%20ASSUMPTION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ome\kylin\&#26700;&#38754;\1110&#25552;&#21069;&#19979;&#36798;2022&#24180;&#21439;&#32423;&#22522;&#26412;&#36130;&#21147;&#20445;&#38556;&#26426;&#21046;&#22870;&#34917;&#36164;&#37329;&#27979;&#31639;&#24773;&#20917;&#349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3&#22522;&#23618;&#36130;&#25919;&#22788;&#65288;&#26032;&#65289;\51&#20449;&#24687;&#31995;&#32479;\2019&#24180;\2019&#24180;&#21508;&#22320;&#19977;&#20445;&#27979;&#31639;\h\&#19977;&#20445;\2019&#27979;&#31639;\POWER%20ASSUMPTION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tamer\DOS\TEMP\GPTLBX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05&#32489;&#25928;&#32771;&#26680;&#35843;&#25972;\RecoveredExternalLink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3567;&#20876;&#23376;\0905\&#21439;&#32423;&#36130;&#25919;&#25253;&#34920;&#38468;&#34920;\01&#26118;&#26126;\01&#26118;&#2612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3&#22522;&#37329;&#38750;&#31246;\01&#22522;&#37329;&#39044;&#31639;\2022&#24180;&#22522;&#37329;&#39044;&#31639;\&#39044;&#31639;&#32534;&#21046;\12.31&#25353;&#26446;&#36745;&#35201;&#27714;&#23436;&#21892;\10.124.6.233\&#20840;&#20307;&#20154;&#21592;\02&#24179;&#34913;&#22788;\01&#36130;&#21147;&#21450;&#39044;&#20915;&#31639;&#25253;&#21578;\2018&#24180;\&#24180;&#21021;&#20154;&#20195;&#20250;\&#36807;&#31243;\RecoveredExternalLink2"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2320;&#21439;&#24037;&#21830;&#31246;&#25910;&#20915;&#31639;&#2596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20915;&#31639;&#27719;&#24635;\2021&#28246;&#21271;&#3046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Book4"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30465;&#25253;&#20915;&#31639;\2021&#28246;&#21271;&#3046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2&#24180;&#20113;&#21335;&#30465;&#20998;&#21439;&#19968;&#33324;&#39044;&#31639;&#25910;&#2083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kylin\&#19979;&#36733;\tmp\mozilla_kylin0\tmp\mozilla_kylin0\tmp\mozilla_kylin0\10.124.6.233\&#20840;&#20307;&#20154;&#21592;\02&#24179;&#34913;&#22788;\01&#36130;&#21147;&#21450;&#39044;&#20915;&#31639;&#25253;&#21578;\2018&#24180;\&#24180;&#21021;&#20154;&#20195;&#20250;\&#36807;&#31243;\RecoveredExternalLink2"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8&#25552;&#21069;&#19979;&#36798;&#36716;&#31227;&#25903;&#20184;\&#36807;&#31243;\POWER%20ASSUMPTION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kylin\&#26700;&#38754;\I:\05&#22320;&#21306;&#22788;\05.&#36716;&#31227;&#25903;&#20184;\19&#25552;&#21069;&#36890;&#30693;&#36716;&#31227;&#25903;&#20184;\2018&#24180;&#25552;&#21069;&#19979;&#36798;2019&#24180;&#36164;&#37329;\POWER%20ASSUMPTION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5"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7"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8"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9"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0"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3"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5"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124.4.217\&#25991;&#20214;&#21046;&#20316;\&#27827;&#28246;&#27700;&#31995;&#36830;&#36890;\2017-2020&#24180;&#27743;&#27827;&#28246;&#24211;&#27700;&#31995;&#36830;&#36890;&#39033;&#30446;&#23454;&#26045;&#26041;&#26696;&#30340;&#39033;&#30446;&#27719;&#24635;.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home\kylin\&#26700;&#38754;\NTS01\jhc\unzipped\Eastern%20Airline%20FE\GP\GP_Ph1\SBB-OIs\Hel-O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home\kylin\&#26700;&#38754;\NTS01\jhc\unzipped\Eastern%20Airline%20FE\Spares\FILES\SMCTS2\SMCTSSP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05&#22320;&#21306;&#22788;\05.&#36716;&#31227;&#25903;&#20184;\06&#22686;&#36164;&#36716;&#31227;&#25903;&#20184;\2015&#24180;\&#22686;&#36164;&#36716;&#31227;&#25903;&#20184;&#27979;&#31639;\01&#27979;&#31639;\2015&#24180;&#31246;&#25910;&#24180;&#21021;&#39044;&#31639;&#2596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Users\LGQ.LD87_ACC\AppData\Local\Temp\cesoft\41101389780%20081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home\kylin\&#26700;&#38754;\NTS01\jhc\CHR\ARBEJDE\Q4DK.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home\kylin\&#26700;&#38754;\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1382;&#24180;&#22269;&#23478;&#20915;&#31639;\1993-2002&#24180;&#22269;&#23478;&#25910;&#20837;&#27604;&#36739;&#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home\kylin\&#26700;&#38754;\NTS01\jhc\unzipped\Eastern%20Airline%20FE\fnl-gp2\ToolboxGP\Kor\OSP_Becht_Fi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13&#22522;&#23618;&#36130;&#25919;&#22788;&#65288;&#26032;&#65289;\05&#36716;&#31227;&#25903;&#20184;\02&#21439;&#32423;&#22522;&#26412;&#36130;&#21147;&#20445;&#38556;\&#31532;&#20108;&#25209;&#36130;&#21147;&#34917;&#21161;\POWER%20ASSUMPTION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05&#22320;&#21306;&#22788;\05.&#36716;&#31227;&#25903;&#20184;\19&#25552;&#21069;&#36890;&#30693;&#36716;&#31227;&#25903;&#20184;\2018&#24180;&#25552;&#21069;&#19979;&#36798;2019&#24180;&#36164;&#37329;\POWER%20ASSUMPTION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home\kylin\&#26700;&#38754;\1110&#25552;&#21069;&#19979;&#36798;2022&#24180;&#21439;&#32423;&#22522;&#26412;&#36130;&#21147;&#20445;&#38556;&#26426;&#21046;&#22870;&#34917;&#36164;&#37329;&#27979;&#31639;&#24773;&#20917;&#3492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13&#22522;&#23618;&#36130;&#25919;&#22788;&#65288;&#26032;&#65289;\51&#20449;&#24687;&#31995;&#32479;\2019&#24180;\2019&#24180;&#21508;&#22320;&#19977;&#20445;&#27979;&#31639;\h\&#19977;&#20445;\2019&#27979;&#31639;\POWER%20ASSUMPTION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home\kylin\&#26700;&#38754;\NTS01\jhc\unzipped\Eastern%20Airline%20FE\GP\tamer\DOS\TEMP\GPTLBX9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13&#22522;&#23618;&#36130;&#25919;&#22788;&#65288;&#26032;&#65289;\05&#36716;&#31227;&#25903;&#20184;\02&#21439;&#32423;&#22522;&#26412;&#36130;&#21147;&#20445;&#38556;\2021&#24180;\05&#32489;&#25928;&#32771;&#26680;&#35843;&#25972;\RecoveredExternalLink1"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6032;&#24314;&#25991;&#20214;&#22841;\&#35838;&#39064;&#349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23567;&#20876;&#23376;\0905\&#21439;&#32423;&#36130;&#25919;&#25253;&#34920;&#38468;&#34920;\01&#26118;&#26126;\01&#26118;&#2612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02&#25919;&#24220;&#38388;&#36716;&#31227;&#25903;&#20184;\01&#19968;&#33324;&#24615;&#36716;&#31227;&#25903;&#20184;\2005&#24180;\&#31532;&#20108;&#26041;&#26696;\&#22522;&#30784;&#25968;&#25454;\2003&#24180;&#20113;&#21335;&#30465;&#20998;&#22320;&#21439;&#24037;&#21830;&#31246;&#25910;&#20915;&#31639;&#2596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home\kylin\&#26700;&#38754;\DBSERVER\&#39044;&#31639;&#21496;\&#20849;&#20139;&#25968;&#25454;\&#21382;&#24180;&#20915;&#31639;\1996&#24180;\1996&#24180;&#20915;&#31639;&#27719;&#24635;\2021&#28246;&#21271;&#3046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13&#22522;&#23618;&#36130;&#25919;&#22788;&#65288;&#26032;&#65289;\05&#36716;&#31227;&#25903;&#20184;\02&#21439;&#32423;&#22522;&#26412;&#36130;&#21147;&#20445;&#38556;\&#31532;&#20108;&#25209;&#36130;&#21147;&#34917;&#21161;\Book4"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home\kylin\&#26700;&#38754;\DBSERVER\&#39044;&#31639;&#21496;\&#20849;&#20139;&#25968;&#25454;\&#21382;&#24180;&#20915;&#31639;\1996&#24180;\1996&#24180;&#30465;&#25253;&#20915;&#31639;\2021&#28246;&#21271;&#3046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02&#25919;&#24220;&#38388;&#36716;&#31227;&#25903;&#20184;\01&#19968;&#33324;&#24615;&#36716;&#31227;&#25903;&#20184;\2005&#24180;\&#31532;&#20108;&#26041;&#26696;\&#22522;&#30784;&#25968;&#25454;\2002&#24180;&#20113;&#21335;&#30465;&#20998;&#21439;&#19968;&#33324;&#39044;&#31639;&#25910;&#2083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13&#22522;&#23618;&#36130;&#25919;&#22788;&#65288;&#26032;&#65289;\05&#36716;&#31227;&#25903;&#20184;\08&#25552;&#21069;&#19979;&#36798;&#36716;&#31227;&#25903;&#20184;\&#36807;&#31243;\POWER%20ASSUMPTION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GP_Ph1\SBB-OIs\Hel-OI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27"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25"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28"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29"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3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31"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33"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02&#24179;&#34913;&#22788;\01&#36130;&#21147;&#21450;&#39044;&#20915;&#31639;&#25253;&#21578;\2017&#24180;\11&#26376;\11&#26376;14&#26085;&#27719;&#25253;&#36130;&#21147;\RecoveredExternalLink35"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23384;&#26723;&#25991;&#20214;\03%20&#22320;&#26041;&#25919;&#24220;&#20538;&#21048;---rw%25%25\2019&#24180;&#22320;&#26041;&#25919;&#24220;&#20538;&#21048;\5.&#26032;&#22686;&#20538;&#21048;&#25253;&#36130;&#39044;\04-&#22269;&#21153;&#38498;&#19987;&#39033;&#35843;&#30740;\201709090%20&#22320;&#26041;&#19978;&#25253;&#38544;&#24615;&#20538;&#21153;&#25237;&#21521;&#24773;&#20917;&#65288;&#27743;&#33487;&#12289;&#28246;&#21335;&#12289;&#20113;&#21335;&#12289;&#20869;&#33945;&#21476;&#12289;&#40657;&#40857;&#27743;&#25968;&#25454;&#65289;&#12304;&#20998;&#39033;&#30446;&#31867;&#22411;&#12305;\&#34917;&#20805;&#39033;&#30446;&#31867;&#22411;\2017&#24180;\&#25919;&#24220;&#24615;&#20538;&#21153;\20170829%20%20&#21452;&#23792;&#38544;&#24615;&#20538;&#21153;&#32479;&#35745;&#22871;&#34920;--&#34917;&#39033;&#30446;&#31867;&#22411;\&#21508;&#21333;&#20301;&#19978;&#25253;\&#22478;&#24314;&#25237;%20%20&#21452;%20&#23792;&#38544;&#24615;&#20538;&#21153;&#32479;&#35745;&#22871;&#34920;--&#34917;&#39033;&#30446;&#31867;&#224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Spares\FILES\SMCTS2\SMCTSSP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0.128.13.131\&#22320;&#26041;&#22788;&#20027;&#26426;\BY\YS3\97&#20915;&#31639;&#21306;&#21439;&#26368;&#21518;&#27719;&#2463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25509;&#25910;&#25991;&#20214;\&#22320;&#26041;&#25919;&#24220;&#34701;&#36164;&#24179;&#21488;&#20844;&#21496;&#20538;&#21153;&#31561;&#24773;&#20917;&#34920;&#65288;&#26032;20170729&#65289;.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 val="G.1R-Shou COP G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需要调整指标"/>
      <sheetName val="发文表数8296"/>
      <sheetName val="发文表数"/>
      <sheetName val="增长率"/>
      <sheetName val="总表"/>
      <sheetName val="标准收入"/>
      <sheetName val="标准支出"/>
      <sheetName val="转移支付系数"/>
      <sheetName val="困难程度系数"/>
      <sheetName val="奖励资金"/>
      <sheetName val="标准支出-对比"/>
      <sheetName val="特殊因素"/>
      <sheetName val="分省"/>
      <sheetName val="总人口人均"/>
      <sheetName val="分年分析"/>
      <sheetName val="2013总表"/>
      <sheetName val="2013收入"/>
      <sheetName val="2013支出"/>
      <sheetName val="少少数民族人口"/>
      <sheetName val="2012年平衡"/>
      <sheetName val="2012年补助"/>
      <sheetName val="2012年上解"/>
      <sheetName val="2012总表"/>
      <sheetName val="2012收入"/>
      <sheetName val="2012支出"/>
      <sheetName val="2010年平衡"/>
      <sheetName val="2010年补助"/>
      <sheetName val="2010年上解"/>
      <sheetName val="2011年平衡"/>
      <sheetName val="2011年补助"/>
      <sheetName val="2011年上解"/>
      <sheetName val="总表1"/>
      <sheetName val="标准支出 (2)"/>
      <sheetName val="2011年标准支出"/>
      <sheetName val="历年增长率"/>
      <sheetName val="困难程度系数 (2)"/>
      <sheetName val="P1012001"/>
      <sheetName val="L24"/>
      <sheetName val="有效性列表"/>
      <sheetName val="区划对应表"/>
      <sheetName val="基础数据"/>
      <sheetName val="中央"/>
      <sheetName val="2007"/>
      <sheetName val="C01-1"/>
      <sheetName val="参数表"/>
      <sheetName val="Sheet1"/>
      <sheetName val="国家"/>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01北京市"/>
      <sheetName val="P1012001"/>
      <sheetName val="区划对应表"/>
      <sheetName val="XL4Poppy"/>
      <sheetName val="C01-1"/>
      <sheetName val="国家"/>
      <sheetName val="_x005f_x0000__x005f_x0000__x005f_x0000__x005f_x0000__x0"/>
      <sheetName val="20 运输公司"/>
      <sheetName val="基础数据"/>
      <sheetName val=""/>
      <sheetName val="_x005f_x0000__x005f_x0000__x005"/>
      <sheetName val="_x005f_x005f_x005f_x0000__x005f_x005f_x005f_x0000__x005"/>
      <sheetName val="人民银行"/>
      <sheetName val="_x005f_x005f_x005f_x0000__x005f"/>
      <sheetName val="_x005f_x005f_x005f_x005f_x005f_x005f_x005f_x0000__x005f"/>
      <sheetName val="_x005f_x005f_x005f_x005f_x005f_x005f_x005f_x005f_x005f_x005f_"/>
      <sheetName val="L24"/>
      <sheetName val="总表"/>
      <sheetName val="农业用地"/>
      <sheetName val="????????"/>
      <sheetName val="????_x0"/>
      <sheetName val="分县数据"/>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P1012001"/>
      <sheetName val="基础编码"/>
      <sheetName val="参数表"/>
      <sheetName val="2002年一般预算收入"/>
      <sheetName val="财政供养人员增幅"/>
      <sheetName val="工商税收"/>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2007"/>
      <sheetName val="农业人口"/>
      <sheetName val="本年收入合计"/>
      <sheetName val="事业发展"/>
      <sheetName val="基础数据"/>
      <sheetName val="1-4余额表"/>
      <sheetName val="Sheet1"/>
      <sheetName val="XL4Poppy"/>
      <sheetName val=""/>
      <sheetName val="_x005f_x005f_x005f_x0000__x005f_x005f_x005f_x0000__x005"/>
      <sheetName val="_x005f_x005f_x005f_x005f_x005f_x005f_x005f_x0000__x005f"/>
      <sheetName val="20 运输公司"/>
      <sheetName val="_x005f_x005f_x005f_x005f_x005f_x005f_x005f_x005f_x005f_x005f_"/>
      <sheetName val="_x005f_x0000__x005f_x0000__x005f_x0000__x005f_x0000__x0"/>
      <sheetName val="市级专项格式"/>
      <sheetName val="经济科目"/>
      <sheetName val="维修租赁"/>
      <sheetName val="专项业务"/>
      <sheetName val="行政区划"/>
      <sheetName val="POWER ASSUMPTIONS"/>
      <sheetName val="村级支出"/>
      <sheetName val="_x005f"/>
      <sheetName val="_x005f_x005f_x005F"/>
      <sheetName val="_x005f_x005f_"/>
      <sheetName val="项目类型"/>
      <sheetName val="基础表"/>
      <sheetName val="_x005f_x0000__x005f_x0000__x005"/>
      <sheetName val="_x005f_x005f_x005f_x0000__x005f"/>
      <sheetName val="_x005f_x005f_x005f_x005f_"/>
      <sheetName val="_x005f_x005f_x005f_x005f_x005f_x005f_x005f_x005f_"/>
      <sheetName val="_x005f_x0000__x005f"/>
      <sheetName val="有效性列表"/>
      <sheetName val="_x005f_x005f_x005f_x005f_x005F"/>
      <sheetName val="一般预算收入"/>
      <sheetName val="_ESList"/>
      <sheetName val="农业用地"/>
      <sheetName val="D011H403"/>
      <sheetName val="人员支出"/>
      <sheetName val="封面"/>
      <sheetName val="Toolbox"/>
      <sheetName val="汇总"/>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refreshError="1"/>
      <sheetData sheetId="1" refreshError="1"/>
      <sheetData sheetId="2" refreshError="1"/>
      <sheetData sheetId="3" refreshError="1"/>
      <sheetData sheetId="4" refreshError="1">
        <row r="6">
          <cell r="A6">
            <v>201</v>
          </cell>
          <cell r="B6" t="str">
            <v>一般公共服务支出</v>
          </cell>
          <cell r="C6">
            <v>12998</v>
          </cell>
          <cell r="D6">
            <v>587</v>
          </cell>
          <cell r="E6">
            <v>8936</v>
          </cell>
          <cell r="F6">
            <v>22521</v>
          </cell>
        </row>
        <row r="7">
          <cell r="A7">
            <v>20101</v>
          </cell>
          <cell r="B7" t="str">
            <v>  人大事务</v>
          </cell>
          <cell r="C7">
            <v>1157</v>
          </cell>
          <cell r="D7">
            <v>0</v>
          </cell>
          <cell r="E7">
            <v>0</v>
          </cell>
          <cell r="F7">
            <v>1157</v>
          </cell>
        </row>
        <row r="8">
          <cell r="A8">
            <v>2010101</v>
          </cell>
          <cell r="B8" t="str">
            <v>    行政运行</v>
          </cell>
          <cell r="C8">
            <v>749</v>
          </cell>
          <cell r="D8">
            <v>0</v>
          </cell>
          <cell r="E8">
            <v>0</v>
          </cell>
          <cell r="F8">
            <v>749</v>
          </cell>
        </row>
        <row r="9">
          <cell r="A9">
            <v>2010102</v>
          </cell>
          <cell r="B9" t="str">
            <v>    一般行政管理事务</v>
          </cell>
          <cell r="C9">
            <v>0</v>
          </cell>
          <cell r="D9">
            <v>0</v>
          </cell>
          <cell r="E9">
            <v>0</v>
          </cell>
          <cell r="F9">
            <v>0</v>
          </cell>
        </row>
        <row r="10">
          <cell r="A10">
            <v>2010103</v>
          </cell>
          <cell r="B10" t="str">
            <v>    机关服务</v>
          </cell>
          <cell r="C10">
            <v>0</v>
          </cell>
          <cell r="D10">
            <v>0</v>
          </cell>
          <cell r="E10">
            <v>0</v>
          </cell>
          <cell r="F10">
            <v>0</v>
          </cell>
        </row>
        <row r="11">
          <cell r="A11">
            <v>2010104</v>
          </cell>
          <cell r="B11" t="str">
            <v>    人大会议</v>
          </cell>
          <cell r="C11">
            <v>28</v>
          </cell>
          <cell r="D11">
            <v>0</v>
          </cell>
          <cell r="E11">
            <v>0</v>
          </cell>
          <cell r="F11">
            <v>28</v>
          </cell>
        </row>
        <row r="12">
          <cell r="A12">
            <v>2010105</v>
          </cell>
          <cell r="B12" t="str">
            <v>    人大立法</v>
          </cell>
          <cell r="C12">
            <v>0</v>
          </cell>
          <cell r="D12">
            <v>0</v>
          </cell>
          <cell r="E12">
            <v>0</v>
          </cell>
          <cell r="F12">
            <v>0</v>
          </cell>
        </row>
        <row r="13">
          <cell r="A13">
            <v>2010106</v>
          </cell>
          <cell r="B13" t="str">
            <v>    人大监督</v>
          </cell>
          <cell r="C13">
            <v>0</v>
          </cell>
          <cell r="D13">
            <v>0</v>
          </cell>
          <cell r="E13">
            <v>0</v>
          </cell>
          <cell r="F13">
            <v>0</v>
          </cell>
        </row>
        <row r="14">
          <cell r="A14">
            <v>2010107</v>
          </cell>
          <cell r="B14" t="str">
            <v>    人大代表履职能力提升</v>
          </cell>
          <cell r="C14">
            <v>56</v>
          </cell>
          <cell r="D14">
            <v>0</v>
          </cell>
          <cell r="E14">
            <v>0</v>
          </cell>
          <cell r="F14">
            <v>56</v>
          </cell>
        </row>
        <row r="15">
          <cell r="A15">
            <v>2010108</v>
          </cell>
          <cell r="B15" t="str">
            <v>    代表工作</v>
          </cell>
          <cell r="C15">
            <v>324</v>
          </cell>
          <cell r="D15">
            <v>0</v>
          </cell>
          <cell r="E15">
            <v>0</v>
          </cell>
          <cell r="F15">
            <v>324</v>
          </cell>
        </row>
        <row r="16">
          <cell r="A16">
            <v>2010109</v>
          </cell>
          <cell r="B16" t="str">
            <v>    人大信访工作</v>
          </cell>
          <cell r="C16">
            <v>0</v>
          </cell>
          <cell r="D16">
            <v>0</v>
          </cell>
          <cell r="E16">
            <v>0</v>
          </cell>
          <cell r="F16">
            <v>0</v>
          </cell>
        </row>
        <row r="17">
          <cell r="A17">
            <v>2010150</v>
          </cell>
          <cell r="B17" t="str">
            <v>    事业运行</v>
          </cell>
          <cell r="C17">
            <v>0</v>
          </cell>
          <cell r="D17">
            <v>0</v>
          </cell>
          <cell r="E17">
            <v>0</v>
          </cell>
          <cell r="F17">
            <v>0</v>
          </cell>
        </row>
        <row r="18">
          <cell r="A18">
            <v>2010199</v>
          </cell>
          <cell r="B18" t="str">
            <v>    其他人大事务支出</v>
          </cell>
          <cell r="C18">
            <v>0</v>
          </cell>
          <cell r="D18">
            <v>0</v>
          </cell>
          <cell r="E18">
            <v>0</v>
          </cell>
          <cell r="F18">
            <v>0</v>
          </cell>
        </row>
        <row r="19">
          <cell r="A19">
            <v>20102</v>
          </cell>
          <cell r="B19" t="str">
            <v>  政协事务</v>
          </cell>
          <cell r="C19">
            <v>835</v>
          </cell>
          <cell r="D19">
            <v>2</v>
          </cell>
          <cell r="E19">
            <v>5</v>
          </cell>
          <cell r="F19">
            <v>842</v>
          </cell>
        </row>
        <row r="20">
          <cell r="A20">
            <v>2010201</v>
          </cell>
          <cell r="B20" t="str">
            <v>    行政运行</v>
          </cell>
          <cell r="C20">
            <v>661</v>
          </cell>
          <cell r="D20">
            <v>0</v>
          </cell>
          <cell r="E20">
            <v>0</v>
          </cell>
          <cell r="F20">
            <v>661</v>
          </cell>
        </row>
        <row r="21">
          <cell r="A21">
            <v>2010202</v>
          </cell>
          <cell r="B21" t="str">
            <v>    一般行政管理事务</v>
          </cell>
          <cell r="C21">
            <v>49</v>
          </cell>
          <cell r="D21">
            <v>0</v>
          </cell>
          <cell r="E21">
            <v>5</v>
          </cell>
          <cell r="F21">
            <v>54</v>
          </cell>
        </row>
        <row r="22">
          <cell r="A22">
            <v>2010203</v>
          </cell>
          <cell r="B22" t="str">
            <v>    机关服务</v>
          </cell>
          <cell r="C22">
            <v>0</v>
          </cell>
          <cell r="D22">
            <v>0</v>
          </cell>
          <cell r="E22">
            <v>0</v>
          </cell>
          <cell r="F22">
            <v>0</v>
          </cell>
        </row>
        <row r="23">
          <cell r="A23">
            <v>2010204</v>
          </cell>
          <cell r="B23" t="str">
            <v>    政协会议</v>
          </cell>
          <cell r="C23">
            <v>28</v>
          </cell>
          <cell r="D23">
            <v>2</v>
          </cell>
          <cell r="E23">
            <v>0</v>
          </cell>
          <cell r="F23">
            <v>30</v>
          </cell>
        </row>
        <row r="24">
          <cell r="A24">
            <v>2010205</v>
          </cell>
          <cell r="B24" t="str">
            <v>    委员视察</v>
          </cell>
          <cell r="C24">
            <v>0</v>
          </cell>
          <cell r="D24">
            <v>0</v>
          </cell>
          <cell r="E24">
            <v>0</v>
          </cell>
          <cell r="F24">
            <v>0</v>
          </cell>
        </row>
        <row r="25">
          <cell r="A25">
            <v>2010206</v>
          </cell>
          <cell r="B25" t="str">
            <v>    参政议政</v>
          </cell>
          <cell r="C25">
            <v>0</v>
          </cell>
          <cell r="D25">
            <v>0</v>
          </cell>
          <cell r="E25">
            <v>0</v>
          </cell>
          <cell r="F25">
            <v>0</v>
          </cell>
        </row>
        <row r="26">
          <cell r="A26">
            <v>2010250</v>
          </cell>
          <cell r="B26" t="str">
            <v>    事业运行</v>
          </cell>
          <cell r="C26">
            <v>0</v>
          </cell>
          <cell r="D26">
            <v>0</v>
          </cell>
          <cell r="E26">
            <v>0</v>
          </cell>
          <cell r="F26">
            <v>0</v>
          </cell>
        </row>
        <row r="27">
          <cell r="A27">
            <v>2010299</v>
          </cell>
          <cell r="B27" t="str">
            <v>    其他政协事务支出</v>
          </cell>
          <cell r="C27">
            <v>97</v>
          </cell>
          <cell r="D27">
            <v>0</v>
          </cell>
          <cell r="E27">
            <v>0</v>
          </cell>
          <cell r="F27">
            <v>97</v>
          </cell>
        </row>
        <row r="28">
          <cell r="A28">
            <v>20103</v>
          </cell>
          <cell r="B28" t="str">
            <v>  政府办公厅(室)及相关机构事务</v>
          </cell>
          <cell r="C28">
            <v>2223</v>
          </cell>
          <cell r="D28">
            <v>432</v>
          </cell>
          <cell r="E28">
            <v>8610</v>
          </cell>
          <cell r="F28">
            <v>11265</v>
          </cell>
        </row>
        <row r="29">
          <cell r="A29">
            <v>2010301</v>
          </cell>
          <cell r="B29" t="str">
            <v>    行政运行</v>
          </cell>
          <cell r="C29">
            <v>967</v>
          </cell>
          <cell r="D29">
            <v>355</v>
          </cell>
          <cell r="E29">
            <v>574</v>
          </cell>
          <cell r="F29">
            <v>1896</v>
          </cell>
        </row>
        <row r="30">
          <cell r="A30">
            <v>2010302</v>
          </cell>
          <cell r="B30" t="str">
            <v>    一般行政管理事务</v>
          </cell>
          <cell r="C30">
            <v>495</v>
          </cell>
          <cell r="D30">
            <v>0</v>
          </cell>
          <cell r="E30">
            <v>0</v>
          </cell>
          <cell r="F30">
            <v>495</v>
          </cell>
        </row>
        <row r="31">
          <cell r="A31">
            <v>2010303</v>
          </cell>
          <cell r="B31" t="str">
            <v>    机关服务</v>
          </cell>
          <cell r="C31">
            <v>9</v>
          </cell>
          <cell r="D31">
            <v>0</v>
          </cell>
          <cell r="E31">
            <v>0</v>
          </cell>
          <cell r="F31">
            <v>9</v>
          </cell>
        </row>
        <row r="32">
          <cell r="A32">
            <v>2010304</v>
          </cell>
          <cell r="B32" t="str">
            <v>    专项服务</v>
          </cell>
          <cell r="C32">
            <v>0</v>
          </cell>
          <cell r="D32">
            <v>0</v>
          </cell>
          <cell r="E32">
            <v>0</v>
          </cell>
          <cell r="F32">
            <v>0</v>
          </cell>
        </row>
        <row r="33">
          <cell r="A33">
            <v>2010305</v>
          </cell>
          <cell r="B33" t="str">
            <v>    专项业务及机关事务管理</v>
          </cell>
          <cell r="C33">
            <v>0</v>
          </cell>
          <cell r="D33">
            <v>0</v>
          </cell>
          <cell r="E33">
            <v>0</v>
          </cell>
          <cell r="F33">
            <v>0</v>
          </cell>
        </row>
        <row r="34">
          <cell r="A34">
            <v>2010306</v>
          </cell>
          <cell r="B34" t="str">
            <v>    政务公开审批</v>
          </cell>
          <cell r="C34">
            <v>0</v>
          </cell>
          <cell r="D34">
            <v>0</v>
          </cell>
          <cell r="E34">
            <v>0</v>
          </cell>
          <cell r="F34">
            <v>0</v>
          </cell>
        </row>
        <row r="35">
          <cell r="A35">
            <v>2010308</v>
          </cell>
          <cell r="B35" t="str">
            <v>    信访事务</v>
          </cell>
          <cell r="C35">
            <v>2</v>
          </cell>
          <cell r="D35">
            <v>0</v>
          </cell>
          <cell r="E35">
            <v>0</v>
          </cell>
          <cell r="F35">
            <v>2</v>
          </cell>
        </row>
        <row r="36">
          <cell r="A36">
            <v>2010309</v>
          </cell>
          <cell r="B36" t="str">
            <v>    参事事务</v>
          </cell>
          <cell r="C36">
            <v>0</v>
          </cell>
          <cell r="D36">
            <v>0</v>
          </cell>
          <cell r="E36">
            <v>0</v>
          </cell>
          <cell r="F36">
            <v>0</v>
          </cell>
        </row>
        <row r="37">
          <cell r="A37">
            <v>2010350</v>
          </cell>
          <cell r="B37" t="str">
            <v>    事业运行</v>
          </cell>
          <cell r="C37">
            <v>610</v>
          </cell>
          <cell r="D37">
            <v>0</v>
          </cell>
          <cell r="E37">
            <v>0</v>
          </cell>
          <cell r="F37">
            <v>610</v>
          </cell>
        </row>
        <row r="38">
          <cell r="A38">
            <v>2010399</v>
          </cell>
          <cell r="B38" t="str">
            <v>    其他政府办公厅(室)及相关机构事务支出</v>
          </cell>
          <cell r="C38">
            <v>140</v>
          </cell>
          <cell r="D38">
            <v>77</v>
          </cell>
          <cell r="E38">
            <v>8036</v>
          </cell>
          <cell r="F38">
            <v>8253</v>
          </cell>
        </row>
        <row r="39">
          <cell r="A39">
            <v>20104</v>
          </cell>
          <cell r="B39" t="str">
            <v>  发展与改革事务</v>
          </cell>
          <cell r="C39">
            <v>503</v>
          </cell>
          <cell r="D39">
            <v>0</v>
          </cell>
          <cell r="E39">
            <v>0</v>
          </cell>
          <cell r="F39">
            <v>503</v>
          </cell>
        </row>
        <row r="40">
          <cell r="A40">
            <v>2010401</v>
          </cell>
          <cell r="B40" t="str">
            <v>    行政运行</v>
          </cell>
          <cell r="C40">
            <v>382</v>
          </cell>
          <cell r="D40">
            <v>0</v>
          </cell>
          <cell r="E40">
            <v>0</v>
          </cell>
          <cell r="F40">
            <v>382</v>
          </cell>
        </row>
        <row r="41">
          <cell r="A41">
            <v>2010402</v>
          </cell>
          <cell r="B41" t="str">
            <v>    一般行政管理事务</v>
          </cell>
          <cell r="C41">
            <v>11</v>
          </cell>
          <cell r="D41">
            <v>0</v>
          </cell>
          <cell r="E41">
            <v>0</v>
          </cell>
          <cell r="F41">
            <v>11</v>
          </cell>
        </row>
        <row r="42">
          <cell r="A42">
            <v>2010403</v>
          </cell>
          <cell r="B42" t="str">
            <v>    机关服务</v>
          </cell>
          <cell r="C42">
            <v>0</v>
          </cell>
          <cell r="D42">
            <v>0</v>
          </cell>
          <cell r="E42">
            <v>0</v>
          </cell>
          <cell r="F42">
            <v>0</v>
          </cell>
        </row>
        <row r="43">
          <cell r="A43">
            <v>2010404</v>
          </cell>
          <cell r="B43" t="str">
            <v>    战略规划与实施</v>
          </cell>
          <cell r="C43">
            <v>0</v>
          </cell>
          <cell r="D43">
            <v>0</v>
          </cell>
          <cell r="E43">
            <v>0</v>
          </cell>
          <cell r="F43">
            <v>0</v>
          </cell>
        </row>
        <row r="44">
          <cell r="A44">
            <v>2010405</v>
          </cell>
          <cell r="B44" t="str">
            <v>    日常经济运行调节</v>
          </cell>
          <cell r="C44">
            <v>0</v>
          </cell>
          <cell r="D44">
            <v>0</v>
          </cell>
          <cell r="E44">
            <v>0</v>
          </cell>
          <cell r="F44">
            <v>0</v>
          </cell>
        </row>
        <row r="45">
          <cell r="A45">
            <v>2010406</v>
          </cell>
          <cell r="B45" t="str">
            <v>    社会事业发展规划</v>
          </cell>
          <cell r="C45">
            <v>0</v>
          </cell>
          <cell r="D45">
            <v>0</v>
          </cell>
          <cell r="E45">
            <v>0</v>
          </cell>
          <cell r="F45">
            <v>0</v>
          </cell>
        </row>
        <row r="46">
          <cell r="A46">
            <v>2010407</v>
          </cell>
          <cell r="B46" t="str">
            <v>    经济体制改革研究</v>
          </cell>
          <cell r="C46">
            <v>0</v>
          </cell>
          <cell r="D46">
            <v>0</v>
          </cell>
          <cell r="E46">
            <v>0</v>
          </cell>
          <cell r="F46">
            <v>0</v>
          </cell>
        </row>
        <row r="47">
          <cell r="A47">
            <v>2010408</v>
          </cell>
          <cell r="B47" t="str">
            <v>    物价管理</v>
          </cell>
          <cell r="C47">
            <v>3</v>
          </cell>
          <cell r="D47">
            <v>0</v>
          </cell>
          <cell r="E47">
            <v>0</v>
          </cell>
          <cell r="F47">
            <v>3</v>
          </cell>
        </row>
        <row r="48">
          <cell r="A48">
            <v>2010450</v>
          </cell>
          <cell r="B48" t="str">
            <v>    事业运行</v>
          </cell>
          <cell r="C48">
            <v>107</v>
          </cell>
          <cell r="D48">
            <v>0</v>
          </cell>
          <cell r="E48">
            <v>0</v>
          </cell>
          <cell r="F48">
            <v>107</v>
          </cell>
        </row>
        <row r="49">
          <cell r="A49">
            <v>2010499</v>
          </cell>
          <cell r="B49" t="str">
            <v>    其他发展与改革事务支出</v>
          </cell>
          <cell r="C49">
            <v>0</v>
          </cell>
          <cell r="D49">
            <v>0</v>
          </cell>
          <cell r="E49">
            <v>0</v>
          </cell>
          <cell r="F49">
            <v>0</v>
          </cell>
        </row>
        <row r="50">
          <cell r="A50">
            <v>20105</v>
          </cell>
          <cell r="B50" t="str">
            <v>  统计信息事务</v>
          </cell>
          <cell r="C50">
            <v>534</v>
          </cell>
          <cell r="D50">
            <v>0</v>
          </cell>
          <cell r="E50">
            <v>0</v>
          </cell>
          <cell r="F50">
            <v>534</v>
          </cell>
        </row>
        <row r="51">
          <cell r="A51">
            <v>2010501</v>
          </cell>
          <cell r="B51" t="str">
            <v>    行政运行</v>
          </cell>
          <cell r="C51">
            <v>297</v>
          </cell>
          <cell r="D51">
            <v>0</v>
          </cell>
          <cell r="E51">
            <v>0</v>
          </cell>
          <cell r="F51">
            <v>297</v>
          </cell>
        </row>
        <row r="52">
          <cell r="A52">
            <v>2010502</v>
          </cell>
          <cell r="B52" t="str">
            <v>    一般行政管理事务</v>
          </cell>
          <cell r="C52">
            <v>0</v>
          </cell>
          <cell r="D52">
            <v>0</v>
          </cell>
          <cell r="E52">
            <v>0</v>
          </cell>
          <cell r="F52">
            <v>0</v>
          </cell>
        </row>
        <row r="53">
          <cell r="A53">
            <v>2010503</v>
          </cell>
          <cell r="B53" t="str">
            <v>    机关服务</v>
          </cell>
          <cell r="C53">
            <v>0</v>
          </cell>
          <cell r="D53">
            <v>0</v>
          </cell>
          <cell r="E53">
            <v>0</v>
          </cell>
          <cell r="F53">
            <v>0</v>
          </cell>
        </row>
        <row r="54">
          <cell r="A54">
            <v>2010504</v>
          </cell>
          <cell r="B54" t="str">
            <v>    信息事务</v>
          </cell>
          <cell r="C54">
            <v>0</v>
          </cell>
          <cell r="D54">
            <v>0</v>
          </cell>
          <cell r="E54">
            <v>0</v>
          </cell>
          <cell r="F54">
            <v>0</v>
          </cell>
        </row>
        <row r="55">
          <cell r="A55">
            <v>2010505</v>
          </cell>
          <cell r="B55" t="str">
            <v>    专项统计业务</v>
          </cell>
          <cell r="C55">
            <v>0</v>
          </cell>
          <cell r="D55">
            <v>0</v>
          </cell>
          <cell r="E55">
            <v>0</v>
          </cell>
          <cell r="F55">
            <v>0</v>
          </cell>
        </row>
        <row r="56">
          <cell r="A56">
            <v>2010506</v>
          </cell>
          <cell r="B56" t="str">
            <v>    统计管理</v>
          </cell>
          <cell r="C56">
            <v>0</v>
          </cell>
          <cell r="D56">
            <v>0</v>
          </cell>
          <cell r="E56">
            <v>0</v>
          </cell>
          <cell r="F56">
            <v>0</v>
          </cell>
        </row>
        <row r="57">
          <cell r="A57">
            <v>2010507</v>
          </cell>
          <cell r="B57" t="str">
            <v>    专项普查活动</v>
          </cell>
          <cell r="C57">
            <v>0</v>
          </cell>
          <cell r="D57">
            <v>0</v>
          </cell>
          <cell r="E57">
            <v>0</v>
          </cell>
          <cell r="F57">
            <v>0</v>
          </cell>
        </row>
        <row r="58">
          <cell r="A58">
            <v>2010508</v>
          </cell>
          <cell r="B58" t="str">
            <v>    统计抽样调查</v>
          </cell>
          <cell r="C58">
            <v>0</v>
          </cell>
          <cell r="D58">
            <v>0</v>
          </cell>
          <cell r="E58">
            <v>0</v>
          </cell>
          <cell r="F58">
            <v>0</v>
          </cell>
        </row>
        <row r="59">
          <cell r="A59">
            <v>2010550</v>
          </cell>
          <cell r="B59" t="str">
            <v>    事业运行</v>
          </cell>
          <cell r="C59">
            <v>232</v>
          </cell>
          <cell r="D59">
            <v>0</v>
          </cell>
          <cell r="E59">
            <v>0</v>
          </cell>
          <cell r="F59">
            <v>232</v>
          </cell>
        </row>
        <row r="60">
          <cell r="A60">
            <v>2010599</v>
          </cell>
          <cell r="B60" t="str">
            <v>    其他统计信息事务支出</v>
          </cell>
          <cell r="C60">
            <v>5</v>
          </cell>
          <cell r="D60">
            <v>0</v>
          </cell>
          <cell r="E60">
            <v>0</v>
          </cell>
          <cell r="F60">
            <v>5</v>
          </cell>
        </row>
        <row r="61">
          <cell r="A61">
            <v>20106</v>
          </cell>
          <cell r="B61" t="str">
            <v>  财政事务</v>
          </cell>
          <cell r="C61">
            <v>1166</v>
          </cell>
          <cell r="D61">
            <v>61</v>
          </cell>
          <cell r="E61">
            <v>79</v>
          </cell>
          <cell r="F61">
            <v>1306</v>
          </cell>
        </row>
        <row r="62">
          <cell r="A62">
            <v>2010601</v>
          </cell>
          <cell r="B62" t="str">
            <v>    行政运行</v>
          </cell>
          <cell r="C62">
            <v>688</v>
          </cell>
          <cell r="D62">
            <v>61</v>
          </cell>
          <cell r="E62">
            <v>79</v>
          </cell>
          <cell r="F62">
            <v>828</v>
          </cell>
        </row>
        <row r="63">
          <cell r="A63">
            <v>2010602</v>
          </cell>
          <cell r="B63" t="str">
            <v>    一般行政管理事务</v>
          </cell>
          <cell r="C63">
            <v>0</v>
          </cell>
          <cell r="D63">
            <v>0</v>
          </cell>
          <cell r="E63">
            <v>0</v>
          </cell>
          <cell r="F63">
            <v>0</v>
          </cell>
        </row>
        <row r="64">
          <cell r="A64">
            <v>2010603</v>
          </cell>
          <cell r="B64" t="str">
            <v>    机关服务</v>
          </cell>
          <cell r="C64">
            <v>0</v>
          </cell>
          <cell r="D64">
            <v>0</v>
          </cell>
          <cell r="E64">
            <v>0</v>
          </cell>
          <cell r="F64">
            <v>0</v>
          </cell>
        </row>
        <row r="65">
          <cell r="A65">
            <v>2010604</v>
          </cell>
          <cell r="B65" t="str">
            <v>    预算改革业务</v>
          </cell>
          <cell r="C65">
            <v>0</v>
          </cell>
          <cell r="D65">
            <v>0</v>
          </cell>
          <cell r="E65">
            <v>0</v>
          </cell>
          <cell r="F65">
            <v>0</v>
          </cell>
        </row>
        <row r="66">
          <cell r="A66">
            <v>2010605</v>
          </cell>
          <cell r="B66" t="str">
            <v>    财政国库业务</v>
          </cell>
          <cell r="C66">
            <v>0</v>
          </cell>
          <cell r="D66">
            <v>0</v>
          </cell>
          <cell r="E66">
            <v>0</v>
          </cell>
          <cell r="F66">
            <v>0</v>
          </cell>
        </row>
        <row r="67">
          <cell r="A67">
            <v>2010606</v>
          </cell>
          <cell r="B67" t="str">
            <v>    财政监察</v>
          </cell>
          <cell r="C67">
            <v>0</v>
          </cell>
          <cell r="D67">
            <v>0</v>
          </cell>
          <cell r="E67">
            <v>0</v>
          </cell>
          <cell r="F67">
            <v>0</v>
          </cell>
        </row>
        <row r="68">
          <cell r="A68">
            <v>2010607</v>
          </cell>
          <cell r="B68" t="str">
            <v>    信息化建设</v>
          </cell>
          <cell r="C68">
            <v>29</v>
          </cell>
          <cell r="D68">
            <v>0</v>
          </cell>
          <cell r="E68">
            <v>0</v>
          </cell>
          <cell r="F68">
            <v>29</v>
          </cell>
        </row>
        <row r="69">
          <cell r="A69">
            <v>2010608</v>
          </cell>
          <cell r="B69" t="str">
            <v>    财政委托业务支出</v>
          </cell>
          <cell r="C69">
            <v>10</v>
          </cell>
          <cell r="D69">
            <v>0</v>
          </cell>
          <cell r="E69">
            <v>0</v>
          </cell>
          <cell r="F69">
            <v>10</v>
          </cell>
        </row>
        <row r="70">
          <cell r="A70">
            <v>2010650</v>
          </cell>
          <cell r="B70" t="str">
            <v>    事业运行</v>
          </cell>
          <cell r="C70">
            <v>407</v>
          </cell>
          <cell r="D70">
            <v>0</v>
          </cell>
          <cell r="E70">
            <v>0</v>
          </cell>
          <cell r="F70">
            <v>407</v>
          </cell>
        </row>
        <row r="71">
          <cell r="A71">
            <v>2010699</v>
          </cell>
          <cell r="B71" t="str">
            <v>    其他财政事务支出</v>
          </cell>
          <cell r="C71">
            <v>32</v>
          </cell>
          <cell r="D71">
            <v>0</v>
          </cell>
          <cell r="E71">
            <v>0</v>
          </cell>
          <cell r="F71">
            <v>32</v>
          </cell>
        </row>
        <row r="72">
          <cell r="A72">
            <v>20107</v>
          </cell>
          <cell r="B72" t="str">
            <v>  税收事务</v>
          </cell>
          <cell r="C72">
            <v>248</v>
          </cell>
          <cell r="D72">
            <v>0</v>
          </cell>
          <cell r="E72">
            <v>0</v>
          </cell>
          <cell r="F72">
            <v>248</v>
          </cell>
        </row>
        <row r="73">
          <cell r="A73">
            <v>2010701</v>
          </cell>
          <cell r="B73" t="str">
            <v>    行政运行</v>
          </cell>
          <cell r="C73">
            <v>0</v>
          </cell>
          <cell r="D73">
            <v>0</v>
          </cell>
          <cell r="E73">
            <v>0</v>
          </cell>
          <cell r="F73">
            <v>0</v>
          </cell>
        </row>
        <row r="74">
          <cell r="A74">
            <v>2010702</v>
          </cell>
          <cell r="B74" t="str">
            <v>    一般行政管理事务</v>
          </cell>
          <cell r="C74">
            <v>0</v>
          </cell>
          <cell r="D74">
            <v>0</v>
          </cell>
          <cell r="E74">
            <v>0</v>
          </cell>
          <cell r="F74">
            <v>0</v>
          </cell>
        </row>
        <row r="75">
          <cell r="A75">
            <v>2010703</v>
          </cell>
          <cell r="B75" t="str">
            <v>    机关服务</v>
          </cell>
          <cell r="C75">
            <v>0</v>
          </cell>
          <cell r="D75">
            <v>0</v>
          </cell>
          <cell r="E75">
            <v>0</v>
          </cell>
          <cell r="F75">
            <v>0</v>
          </cell>
        </row>
        <row r="76">
          <cell r="A76">
            <v>2010709</v>
          </cell>
          <cell r="B76" t="str">
            <v>    信息化建设</v>
          </cell>
          <cell r="C76">
            <v>0</v>
          </cell>
          <cell r="D76">
            <v>0</v>
          </cell>
          <cell r="E76">
            <v>0</v>
          </cell>
          <cell r="F76">
            <v>0</v>
          </cell>
        </row>
        <row r="77">
          <cell r="A77">
            <v>2010710</v>
          </cell>
          <cell r="B77" t="str">
            <v>    税收业务</v>
          </cell>
          <cell r="C77">
            <v>0</v>
          </cell>
          <cell r="D77">
            <v>0</v>
          </cell>
          <cell r="E77">
            <v>0</v>
          </cell>
          <cell r="F77">
            <v>0</v>
          </cell>
        </row>
        <row r="78">
          <cell r="A78">
            <v>2010750</v>
          </cell>
          <cell r="B78" t="str">
            <v>    事业运行</v>
          </cell>
          <cell r="C78">
            <v>0</v>
          </cell>
          <cell r="D78">
            <v>0</v>
          </cell>
          <cell r="E78">
            <v>0</v>
          </cell>
          <cell r="F78">
            <v>0</v>
          </cell>
        </row>
        <row r="79">
          <cell r="A79">
            <v>2010799</v>
          </cell>
          <cell r="B79" t="str">
            <v>    其他税收事务支出</v>
          </cell>
          <cell r="C79">
            <v>248</v>
          </cell>
          <cell r="D79">
            <v>0</v>
          </cell>
          <cell r="E79">
            <v>0</v>
          </cell>
          <cell r="F79">
            <v>248</v>
          </cell>
        </row>
        <row r="80">
          <cell r="A80">
            <v>20108</v>
          </cell>
          <cell r="B80" t="str">
            <v>  审计事务</v>
          </cell>
          <cell r="C80">
            <v>44</v>
          </cell>
          <cell r="D80">
            <v>0</v>
          </cell>
          <cell r="E80">
            <v>0</v>
          </cell>
          <cell r="F80">
            <v>44</v>
          </cell>
        </row>
        <row r="81">
          <cell r="A81">
            <v>2010801</v>
          </cell>
          <cell r="B81" t="str">
            <v>    行政运行</v>
          </cell>
          <cell r="C81">
            <v>27</v>
          </cell>
          <cell r="D81">
            <v>0</v>
          </cell>
          <cell r="E81">
            <v>0</v>
          </cell>
          <cell r="F81">
            <v>27</v>
          </cell>
        </row>
        <row r="82">
          <cell r="A82">
            <v>2010802</v>
          </cell>
          <cell r="B82" t="str">
            <v>    一般行政管理事务</v>
          </cell>
          <cell r="C82">
            <v>0</v>
          </cell>
          <cell r="D82">
            <v>0</v>
          </cell>
          <cell r="E82">
            <v>0</v>
          </cell>
          <cell r="F82">
            <v>0</v>
          </cell>
        </row>
        <row r="83">
          <cell r="A83">
            <v>2010803</v>
          </cell>
          <cell r="B83" t="str">
            <v>    机关服务</v>
          </cell>
          <cell r="C83">
            <v>0</v>
          </cell>
          <cell r="D83">
            <v>0</v>
          </cell>
          <cell r="E83">
            <v>0</v>
          </cell>
          <cell r="F83">
            <v>0</v>
          </cell>
        </row>
        <row r="84">
          <cell r="A84">
            <v>2010804</v>
          </cell>
          <cell r="B84" t="str">
            <v>    审计业务</v>
          </cell>
          <cell r="C84">
            <v>0</v>
          </cell>
          <cell r="D84">
            <v>0</v>
          </cell>
          <cell r="E84">
            <v>0</v>
          </cell>
          <cell r="F84">
            <v>0</v>
          </cell>
        </row>
        <row r="85">
          <cell r="A85">
            <v>2010805</v>
          </cell>
          <cell r="B85" t="str">
            <v>    审计管理</v>
          </cell>
          <cell r="C85">
            <v>0</v>
          </cell>
          <cell r="D85">
            <v>0</v>
          </cell>
          <cell r="E85">
            <v>0</v>
          </cell>
          <cell r="F85">
            <v>0</v>
          </cell>
        </row>
        <row r="86">
          <cell r="A86">
            <v>2010806</v>
          </cell>
          <cell r="B86" t="str">
            <v>    信息化建设</v>
          </cell>
          <cell r="C86">
            <v>0</v>
          </cell>
          <cell r="D86">
            <v>0</v>
          </cell>
          <cell r="E86">
            <v>0</v>
          </cell>
          <cell r="F86">
            <v>0</v>
          </cell>
        </row>
        <row r="87">
          <cell r="A87">
            <v>2010850</v>
          </cell>
          <cell r="B87" t="str">
            <v>    事业运行</v>
          </cell>
          <cell r="C87">
            <v>17</v>
          </cell>
          <cell r="D87">
            <v>0</v>
          </cell>
          <cell r="E87">
            <v>0</v>
          </cell>
          <cell r="F87">
            <v>17</v>
          </cell>
        </row>
        <row r="88">
          <cell r="A88">
            <v>2010899</v>
          </cell>
          <cell r="B88" t="str">
            <v>    其他审计事务支出</v>
          </cell>
          <cell r="C88">
            <v>0</v>
          </cell>
          <cell r="D88">
            <v>0</v>
          </cell>
          <cell r="E88">
            <v>0</v>
          </cell>
          <cell r="F88">
            <v>0</v>
          </cell>
        </row>
        <row r="89">
          <cell r="A89">
            <v>20109</v>
          </cell>
          <cell r="B89" t="str">
            <v>  海关事务</v>
          </cell>
          <cell r="C89">
            <v>0</v>
          </cell>
          <cell r="D89">
            <v>0</v>
          </cell>
          <cell r="E89">
            <v>0</v>
          </cell>
          <cell r="F89">
            <v>0</v>
          </cell>
        </row>
        <row r="90">
          <cell r="A90">
            <v>2010901</v>
          </cell>
          <cell r="B90" t="str">
            <v>    行政运行</v>
          </cell>
          <cell r="C90">
            <v>0</v>
          </cell>
          <cell r="D90">
            <v>0</v>
          </cell>
          <cell r="E90">
            <v>0</v>
          </cell>
          <cell r="F90">
            <v>0</v>
          </cell>
        </row>
        <row r="91">
          <cell r="A91">
            <v>2010902</v>
          </cell>
          <cell r="B91" t="str">
            <v>    一般行政管理事务</v>
          </cell>
          <cell r="C91">
            <v>0</v>
          </cell>
          <cell r="D91">
            <v>0</v>
          </cell>
          <cell r="E91">
            <v>0</v>
          </cell>
          <cell r="F91">
            <v>0</v>
          </cell>
        </row>
        <row r="92">
          <cell r="A92">
            <v>2010903</v>
          </cell>
          <cell r="B92" t="str">
            <v>    机关服务</v>
          </cell>
          <cell r="C92">
            <v>0</v>
          </cell>
          <cell r="D92">
            <v>0</v>
          </cell>
          <cell r="E92">
            <v>0</v>
          </cell>
          <cell r="F92">
            <v>0</v>
          </cell>
        </row>
        <row r="93">
          <cell r="A93">
            <v>2010905</v>
          </cell>
          <cell r="B93" t="str">
            <v>    缉私办案</v>
          </cell>
          <cell r="C93">
            <v>0</v>
          </cell>
          <cell r="D93">
            <v>0</v>
          </cell>
          <cell r="E93">
            <v>0</v>
          </cell>
          <cell r="F93">
            <v>0</v>
          </cell>
        </row>
        <row r="94">
          <cell r="A94">
            <v>2010907</v>
          </cell>
          <cell r="B94" t="str">
            <v>    口岸管理</v>
          </cell>
          <cell r="C94">
            <v>0</v>
          </cell>
          <cell r="D94">
            <v>0</v>
          </cell>
          <cell r="E94">
            <v>0</v>
          </cell>
          <cell r="F94">
            <v>0</v>
          </cell>
        </row>
        <row r="95">
          <cell r="A95">
            <v>2010908</v>
          </cell>
          <cell r="B95" t="str">
            <v>    信息化建设</v>
          </cell>
          <cell r="C95">
            <v>0</v>
          </cell>
          <cell r="D95">
            <v>0</v>
          </cell>
          <cell r="E95">
            <v>0</v>
          </cell>
          <cell r="F95">
            <v>0</v>
          </cell>
        </row>
        <row r="96">
          <cell r="A96">
            <v>2010909</v>
          </cell>
          <cell r="B96" t="str">
            <v>    海关关务</v>
          </cell>
          <cell r="C96">
            <v>0</v>
          </cell>
          <cell r="D96">
            <v>0</v>
          </cell>
          <cell r="E96">
            <v>0</v>
          </cell>
          <cell r="F96">
            <v>0</v>
          </cell>
        </row>
        <row r="97">
          <cell r="A97">
            <v>2010910</v>
          </cell>
          <cell r="B97" t="str">
            <v>    关税征管</v>
          </cell>
          <cell r="C97">
            <v>0</v>
          </cell>
          <cell r="D97">
            <v>0</v>
          </cell>
          <cell r="E97">
            <v>0</v>
          </cell>
          <cell r="F97">
            <v>0</v>
          </cell>
        </row>
        <row r="98">
          <cell r="A98">
            <v>2010911</v>
          </cell>
          <cell r="B98" t="str">
            <v>    海关监管</v>
          </cell>
          <cell r="C98">
            <v>0</v>
          </cell>
          <cell r="D98">
            <v>0</v>
          </cell>
          <cell r="E98">
            <v>0</v>
          </cell>
          <cell r="F98">
            <v>0</v>
          </cell>
        </row>
        <row r="99">
          <cell r="A99">
            <v>2010912</v>
          </cell>
          <cell r="B99" t="str">
            <v>    检验检疫</v>
          </cell>
          <cell r="C99">
            <v>0</v>
          </cell>
          <cell r="D99">
            <v>0</v>
          </cell>
          <cell r="E99">
            <v>0</v>
          </cell>
          <cell r="F99">
            <v>0</v>
          </cell>
        </row>
        <row r="100">
          <cell r="A100">
            <v>2010950</v>
          </cell>
          <cell r="B100" t="str">
            <v>    事业运行</v>
          </cell>
          <cell r="C100">
            <v>0</v>
          </cell>
          <cell r="D100">
            <v>0</v>
          </cell>
          <cell r="E100">
            <v>0</v>
          </cell>
          <cell r="F100">
            <v>0</v>
          </cell>
        </row>
        <row r="101">
          <cell r="A101">
            <v>2010999</v>
          </cell>
          <cell r="B101" t="str">
            <v>    其他海关事务支出</v>
          </cell>
          <cell r="C101">
            <v>0</v>
          </cell>
          <cell r="D101">
            <v>0</v>
          </cell>
          <cell r="E101">
            <v>0</v>
          </cell>
          <cell r="F101">
            <v>0</v>
          </cell>
        </row>
        <row r="102">
          <cell r="A102">
            <v>20111</v>
          </cell>
          <cell r="B102" t="str">
            <v>  纪检监察事务</v>
          </cell>
          <cell r="C102">
            <v>1418</v>
          </cell>
          <cell r="D102">
            <v>0</v>
          </cell>
          <cell r="E102">
            <v>0</v>
          </cell>
          <cell r="F102">
            <v>1418</v>
          </cell>
        </row>
        <row r="103">
          <cell r="A103">
            <v>2011101</v>
          </cell>
          <cell r="B103" t="str">
            <v>    行政运行</v>
          </cell>
          <cell r="C103">
            <v>1418</v>
          </cell>
          <cell r="D103">
            <v>0</v>
          </cell>
          <cell r="E103">
            <v>0</v>
          </cell>
          <cell r="F103">
            <v>1418</v>
          </cell>
        </row>
        <row r="104">
          <cell r="A104">
            <v>2011102</v>
          </cell>
          <cell r="B104" t="str">
            <v>    一般行政管理事务</v>
          </cell>
          <cell r="C104">
            <v>0</v>
          </cell>
          <cell r="D104">
            <v>0</v>
          </cell>
          <cell r="E104">
            <v>0</v>
          </cell>
          <cell r="F104">
            <v>0</v>
          </cell>
        </row>
        <row r="105">
          <cell r="A105">
            <v>2011103</v>
          </cell>
          <cell r="B105" t="str">
            <v>    机关服务</v>
          </cell>
          <cell r="C105">
            <v>0</v>
          </cell>
          <cell r="D105">
            <v>0</v>
          </cell>
          <cell r="E105">
            <v>0</v>
          </cell>
          <cell r="F105">
            <v>0</v>
          </cell>
        </row>
        <row r="106">
          <cell r="A106">
            <v>2011104</v>
          </cell>
          <cell r="B106" t="str">
            <v>    大案要案查处</v>
          </cell>
          <cell r="C106">
            <v>0</v>
          </cell>
          <cell r="D106">
            <v>0</v>
          </cell>
          <cell r="E106">
            <v>0</v>
          </cell>
          <cell r="F106">
            <v>0</v>
          </cell>
        </row>
        <row r="107">
          <cell r="A107">
            <v>2011105</v>
          </cell>
          <cell r="B107" t="str">
            <v>    派驻派出机构</v>
          </cell>
          <cell r="C107">
            <v>0</v>
          </cell>
          <cell r="D107">
            <v>0</v>
          </cell>
          <cell r="E107">
            <v>0</v>
          </cell>
          <cell r="F107">
            <v>0</v>
          </cell>
        </row>
        <row r="108">
          <cell r="A108">
            <v>2011106</v>
          </cell>
          <cell r="B108" t="str">
            <v>    巡视工作</v>
          </cell>
          <cell r="C108">
            <v>0</v>
          </cell>
          <cell r="D108">
            <v>0</v>
          </cell>
          <cell r="E108">
            <v>0</v>
          </cell>
          <cell r="F108">
            <v>0</v>
          </cell>
        </row>
        <row r="109">
          <cell r="A109">
            <v>2011150</v>
          </cell>
          <cell r="B109" t="str">
            <v>    事业运行</v>
          </cell>
          <cell r="C109">
            <v>0</v>
          </cell>
          <cell r="D109">
            <v>0</v>
          </cell>
          <cell r="E109">
            <v>0</v>
          </cell>
          <cell r="F109">
            <v>0</v>
          </cell>
        </row>
        <row r="110">
          <cell r="A110">
            <v>2011199</v>
          </cell>
          <cell r="B110" t="str">
            <v>    其他纪检监察事务支出</v>
          </cell>
          <cell r="C110">
            <v>0</v>
          </cell>
          <cell r="D110">
            <v>0</v>
          </cell>
          <cell r="E110">
            <v>0</v>
          </cell>
          <cell r="F110">
            <v>0</v>
          </cell>
        </row>
        <row r="111">
          <cell r="A111">
            <v>20113</v>
          </cell>
          <cell r="B111" t="str">
            <v>  商贸事务</v>
          </cell>
          <cell r="C111">
            <v>179</v>
          </cell>
          <cell r="D111">
            <v>0</v>
          </cell>
          <cell r="E111">
            <v>0</v>
          </cell>
          <cell r="F111">
            <v>179</v>
          </cell>
        </row>
        <row r="112">
          <cell r="A112">
            <v>2011301</v>
          </cell>
          <cell r="B112" t="str">
            <v>    行政运行</v>
          </cell>
          <cell r="C112">
            <v>174</v>
          </cell>
          <cell r="D112">
            <v>0</v>
          </cell>
          <cell r="E112">
            <v>0</v>
          </cell>
          <cell r="F112">
            <v>174</v>
          </cell>
        </row>
        <row r="113">
          <cell r="A113">
            <v>2011302</v>
          </cell>
          <cell r="B113" t="str">
            <v>    一般行政管理事务</v>
          </cell>
          <cell r="C113">
            <v>0</v>
          </cell>
          <cell r="D113">
            <v>0</v>
          </cell>
          <cell r="E113">
            <v>0</v>
          </cell>
          <cell r="F113">
            <v>0</v>
          </cell>
        </row>
        <row r="114">
          <cell r="A114">
            <v>2011303</v>
          </cell>
          <cell r="B114" t="str">
            <v>    机关服务</v>
          </cell>
          <cell r="C114">
            <v>0</v>
          </cell>
          <cell r="D114">
            <v>0</v>
          </cell>
          <cell r="E114">
            <v>0</v>
          </cell>
          <cell r="F114">
            <v>0</v>
          </cell>
        </row>
        <row r="115">
          <cell r="A115">
            <v>2011304</v>
          </cell>
          <cell r="B115" t="str">
            <v>    对外贸易管理</v>
          </cell>
          <cell r="C115">
            <v>0</v>
          </cell>
          <cell r="D115">
            <v>0</v>
          </cell>
          <cell r="E115">
            <v>0</v>
          </cell>
          <cell r="F115">
            <v>0</v>
          </cell>
        </row>
        <row r="116">
          <cell r="A116">
            <v>2011305</v>
          </cell>
          <cell r="B116" t="str">
            <v>    国际经济合作</v>
          </cell>
          <cell r="C116">
            <v>0</v>
          </cell>
          <cell r="D116">
            <v>0</v>
          </cell>
          <cell r="E116">
            <v>0</v>
          </cell>
          <cell r="F116">
            <v>0</v>
          </cell>
        </row>
        <row r="117">
          <cell r="A117">
            <v>2011306</v>
          </cell>
          <cell r="B117" t="str">
            <v>    外资管理</v>
          </cell>
          <cell r="C117">
            <v>0</v>
          </cell>
          <cell r="D117">
            <v>0</v>
          </cell>
          <cell r="E117">
            <v>0</v>
          </cell>
          <cell r="F117">
            <v>0</v>
          </cell>
        </row>
        <row r="118">
          <cell r="A118">
            <v>2011307</v>
          </cell>
          <cell r="B118" t="str">
            <v>    国内贸易管理</v>
          </cell>
          <cell r="C118">
            <v>0</v>
          </cell>
          <cell r="D118">
            <v>0</v>
          </cell>
          <cell r="E118">
            <v>0</v>
          </cell>
          <cell r="F118">
            <v>0</v>
          </cell>
        </row>
        <row r="119">
          <cell r="A119">
            <v>2011308</v>
          </cell>
          <cell r="B119" t="str">
            <v>    招商引资</v>
          </cell>
          <cell r="C119">
            <v>0</v>
          </cell>
          <cell r="D119">
            <v>0</v>
          </cell>
          <cell r="E119">
            <v>0</v>
          </cell>
          <cell r="F119">
            <v>0</v>
          </cell>
        </row>
        <row r="120">
          <cell r="A120">
            <v>2011350</v>
          </cell>
          <cell r="B120" t="str">
            <v>    事业运行</v>
          </cell>
          <cell r="C120">
            <v>0</v>
          </cell>
          <cell r="D120">
            <v>0</v>
          </cell>
          <cell r="E120">
            <v>0</v>
          </cell>
          <cell r="F120">
            <v>0</v>
          </cell>
        </row>
        <row r="121">
          <cell r="A121">
            <v>2011399</v>
          </cell>
          <cell r="B121" t="str">
            <v>    其他商贸事务支出</v>
          </cell>
          <cell r="C121">
            <v>5</v>
          </cell>
          <cell r="D121">
            <v>0</v>
          </cell>
          <cell r="E121">
            <v>0</v>
          </cell>
          <cell r="F121">
            <v>5</v>
          </cell>
        </row>
        <row r="122">
          <cell r="A122">
            <v>20114</v>
          </cell>
          <cell r="B122" t="str">
            <v>  知识产权事务</v>
          </cell>
          <cell r="C122">
            <v>0</v>
          </cell>
          <cell r="D122">
            <v>0</v>
          </cell>
          <cell r="E122">
            <v>0</v>
          </cell>
          <cell r="F122">
            <v>0</v>
          </cell>
        </row>
        <row r="123">
          <cell r="A123">
            <v>2011401</v>
          </cell>
          <cell r="B123" t="str">
            <v>    行政运行</v>
          </cell>
          <cell r="C123">
            <v>0</v>
          </cell>
          <cell r="D123">
            <v>0</v>
          </cell>
          <cell r="E123">
            <v>0</v>
          </cell>
          <cell r="F123">
            <v>0</v>
          </cell>
        </row>
        <row r="124">
          <cell r="A124">
            <v>2011402</v>
          </cell>
          <cell r="B124" t="str">
            <v>    一般行政管理事务</v>
          </cell>
          <cell r="C124">
            <v>0</v>
          </cell>
          <cell r="D124">
            <v>0</v>
          </cell>
          <cell r="E124">
            <v>0</v>
          </cell>
          <cell r="F124">
            <v>0</v>
          </cell>
        </row>
        <row r="125">
          <cell r="A125">
            <v>2011403</v>
          </cell>
          <cell r="B125" t="str">
            <v>    机关服务</v>
          </cell>
          <cell r="C125">
            <v>0</v>
          </cell>
          <cell r="D125">
            <v>0</v>
          </cell>
          <cell r="E125">
            <v>0</v>
          </cell>
          <cell r="F125">
            <v>0</v>
          </cell>
        </row>
        <row r="126">
          <cell r="A126">
            <v>2011404</v>
          </cell>
          <cell r="B126" t="str">
            <v>    专利审批</v>
          </cell>
          <cell r="C126">
            <v>0</v>
          </cell>
          <cell r="D126">
            <v>0</v>
          </cell>
          <cell r="E126">
            <v>0</v>
          </cell>
          <cell r="F126">
            <v>0</v>
          </cell>
        </row>
        <row r="127">
          <cell r="A127">
            <v>2011405</v>
          </cell>
          <cell r="B127" t="str">
            <v>    知识产权战略和规划</v>
          </cell>
          <cell r="C127">
            <v>0</v>
          </cell>
          <cell r="D127">
            <v>0</v>
          </cell>
          <cell r="E127">
            <v>0</v>
          </cell>
          <cell r="F127">
            <v>0</v>
          </cell>
        </row>
        <row r="128">
          <cell r="A128">
            <v>2011408</v>
          </cell>
          <cell r="B128" t="str">
            <v>    国际合作与交流</v>
          </cell>
          <cell r="C128">
            <v>0</v>
          </cell>
          <cell r="D128">
            <v>0</v>
          </cell>
          <cell r="E128">
            <v>0</v>
          </cell>
          <cell r="F128">
            <v>0</v>
          </cell>
        </row>
        <row r="129">
          <cell r="A129">
            <v>2011409</v>
          </cell>
          <cell r="B129" t="str">
            <v>    知识产权宏观管理</v>
          </cell>
          <cell r="C129">
            <v>0</v>
          </cell>
          <cell r="D129">
            <v>0</v>
          </cell>
          <cell r="E129">
            <v>0</v>
          </cell>
          <cell r="F129">
            <v>0</v>
          </cell>
        </row>
        <row r="130">
          <cell r="A130">
            <v>2011410</v>
          </cell>
          <cell r="B130" t="str">
            <v>    商标管理</v>
          </cell>
          <cell r="C130">
            <v>0</v>
          </cell>
          <cell r="D130">
            <v>0</v>
          </cell>
          <cell r="E130">
            <v>0</v>
          </cell>
          <cell r="F130">
            <v>0</v>
          </cell>
        </row>
        <row r="131">
          <cell r="A131">
            <v>2011411</v>
          </cell>
          <cell r="B131" t="str">
            <v>    原产地地理标志管理</v>
          </cell>
          <cell r="C131">
            <v>0</v>
          </cell>
          <cell r="D131">
            <v>0</v>
          </cell>
          <cell r="E131">
            <v>0</v>
          </cell>
          <cell r="F131">
            <v>0</v>
          </cell>
        </row>
        <row r="132">
          <cell r="A132">
            <v>2011450</v>
          </cell>
          <cell r="B132" t="str">
            <v>    事业运行</v>
          </cell>
          <cell r="C132">
            <v>0</v>
          </cell>
          <cell r="D132">
            <v>0</v>
          </cell>
          <cell r="E132">
            <v>0</v>
          </cell>
          <cell r="F132">
            <v>0</v>
          </cell>
        </row>
        <row r="133">
          <cell r="A133">
            <v>2011499</v>
          </cell>
          <cell r="B133" t="str">
            <v>    其他知识产权事务支出</v>
          </cell>
          <cell r="C133">
            <v>0</v>
          </cell>
          <cell r="D133">
            <v>0</v>
          </cell>
          <cell r="E133">
            <v>0</v>
          </cell>
          <cell r="F133">
            <v>0</v>
          </cell>
        </row>
        <row r="134">
          <cell r="A134">
            <v>20123</v>
          </cell>
          <cell r="B134" t="str">
            <v>  民族事务</v>
          </cell>
          <cell r="C134">
            <v>198</v>
          </cell>
          <cell r="D134">
            <v>0</v>
          </cell>
          <cell r="E134">
            <v>0</v>
          </cell>
          <cell r="F134">
            <v>198</v>
          </cell>
        </row>
        <row r="135">
          <cell r="A135">
            <v>2012301</v>
          </cell>
          <cell r="B135" t="str">
            <v>    行政运行</v>
          </cell>
          <cell r="C135">
            <v>0</v>
          </cell>
          <cell r="D135">
            <v>0</v>
          </cell>
          <cell r="E135">
            <v>0</v>
          </cell>
          <cell r="F135">
            <v>0</v>
          </cell>
        </row>
        <row r="136">
          <cell r="A136">
            <v>2012302</v>
          </cell>
          <cell r="B136" t="str">
            <v>    一般行政管理事务</v>
          </cell>
          <cell r="C136">
            <v>0</v>
          </cell>
          <cell r="D136">
            <v>0</v>
          </cell>
          <cell r="E136">
            <v>0</v>
          </cell>
          <cell r="F136">
            <v>0</v>
          </cell>
        </row>
        <row r="137">
          <cell r="A137">
            <v>2012303</v>
          </cell>
          <cell r="B137" t="str">
            <v>    机关服务</v>
          </cell>
          <cell r="C137">
            <v>0</v>
          </cell>
          <cell r="D137">
            <v>0</v>
          </cell>
          <cell r="E137">
            <v>0</v>
          </cell>
          <cell r="F137">
            <v>0</v>
          </cell>
        </row>
        <row r="138">
          <cell r="A138">
            <v>2012304</v>
          </cell>
          <cell r="B138" t="str">
            <v>    民族工作专项</v>
          </cell>
          <cell r="C138">
            <v>0</v>
          </cell>
          <cell r="D138">
            <v>0</v>
          </cell>
          <cell r="E138">
            <v>0</v>
          </cell>
          <cell r="F138">
            <v>0</v>
          </cell>
        </row>
        <row r="139">
          <cell r="A139">
            <v>2012350</v>
          </cell>
          <cell r="B139" t="str">
            <v>    事业运行</v>
          </cell>
          <cell r="C139">
            <v>0</v>
          </cell>
          <cell r="D139">
            <v>0</v>
          </cell>
          <cell r="E139">
            <v>0</v>
          </cell>
          <cell r="F139">
            <v>0</v>
          </cell>
        </row>
        <row r="140">
          <cell r="A140">
            <v>2012399</v>
          </cell>
          <cell r="B140" t="str">
            <v>    其他民族事务支出</v>
          </cell>
          <cell r="C140">
            <v>198</v>
          </cell>
          <cell r="D140">
            <v>0</v>
          </cell>
          <cell r="E140">
            <v>0</v>
          </cell>
          <cell r="F140">
            <v>198</v>
          </cell>
        </row>
        <row r="141">
          <cell r="A141">
            <v>20125</v>
          </cell>
          <cell r="B141" t="str">
            <v>  港澳台事务</v>
          </cell>
          <cell r="C141">
            <v>0</v>
          </cell>
          <cell r="D141">
            <v>0</v>
          </cell>
          <cell r="E141">
            <v>0</v>
          </cell>
          <cell r="F141">
            <v>0</v>
          </cell>
        </row>
        <row r="142">
          <cell r="A142">
            <v>2012501</v>
          </cell>
          <cell r="B142" t="str">
            <v>    行政运行</v>
          </cell>
          <cell r="C142">
            <v>0</v>
          </cell>
          <cell r="D142">
            <v>0</v>
          </cell>
          <cell r="E142">
            <v>0</v>
          </cell>
          <cell r="F142">
            <v>0</v>
          </cell>
        </row>
        <row r="143">
          <cell r="A143">
            <v>2012502</v>
          </cell>
          <cell r="B143" t="str">
            <v>    一般行政管理事务</v>
          </cell>
          <cell r="C143">
            <v>0</v>
          </cell>
          <cell r="D143">
            <v>0</v>
          </cell>
          <cell r="E143">
            <v>0</v>
          </cell>
          <cell r="F143">
            <v>0</v>
          </cell>
        </row>
        <row r="144">
          <cell r="A144">
            <v>2012503</v>
          </cell>
          <cell r="B144" t="str">
            <v>    机关服务</v>
          </cell>
          <cell r="C144">
            <v>0</v>
          </cell>
          <cell r="D144">
            <v>0</v>
          </cell>
          <cell r="E144">
            <v>0</v>
          </cell>
          <cell r="F144">
            <v>0</v>
          </cell>
        </row>
        <row r="145">
          <cell r="A145">
            <v>2012504</v>
          </cell>
          <cell r="B145" t="str">
            <v>    港澳事务</v>
          </cell>
          <cell r="C145">
            <v>0</v>
          </cell>
          <cell r="D145">
            <v>0</v>
          </cell>
          <cell r="E145">
            <v>0</v>
          </cell>
          <cell r="F145">
            <v>0</v>
          </cell>
        </row>
        <row r="146">
          <cell r="A146">
            <v>2012505</v>
          </cell>
          <cell r="B146" t="str">
            <v>    台湾事务</v>
          </cell>
          <cell r="C146">
            <v>0</v>
          </cell>
          <cell r="D146">
            <v>0</v>
          </cell>
          <cell r="E146">
            <v>0</v>
          </cell>
          <cell r="F146">
            <v>0</v>
          </cell>
        </row>
        <row r="147">
          <cell r="A147">
            <v>2012550</v>
          </cell>
          <cell r="B147" t="str">
            <v>    事业运行</v>
          </cell>
          <cell r="C147">
            <v>0</v>
          </cell>
          <cell r="D147">
            <v>0</v>
          </cell>
          <cell r="E147">
            <v>0</v>
          </cell>
          <cell r="F147">
            <v>0</v>
          </cell>
        </row>
        <row r="148">
          <cell r="A148">
            <v>2012599</v>
          </cell>
          <cell r="B148" t="str">
            <v>    其他港澳台事务支出</v>
          </cell>
          <cell r="C148">
            <v>0</v>
          </cell>
          <cell r="D148">
            <v>0</v>
          </cell>
          <cell r="E148">
            <v>0</v>
          </cell>
          <cell r="F148">
            <v>0</v>
          </cell>
        </row>
        <row r="149">
          <cell r="A149">
            <v>20126</v>
          </cell>
          <cell r="B149" t="str">
            <v>  档案事务</v>
          </cell>
          <cell r="C149">
            <v>114</v>
          </cell>
          <cell r="D149">
            <v>0</v>
          </cell>
          <cell r="E149">
            <v>0</v>
          </cell>
          <cell r="F149">
            <v>114</v>
          </cell>
        </row>
        <row r="150">
          <cell r="A150">
            <v>2012601</v>
          </cell>
          <cell r="B150" t="str">
            <v>    行政运行</v>
          </cell>
          <cell r="C150">
            <v>86</v>
          </cell>
          <cell r="D150">
            <v>0</v>
          </cell>
          <cell r="E150">
            <v>0</v>
          </cell>
          <cell r="F150">
            <v>86</v>
          </cell>
        </row>
        <row r="151">
          <cell r="A151">
            <v>2012602</v>
          </cell>
          <cell r="B151" t="str">
            <v>    一般行政管理事务</v>
          </cell>
          <cell r="C151">
            <v>0</v>
          </cell>
          <cell r="D151">
            <v>0</v>
          </cell>
          <cell r="E151">
            <v>0</v>
          </cell>
          <cell r="F151">
            <v>0</v>
          </cell>
        </row>
        <row r="152">
          <cell r="A152">
            <v>2012603</v>
          </cell>
          <cell r="B152" t="str">
            <v>    机关服务</v>
          </cell>
          <cell r="C152">
            <v>0</v>
          </cell>
          <cell r="D152">
            <v>0</v>
          </cell>
          <cell r="E152">
            <v>0</v>
          </cell>
          <cell r="F152">
            <v>0</v>
          </cell>
        </row>
        <row r="153">
          <cell r="A153">
            <v>2012604</v>
          </cell>
          <cell r="B153" t="str">
            <v>    档案馆</v>
          </cell>
          <cell r="C153">
            <v>18</v>
          </cell>
          <cell r="D153">
            <v>0</v>
          </cell>
          <cell r="E153">
            <v>0</v>
          </cell>
          <cell r="F153">
            <v>18</v>
          </cell>
        </row>
        <row r="154">
          <cell r="A154">
            <v>2012699</v>
          </cell>
          <cell r="B154" t="str">
            <v>    其他档案事务支出</v>
          </cell>
          <cell r="C154">
            <v>10</v>
          </cell>
          <cell r="D154">
            <v>0</v>
          </cell>
          <cell r="E154">
            <v>0</v>
          </cell>
          <cell r="F154">
            <v>10</v>
          </cell>
        </row>
        <row r="155">
          <cell r="A155">
            <v>20128</v>
          </cell>
          <cell r="B155" t="str">
            <v>  民主党派及工商联事务</v>
          </cell>
          <cell r="C155">
            <v>71</v>
          </cell>
          <cell r="D155">
            <v>0</v>
          </cell>
          <cell r="E155">
            <v>0</v>
          </cell>
          <cell r="F155">
            <v>71</v>
          </cell>
        </row>
        <row r="156">
          <cell r="A156">
            <v>2012801</v>
          </cell>
          <cell r="B156" t="str">
            <v>    行政运行</v>
          </cell>
          <cell r="C156">
            <v>71</v>
          </cell>
          <cell r="D156">
            <v>0</v>
          </cell>
          <cell r="E156">
            <v>0</v>
          </cell>
          <cell r="F156">
            <v>71</v>
          </cell>
        </row>
        <row r="157">
          <cell r="A157">
            <v>2012802</v>
          </cell>
          <cell r="B157" t="str">
            <v>    一般行政管理事务</v>
          </cell>
          <cell r="C157">
            <v>0</v>
          </cell>
          <cell r="D157">
            <v>0</v>
          </cell>
          <cell r="E157">
            <v>0</v>
          </cell>
          <cell r="F157">
            <v>0</v>
          </cell>
        </row>
        <row r="158">
          <cell r="A158">
            <v>2012803</v>
          </cell>
          <cell r="B158" t="str">
            <v>    机关服务</v>
          </cell>
          <cell r="C158">
            <v>0</v>
          </cell>
          <cell r="D158">
            <v>0</v>
          </cell>
          <cell r="E158">
            <v>0</v>
          </cell>
          <cell r="F158">
            <v>0</v>
          </cell>
        </row>
        <row r="159">
          <cell r="A159">
            <v>2012804</v>
          </cell>
          <cell r="B159" t="str">
            <v>    参政议政</v>
          </cell>
          <cell r="C159">
            <v>0</v>
          </cell>
          <cell r="D159">
            <v>0</v>
          </cell>
          <cell r="E159">
            <v>0</v>
          </cell>
          <cell r="F159">
            <v>0</v>
          </cell>
        </row>
        <row r="160">
          <cell r="A160">
            <v>2012850</v>
          </cell>
          <cell r="B160" t="str">
            <v>    事业运行</v>
          </cell>
          <cell r="C160">
            <v>0</v>
          </cell>
          <cell r="D160">
            <v>0</v>
          </cell>
          <cell r="E160">
            <v>0</v>
          </cell>
          <cell r="F160">
            <v>0</v>
          </cell>
        </row>
        <row r="161">
          <cell r="A161">
            <v>2012899</v>
          </cell>
          <cell r="B161" t="str">
            <v>    其他民主党派及工商联事务支出</v>
          </cell>
          <cell r="C161">
            <v>0</v>
          </cell>
          <cell r="D161">
            <v>0</v>
          </cell>
          <cell r="E161">
            <v>0</v>
          </cell>
          <cell r="F161">
            <v>0</v>
          </cell>
        </row>
        <row r="162">
          <cell r="A162">
            <v>20129</v>
          </cell>
          <cell r="B162" t="str">
            <v>  群众团体事务</v>
          </cell>
          <cell r="C162">
            <v>345</v>
          </cell>
          <cell r="D162">
            <v>0</v>
          </cell>
          <cell r="E162">
            <v>0</v>
          </cell>
          <cell r="F162">
            <v>345</v>
          </cell>
        </row>
        <row r="163">
          <cell r="A163">
            <v>2012901</v>
          </cell>
          <cell r="B163" t="str">
            <v>    行政运行</v>
          </cell>
          <cell r="C163">
            <v>220</v>
          </cell>
          <cell r="D163">
            <v>0</v>
          </cell>
          <cell r="E163">
            <v>0</v>
          </cell>
          <cell r="F163">
            <v>220</v>
          </cell>
        </row>
        <row r="164">
          <cell r="A164">
            <v>2012902</v>
          </cell>
          <cell r="B164" t="str">
            <v>    一般行政管理事务</v>
          </cell>
          <cell r="C164">
            <v>6</v>
          </cell>
          <cell r="D164">
            <v>0</v>
          </cell>
          <cell r="E164">
            <v>0</v>
          </cell>
          <cell r="F164">
            <v>6</v>
          </cell>
        </row>
        <row r="165">
          <cell r="A165">
            <v>2012903</v>
          </cell>
          <cell r="B165" t="str">
            <v>    机关服务</v>
          </cell>
          <cell r="C165">
            <v>0</v>
          </cell>
          <cell r="D165">
            <v>0</v>
          </cell>
          <cell r="E165">
            <v>0</v>
          </cell>
          <cell r="F165">
            <v>0</v>
          </cell>
        </row>
        <row r="166">
          <cell r="A166">
            <v>2012906</v>
          </cell>
          <cell r="B166" t="str">
            <v>    工会事务</v>
          </cell>
          <cell r="C166">
            <v>0</v>
          </cell>
          <cell r="D166">
            <v>0</v>
          </cell>
          <cell r="E166">
            <v>0</v>
          </cell>
          <cell r="F166">
            <v>0</v>
          </cell>
        </row>
        <row r="167">
          <cell r="A167">
            <v>2012950</v>
          </cell>
          <cell r="B167" t="str">
            <v>    事业运行</v>
          </cell>
          <cell r="C167">
            <v>37</v>
          </cell>
          <cell r="D167">
            <v>0</v>
          </cell>
          <cell r="E167">
            <v>0</v>
          </cell>
          <cell r="F167">
            <v>37</v>
          </cell>
        </row>
        <row r="168">
          <cell r="A168">
            <v>2012999</v>
          </cell>
          <cell r="B168" t="str">
            <v>    其他群众团体事务支出</v>
          </cell>
          <cell r="C168">
            <v>82</v>
          </cell>
          <cell r="D168">
            <v>0</v>
          </cell>
          <cell r="E168">
            <v>0</v>
          </cell>
          <cell r="F168">
            <v>82</v>
          </cell>
        </row>
        <row r="169">
          <cell r="A169">
            <v>20131</v>
          </cell>
          <cell r="B169" t="str">
            <v>  党委办公厅(室)及相关机构事务</v>
          </cell>
          <cell r="C169">
            <v>965</v>
          </cell>
          <cell r="D169">
            <v>40</v>
          </cell>
          <cell r="E169">
            <v>68</v>
          </cell>
          <cell r="F169">
            <v>1073</v>
          </cell>
        </row>
        <row r="170">
          <cell r="A170">
            <v>2013101</v>
          </cell>
          <cell r="B170" t="str">
            <v>    行政运行</v>
          </cell>
          <cell r="C170">
            <v>893</v>
          </cell>
          <cell r="D170">
            <v>40</v>
          </cell>
          <cell r="E170">
            <v>51</v>
          </cell>
          <cell r="F170">
            <v>984</v>
          </cell>
        </row>
        <row r="171">
          <cell r="A171">
            <v>2013102</v>
          </cell>
          <cell r="B171" t="str">
            <v>    一般行政管理事务</v>
          </cell>
          <cell r="C171">
            <v>4</v>
          </cell>
          <cell r="D171">
            <v>0</v>
          </cell>
          <cell r="E171">
            <v>0</v>
          </cell>
          <cell r="F171">
            <v>4</v>
          </cell>
        </row>
        <row r="172">
          <cell r="A172">
            <v>2013103</v>
          </cell>
          <cell r="B172" t="str">
            <v>    机关服务</v>
          </cell>
          <cell r="C172">
            <v>0</v>
          </cell>
          <cell r="D172">
            <v>0</v>
          </cell>
          <cell r="E172">
            <v>0</v>
          </cell>
          <cell r="F172">
            <v>0</v>
          </cell>
        </row>
        <row r="173">
          <cell r="A173">
            <v>2013105</v>
          </cell>
          <cell r="B173" t="str">
            <v>    专项业务</v>
          </cell>
          <cell r="C173">
            <v>0</v>
          </cell>
          <cell r="D173">
            <v>0</v>
          </cell>
          <cell r="E173">
            <v>0</v>
          </cell>
          <cell r="F173">
            <v>0</v>
          </cell>
        </row>
        <row r="174">
          <cell r="A174">
            <v>2013150</v>
          </cell>
          <cell r="B174" t="str">
            <v>    事业运行</v>
          </cell>
          <cell r="C174">
            <v>68</v>
          </cell>
          <cell r="D174">
            <v>0</v>
          </cell>
          <cell r="E174">
            <v>17</v>
          </cell>
          <cell r="F174">
            <v>85</v>
          </cell>
        </row>
        <row r="175">
          <cell r="A175">
            <v>2013199</v>
          </cell>
          <cell r="B175" t="str">
            <v>    其他党委办公厅(室)及相关机构事务支出</v>
          </cell>
          <cell r="C175">
            <v>0</v>
          </cell>
          <cell r="D175">
            <v>0</v>
          </cell>
          <cell r="E175">
            <v>0</v>
          </cell>
          <cell r="F175">
            <v>0</v>
          </cell>
        </row>
        <row r="176">
          <cell r="A176">
            <v>20132</v>
          </cell>
          <cell r="B176" t="str">
            <v>  组织事务</v>
          </cell>
          <cell r="C176">
            <v>608</v>
          </cell>
          <cell r="D176">
            <v>11</v>
          </cell>
          <cell r="E176">
            <v>0</v>
          </cell>
          <cell r="F176">
            <v>619</v>
          </cell>
        </row>
        <row r="177">
          <cell r="A177">
            <v>2013201</v>
          </cell>
          <cell r="B177" t="str">
            <v>    行政运行</v>
          </cell>
          <cell r="C177">
            <v>551</v>
          </cell>
          <cell r="D177">
            <v>0</v>
          </cell>
          <cell r="E177">
            <v>0</v>
          </cell>
          <cell r="F177">
            <v>551</v>
          </cell>
        </row>
        <row r="178">
          <cell r="A178">
            <v>2013202</v>
          </cell>
          <cell r="B178" t="str">
            <v>    一般行政管理事务</v>
          </cell>
          <cell r="C178">
            <v>57</v>
          </cell>
          <cell r="D178">
            <v>11</v>
          </cell>
          <cell r="E178">
            <v>0</v>
          </cell>
          <cell r="F178">
            <v>68</v>
          </cell>
        </row>
        <row r="179">
          <cell r="A179">
            <v>2013203</v>
          </cell>
          <cell r="B179" t="str">
            <v>    机关服务</v>
          </cell>
          <cell r="C179">
            <v>0</v>
          </cell>
          <cell r="D179">
            <v>0</v>
          </cell>
          <cell r="E179">
            <v>0</v>
          </cell>
          <cell r="F179">
            <v>0</v>
          </cell>
        </row>
        <row r="180">
          <cell r="A180">
            <v>2013204</v>
          </cell>
          <cell r="B180" t="str">
            <v>    公务员事务</v>
          </cell>
          <cell r="C180">
            <v>0</v>
          </cell>
          <cell r="D180">
            <v>0</v>
          </cell>
          <cell r="E180">
            <v>0</v>
          </cell>
          <cell r="F180">
            <v>0</v>
          </cell>
        </row>
        <row r="181">
          <cell r="A181">
            <v>2013250</v>
          </cell>
          <cell r="B181" t="str">
            <v>    事业运行</v>
          </cell>
          <cell r="C181">
            <v>0</v>
          </cell>
          <cell r="D181">
            <v>0</v>
          </cell>
          <cell r="E181">
            <v>0</v>
          </cell>
          <cell r="F181">
            <v>0</v>
          </cell>
        </row>
        <row r="182">
          <cell r="A182">
            <v>2013299</v>
          </cell>
          <cell r="B182" t="str">
            <v>    其他组织事务支出</v>
          </cell>
          <cell r="C182">
            <v>0</v>
          </cell>
          <cell r="D182">
            <v>0</v>
          </cell>
          <cell r="E182">
            <v>0</v>
          </cell>
          <cell r="F182">
            <v>0</v>
          </cell>
        </row>
        <row r="183">
          <cell r="A183">
            <v>20133</v>
          </cell>
          <cell r="B183" t="str">
            <v>  宣传事务</v>
          </cell>
          <cell r="C183">
            <v>756</v>
          </cell>
          <cell r="D183">
            <v>0</v>
          </cell>
          <cell r="E183">
            <v>174</v>
          </cell>
          <cell r="F183">
            <v>930</v>
          </cell>
        </row>
        <row r="184">
          <cell r="A184">
            <v>2013301</v>
          </cell>
          <cell r="B184" t="str">
            <v>    行政运行</v>
          </cell>
          <cell r="C184">
            <v>221</v>
          </cell>
          <cell r="D184">
            <v>0</v>
          </cell>
          <cell r="E184">
            <v>90</v>
          </cell>
          <cell r="F184">
            <v>311</v>
          </cell>
        </row>
        <row r="185">
          <cell r="A185">
            <v>2013302</v>
          </cell>
          <cell r="B185" t="str">
            <v>    一般行政管理事务</v>
          </cell>
          <cell r="C185">
            <v>502</v>
          </cell>
          <cell r="D185">
            <v>0</v>
          </cell>
          <cell r="E185">
            <v>84</v>
          </cell>
          <cell r="F185">
            <v>586</v>
          </cell>
        </row>
        <row r="186">
          <cell r="A186">
            <v>2013303</v>
          </cell>
          <cell r="B186" t="str">
            <v>    机关服务</v>
          </cell>
          <cell r="C186">
            <v>0</v>
          </cell>
          <cell r="D186">
            <v>0</v>
          </cell>
          <cell r="E186">
            <v>0</v>
          </cell>
          <cell r="F186">
            <v>0</v>
          </cell>
        </row>
        <row r="187">
          <cell r="A187">
            <v>2013304</v>
          </cell>
          <cell r="B187" t="str">
            <v>    宣传管理</v>
          </cell>
          <cell r="C187">
            <v>0</v>
          </cell>
          <cell r="D187">
            <v>0</v>
          </cell>
          <cell r="E187">
            <v>0</v>
          </cell>
          <cell r="F187">
            <v>0</v>
          </cell>
        </row>
        <row r="188">
          <cell r="A188">
            <v>2013350</v>
          </cell>
          <cell r="B188" t="str">
            <v>    事业运行</v>
          </cell>
          <cell r="C188">
            <v>33</v>
          </cell>
          <cell r="D188">
            <v>0</v>
          </cell>
          <cell r="E188">
            <v>0</v>
          </cell>
          <cell r="F188">
            <v>33</v>
          </cell>
        </row>
        <row r="189">
          <cell r="A189">
            <v>2013399</v>
          </cell>
          <cell r="B189" t="str">
            <v>    其他宣传事务支出</v>
          </cell>
          <cell r="C189">
            <v>0</v>
          </cell>
          <cell r="D189">
            <v>0</v>
          </cell>
          <cell r="E189">
            <v>0</v>
          </cell>
          <cell r="F189">
            <v>0</v>
          </cell>
        </row>
        <row r="190">
          <cell r="A190">
            <v>20134</v>
          </cell>
          <cell r="B190" t="str">
            <v>  统战事务</v>
          </cell>
          <cell r="C190">
            <v>383</v>
          </cell>
          <cell r="D190">
            <v>0</v>
          </cell>
          <cell r="E190">
            <v>0</v>
          </cell>
          <cell r="F190">
            <v>383</v>
          </cell>
        </row>
        <row r="191">
          <cell r="A191">
            <v>2013401</v>
          </cell>
          <cell r="B191" t="str">
            <v>    行政运行</v>
          </cell>
          <cell r="C191">
            <v>168</v>
          </cell>
          <cell r="D191">
            <v>0</v>
          </cell>
          <cell r="E191">
            <v>0</v>
          </cell>
          <cell r="F191">
            <v>168</v>
          </cell>
        </row>
        <row r="192">
          <cell r="A192">
            <v>2013402</v>
          </cell>
          <cell r="B192" t="str">
            <v>    一般行政管理事务</v>
          </cell>
          <cell r="C192">
            <v>0</v>
          </cell>
          <cell r="D192">
            <v>0</v>
          </cell>
          <cell r="E192">
            <v>0</v>
          </cell>
          <cell r="F192">
            <v>0</v>
          </cell>
        </row>
        <row r="193">
          <cell r="A193">
            <v>2013403</v>
          </cell>
          <cell r="B193" t="str">
            <v>    机关服务</v>
          </cell>
          <cell r="C193">
            <v>0</v>
          </cell>
          <cell r="D193">
            <v>0</v>
          </cell>
          <cell r="E193">
            <v>0</v>
          </cell>
          <cell r="F193">
            <v>0</v>
          </cell>
        </row>
        <row r="194">
          <cell r="A194">
            <v>2013404</v>
          </cell>
          <cell r="B194" t="str">
            <v>    宗教事务</v>
          </cell>
          <cell r="C194">
            <v>183</v>
          </cell>
          <cell r="D194">
            <v>0</v>
          </cell>
          <cell r="E194">
            <v>0</v>
          </cell>
          <cell r="F194">
            <v>183</v>
          </cell>
        </row>
        <row r="195">
          <cell r="A195">
            <v>2013405</v>
          </cell>
          <cell r="B195" t="str">
            <v>    华侨事务</v>
          </cell>
          <cell r="C195">
            <v>0</v>
          </cell>
          <cell r="D195">
            <v>0</v>
          </cell>
          <cell r="E195">
            <v>0</v>
          </cell>
          <cell r="F195">
            <v>0</v>
          </cell>
        </row>
        <row r="196">
          <cell r="A196">
            <v>2013450</v>
          </cell>
          <cell r="B196" t="str">
            <v>    事业运行</v>
          </cell>
          <cell r="C196">
            <v>0</v>
          </cell>
          <cell r="D196">
            <v>0</v>
          </cell>
          <cell r="E196">
            <v>0</v>
          </cell>
          <cell r="F196">
            <v>0</v>
          </cell>
        </row>
        <row r="197">
          <cell r="A197">
            <v>2013499</v>
          </cell>
          <cell r="B197" t="str">
            <v>    其他统战事务支出</v>
          </cell>
          <cell r="C197">
            <v>32</v>
          </cell>
          <cell r="D197">
            <v>0</v>
          </cell>
          <cell r="E197">
            <v>0</v>
          </cell>
          <cell r="F197">
            <v>32</v>
          </cell>
        </row>
        <row r="198">
          <cell r="A198">
            <v>20135</v>
          </cell>
          <cell r="B198" t="str">
            <v>  对外联络事务</v>
          </cell>
          <cell r="C198">
            <v>0</v>
          </cell>
          <cell r="D198">
            <v>0</v>
          </cell>
          <cell r="E198">
            <v>0</v>
          </cell>
          <cell r="F198">
            <v>0</v>
          </cell>
        </row>
        <row r="199">
          <cell r="A199">
            <v>2013501</v>
          </cell>
          <cell r="B199" t="str">
            <v>    行政运行</v>
          </cell>
          <cell r="C199">
            <v>0</v>
          </cell>
          <cell r="D199">
            <v>0</v>
          </cell>
          <cell r="E199">
            <v>0</v>
          </cell>
          <cell r="F199">
            <v>0</v>
          </cell>
        </row>
        <row r="200">
          <cell r="A200">
            <v>2013502</v>
          </cell>
          <cell r="B200" t="str">
            <v>    一般行政管理事务</v>
          </cell>
          <cell r="C200">
            <v>0</v>
          </cell>
          <cell r="D200">
            <v>0</v>
          </cell>
          <cell r="E200">
            <v>0</v>
          </cell>
          <cell r="F200">
            <v>0</v>
          </cell>
        </row>
        <row r="201">
          <cell r="A201">
            <v>2013503</v>
          </cell>
          <cell r="B201" t="str">
            <v>    机关服务</v>
          </cell>
          <cell r="C201">
            <v>0</v>
          </cell>
          <cell r="D201">
            <v>0</v>
          </cell>
          <cell r="E201">
            <v>0</v>
          </cell>
          <cell r="F201">
            <v>0</v>
          </cell>
        </row>
        <row r="202">
          <cell r="A202">
            <v>2013550</v>
          </cell>
          <cell r="B202" t="str">
            <v>    事业运行</v>
          </cell>
          <cell r="C202">
            <v>0</v>
          </cell>
          <cell r="D202">
            <v>0</v>
          </cell>
          <cell r="E202">
            <v>0</v>
          </cell>
          <cell r="F202">
            <v>0</v>
          </cell>
        </row>
        <row r="203">
          <cell r="A203">
            <v>2013599</v>
          </cell>
          <cell r="B203" t="str">
            <v>    其他对外联络事务支出</v>
          </cell>
          <cell r="C203">
            <v>0</v>
          </cell>
          <cell r="D203">
            <v>0</v>
          </cell>
          <cell r="E203">
            <v>0</v>
          </cell>
          <cell r="F203">
            <v>0</v>
          </cell>
        </row>
        <row r="204">
          <cell r="A204">
            <v>20136</v>
          </cell>
          <cell r="B204" t="str">
            <v>  其他共产党事务支出(款)</v>
          </cell>
          <cell r="C204">
            <v>13</v>
          </cell>
          <cell r="D204">
            <v>41</v>
          </cell>
          <cell r="E204">
            <v>0</v>
          </cell>
          <cell r="F204">
            <v>54</v>
          </cell>
        </row>
        <row r="205">
          <cell r="A205">
            <v>2013601</v>
          </cell>
          <cell r="B205" t="str">
            <v>    行政运行</v>
          </cell>
          <cell r="C205">
            <v>0</v>
          </cell>
          <cell r="D205">
            <v>0</v>
          </cell>
          <cell r="E205">
            <v>0</v>
          </cell>
          <cell r="F205">
            <v>0</v>
          </cell>
        </row>
        <row r="206">
          <cell r="A206">
            <v>2013602</v>
          </cell>
          <cell r="B206" t="str">
            <v>    一般行政管理事务</v>
          </cell>
          <cell r="C206">
            <v>1</v>
          </cell>
          <cell r="D206">
            <v>0</v>
          </cell>
          <cell r="E206">
            <v>0</v>
          </cell>
          <cell r="F206">
            <v>1</v>
          </cell>
        </row>
        <row r="207">
          <cell r="A207">
            <v>2013603</v>
          </cell>
          <cell r="B207" t="str">
            <v>    机关服务</v>
          </cell>
          <cell r="C207">
            <v>0</v>
          </cell>
          <cell r="D207">
            <v>0</v>
          </cell>
          <cell r="E207">
            <v>0</v>
          </cell>
          <cell r="F207">
            <v>0</v>
          </cell>
        </row>
        <row r="208">
          <cell r="A208">
            <v>2013650</v>
          </cell>
          <cell r="B208" t="str">
            <v>    事业运行</v>
          </cell>
          <cell r="C208">
            <v>0</v>
          </cell>
          <cell r="D208">
            <v>41</v>
          </cell>
          <cell r="E208">
            <v>0</v>
          </cell>
          <cell r="F208">
            <v>41</v>
          </cell>
        </row>
        <row r="209">
          <cell r="A209">
            <v>2013699</v>
          </cell>
          <cell r="B209" t="str">
            <v>    其他共产党事务支出(项)</v>
          </cell>
          <cell r="C209">
            <v>12</v>
          </cell>
          <cell r="D209">
            <v>0</v>
          </cell>
          <cell r="E209">
            <v>0</v>
          </cell>
          <cell r="F209">
            <v>12</v>
          </cell>
        </row>
        <row r="210">
          <cell r="A210">
            <v>20137</v>
          </cell>
          <cell r="B210" t="str">
            <v>  网信事务</v>
          </cell>
          <cell r="C210">
            <v>0</v>
          </cell>
          <cell r="D210">
            <v>0</v>
          </cell>
          <cell r="E210">
            <v>0</v>
          </cell>
          <cell r="F210">
            <v>0</v>
          </cell>
        </row>
        <row r="211">
          <cell r="A211">
            <v>2013701</v>
          </cell>
          <cell r="B211" t="str">
            <v>    行政运行</v>
          </cell>
          <cell r="C211">
            <v>0</v>
          </cell>
          <cell r="D211">
            <v>0</v>
          </cell>
          <cell r="E211">
            <v>0</v>
          </cell>
          <cell r="F211">
            <v>0</v>
          </cell>
        </row>
        <row r="212">
          <cell r="A212">
            <v>2013702</v>
          </cell>
          <cell r="B212" t="str">
            <v>    一般行政管理事务</v>
          </cell>
          <cell r="C212">
            <v>0</v>
          </cell>
          <cell r="D212">
            <v>0</v>
          </cell>
          <cell r="E212">
            <v>0</v>
          </cell>
          <cell r="F212">
            <v>0</v>
          </cell>
        </row>
        <row r="213">
          <cell r="A213">
            <v>2013703</v>
          </cell>
          <cell r="B213" t="str">
            <v>    机关服务</v>
          </cell>
          <cell r="C213">
            <v>0</v>
          </cell>
          <cell r="D213">
            <v>0</v>
          </cell>
          <cell r="E213">
            <v>0</v>
          </cell>
          <cell r="F213">
            <v>0</v>
          </cell>
        </row>
        <row r="214">
          <cell r="A214">
            <v>2013704</v>
          </cell>
          <cell r="B214" t="str">
            <v>    信息安全事务</v>
          </cell>
          <cell r="C214">
            <v>0</v>
          </cell>
          <cell r="D214">
            <v>0</v>
          </cell>
          <cell r="E214">
            <v>0</v>
          </cell>
          <cell r="F214">
            <v>0</v>
          </cell>
        </row>
        <row r="215">
          <cell r="A215">
            <v>2013750</v>
          </cell>
          <cell r="B215" t="str">
            <v>    事业运行</v>
          </cell>
          <cell r="C215">
            <v>0</v>
          </cell>
          <cell r="D215">
            <v>0</v>
          </cell>
          <cell r="E215">
            <v>0</v>
          </cell>
          <cell r="F215">
            <v>0</v>
          </cell>
        </row>
        <row r="216">
          <cell r="A216">
            <v>2013799</v>
          </cell>
          <cell r="B216" t="str">
            <v>    其他网信事务支出</v>
          </cell>
          <cell r="C216">
            <v>0</v>
          </cell>
          <cell r="D216">
            <v>0</v>
          </cell>
          <cell r="E216">
            <v>0</v>
          </cell>
          <cell r="F216">
            <v>0</v>
          </cell>
        </row>
        <row r="217">
          <cell r="A217">
            <v>20138</v>
          </cell>
          <cell r="B217" t="str">
            <v>  市场监督管理事务</v>
          </cell>
          <cell r="C217">
            <v>1088</v>
          </cell>
          <cell r="D217">
            <v>0</v>
          </cell>
          <cell r="E217">
            <v>0</v>
          </cell>
          <cell r="F217">
            <v>1088</v>
          </cell>
        </row>
        <row r="218">
          <cell r="A218">
            <v>2013801</v>
          </cell>
          <cell r="B218" t="str">
            <v>    行政运行</v>
          </cell>
          <cell r="C218">
            <v>930</v>
          </cell>
          <cell r="D218">
            <v>0</v>
          </cell>
          <cell r="E218">
            <v>0</v>
          </cell>
          <cell r="F218">
            <v>930</v>
          </cell>
        </row>
        <row r="219">
          <cell r="A219">
            <v>2013802</v>
          </cell>
          <cell r="B219" t="str">
            <v>    一般行政管理事务</v>
          </cell>
          <cell r="C219">
            <v>0</v>
          </cell>
          <cell r="D219">
            <v>0</v>
          </cell>
          <cell r="E219">
            <v>0</v>
          </cell>
          <cell r="F219">
            <v>0</v>
          </cell>
        </row>
        <row r="220">
          <cell r="A220">
            <v>2013803</v>
          </cell>
          <cell r="B220" t="str">
            <v>    机关服务</v>
          </cell>
          <cell r="C220">
            <v>0</v>
          </cell>
          <cell r="D220">
            <v>0</v>
          </cell>
          <cell r="E220">
            <v>0</v>
          </cell>
          <cell r="F220">
            <v>0</v>
          </cell>
        </row>
        <row r="221">
          <cell r="A221">
            <v>2013804</v>
          </cell>
          <cell r="B221" t="str">
            <v>    市场主体管理</v>
          </cell>
          <cell r="C221">
            <v>11</v>
          </cell>
          <cell r="D221">
            <v>0</v>
          </cell>
          <cell r="E221">
            <v>0</v>
          </cell>
          <cell r="F221">
            <v>11</v>
          </cell>
        </row>
        <row r="222">
          <cell r="A222">
            <v>2013805</v>
          </cell>
          <cell r="B222" t="str">
            <v>    市场秩序执法</v>
          </cell>
          <cell r="C222">
            <v>0</v>
          </cell>
          <cell r="D222">
            <v>0</v>
          </cell>
          <cell r="E222">
            <v>0</v>
          </cell>
          <cell r="F222">
            <v>0</v>
          </cell>
        </row>
        <row r="223">
          <cell r="A223">
            <v>2013808</v>
          </cell>
          <cell r="B223" t="str">
            <v>    信息化建设</v>
          </cell>
          <cell r="C223">
            <v>0</v>
          </cell>
          <cell r="D223">
            <v>0</v>
          </cell>
          <cell r="E223">
            <v>0</v>
          </cell>
          <cell r="F223">
            <v>0</v>
          </cell>
        </row>
        <row r="224">
          <cell r="A224">
            <v>2013810</v>
          </cell>
          <cell r="B224" t="str">
            <v>    质量基础</v>
          </cell>
          <cell r="C224">
            <v>0</v>
          </cell>
          <cell r="D224">
            <v>0</v>
          </cell>
          <cell r="E224">
            <v>0</v>
          </cell>
          <cell r="F224">
            <v>0</v>
          </cell>
        </row>
        <row r="225">
          <cell r="A225">
            <v>2013812</v>
          </cell>
          <cell r="B225" t="str">
            <v>    药品事务</v>
          </cell>
          <cell r="C225">
            <v>1</v>
          </cell>
          <cell r="D225">
            <v>0</v>
          </cell>
          <cell r="E225">
            <v>0</v>
          </cell>
          <cell r="F225">
            <v>1</v>
          </cell>
        </row>
        <row r="226">
          <cell r="A226">
            <v>2013813</v>
          </cell>
          <cell r="B226" t="str">
            <v>    医疗器械事务</v>
          </cell>
          <cell r="C226">
            <v>0</v>
          </cell>
          <cell r="D226">
            <v>0</v>
          </cell>
          <cell r="E226">
            <v>0</v>
          </cell>
          <cell r="F226">
            <v>0</v>
          </cell>
        </row>
        <row r="227">
          <cell r="A227">
            <v>2013814</v>
          </cell>
          <cell r="B227" t="str">
            <v>    化妆品事务</v>
          </cell>
          <cell r="C227">
            <v>0</v>
          </cell>
          <cell r="D227">
            <v>0</v>
          </cell>
          <cell r="E227">
            <v>0</v>
          </cell>
          <cell r="F227">
            <v>0</v>
          </cell>
        </row>
        <row r="228">
          <cell r="A228">
            <v>2013815</v>
          </cell>
          <cell r="B228" t="str">
            <v>    质量安全监管</v>
          </cell>
          <cell r="C228">
            <v>7</v>
          </cell>
          <cell r="D228">
            <v>0</v>
          </cell>
          <cell r="E228">
            <v>0</v>
          </cell>
          <cell r="F228">
            <v>7</v>
          </cell>
        </row>
        <row r="229">
          <cell r="A229">
            <v>2013816</v>
          </cell>
          <cell r="B229" t="str">
            <v>    食品安全监管</v>
          </cell>
          <cell r="C229">
            <v>0</v>
          </cell>
          <cell r="D229">
            <v>0</v>
          </cell>
          <cell r="E229">
            <v>0</v>
          </cell>
          <cell r="F229">
            <v>0</v>
          </cell>
        </row>
        <row r="230">
          <cell r="A230">
            <v>2013850</v>
          </cell>
          <cell r="B230" t="str">
            <v>    事业运行</v>
          </cell>
          <cell r="C230">
            <v>139</v>
          </cell>
          <cell r="D230">
            <v>0</v>
          </cell>
          <cell r="E230">
            <v>0</v>
          </cell>
          <cell r="F230">
            <v>139</v>
          </cell>
        </row>
        <row r="231">
          <cell r="A231">
            <v>2013899</v>
          </cell>
          <cell r="B231" t="str">
            <v>    其他市场监督管理事务</v>
          </cell>
          <cell r="C231">
            <v>0</v>
          </cell>
          <cell r="D231">
            <v>0</v>
          </cell>
          <cell r="E231">
            <v>0</v>
          </cell>
          <cell r="F231">
            <v>0</v>
          </cell>
        </row>
        <row r="232">
          <cell r="A232">
            <v>20199</v>
          </cell>
          <cell r="B232" t="str">
            <v>  其他一般公共服务支出(款)</v>
          </cell>
          <cell r="C232">
            <v>150</v>
          </cell>
          <cell r="D232">
            <v>0</v>
          </cell>
          <cell r="E232">
            <v>0</v>
          </cell>
          <cell r="F232">
            <v>150</v>
          </cell>
        </row>
        <row r="233">
          <cell r="A233">
            <v>2019901</v>
          </cell>
          <cell r="B233" t="str">
            <v>    国家赔偿费用支出</v>
          </cell>
          <cell r="C233">
            <v>0</v>
          </cell>
          <cell r="D233">
            <v>0</v>
          </cell>
          <cell r="E233">
            <v>0</v>
          </cell>
          <cell r="F233">
            <v>0</v>
          </cell>
        </row>
        <row r="234">
          <cell r="A234">
            <v>2019999</v>
          </cell>
          <cell r="B234" t="str">
            <v>    其他一般公共服务支出(项)</v>
          </cell>
          <cell r="C234">
            <v>150</v>
          </cell>
          <cell r="D234">
            <v>0</v>
          </cell>
          <cell r="E234">
            <v>0</v>
          </cell>
          <cell r="F234">
            <v>150</v>
          </cell>
        </row>
        <row r="235">
          <cell r="A235">
            <v>202</v>
          </cell>
          <cell r="B235" t="str">
            <v>外交支出</v>
          </cell>
          <cell r="C235">
            <v>0</v>
          </cell>
          <cell r="D235">
            <v>0</v>
          </cell>
          <cell r="E235">
            <v>0</v>
          </cell>
          <cell r="F235">
            <v>0</v>
          </cell>
        </row>
        <row r="236">
          <cell r="A236">
            <v>20201</v>
          </cell>
          <cell r="B236" t="str">
            <v>  外交管理事务</v>
          </cell>
          <cell r="C236">
            <v>0</v>
          </cell>
          <cell r="D236">
            <v>0</v>
          </cell>
          <cell r="E236">
            <v>0</v>
          </cell>
          <cell r="F236">
            <v>0</v>
          </cell>
        </row>
        <row r="237">
          <cell r="A237">
            <v>2020101</v>
          </cell>
          <cell r="B237" t="str">
            <v>    行政运行</v>
          </cell>
          <cell r="C237">
            <v>0</v>
          </cell>
          <cell r="D237">
            <v>0</v>
          </cell>
          <cell r="E237">
            <v>0</v>
          </cell>
          <cell r="F237">
            <v>0</v>
          </cell>
        </row>
        <row r="238">
          <cell r="A238">
            <v>2020102</v>
          </cell>
          <cell r="B238" t="str">
            <v>    一般行政管理事务</v>
          </cell>
          <cell r="C238">
            <v>0</v>
          </cell>
          <cell r="D238">
            <v>0</v>
          </cell>
          <cell r="E238">
            <v>0</v>
          </cell>
          <cell r="F238">
            <v>0</v>
          </cell>
        </row>
        <row r="239">
          <cell r="A239">
            <v>2020103</v>
          </cell>
          <cell r="B239" t="str">
            <v>    机关服务</v>
          </cell>
          <cell r="C239">
            <v>0</v>
          </cell>
          <cell r="D239">
            <v>0</v>
          </cell>
          <cell r="E239">
            <v>0</v>
          </cell>
          <cell r="F239">
            <v>0</v>
          </cell>
        </row>
        <row r="240">
          <cell r="A240">
            <v>2020104</v>
          </cell>
          <cell r="B240" t="str">
            <v>    专项业务</v>
          </cell>
          <cell r="C240">
            <v>0</v>
          </cell>
          <cell r="D240">
            <v>0</v>
          </cell>
          <cell r="E240">
            <v>0</v>
          </cell>
          <cell r="F240">
            <v>0</v>
          </cell>
        </row>
        <row r="241">
          <cell r="A241">
            <v>2020150</v>
          </cell>
          <cell r="B241" t="str">
            <v>    事业运行</v>
          </cell>
          <cell r="C241">
            <v>0</v>
          </cell>
          <cell r="D241">
            <v>0</v>
          </cell>
          <cell r="E241">
            <v>0</v>
          </cell>
          <cell r="F241">
            <v>0</v>
          </cell>
        </row>
        <row r="242">
          <cell r="A242">
            <v>2020199</v>
          </cell>
          <cell r="B242" t="str">
            <v>    其他外交管理事务支出</v>
          </cell>
          <cell r="C242">
            <v>0</v>
          </cell>
          <cell r="D242">
            <v>0</v>
          </cell>
          <cell r="E242">
            <v>0</v>
          </cell>
          <cell r="F242">
            <v>0</v>
          </cell>
        </row>
        <row r="243">
          <cell r="A243">
            <v>20202</v>
          </cell>
          <cell r="B243" t="str">
            <v>  驻外机构</v>
          </cell>
          <cell r="C243">
            <v>0</v>
          </cell>
          <cell r="D243">
            <v>0</v>
          </cell>
          <cell r="E243">
            <v>0</v>
          </cell>
          <cell r="F243">
            <v>0</v>
          </cell>
        </row>
        <row r="244">
          <cell r="A244">
            <v>2020201</v>
          </cell>
          <cell r="B244" t="str">
            <v>    驻外使领馆(团、处)</v>
          </cell>
          <cell r="C244">
            <v>0</v>
          </cell>
          <cell r="D244">
            <v>0</v>
          </cell>
          <cell r="E244">
            <v>0</v>
          </cell>
          <cell r="F244">
            <v>0</v>
          </cell>
        </row>
        <row r="245">
          <cell r="A245">
            <v>2020202</v>
          </cell>
          <cell r="B245" t="str">
            <v>    其他驻外机构支出</v>
          </cell>
          <cell r="C245">
            <v>0</v>
          </cell>
          <cell r="D245">
            <v>0</v>
          </cell>
          <cell r="E245">
            <v>0</v>
          </cell>
          <cell r="F245">
            <v>0</v>
          </cell>
        </row>
        <row r="246">
          <cell r="A246">
            <v>20203</v>
          </cell>
          <cell r="B246" t="str">
            <v>  对外援助</v>
          </cell>
          <cell r="C246">
            <v>0</v>
          </cell>
          <cell r="D246">
            <v>0</v>
          </cell>
          <cell r="E246">
            <v>0</v>
          </cell>
          <cell r="F246">
            <v>0</v>
          </cell>
        </row>
        <row r="247">
          <cell r="A247">
            <v>2020304</v>
          </cell>
          <cell r="B247" t="str">
            <v>    援外优惠贷款贴息</v>
          </cell>
          <cell r="C247">
            <v>0</v>
          </cell>
          <cell r="D247">
            <v>0</v>
          </cell>
          <cell r="E247">
            <v>0</v>
          </cell>
          <cell r="F247">
            <v>0</v>
          </cell>
        </row>
        <row r="248">
          <cell r="A248">
            <v>2020306</v>
          </cell>
          <cell r="B248" t="str">
            <v>    对外援助</v>
          </cell>
          <cell r="C248">
            <v>0</v>
          </cell>
          <cell r="D248">
            <v>0</v>
          </cell>
          <cell r="E248">
            <v>0</v>
          </cell>
          <cell r="F248">
            <v>0</v>
          </cell>
        </row>
        <row r="249">
          <cell r="A249">
            <v>20204</v>
          </cell>
          <cell r="B249" t="str">
            <v>  国际组织</v>
          </cell>
          <cell r="C249">
            <v>0</v>
          </cell>
          <cell r="D249">
            <v>0</v>
          </cell>
          <cell r="E249">
            <v>0</v>
          </cell>
          <cell r="F249">
            <v>0</v>
          </cell>
        </row>
        <row r="250">
          <cell r="A250">
            <v>2020401</v>
          </cell>
          <cell r="B250" t="str">
            <v>    国际组织会费</v>
          </cell>
          <cell r="C250">
            <v>0</v>
          </cell>
          <cell r="D250">
            <v>0</v>
          </cell>
          <cell r="E250">
            <v>0</v>
          </cell>
          <cell r="F250">
            <v>0</v>
          </cell>
        </row>
        <row r="251">
          <cell r="A251">
            <v>2020402</v>
          </cell>
          <cell r="B251" t="str">
            <v>    国际组织捐赠</v>
          </cell>
          <cell r="C251">
            <v>0</v>
          </cell>
          <cell r="D251">
            <v>0</v>
          </cell>
          <cell r="E251">
            <v>0</v>
          </cell>
          <cell r="F251">
            <v>0</v>
          </cell>
        </row>
        <row r="252">
          <cell r="A252">
            <v>2020403</v>
          </cell>
          <cell r="B252" t="str">
            <v>    维和摊款</v>
          </cell>
          <cell r="C252">
            <v>0</v>
          </cell>
          <cell r="D252">
            <v>0</v>
          </cell>
          <cell r="E252">
            <v>0</v>
          </cell>
          <cell r="F252">
            <v>0</v>
          </cell>
        </row>
        <row r="253">
          <cell r="A253">
            <v>2020404</v>
          </cell>
          <cell r="B253" t="str">
            <v>    国际组织股金及基金</v>
          </cell>
          <cell r="C253">
            <v>0</v>
          </cell>
          <cell r="D253">
            <v>0</v>
          </cell>
          <cell r="E253">
            <v>0</v>
          </cell>
          <cell r="F253">
            <v>0</v>
          </cell>
        </row>
        <row r="254">
          <cell r="A254">
            <v>2020499</v>
          </cell>
          <cell r="B254" t="str">
            <v>    其他国际组织支出</v>
          </cell>
          <cell r="C254">
            <v>0</v>
          </cell>
          <cell r="D254">
            <v>0</v>
          </cell>
          <cell r="E254">
            <v>0</v>
          </cell>
          <cell r="F254">
            <v>0</v>
          </cell>
        </row>
        <row r="255">
          <cell r="A255">
            <v>20205</v>
          </cell>
          <cell r="B255" t="str">
            <v>  对外合作与交流</v>
          </cell>
          <cell r="C255">
            <v>0</v>
          </cell>
          <cell r="D255">
            <v>0</v>
          </cell>
          <cell r="E255">
            <v>0</v>
          </cell>
          <cell r="F255">
            <v>0</v>
          </cell>
        </row>
        <row r="256">
          <cell r="A256">
            <v>2020503</v>
          </cell>
          <cell r="B256" t="str">
            <v>    在华国际会议</v>
          </cell>
          <cell r="C256">
            <v>0</v>
          </cell>
          <cell r="D256">
            <v>0</v>
          </cell>
          <cell r="E256">
            <v>0</v>
          </cell>
          <cell r="F256">
            <v>0</v>
          </cell>
        </row>
        <row r="257">
          <cell r="A257">
            <v>2020504</v>
          </cell>
          <cell r="B257" t="str">
            <v>    国际交流活动</v>
          </cell>
          <cell r="C257">
            <v>0</v>
          </cell>
          <cell r="D257">
            <v>0</v>
          </cell>
          <cell r="E257">
            <v>0</v>
          </cell>
          <cell r="F257">
            <v>0</v>
          </cell>
        </row>
        <row r="258">
          <cell r="A258">
            <v>2020505</v>
          </cell>
          <cell r="B258" t="str">
            <v>    对外合作活动</v>
          </cell>
          <cell r="C258">
            <v>0</v>
          </cell>
          <cell r="D258">
            <v>0</v>
          </cell>
          <cell r="E258">
            <v>0</v>
          </cell>
          <cell r="F258">
            <v>0</v>
          </cell>
        </row>
        <row r="259">
          <cell r="A259">
            <v>2020599</v>
          </cell>
          <cell r="B259" t="str">
            <v>    其他对外合作与交流支出</v>
          </cell>
          <cell r="C259">
            <v>0</v>
          </cell>
          <cell r="D259">
            <v>0</v>
          </cell>
          <cell r="E259">
            <v>0</v>
          </cell>
          <cell r="F259">
            <v>0</v>
          </cell>
        </row>
        <row r="260">
          <cell r="A260">
            <v>20206</v>
          </cell>
          <cell r="B260" t="str">
            <v>  对外宣传(款)</v>
          </cell>
          <cell r="C260">
            <v>0</v>
          </cell>
          <cell r="D260">
            <v>0</v>
          </cell>
          <cell r="E260">
            <v>0</v>
          </cell>
          <cell r="F260">
            <v>0</v>
          </cell>
        </row>
        <row r="261">
          <cell r="A261">
            <v>2020601</v>
          </cell>
          <cell r="B261" t="str">
            <v>    对外宣传(项)</v>
          </cell>
          <cell r="C261">
            <v>0</v>
          </cell>
          <cell r="D261">
            <v>0</v>
          </cell>
          <cell r="E261">
            <v>0</v>
          </cell>
          <cell r="F261">
            <v>0</v>
          </cell>
        </row>
        <row r="262">
          <cell r="A262">
            <v>20207</v>
          </cell>
          <cell r="B262" t="str">
            <v>  边界勘界联检</v>
          </cell>
          <cell r="C262">
            <v>0</v>
          </cell>
          <cell r="D262">
            <v>0</v>
          </cell>
          <cell r="E262">
            <v>0</v>
          </cell>
          <cell r="F262">
            <v>0</v>
          </cell>
        </row>
        <row r="263">
          <cell r="A263">
            <v>2020701</v>
          </cell>
          <cell r="B263" t="str">
            <v>    边界勘界</v>
          </cell>
          <cell r="C263">
            <v>0</v>
          </cell>
          <cell r="D263">
            <v>0</v>
          </cell>
          <cell r="E263">
            <v>0</v>
          </cell>
          <cell r="F263">
            <v>0</v>
          </cell>
        </row>
        <row r="264">
          <cell r="A264">
            <v>2020702</v>
          </cell>
          <cell r="B264" t="str">
            <v>    边界联检</v>
          </cell>
          <cell r="C264">
            <v>0</v>
          </cell>
          <cell r="D264">
            <v>0</v>
          </cell>
          <cell r="E264">
            <v>0</v>
          </cell>
          <cell r="F264">
            <v>0</v>
          </cell>
        </row>
        <row r="265">
          <cell r="A265">
            <v>2020703</v>
          </cell>
          <cell r="B265" t="str">
            <v>    边界界桩维护</v>
          </cell>
          <cell r="C265">
            <v>0</v>
          </cell>
          <cell r="D265">
            <v>0</v>
          </cell>
          <cell r="E265">
            <v>0</v>
          </cell>
          <cell r="F265">
            <v>0</v>
          </cell>
        </row>
        <row r="266">
          <cell r="A266">
            <v>2020799</v>
          </cell>
          <cell r="B266" t="str">
            <v>    其他支出</v>
          </cell>
          <cell r="C266">
            <v>0</v>
          </cell>
          <cell r="D266">
            <v>0</v>
          </cell>
          <cell r="E266">
            <v>0</v>
          </cell>
          <cell r="F266">
            <v>0</v>
          </cell>
        </row>
        <row r="267">
          <cell r="A267">
            <v>20208</v>
          </cell>
          <cell r="B267" t="str">
            <v>  国际发展合作</v>
          </cell>
          <cell r="C267">
            <v>0</v>
          </cell>
          <cell r="D267">
            <v>0</v>
          </cell>
          <cell r="E267">
            <v>0</v>
          </cell>
          <cell r="F267">
            <v>0</v>
          </cell>
        </row>
        <row r="268">
          <cell r="A268">
            <v>2020801</v>
          </cell>
          <cell r="B268" t="str">
            <v>    行政运行</v>
          </cell>
          <cell r="C268">
            <v>0</v>
          </cell>
          <cell r="D268">
            <v>0</v>
          </cell>
          <cell r="E268">
            <v>0</v>
          </cell>
          <cell r="F268">
            <v>0</v>
          </cell>
        </row>
        <row r="269">
          <cell r="A269">
            <v>2020802</v>
          </cell>
          <cell r="B269" t="str">
            <v>    一般行政管理事务</v>
          </cell>
          <cell r="C269">
            <v>0</v>
          </cell>
          <cell r="D269">
            <v>0</v>
          </cell>
          <cell r="E269">
            <v>0</v>
          </cell>
          <cell r="F269">
            <v>0</v>
          </cell>
        </row>
        <row r="270">
          <cell r="A270">
            <v>2020803</v>
          </cell>
          <cell r="B270" t="str">
            <v>    机关服务</v>
          </cell>
          <cell r="C270">
            <v>0</v>
          </cell>
          <cell r="D270">
            <v>0</v>
          </cell>
          <cell r="E270">
            <v>0</v>
          </cell>
          <cell r="F270">
            <v>0</v>
          </cell>
        </row>
        <row r="271">
          <cell r="A271">
            <v>2020850</v>
          </cell>
          <cell r="B271" t="str">
            <v>    事业运行</v>
          </cell>
          <cell r="C271">
            <v>0</v>
          </cell>
          <cell r="D271">
            <v>0</v>
          </cell>
          <cell r="E271">
            <v>0</v>
          </cell>
          <cell r="F271">
            <v>0</v>
          </cell>
        </row>
        <row r="272">
          <cell r="A272">
            <v>2020899</v>
          </cell>
          <cell r="B272" t="str">
            <v>    其他国际发展合作支出</v>
          </cell>
          <cell r="C272">
            <v>0</v>
          </cell>
          <cell r="D272">
            <v>0</v>
          </cell>
          <cell r="E272">
            <v>0</v>
          </cell>
          <cell r="F272">
            <v>0</v>
          </cell>
        </row>
        <row r="273">
          <cell r="A273">
            <v>20299</v>
          </cell>
          <cell r="B273" t="str">
            <v>  其他外交支出(款)</v>
          </cell>
          <cell r="C273">
            <v>0</v>
          </cell>
          <cell r="D273">
            <v>0</v>
          </cell>
          <cell r="E273">
            <v>0</v>
          </cell>
          <cell r="F273">
            <v>0</v>
          </cell>
        </row>
        <row r="274">
          <cell r="A274">
            <v>2029999</v>
          </cell>
          <cell r="B274" t="str">
            <v>    其他外交支出(项)</v>
          </cell>
          <cell r="C274">
            <v>0</v>
          </cell>
          <cell r="D274">
            <v>0</v>
          </cell>
          <cell r="E274">
            <v>0</v>
          </cell>
          <cell r="F274">
            <v>0</v>
          </cell>
        </row>
        <row r="275">
          <cell r="A275">
            <v>203</v>
          </cell>
          <cell r="B275" t="str">
            <v>国防支出</v>
          </cell>
          <cell r="C275">
            <v>177</v>
          </cell>
          <cell r="D275">
            <v>0</v>
          </cell>
          <cell r="E275">
            <v>0</v>
          </cell>
          <cell r="F275">
            <v>177</v>
          </cell>
        </row>
        <row r="276">
          <cell r="A276">
            <v>20301</v>
          </cell>
          <cell r="B276" t="str">
            <v>  现役部队(款)</v>
          </cell>
          <cell r="C276">
            <v>0</v>
          </cell>
          <cell r="D276">
            <v>0</v>
          </cell>
          <cell r="E276">
            <v>0</v>
          </cell>
          <cell r="F276">
            <v>0</v>
          </cell>
        </row>
        <row r="277">
          <cell r="A277">
            <v>2030101</v>
          </cell>
          <cell r="B277" t="str">
            <v>    现役部队(项)</v>
          </cell>
          <cell r="C277">
            <v>0</v>
          </cell>
          <cell r="D277">
            <v>0</v>
          </cell>
          <cell r="E277">
            <v>0</v>
          </cell>
          <cell r="F277">
            <v>0</v>
          </cell>
        </row>
        <row r="278">
          <cell r="A278">
            <v>20304</v>
          </cell>
          <cell r="B278" t="str">
            <v>  国防科研事业(款)</v>
          </cell>
          <cell r="C278">
            <v>0</v>
          </cell>
          <cell r="D278">
            <v>0</v>
          </cell>
          <cell r="E278">
            <v>0</v>
          </cell>
          <cell r="F278">
            <v>0</v>
          </cell>
        </row>
        <row r="279">
          <cell r="A279">
            <v>2030401</v>
          </cell>
          <cell r="B279" t="str">
            <v>    国防科研事业(项)</v>
          </cell>
          <cell r="C279">
            <v>0</v>
          </cell>
          <cell r="D279">
            <v>0</v>
          </cell>
          <cell r="E279">
            <v>0</v>
          </cell>
          <cell r="F279">
            <v>0</v>
          </cell>
        </row>
        <row r="280">
          <cell r="A280">
            <v>20305</v>
          </cell>
          <cell r="B280" t="str">
            <v>  专项工程(款)</v>
          </cell>
          <cell r="C280">
            <v>0</v>
          </cell>
          <cell r="D280">
            <v>0</v>
          </cell>
          <cell r="E280">
            <v>0</v>
          </cell>
          <cell r="F280">
            <v>0</v>
          </cell>
        </row>
        <row r="281">
          <cell r="A281">
            <v>2030501</v>
          </cell>
          <cell r="B281" t="str">
            <v>    专项工程(项)</v>
          </cell>
          <cell r="C281">
            <v>0</v>
          </cell>
          <cell r="D281">
            <v>0</v>
          </cell>
          <cell r="E281">
            <v>0</v>
          </cell>
          <cell r="F281">
            <v>0</v>
          </cell>
        </row>
        <row r="282">
          <cell r="A282">
            <v>20306</v>
          </cell>
          <cell r="B282" t="str">
            <v>  国防动员</v>
          </cell>
          <cell r="C282">
            <v>177</v>
          </cell>
          <cell r="D282">
            <v>0</v>
          </cell>
          <cell r="E282">
            <v>0</v>
          </cell>
          <cell r="F282">
            <v>177</v>
          </cell>
        </row>
        <row r="283">
          <cell r="A283">
            <v>2030601</v>
          </cell>
          <cell r="B283" t="str">
            <v>    兵役征集</v>
          </cell>
          <cell r="C283">
            <v>68</v>
          </cell>
          <cell r="D283">
            <v>0</v>
          </cell>
          <cell r="E283">
            <v>0</v>
          </cell>
          <cell r="F283">
            <v>68</v>
          </cell>
        </row>
        <row r="284">
          <cell r="A284">
            <v>2030602</v>
          </cell>
          <cell r="B284" t="str">
            <v>    经济动员</v>
          </cell>
          <cell r="C284">
            <v>0</v>
          </cell>
          <cell r="D284">
            <v>0</v>
          </cell>
          <cell r="E284">
            <v>0</v>
          </cell>
          <cell r="F284">
            <v>0</v>
          </cell>
        </row>
        <row r="285">
          <cell r="A285">
            <v>2030603</v>
          </cell>
          <cell r="B285" t="str">
            <v>    人民防空</v>
          </cell>
          <cell r="C285">
            <v>0</v>
          </cell>
          <cell r="D285">
            <v>0</v>
          </cell>
          <cell r="E285">
            <v>0</v>
          </cell>
          <cell r="F285">
            <v>0</v>
          </cell>
        </row>
        <row r="286">
          <cell r="A286">
            <v>2030604</v>
          </cell>
          <cell r="B286" t="str">
            <v>    交通战备</v>
          </cell>
          <cell r="C286">
            <v>0</v>
          </cell>
          <cell r="D286">
            <v>0</v>
          </cell>
          <cell r="E286">
            <v>0</v>
          </cell>
          <cell r="F286">
            <v>0</v>
          </cell>
        </row>
        <row r="287">
          <cell r="A287">
            <v>2030605</v>
          </cell>
          <cell r="B287" t="str">
            <v>    国防教育</v>
          </cell>
          <cell r="C287">
            <v>9</v>
          </cell>
          <cell r="D287">
            <v>0</v>
          </cell>
          <cell r="E287">
            <v>0</v>
          </cell>
          <cell r="F287">
            <v>9</v>
          </cell>
        </row>
        <row r="288">
          <cell r="A288">
            <v>2030606</v>
          </cell>
          <cell r="B288" t="str">
            <v>    预备役部队</v>
          </cell>
          <cell r="C288">
            <v>0</v>
          </cell>
          <cell r="D288">
            <v>0</v>
          </cell>
          <cell r="E288">
            <v>0</v>
          </cell>
          <cell r="F288">
            <v>0</v>
          </cell>
        </row>
        <row r="289">
          <cell r="A289">
            <v>2030607</v>
          </cell>
          <cell r="B289" t="str">
            <v>    民兵</v>
          </cell>
          <cell r="C289">
            <v>91</v>
          </cell>
          <cell r="D289">
            <v>0</v>
          </cell>
          <cell r="E289">
            <v>0</v>
          </cell>
          <cell r="F289">
            <v>91</v>
          </cell>
        </row>
        <row r="290">
          <cell r="A290">
            <v>2030608</v>
          </cell>
          <cell r="B290" t="str">
            <v>    边海防</v>
          </cell>
          <cell r="C290">
            <v>0</v>
          </cell>
          <cell r="D290">
            <v>0</v>
          </cell>
          <cell r="E290">
            <v>0</v>
          </cell>
          <cell r="F290">
            <v>0</v>
          </cell>
        </row>
        <row r="291">
          <cell r="A291">
            <v>2030699</v>
          </cell>
          <cell r="B291" t="str">
            <v>    其他国防动员支出</v>
          </cell>
          <cell r="C291">
            <v>9</v>
          </cell>
          <cell r="D291">
            <v>0</v>
          </cell>
          <cell r="E291">
            <v>0</v>
          </cell>
          <cell r="F291">
            <v>9</v>
          </cell>
        </row>
        <row r="292">
          <cell r="A292">
            <v>20399</v>
          </cell>
          <cell r="B292" t="str">
            <v>  其他国防支出(款)</v>
          </cell>
          <cell r="C292">
            <v>0</v>
          </cell>
          <cell r="D292">
            <v>0</v>
          </cell>
          <cell r="E292">
            <v>0</v>
          </cell>
          <cell r="F292">
            <v>0</v>
          </cell>
        </row>
        <row r="293">
          <cell r="A293">
            <v>2039999</v>
          </cell>
          <cell r="B293" t="str">
            <v>    其他国防支出(项)</v>
          </cell>
          <cell r="C293">
            <v>0</v>
          </cell>
          <cell r="D293">
            <v>0</v>
          </cell>
          <cell r="E293">
            <v>0</v>
          </cell>
          <cell r="F293">
            <v>0</v>
          </cell>
        </row>
        <row r="294">
          <cell r="A294">
            <v>204</v>
          </cell>
          <cell r="B294" t="str">
            <v>公共安全支出</v>
          </cell>
          <cell r="C294">
            <v>8754</v>
          </cell>
          <cell r="D294">
            <v>13</v>
          </cell>
          <cell r="E294">
            <v>23</v>
          </cell>
          <cell r="F294">
            <v>8790</v>
          </cell>
        </row>
        <row r="295">
          <cell r="A295">
            <v>20401</v>
          </cell>
          <cell r="B295" t="str">
            <v>  武装警察部队(款)</v>
          </cell>
          <cell r="C295">
            <v>22</v>
          </cell>
          <cell r="D295">
            <v>0</v>
          </cell>
          <cell r="E295">
            <v>0</v>
          </cell>
          <cell r="F295">
            <v>22</v>
          </cell>
        </row>
        <row r="296">
          <cell r="A296">
            <v>2040101</v>
          </cell>
          <cell r="B296" t="str">
            <v>    武装警察部队(项)</v>
          </cell>
          <cell r="C296">
            <v>0</v>
          </cell>
          <cell r="D296">
            <v>0</v>
          </cell>
          <cell r="E296">
            <v>0</v>
          </cell>
          <cell r="F296">
            <v>0</v>
          </cell>
        </row>
        <row r="297">
          <cell r="A297">
            <v>2040199</v>
          </cell>
          <cell r="B297" t="str">
            <v>    其他武装警察部队支出</v>
          </cell>
          <cell r="C297">
            <v>22</v>
          </cell>
          <cell r="D297">
            <v>0</v>
          </cell>
          <cell r="E297">
            <v>0</v>
          </cell>
          <cell r="F297">
            <v>22</v>
          </cell>
        </row>
        <row r="298">
          <cell r="A298">
            <v>20402</v>
          </cell>
          <cell r="B298" t="str">
            <v>  公安</v>
          </cell>
          <cell r="C298">
            <v>7923</v>
          </cell>
          <cell r="D298">
            <v>0</v>
          </cell>
          <cell r="E298">
            <v>0</v>
          </cell>
          <cell r="F298">
            <v>7923</v>
          </cell>
        </row>
        <row r="299">
          <cell r="A299">
            <v>2040201</v>
          </cell>
          <cell r="B299" t="str">
            <v>    行政运行</v>
          </cell>
          <cell r="C299">
            <v>6768</v>
          </cell>
          <cell r="D299">
            <v>0</v>
          </cell>
          <cell r="E299">
            <v>0</v>
          </cell>
          <cell r="F299">
            <v>6768</v>
          </cell>
        </row>
        <row r="300">
          <cell r="A300">
            <v>2040202</v>
          </cell>
          <cell r="B300" t="str">
            <v>    一般行政管理事务</v>
          </cell>
          <cell r="C300">
            <v>641</v>
          </cell>
          <cell r="D300">
            <v>0</v>
          </cell>
          <cell r="E300">
            <v>0</v>
          </cell>
          <cell r="F300">
            <v>641</v>
          </cell>
        </row>
        <row r="301">
          <cell r="A301">
            <v>2040203</v>
          </cell>
          <cell r="B301" t="str">
            <v>    机关服务</v>
          </cell>
          <cell r="C301">
            <v>0</v>
          </cell>
          <cell r="D301">
            <v>0</v>
          </cell>
          <cell r="E301">
            <v>0</v>
          </cell>
          <cell r="F301">
            <v>0</v>
          </cell>
        </row>
        <row r="302">
          <cell r="A302">
            <v>2040219</v>
          </cell>
          <cell r="B302" t="str">
            <v>    信息化建设</v>
          </cell>
          <cell r="C302">
            <v>0</v>
          </cell>
          <cell r="D302">
            <v>0</v>
          </cell>
          <cell r="E302">
            <v>0</v>
          </cell>
          <cell r="F302">
            <v>0</v>
          </cell>
        </row>
        <row r="303">
          <cell r="A303">
            <v>2040220</v>
          </cell>
          <cell r="B303" t="str">
            <v>    执法办案</v>
          </cell>
          <cell r="C303">
            <v>116</v>
          </cell>
          <cell r="D303">
            <v>0</v>
          </cell>
          <cell r="E303">
            <v>0</v>
          </cell>
          <cell r="F303">
            <v>116</v>
          </cell>
        </row>
        <row r="304">
          <cell r="A304">
            <v>2040221</v>
          </cell>
          <cell r="B304" t="str">
            <v>    特别业务</v>
          </cell>
          <cell r="C304">
            <v>0</v>
          </cell>
          <cell r="D304">
            <v>0</v>
          </cell>
          <cell r="E304">
            <v>0</v>
          </cell>
          <cell r="F304">
            <v>0</v>
          </cell>
        </row>
        <row r="305">
          <cell r="A305">
            <v>2040222</v>
          </cell>
          <cell r="B305" t="str">
            <v>    特勤业务</v>
          </cell>
          <cell r="C305">
            <v>0</v>
          </cell>
          <cell r="D305">
            <v>0</v>
          </cell>
          <cell r="E305">
            <v>0</v>
          </cell>
          <cell r="F305">
            <v>0</v>
          </cell>
        </row>
        <row r="306">
          <cell r="A306">
            <v>2040223</v>
          </cell>
          <cell r="B306" t="str">
            <v>    移民事务</v>
          </cell>
          <cell r="C306">
            <v>0</v>
          </cell>
          <cell r="D306">
            <v>0</v>
          </cell>
          <cell r="E306">
            <v>0</v>
          </cell>
          <cell r="F306">
            <v>0</v>
          </cell>
        </row>
        <row r="307">
          <cell r="A307">
            <v>2040250</v>
          </cell>
          <cell r="B307" t="str">
            <v>    事业运行</v>
          </cell>
          <cell r="C307">
            <v>0</v>
          </cell>
          <cell r="D307">
            <v>0</v>
          </cell>
          <cell r="E307">
            <v>0</v>
          </cell>
          <cell r="F307">
            <v>0</v>
          </cell>
        </row>
        <row r="308">
          <cell r="A308">
            <v>2040299</v>
          </cell>
          <cell r="B308" t="str">
            <v>    其他公安支出</v>
          </cell>
          <cell r="C308">
            <v>398</v>
          </cell>
          <cell r="D308">
            <v>0</v>
          </cell>
          <cell r="E308">
            <v>0</v>
          </cell>
          <cell r="F308">
            <v>398</v>
          </cell>
        </row>
        <row r="309">
          <cell r="A309">
            <v>20403</v>
          </cell>
          <cell r="B309" t="str">
            <v>  国家安全</v>
          </cell>
          <cell r="C309">
            <v>0</v>
          </cell>
          <cell r="D309">
            <v>0</v>
          </cell>
          <cell r="E309">
            <v>0</v>
          </cell>
          <cell r="F309">
            <v>0</v>
          </cell>
        </row>
        <row r="310">
          <cell r="A310">
            <v>2040301</v>
          </cell>
          <cell r="B310" t="str">
            <v>    行政运行</v>
          </cell>
          <cell r="C310">
            <v>0</v>
          </cell>
          <cell r="D310">
            <v>0</v>
          </cell>
          <cell r="E310">
            <v>0</v>
          </cell>
          <cell r="F310">
            <v>0</v>
          </cell>
        </row>
        <row r="311">
          <cell r="A311">
            <v>2040302</v>
          </cell>
          <cell r="B311" t="str">
            <v>    一般行政管理事务</v>
          </cell>
          <cell r="C311">
            <v>0</v>
          </cell>
          <cell r="D311">
            <v>0</v>
          </cell>
          <cell r="E311">
            <v>0</v>
          </cell>
          <cell r="F311">
            <v>0</v>
          </cell>
        </row>
        <row r="312">
          <cell r="A312">
            <v>2040303</v>
          </cell>
          <cell r="B312" t="str">
            <v>    机关服务</v>
          </cell>
          <cell r="C312">
            <v>0</v>
          </cell>
          <cell r="D312">
            <v>0</v>
          </cell>
          <cell r="E312">
            <v>0</v>
          </cell>
          <cell r="F312">
            <v>0</v>
          </cell>
        </row>
        <row r="313">
          <cell r="A313">
            <v>2040304</v>
          </cell>
          <cell r="B313" t="str">
            <v>    安全业务</v>
          </cell>
          <cell r="C313">
            <v>0</v>
          </cell>
          <cell r="D313">
            <v>0</v>
          </cell>
          <cell r="E313">
            <v>0</v>
          </cell>
          <cell r="F313">
            <v>0</v>
          </cell>
        </row>
        <row r="314">
          <cell r="A314">
            <v>2040350</v>
          </cell>
          <cell r="B314" t="str">
            <v>    事业运行</v>
          </cell>
          <cell r="C314">
            <v>0</v>
          </cell>
          <cell r="D314">
            <v>0</v>
          </cell>
          <cell r="E314">
            <v>0</v>
          </cell>
          <cell r="F314">
            <v>0</v>
          </cell>
        </row>
        <row r="315">
          <cell r="A315">
            <v>2040399</v>
          </cell>
          <cell r="B315" t="str">
            <v>    其他国家安全支出</v>
          </cell>
          <cell r="C315">
            <v>0</v>
          </cell>
          <cell r="D315">
            <v>0</v>
          </cell>
          <cell r="E315">
            <v>0</v>
          </cell>
          <cell r="F315">
            <v>0</v>
          </cell>
        </row>
        <row r="316">
          <cell r="A316">
            <v>20404</v>
          </cell>
          <cell r="B316" t="str">
            <v>  检察</v>
          </cell>
          <cell r="C316">
            <v>119</v>
          </cell>
          <cell r="D316">
            <v>0</v>
          </cell>
          <cell r="E316">
            <v>0</v>
          </cell>
          <cell r="F316">
            <v>119</v>
          </cell>
        </row>
        <row r="317">
          <cell r="A317">
            <v>2040401</v>
          </cell>
          <cell r="B317" t="str">
            <v>    行政运行</v>
          </cell>
          <cell r="C317">
            <v>119</v>
          </cell>
          <cell r="D317">
            <v>0</v>
          </cell>
          <cell r="E317">
            <v>0</v>
          </cell>
          <cell r="F317">
            <v>119</v>
          </cell>
        </row>
        <row r="318">
          <cell r="A318">
            <v>2040402</v>
          </cell>
          <cell r="B318" t="str">
            <v>    一般行政管理事务</v>
          </cell>
          <cell r="C318">
            <v>0</v>
          </cell>
          <cell r="D318">
            <v>0</v>
          </cell>
          <cell r="E318">
            <v>0</v>
          </cell>
          <cell r="F318">
            <v>0</v>
          </cell>
        </row>
        <row r="319">
          <cell r="A319">
            <v>2040403</v>
          </cell>
          <cell r="B319" t="str">
            <v>    机关服务</v>
          </cell>
          <cell r="C319">
            <v>0</v>
          </cell>
          <cell r="D319">
            <v>0</v>
          </cell>
          <cell r="E319">
            <v>0</v>
          </cell>
          <cell r="F319">
            <v>0</v>
          </cell>
        </row>
        <row r="320">
          <cell r="A320">
            <v>2040409</v>
          </cell>
          <cell r="B320" t="str">
            <v>    “两房”建设</v>
          </cell>
          <cell r="C320">
            <v>0</v>
          </cell>
          <cell r="D320">
            <v>0</v>
          </cell>
          <cell r="E320">
            <v>0</v>
          </cell>
          <cell r="F320">
            <v>0</v>
          </cell>
        </row>
        <row r="321">
          <cell r="A321">
            <v>2040410</v>
          </cell>
          <cell r="B321" t="str">
            <v>    检察监督</v>
          </cell>
          <cell r="C321">
            <v>0</v>
          </cell>
          <cell r="D321">
            <v>0</v>
          </cell>
          <cell r="E321">
            <v>0</v>
          </cell>
          <cell r="F321">
            <v>0</v>
          </cell>
        </row>
        <row r="322">
          <cell r="A322">
            <v>2040450</v>
          </cell>
          <cell r="B322" t="str">
            <v>    事业运行</v>
          </cell>
          <cell r="C322">
            <v>0</v>
          </cell>
          <cell r="D322">
            <v>0</v>
          </cell>
          <cell r="E322">
            <v>0</v>
          </cell>
          <cell r="F322">
            <v>0</v>
          </cell>
        </row>
        <row r="323">
          <cell r="A323">
            <v>2040499</v>
          </cell>
          <cell r="B323" t="str">
            <v>    其他检察支出</v>
          </cell>
          <cell r="C323">
            <v>0</v>
          </cell>
          <cell r="D323">
            <v>0</v>
          </cell>
          <cell r="E323">
            <v>0</v>
          </cell>
          <cell r="F323">
            <v>0</v>
          </cell>
        </row>
        <row r="324">
          <cell r="A324">
            <v>20405</v>
          </cell>
          <cell r="B324" t="str">
            <v>  法院</v>
          </cell>
          <cell r="C324">
            <v>157</v>
          </cell>
          <cell r="D324">
            <v>0</v>
          </cell>
          <cell r="E324">
            <v>0</v>
          </cell>
          <cell r="F324">
            <v>157</v>
          </cell>
        </row>
        <row r="325">
          <cell r="A325">
            <v>2040501</v>
          </cell>
          <cell r="B325" t="str">
            <v>    行政运行</v>
          </cell>
          <cell r="C325">
            <v>122</v>
          </cell>
          <cell r="D325">
            <v>0</v>
          </cell>
          <cell r="E325">
            <v>0</v>
          </cell>
          <cell r="F325">
            <v>122</v>
          </cell>
        </row>
        <row r="326">
          <cell r="A326">
            <v>2040502</v>
          </cell>
          <cell r="B326" t="str">
            <v>    一般行政管理事务</v>
          </cell>
          <cell r="C326">
            <v>0</v>
          </cell>
          <cell r="D326">
            <v>0</v>
          </cell>
          <cell r="E326">
            <v>0</v>
          </cell>
          <cell r="F326">
            <v>0</v>
          </cell>
        </row>
        <row r="327">
          <cell r="A327">
            <v>2040503</v>
          </cell>
          <cell r="B327" t="str">
            <v>    机关服务</v>
          </cell>
          <cell r="C327">
            <v>0</v>
          </cell>
          <cell r="D327">
            <v>0</v>
          </cell>
          <cell r="E327">
            <v>0</v>
          </cell>
          <cell r="F327">
            <v>0</v>
          </cell>
        </row>
        <row r="328">
          <cell r="A328">
            <v>2040504</v>
          </cell>
          <cell r="B328" t="str">
            <v>    案件审判</v>
          </cell>
          <cell r="C328">
            <v>0</v>
          </cell>
          <cell r="D328">
            <v>0</v>
          </cell>
          <cell r="E328">
            <v>0</v>
          </cell>
          <cell r="F328">
            <v>0</v>
          </cell>
        </row>
        <row r="329">
          <cell r="A329">
            <v>2040505</v>
          </cell>
          <cell r="B329" t="str">
            <v>    案件执行</v>
          </cell>
          <cell r="C329">
            <v>0</v>
          </cell>
          <cell r="D329">
            <v>0</v>
          </cell>
          <cell r="E329">
            <v>0</v>
          </cell>
          <cell r="F329">
            <v>0</v>
          </cell>
        </row>
        <row r="330">
          <cell r="A330">
            <v>2040506</v>
          </cell>
          <cell r="B330" t="str">
            <v>    “两庭”建设</v>
          </cell>
          <cell r="C330">
            <v>0</v>
          </cell>
          <cell r="D330">
            <v>0</v>
          </cell>
          <cell r="E330">
            <v>0</v>
          </cell>
          <cell r="F330">
            <v>0</v>
          </cell>
        </row>
        <row r="331">
          <cell r="A331">
            <v>2040550</v>
          </cell>
          <cell r="B331" t="str">
            <v>    事业运行</v>
          </cell>
          <cell r="C331">
            <v>0</v>
          </cell>
          <cell r="D331">
            <v>0</v>
          </cell>
          <cell r="E331">
            <v>0</v>
          </cell>
          <cell r="F331">
            <v>0</v>
          </cell>
        </row>
        <row r="332">
          <cell r="A332">
            <v>2040599</v>
          </cell>
          <cell r="B332" t="str">
            <v>    其他法院支出</v>
          </cell>
          <cell r="C332">
            <v>35</v>
          </cell>
          <cell r="D332">
            <v>0</v>
          </cell>
          <cell r="E332">
            <v>0</v>
          </cell>
          <cell r="F332">
            <v>35</v>
          </cell>
        </row>
        <row r="333">
          <cell r="A333">
            <v>20406</v>
          </cell>
          <cell r="B333" t="str">
            <v>  司法</v>
          </cell>
          <cell r="C333">
            <v>517</v>
          </cell>
          <cell r="D333">
            <v>0</v>
          </cell>
          <cell r="E333">
            <v>0</v>
          </cell>
          <cell r="F333">
            <v>517</v>
          </cell>
        </row>
        <row r="334">
          <cell r="A334">
            <v>2040601</v>
          </cell>
          <cell r="B334" t="str">
            <v>    行政运行</v>
          </cell>
          <cell r="C334">
            <v>408</v>
          </cell>
          <cell r="D334">
            <v>0</v>
          </cell>
          <cell r="E334">
            <v>0</v>
          </cell>
          <cell r="F334">
            <v>408</v>
          </cell>
        </row>
        <row r="335">
          <cell r="A335">
            <v>2040602</v>
          </cell>
          <cell r="B335" t="str">
            <v>    一般行政管理事务</v>
          </cell>
          <cell r="C335">
            <v>15</v>
          </cell>
          <cell r="D335">
            <v>0</v>
          </cell>
          <cell r="E335">
            <v>0</v>
          </cell>
          <cell r="F335">
            <v>15</v>
          </cell>
        </row>
        <row r="336">
          <cell r="A336">
            <v>2040603</v>
          </cell>
          <cell r="B336" t="str">
            <v>    机关服务</v>
          </cell>
          <cell r="C336">
            <v>0</v>
          </cell>
          <cell r="D336">
            <v>0</v>
          </cell>
          <cell r="E336">
            <v>0</v>
          </cell>
          <cell r="F336">
            <v>0</v>
          </cell>
        </row>
        <row r="337">
          <cell r="A337">
            <v>2040604</v>
          </cell>
          <cell r="B337" t="str">
            <v>    基层司法业务</v>
          </cell>
          <cell r="C337">
            <v>4</v>
          </cell>
          <cell r="D337">
            <v>0</v>
          </cell>
          <cell r="E337">
            <v>0</v>
          </cell>
          <cell r="F337">
            <v>4</v>
          </cell>
        </row>
        <row r="338">
          <cell r="A338">
            <v>2040605</v>
          </cell>
          <cell r="B338" t="str">
            <v>    普法宣传</v>
          </cell>
          <cell r="C338">
            <v>3</v>
          </cell>
          <cell r="D338">
            <v>0</v>
          </cell>
          <cell r="E338">
            <v>0</v>
          </cell>
          <cell r="F338">
            <v>3</v>
          </cell>
        </row>
        <row r="339">
          <cell r="A339">
            <v>2040606</v>
          </cell>
          <cell r="B339" t="str">
            <v>    律师管理</v>
          </cell>
          <cell r="C339">
            <v>0</v>
          </cell>
          <cell r="D339">
            <v>0</v>
          </cell>
          <cell r="E339">
            <v>0</v>
          </cell>
          <cell r="F339">
            <v>0</v>
          </cell>
        </row>
        <row r="340">
          <cell r="A340">
            <v>2040607</v>
          </cell>
          <cell r="B340" t="str">
            <v>    公共法律服务</v>
          </cell>
          <cell r="C340">
            <v>41</v>
          </cell>
          <cell r="D340">
            <v>0</v>
          </cell>
          <cell r="E340">
            <v>0</v>
          </cell>
          <cell r="F340">
            <v>41</v>
          </cell>
        </row>
        <row r="341">
          <cell r="A341">
            <v>2040608</v>
          </cell>
          <cell r="B341" t="str">
            <v>    国家统一法律职业资格考试</v>
          </cell>
          <cell r="C341">
            <v>0</v>
          </cell>
          <cell r="D341">
            <v>0</v>
          </cell>
          <cell r="E341">
            <v>0</v>
          </cell>
          <cell r="F341">
            <v>0</v>
          </cell>
        </row>
        <row r="342">
          <cell r="A342">
            <v>2040610</v>
          </cell>
          <cell r="B342" t="str">
            <v>    社区矫正</v>
          </cell>
          <cell r="C342">
            <v>20</v>
          </cell>
          <cell r="D342">
            <v>0</v>
          </cell>
          <cell r="E342">
            <v>0</v>
          </cell>
          <cell r="F342">
            <v>20</v>
          </cell>
        </row>
        <row r="343">
          <cell r="A343">
            <v>2040612</v>
          </cell>
          <cell r="B343" t="str">
            <v>    法制建设</v>
          </cell>
          <cell r="C343">
            <v>0</v>
          </cell>
          <cell r="D343">
            <v>0</v>
          </cell>
          <cell r="E343">
            <v>0</v>
          </cell>
          <cell r="F343">
            <v>0</v>
          </cell>
        </row>
        <row r="344">
          <cell r="A344">
            <v>2040613</v>
          </cell>
          <cell r="B344" t="str">
            <v>    信息化建设</v>
          </cell>
          <cell r="C344">
            <v>0</v>
          </cell>
          <cell r="D344">
            <v>0</v>
          </cell>
          <cell r="E344">
            <v>0</v>
          </cell>
          <cell r="F344">
            <v>0</v>
          </cell>
        </row>
        <row r="345">
          <cell r="A345">
            <v>2040650</v>
          </cell>
          <cell r="B345" t="str">
            <v>    事业运行</v>
          </cell>
          <cell r="C345">
            <v>0</v>
          </cell>
          <cell r="D345">
            <v>0</v>
          </cell>
          <cell r="E345">
            <v>0</v>
          </cell>
          <cell r="F345">
            <v>0</v>
          </cell>
        </row>
        <row r="346">
          <cell r="A346">
            <v>2040699</v>
          </cell>
          <cell r="B346" t="str">
            <v>    其他司法支出</v>
          </cell>
          <cell r="C346">
            <v>26</v>
          </cell>
          <cell r="D346">
            <v>0</v>
          </cell>
          <cell r="E346">
            <v>0</v>
          </cell>
          <cell r="F346">
            <v>26</v>
          </cell>
        </row>
        <row r="347">
          <cell r="A347">
            <v>20407</v>
          </cell>
          <cell r="B347" t="str">
            <v>  监狱</v>
          </cell>
          <cell r="C347">
            <v>0</v>
          </cell>
          <cell r="D347">
            <v>0</v>
          </cell>
          <cell r="E347">
            <v>0</v>
          </cell>
          <cell r="F347">
            <v>0</v>
          </cell>
        </row>
        <row r="348">
          <cell r="A348">
            <v>2040701</v>
          </cell>
          <cell r="B348" t="str">
            <v>    行政运行</v>
          </cell>
          <cell r="C348">
            <v>0</v>
          </cell>
          <cell r="D348">
            <v>0</v>
          </cell>
          <cell r="E348">
            <v>0</v>
          </cell>
          <cell r="F348">
            <v>0</v>
          </cell>
        </row>
        <row r="349">
          <cell r="A349">
            <v>2040702</v>
          </cell>
          <cell r="B349" t="str">
            <v>    一般行政管理事务</v>
          </cell>
          <cell r="C349">
            <v>0</v>
          </cell>
          <cell r="D349">
            <v>0</v>
          </cell>
          <cell r="E349">
            <v>0</v>
          </cell>
          <cell r="F349">
            <v>0</v>
          </cell>
        </row>
        <row r="350">
          <cell r="A350">
            <v>2040703</v>
          </cell>
          <cell r="B350" t="str">
            <v>    机关服务</v>
          </cell>
          <cell r="C350">
            <v>0</v>
          </cell>
          <cell r="D350">
            <v>0</v>
          </cell>
          <cell r="E350">
            <v>0</v>
          </cell>
          <cell r="F350">
            <v>0</v>
          </cell>
        </row>
        <row r="351">
          <cell r="A351">
            <v>2040704</v>
          </cell>
          <cell r="B351" t="str">
            <v>    犯人生活</v>
          </cell>
          <cell r="C351">
            <v>0</v>
          </cell>
          <cell r="D351">
            <v>0</v>
          </cell>
          <cell r="E351">
            <v>0</v>
          </cell>
          <cell r="F351">
            <v>0</v>
          </cell>
        </row>
        <row r="352">
          <cell r="A352">
            <v>2040705</v>
          </cell>
          <cell r="B352" t="str">
            <v>    犯人改造</v>
          </cell>
          <cell r="C352">
            <v>0</v>
          </cell>
          <cell r="D352">
            <v>0</v>
          </cell>
          <cell r="E352">
            <v>0</v>
          </cell>
          <cell r="F352">
            <v>0</v>
          </cell>
        </row>
        <row r="353">
          <cell r="A353">
            <v>2040706</v>
          </cell>
          <cell r="B353" t="str">
            <v>    狱政设施建设</v>
          </cell>
          <cell r="C353">
            <v>0</v>
          </cell>
          <cell r="D353">
            <v>0</v>
          </cell>
          <cell r="E353">
            <v>0</v>
          </cell>
          <cell r="F353">
            <v>0</v>
          </cell>
        </row>
        <row r="354">
          <cell r="A354">
            <v>2040707</v>
          </cell>
          <cell r="B354" t="str">
            <v>    信息化建设</v>
          </cell>
          <cell r="C354">
            <v>0</v>
          </cell>
          <cell r="D354">
            <v>0</v>
          </cell>
          <cell r="E354">
            <v>0</v>
          </cell>
          <cell r="F354">
            <v>0</v>
          </cell>
        </row>
        <row r="355">
          <cell r="A355">
            <v>2040750</v>
          </cell>
          <cell r="B355" t="str">
            <v>    事业运行</v>
          </cell>
          <cell r="C355">
            <v>0</v>
          </cell>
          <cell r="D355">
            <v>0</v>
          </cell>
          <cell r="E355">
            <v>0</v>
          </cell>
          <cell r="F355">
            <v>0</v>
          </cell>
        </row>
        <row r="356">
          <cell r="A356">
            <v>2040799</v>
          </cell>
          <cell r="B356" t="str">
            <v>    其他监狱支出</v>
          </cell>
          <cell r="C356">
            <v>0</v>
          </cell>
          <cell r="D356">
            <v>0</v>
          </cell>
          <cell r="E356">
            <v>0</v>
          </cell>
          <cell r="F356">
            <v>0</v>
          </cell>
        </row>
        <row r="357">
          <cell r="A357">
            <v>20408</v>
          </cell>
          <cell r="B357" t="str">
            <v>  强制隔离戒毒</v>
          </cell>
          <cell r="C357">
            <v>0</v>
          </cell>
          <cell r="D357">
            <v>0</v>
          </cell>
          <cell r="E357">
            <v>0</v>
          </cell>
          <cell r="F357">
            <v>0</v>
          </cell>
        </row>
        <row r="358">
          <cell r="A358">
            <v>2040801</v>
          </cell>
          <cell r="B358" t="str">
            <v>    行政运行</v>
          </cell>
          <cell r="C358">
            <v>0</v>
          </cell>
          <cell r="D358">
            <v>0</v>
          </cell>
          <cell r="E358">
            <v>0</v>
          </cell>
          <cell r="F358">
            <v>0</v>
          </cell>
        </row>
        <row r="359">
          <cell r="A359">
            <v>2040802</v>
          </cell>
          <cell r="B359" t="str">
            <v>    一般行政管理事务</v>
          </cell>
          <cell r="C359">
            <v>0</v>
          </cell>
          <cell r="D359">
            <v>0</v>
          </cell>
          <cell r="E359">
            <v>0</v>
          </cell>
          <cell r="F359">
            <v>0</v>
          </cell>
        </row>
        <row r="360">
          <cell r="A360">
            <v>2040803</v>
          </cell>
          <cell r="B360" t="str">
            <v>    机关服务</v>
          </cell>
          <cell r="C360">
            <v>0</v>
          </cell>
          <cell r="D360">
            <v>0</v>
          </cell>
          <cell r="E360">
            <v>0</v>
          </cell>
          <cell r="F360">
            <v>0</v>
          </cell>
        </row>
        <row r="361">
          <cell r="A361">
            <v>2040804</v>
          </cell>
          <cell r="B361" t="str">
            <v>    强制隔离戒毒人员生活</v>
          </cell>
          <cell r="C361">
            <v>0</v>
          </cell>
          <cell r="D361">
            <v>0</v>
          </cell>
          <cell r="E361">
            <v>0</v>
          </cell>
          <cell r="F361">
            <v>0</v>
          </cell>
        </row>
        <row r="362">
          <cell r="A362">
            <v>2040805</v>
          </cell>
          <cell r="B362" t="str">
            <v>    强制隔离戒毒人员教育</v>
          </cell>
          <cell r="C362">
            <v>0</v>
          </cell>
          <cell r="D362">
            <v>0</v>
          </cell>
          <cell r="E362">
            <v>0</v>
          </cell>
          <cell r="F362">
            <v>0</v>
          </cell>
        </row>
        <row r="363">
          <cell r="A363">
            <v>2040806</v>
          </cell>
          <cell r="B363" t="str">
            <v>    所政设施建设</v>
          </cell>
          <cell r="C363">
            <v>0</v>
          </cell>
          <cell r="D363">
            <v>0</v>
          </cell>
          <cell r="E363">
            <v>0</v>
          </cell>
          <cell r="F363">
            <v>0</v>
          </cell>
        </row>
        <row r="364">
          <cell r="A364">
            <v>2040807</v>
          </cell>
          <cell r="B364" t="str">
            <v>    信息化建设</v>
          </cell>
          <cell r="C364">
            <v>0</v>
          </cell>
          <cell r="D364">
            <v>0</v>
          </cell>
          <cell r="E364">
            <v>0</v>
          </cell>
          <cell r="F364">
            <v>0</v>
          </cell>
        </row>
        <row r="365">
          <cell r="A365">
            <v>2040850</v>
          </cell>
          <cell r="B365" t="str">
            <v>    事业运行</v>
          </cell>
          <cell r="C365">
            <v>0</v>
          </cell>
          <cell r="D365">
            <v>0</v>
          </cell>
          <cell r="E365">
            <v>0</v>
          </cell>
          <cell r="F365">
            <v>0</v>
          </cell>
        </row>
        <row r="366">
          <cell r="A366">
            <v>2040899</v>
          </cell>
          <cell r="B366" t="str">
            <v>    其他强制隔离戒毒支出</v>
          </cell>
          <cell r="C366">
            <v>0</v>
          </cell>
          <cell r="D366">
            <v>0</v>
          </cell>
          <cell r="E366">
            <v>0</v>
          </cell>
          <cell r="F366">
            <v>0</v>
          </cell>
        </row>
        <row r="367">
          <cell r="A367">
            <v>20409</v>
          </cell>
          <cell r="B367" t="str">
            <v>  国家保密</v>
          </cell>
          <cell r="C367">
            <v>0</v>
          </cell>
          <cell r="D367">
            <v>0</v>
          </cell>
          <cell r="E367">
            <v>0</v>
          </cell>
          <cell r="F367">
            <v>0</v>
          </cell>
        </row>
        <row r="368">
          <cell r="A368">
            <v>2040901</v>
          </cell>
          <cell r="B368" t="str">
            <v>    行政运行</v>
          </cell>
          <cell r="C368">
            <v>0</v>
          </cell>
          <cell r="D368">
            <v>0</v>
          </cell>
          <cell r="E368">
            <v>0</v>
          </cell>
          <cell r="F368">
            <v>0</v>
          </cell>
        </row>
        <row r="369">
          <cell r="A369">
            <v>2040902</v>
          </cell>
          <cell r="B369" t="str">
            <v>    一般行政管理事务</v>
          </cell>
          <cell r="C369">
            <v>0</v>
          </cell>
          <cell r="D369">
            <v>0</v>
          </cell>
          <cell r="E369">
            <v>0</v>
          </cell>
          <cell r="F369">
            <v>0</v>
          </cell>
        </row>
        <row r="370">
          <cell r="A370">
            <v>2040903</v>
          </cell>
          <cell r="B370" t="str">
            <v>    机关服务</v>
          </cell>
          <cell r="C370">
            <v>0</v>
          </cell>
          <cell r="D370">
            <v>0</v>
          </cell>
          <cell r="E370">
            <v>0</v>
          </cell>
          <cell r="F370">
            <v>0</v>
          </cell>
        </row>
        <row r="371">
          <cell r="A371">
            <v>2040904</v>
          </cell>
          <cell r="B371" t="str">
            <v>    保密技术</v>
          </cell>
          <cell r="C371">
            <v>0</v>
          </cell>
          <cell r="D371">
            <v>0</v>
          </cell>
          <cell r="E371">
            <v>0</v>
          </cell>
          <cell r="F371">
            <v>0</v>
          </cell>
        </row>
        <row r="372">
          <cell r="A372">
            <v>2040905</v>
          </cell>
          <cell r="B372" t="str">
            <v>    保密管理</v>
          </cell>
          <cell r="C372">
            <v>0</v>
          </cell>
          <cell r="D372">
            <v>0</v>
          </cell>
          <cell r="E372">
            <v>0</v>
          </cell>
          <cell r="F372">
            <v>0</v>
          </cell>
        </row>
        <row r="373">
          <cell r="A373">
            <v>2040950</v>
          </cell>
          <cell r="B373" t="str">
            <v>    事业运行</v>
          </cell>
          <cell r="C373">
            <v>0</v>
          </cell>
          <cell r="D373">
            <v>0</v>
          </cell>
          <cell r="E373">
            <v>0</v>
          </cell>
          <cell r="F373">
            <v>0</v>
          </cell>
        </row>
        <row r="374">
          <cell r="A374">
            <v>2040999</v>
          </cell>
          <cell r="B374" t="str">
            <v>    其他国家保密支出</v>
          </cell>
          <cell r="C374">
            <v>0</v>
          </cell>
          <cell r="D374">
            <v>0</v>
          </cell>
          <cell r="E374">
            <v>0</v>
          </cell>
          <cell r="F374">
            <v>0</v>
          </cell>
        </row>
        <row r="375">
          <cell r="A375">
            <v>20410</v>
          </cell>
          <cell r="B375" t="str">
            <v>  缉私警察</v>
          </cell>
          <cell r="C375">
            <v>0</v>
          </cell>
          <cell r="D375">
            <v>0</v>
          </cell>
          <cell r="E375">
            <v>0</v>
          </cell>
          <cell r="F375">
            <v>0</v>
          </cell>
        </row>
        <row r="376">
          <cell r="A376">
            <v>2041001</v>
          </cell>
          <cell r="B376" t="str">
            <v>    行政运行</v>
          </cell>
          <cell r="C376">
            <v>0</v>
          </cell>
          <cell r="D376">
            <v>0</v>
          </cell>
          <cell r="E376">
            <v>0</v>
          </cell>
          <cell r="F376">
            <v>0</v>
          </cell>
        </row>
        <row r="377">
          <cell r="A377">
            <v>2041002</v>
          </cell>
          <cell r="B377" t="str">
            <v>    一般行政管理事务</v>
          </cell>
          <cell r="C377">
            <v>0</v>
          </cell>
          <cell r="D377">
            <v>0</v>
          </cell>
          <cell r="E377">
            <v>0</v>
          </cell>
          <cell r="F377">
            <v>0</v>
          </cell>
        </row>
        <row r="378">
          <cell r="A378">
            <v>2041006</v>
          </cell>
          <cell r="B378" t="str">
            <v>    信息化建设</v>
          </cell>
          <cell r="C378">
            <v>0</v>
          </cell>
          <cell r="D378">
            <v>0</v>
          </cell>
          <cell r="E378">
            <v>0</v>
          </cell>
          <cell r="F378">
            <v>0</v>
          </cell>
        </row>
        <row r="379">
          <cell r="A379">
            <v>2041007</v>
          </cell>
          <cell r="B379" t="str">
            <v>    缉私业务</v>
          </cell>
          <cell r="C379">
            <v>0</v>
          </cell>
          <cell r="D379">
            <v>0</v>
          </cell>
          <cell r="E379">
            <v>0</v>
          </cell>
          <cell r="F379">
            <v>0</v>
          </cell>
        </row>
        <row r="380">
          <cell r="A380">
            <v>2041099</v>
          </cell>
          <cell r="B380" t="str">
            <v>    其他缉私警察支出</v>
          </cell>
          <cell r="C380">
            <v>0</v>
          </cell>
          <cell r="D380">
            <v>0</v>
          </cell>
          <cell r="E380">
            <v>0</v>
          </cell>
          <cell r="F380">
            <v>0</v>
          </cell>
        </row>
        <row r="381">
          <cell r="A381">
            <v>20499</v>
          </cell>
          <cell r="B381" t="str">
            <v>  其他公共安全支出(款)</v>
          </cell>
          <cell r="C381">
            <v>16</v>
          </cell>
          <cell r="D381">
            <v>13</v>
          </cell>
          <cell r="E381">
            <v>23</v>
          </cell>
          <cell r="F381">
            <v>52</v>
          </cell>
        </row>
        <row r="382">
          <cell r="A382">
            <v>2049902</v>
          </cell>
          <cell r="B382" t="str">
            <v>    国家司法救助支出</v>
          </cell>
          <cell r="C382">
            <v>0</v>
          </cell>
          <cell r="D382">
            <v>0</v>
          </cell>
          <cell r="E382">
            <v>0</v>
          </cell>
          <cell r="F382">
            <v>0</v>
          </cell>
        </row>
        <row r="383">
          <cell r="A383">
            <v>2049999</v>
          </cell>
          <cell r="B383" t="str">
            <v>    其他公共安全支出(项)</v>
          </cell>
          <cell r="C383">
            <v>16</v>
          </cell>
          <cell r="D383">
            <v>13</v>
          </cell>
          <cell r="E383">
            <v>23</v>
          </cell>
          <cell r="F383">
            <v>52</v>
          </cell>
        </row>
        <row r="384">
          <cell r="A384">
            <v>205</v>
          </cell>
          <cell r="B384" t="str">
            <v>教育支出</v>
          </cell>
          <cell r="C384">
            <v>43402</v>
          </cell>
          <cell r="D384">
            <v>0</v>
          </cell>
          <cell r="E384">
            <v>0</v>
          </cell>
          <cell r="F384">
            <v>43402</v>
          </cell>
        </row>
        <row r="385">
          <cell r="A385">
            <v>20501</v>
          </cell>
          <cell r="B385" t="str">
            <v>  教育管理事务</v>
          </cell>
          <cell r="C385">
            <v>599</v>
          </cell>
          <cell r="D385">
            <v>0</v>
          </cell>
          <cell r="E385">
            <v>0</v>
          </cell>
          <cell r="F385">
            <v>599</v>
          </cell>
        </row>
        <row r="386">
          <cell r="A386">
            <v>2050101</v>
          </cell>
          <cell r="B386" t="str">
            <v>    行政运行</v>
          </cell>
          <cell r="C386">
            <v>184</v>
          </cell>
          <cell r="D386">
            <v>0</v>
          </cell>
          <cell r="E386">
            <v>0</v>
          </cell>
          <cell r="F386">
            <v>184</v>
          </cell>
        </row>
        <row r="387">
          <cell r="A387">
            <v>2050102</v>
          </cell>
          <cell r="B387" t="str">
            <v>    一般行政管理事务</v>
          </cell>
          <cell r="C387">
            <v>0</v>
          </cell>
          <cell r="D387">
            <v>0</v>
          </cell>
          <cell r="E387">
            <v>0</v>
          </cell>
          <cell r="F387">
            <v>0</v>
          </cell>
        </row>
        <row r="388">
          <cell r="A388">
            <v>2050103</v>
          </cell>
          <cell r="B388" t="str">
            <v>    机关服务</v>
          </cell>
          <cell r="C388">
            <v>0</v>
          </cell>
          <cell r="D388">
            <v>0</v>
          </cell>
          <cell r="E388">
            <v>0</v>
          </cell>
          <cell r="F388">
            <v>0</v>
          </cell>
        </row>
        <row r="389">
          <cell r="A389">
            <v>2050199</v>
          </cell>
          <cell r="B389" t="str">
            <v>    其他教育管理事务支出</v>
          </cell>
          <cell r="C389">
            <v>415</v>
          </cell>
          <cell r="D389">
            <v>0</v>
          </cell>
          <cell r="E389">
            <v>0</v>
          </cell>
          <cell r="F389">
            <v>415</v>
          </cell>
        </row>
        <row r="390">
          <cell r="A390">
            <v>20502</v>
          </cell>
          <cell r="B390" t="str">
            <v>  普通教育</v>
          </cell>
          <cell r="C390">
            <v>39940</v>
          </cell>
          <cell r="D390">
            <v>0</v>
          </cell>
          <cell r="E390">
            <v>0</v>
          </cell>
          <cell r="F390">
            <v>39940</v>
          </cell>
        </row>
        <row r="391">
          <cell r="A391">
            <v>2050201</v>
          </cell>
          <cell r="B391" t="str">
            <v>    学前教育</v>
          </cell>
          <cell r="C391">
            <v>2525</v>
          </cell>
          <cell r="D391">
            <v>0</v>
          </cell>
          <cell r="E391">
            <v>0</v>
          </cell>
          <cell r="F391">
            <v>2525</v>
          </cell>
        </row>
        <row r="392">
          <cell r="A392">
            <v>2050202</v>
          </cell>
          <cell r="B392" t="str">
            <v>    小学教育</v>
          </cell>
          <cell r="C392">
            <v>13620</v>
          </cell>
          <cell r="D392">
            <v>0</v>
          </cell>
          <cell r="E392">
            <v>0</v>
          </cell>
          <cell r="F392">
            <v>13620</v>
          </cell>
        </row>
        <row r="393">
          <cell r="A393">
            <v>2050203</v>
          </cell>
          <cell r="B393" t="str">
            <v>    初中教育</v>
          </cell>
          <cell r="C393">
            <v>7205</v>
          </cell>
          <cell r="D393">
            <v>0</v>
          </cell>
          <cell r="E393">
            <v>0</v>
          </cell>
          <cell r="F393">
            <v>7205</v>
          </cell>
        </row>
        <row r="394">
          <cell r="A394">
            <v>2050204</v>
          </cell>
          <cell r="B394" t="str">
            <v>    高中教育</v>
          </cell>
          <cell r="C394">
            <v>2850</v>
          </cell>
          <cell r="D394">
            <v>0</v>
          </cell>
          <cell r="E394">
            <v>0</v>
          </cell>
          <cell r="F394">
            <v>2850</v>
          </cell>
        </row>
        <row r="395">
          <cell r="A395">
            <v>2050205</v>
          </cell>
          <cell r="B395" t="str">
            <v>    高等教育</v>
          </cell>
          <cell r="C395">
            <v>0</v>
          </cell>
          <cell r="D395">
            <v>0</v>
          </cell>
          <cell r="E395">
            <v>0</v>
          </cell>
          <cell r="F395">
            <v>0</v>
          </cell>
        </row>
        <row r="396">
          <cell r="A396">
            <v>2050299</v>
          </cell>
          <cell r="B396" t="str">
            <v>    其他普通教育支出</v>
          </cell>
          <cell r="C396">
            <v>13740</v>
          </cell>
          <cell r="D396">
            <v>0</v>
          </cell>
          <cell r="E396">
            <v>0</v>
          </cell>
          <cell r="F396">
            <v>13740</v>
          </cell>
        </row>
        <row r="397">
          <cell r="A397">
            <v>20503</v>
          </cell>
          <cell r="B397" t="str">
            <v>  职业教育</v>
          </cell>
          <cell r="C397">
            <v>1121</v>
          </cell>
          <cell r="D397">
            <v>0</v>
          </cell>
          <cell r="E397">
            <v>0</v>
          </cell>
          <cell r="F397">
            <v>1121</v>
          </cell>
        </row>
        <row r="398">
          <cell r="A398">
            <v>2050301</v>
          </cell>
          <cell r="B398" t="str">
            <v>    初等职业教育</v>
          </cell>
          <cell r="C398">
            <v>0</v>
          </cell>
          <cell r="D398">
            <v>0</v>
          </cell>
          <cell r="E398">
            <v>0</v>
          </cell>
          <cell r="F398">
            <v>0</v>
          </cell>
        </row>
        <row r="399">
          <cell r="A399">
            <v>2050302</v>
          </cell>
          <cell r="B399" t="str">
            <v>    中等职业教育</v>
          </cell>
          <cell r="C399">
            <v>1121</v>
          </cell>
          <cell r="D399">
            <v>0</v>
          </cell>
          <cell r="E399">
            <v>0</v>
          </cell>
          <cell r="F399">
            <v>1121</v>
          </cell>
        </row>
        <row r="400">
          <cell r="A400">
            <v>2050303</v>
          </cell>
          <cell r="B400" t="str">
            <v>    技校教育</v>
          </cell>
          <cell r="C400">
            <v>0</v>
          </cell>
          <cell r="D400">
            <v>0</v>
          </cell>
          <cell r="E400">
            <v>0</v>
          </cell>
          <cell r="F400">
            <v>0</v>
          </cell>
        </row>
        <row r="401">
          <cell r="A401">
            <v>2050305</v>
          </cell>
          <cell r="B401" t="str">
            <v>    高等职业教育</v>
          </cell>
          <cell r="C401">
            <v>0</v>
          </cell>
          <cell r="D401">
            <v>0</v>
          </cell>
          <cell r="E401">
            <v>0</v>
          </cell>
          <cell r="F401">
            <v>0</v>
          </cell>
        </row>
        <row r="402">
          <cell r="A402">
            <v>2050399</v>
          </cell>
          <cell r="B402" t="str">
            <v>    其他职业教育支出</v>
          </cell>
          <cell r="C402">
            <v>0</v>
          </cell>
          <cell r="D402">
            <v>0</v>
          </cell>
          <cell r="E402">
            <v>0</v>
          </cell>
          <cell r="F402">
            <v>0</v>
          </cell>
        </row>
        <row r="403">
          <cell r="A403">
            <v>20504</v>
          </cell>
          <cell r="B403" t="str">
            <v>  成人教育</v>
          </cell>
          <cell r="C403">
            <v>0</v>
          </cell>
          <cell r="D403">
            <v>0</v>
          </cell>
          <cell r="E403">
            <v>0</v>
          </cell>
          <cell r="F403">
            <v>0</v>
          </cell>
        </row>
        <row r="404">
          <cell r="A404">
            <v>2050401</v>
          </cell>
          <cell r="B404" t="str">
            <v>    成人初等教育</v>
          </cell>
          <cell r="C404">
            <v>0</v>
          </cell>
          <cell r="D404">
            <v>0</v>
          </cell>
          <cell r="E404">
            <v>0</v>
          </cell>
          <cell r="F404">
            <v>0</v>
          </cell>
        </row>
        <row r="405">
          <cell r="A405">
            <v>2050402</v>
          </cell>
          <cell r="B405" t="str">
            <v>    成人中等教育</v>
          </cell>
          <cell r="C405">
            <v>0</v>
          </cell>
          <cell r="D405">
            <v>0</v>
          </cell>
          <cell r="E405">
            <v>0</v>
          </cell>
          <cell r="F405">
            <v>0</v>
          </cell>
        </row>
        <row r="406">
          <cell r="A406">
            <v>2050403</v>
          </cell>
          <cell r="B406" t="str">
            <v>    成人高等教育</v>
          </cell>
          <cell r="C406">
            <v>0</v>
          </cell>
          <cell r="D406">
            <v>0</v>
          </cell>
          <cell r="E406">
            <v>0</v>
          </cell>
          <cell r="F406">
            <v>0</v>
          </cell>
        </row>
        <row r="407">
          <cell r="A407">
            <v>2050404</v>
          </cell>
          <cell r="B407" t="str">
            <v>    成人广播电视教育</v>
          </cell>
          <cell r="C407">
            <v>0</v>
          </cell>
          <cell r="D407">
            <v>0</v>
          </cell>
          <cell r="E407">
            <v>0</v>
          </cell>
          <cell r="F407">
            <v>0</v>
          </cell>
        </row>
        <row r="408">
          <cell r="A408">
            <v>2050499</v>
          </cell>
          <cell r="B408" t="str">
            <v>    其他成人教育支出</v>
          </cell>
          <cell r="C408">
            <v>0</v>
          </cell>
          <cell r="D408">
            <v>0</v>
          </cell>
          <cell r="E408">
            <v>0</v>
          </cell>
          <cell r="F408">
            <v>0</v>
          </cell>
        </row>
        <row r="409">
          <cell r="A409">
            <v>20505</v>
          </cell>
          <cell r="B409" t="str">
            <v>  广播电视教育</v>
          </cell>
          <cell r="C409">
            <v>0</v>
          </cell>
          <cell r="D409">
            <v>0</v>
          </cell>
          <cell r="E409">
            <v>0</v>
          </cell>
          <cell r="F409">
            <v>0</v>
          </cell>
        </row>
        <row r="410">
          <cell r="A410">
            <v>2050501</v>
          </cell>
          <cell r="B410" t="str">
            <v>    广播电视学校</v>
          </cell>
          <cell r="C410">
            <v>0</v>
          </cell>
          <cell r="D410">
            <v>0</v>
          </cell>
          <cell r="E410">
            <v>0</v>
          </cell>
          <cell r="F410">
            <v>0</v>
          </cell>
        </row>
        <row r="411">
          <cell r="A411">
            <v>2050502</v>
          </cell>
          <cell r="B411" t="str">
            <v>    教育电视台</v>
          </cell>
          <cell r="C411">
            <v>0</v>
          </cell>
          <cell r="D411">
            <v>0</v>
          </cell>
          <cell r="E411">
            <v>0</v>
          </cell>
          <cell r="F411">
            <v>0</v>
          </cell>
        </row>
        <row r="412">
          <cell r="A412">
            <v>2050599</v>
          </cell>
          <cell r="B412" t="str">
            <v>    其他广播电视教育支出</v>
          </cell>
          <cell r="C412">
            <v>0</v>
          </cell>
          <cell r="D412">
            <v>0</v>
          </cell>
          <cell r="E412">
            <v>0</v>
          </cell>
          <cell r="F412">
            <v>0</v>
          </cell>
        </row>
        <row r="413">
          <cell r="A413">
            <v>20506</v>
          </cell>
          <cell r="B413" t="str">
            <v>  留学教育</v>
          </cell>
          <cell r="C413">
            <v>0</v>
          </cell>
          <cell r="D413">
            <v>0</v>
          </cell>
          <cell r="E413">
            <v>0</v>
          </cell>
          <cell r="F413">
            <v>0</v>
          </cell>
        </row>
        <row r="414">
          <cell r="A414">
            <v>2050601</v>
          </cell>
          <cell r="B414" t="str">
            <v>    出国留学教育</v>
          </cell>
          <cell r="C414">
            <v>0</v>
          </cell>
          <cell r="D414">
            <v>0</v>
          </cell>
          <cell r="E414">
            <v>0</v>
          </cell>
          <cell r="F414">
            <v>0</v>
          </cell>
        </row>
        <row r="415">
          <cell r="A415">
            <v>2050602</v>
          </cell>
          <cell r="B415" t="str">
            <v>    来华留学教育</v>
          </cell>
          <cell r="C415">
            <v>0</v>
          </cell>
          <cell r="D415">
            <v>0</v>
          </cell>
          <cell r="E415">
            <v>0</v>
          </cell>
          <cell r="F415">
            <v>0</v>
          </cell>
        </row>
        <row r="416">
          <cell r="A416">
            <v>2050699</v>
          </cell>
          <cell r="B416" t="str">
            <v>    其他留学教育支出</v>
          </cell>
          <cell r="C416">
            <v>0</v>
          </cell>
          <cell r="D416">
            <v>0</v>
          </cell>
          <cell r="E416">
            <v>0</v>
          </cell>
          <cell r="F416">
            <v>0</v>
          </cell>
        </row>
        <row r="417">
          <cell r="A417">
            <v>20507</v>
          </cell>
          <cell r="B417" t="str">
            <v>  特殊教育</v>
          </cell>
          <cell r="C417">
            <v>5</v>
          </cell>
          <cell r="D417">
            <v>0</v>
          </cell>
          <cell r="E417">
            <v>0</v>
          </cell>
          <cell r="F417">
            <v>5</v>
          </cell>
        </row>
        <row r="418">
          <cell r="A418">
            <v>2050701</v>
          </cell>
          <cell r="B418" t="str">
            <v>    特殊学校教育</v>
          </cell>
          <cell r="C418">
            <v>0</v>
          </cell>
          <cell r="D418">
            <v>0</v>
          </cell>
          <cell r="E418">
            <v>0</v>
          </cell>
          <cell r="F418">
            <v>0</v>
          </cell>
        </row>
        <row r="419">
          <cell r="A419">
            <v>2050702</v>
          </cell>
          <cell r="B419" t="str">
            <v>    工读学校教育</v>
          </cell>
          <cell r="C419">
            <v>0</v>
          </cell>
          <cell r="D419">
            <v>0</v>
          </cell>
          <cell r="E419">
            <v>0</v>
          </cell>
          <cell r="F419">
            <v>0</v>
          </cell>
        </row>
        <row r="420">
          <cell r="A420">
            <v>2050799</v>
          </cell>
          <cell r="B420" t="str">
            <v>    其他特殊教育支出</v>
          </cell>
          <cell r="C420">
            <v>5</v>
          </cell>
          <cell r="D420">
            <v>0</v>
          </cell>
          <cell r="E420">
            <v>0</v>
          </cell>
          <cell r="F420">
            <v>5</v>
          </cell>
        </row>
        <row r="421">
          <cell r="A421">
            <v>20508</v>
          </cell>
          <cell r="B421" t="str">
            <v>  进修及培训</v>
          </cell>
          <cell r="C421">
            <v>331</v>
          </cell>
          <cell r="D421">
            <v>0</v>
          </cell>
          <cell r="E421">
            <v>0</v>
          </cell>
          <cell r="F421">
            <v>331</v>
          </cell>
        </row>
        <row r="422">
          <cell r="A422">
            <v>2050801</v>
          </cell>
          <cell r="B422" t="str">
            <v>    教师进修</v>
          </cell>
          <cell r="C422">
            <v>13</v>
          </cell>
          <cell r="D422">
            <v>0</v>
          </cell>
          <cell r="E422">
            <v>0</v>
          </cell>
          <cell r="F422">
            <v>13</v>
          </cell>
        </row>
        <row r="423">
          <cell r="A423">
            <v>2050802</v>
          </cell>
          <cell r="B423" t="str">
            <v>    干部教育</v>
          </cell>
          <cell r="C423">
            <v>314</v>
          </cell>
          <cell r="D423">
            <v>0</v>
          </cell>
          <cell r="E423">
            <v>0</v>
          </cell>
          <cell r="F423">
            <v>314</v>
          </cell>
        </row>
        <row r="424">
          <cell r="A424">
            <v>2050803</v>
          </cell>
          <cell r="B424" t="str">
            <v>    培训支出</v>
          </cell>
          <cell r="C424">
            <v>0</v>
          </cell>
          <cell r="D424">
            <v>0</v>
          </cell>
          <cell r="E424">
            <v>0</v>
          </cell>
          <cell r="F424">
            <v>0</v>
          </cell>
        </row>
        <row r="425">
          <cell r="A425">
            <v>2050804</v>
          </cell>
          <cell r="B425" t="str">
            <v>    退役士兵能力提升</v>
          </cell>
          <cell r="C425">
            <v>0</v>
          </cell>
          <cell r="D425">
            <v>0</v>
          </cell>
          <cell r="E425">
            <v>0</v>
          </cell>
          <cell r="F425">
            <v>0</v>
          </cell>
        </row>
        <row r="426">
          <cell r="A426">
            <v>2050899</v>
          </cell>
          <cell r="B426" t="str">
            <v>    其他进修及培训</v>
          </cell>
          <cell r="C426">
            <v>4</v>
          </cell>
          <cell r="D426">
            <v>0</v>
          </cell>
          <cell r="E426">
            <v>0</v>
          </cell>
          <cell r="F426">
            <v>4</v>
          </cell>
        </row>
        <row r="427">
          <cell r="A427">
            <v>20509</v>
          </cell>
          <cell r="B427" t="str">
            <v>  教育费附加安排的支出</v>
          </cell>
          <cell r="C427">
            <v>0</v>
          </cell>
          <cell r="D427">
            <v>0</v>
          </cell>
          <cell r="E427">
            <v>0</v>
          </cell>
          <cell r="F427">
            <v>0</v>
          </cell>
        </row>
        <row r="428">
          <cell r="A428">
            <v>2050901</v>
          </cell>
          <cell r="B428" t="str">
            <v>    农村中小学校舍建设</v>
          </cell>
          <cell r="C428">
            <v>0</v>
          </cell>
          <cell r="D428">
            <v>0</v>
          </cell>
          <cell r="E428">
            <v>0</v>
          </cell>
          <cell r="F428">
            <v>0</v>
          </cell>
        </row>
        <row r="429">
          <cell r="A429">
            <v>2050902</v>
          </cell>
          <cell r="B429" t="str">
            <v>    农村中小学教学设施</v>
          </cell>
          <cell r="C429">
            <v>0</v>
          </cell>
          <cell r="D429">
            <v>0</v>
          </cell>
          <cell r="E429">
            <v>0</v>
          </cell>
          <cell r="F429">
            <v>0</v>
          </cell>
        </row>
        <row r="430">
          <cell r="A430">
            <v>2050903</v>
          </cell>
          <cell r="B430" t="str">
            <v>    城市中小学校舍建设</v>
          </cell>
          <cell r="C430">
            <v>0</v>
          </cell>
          <cell r="D430">
            <v>0</v>
          </cell>
          <cell r="E430">
            <v>0</v>
          </cell>
          <cell r="F430">
            <v>0</v>
          </cell>
        </row>
        <row r="431">
          <cell r="A431">
            <v>2050904</v>
          </cell>
          <cell r="B431" t="str">
            <v>    城市中小学教学设施</v>
          </cell>
          <cell r="C431">
            <v>0</v>
          </cell>
          <cell r="D431">
            <v>0</v>
          </cell>
          <cell r="E431">
            <v>0</v>
          </cell>
          <cell r="F431">
            <v>0</v>
          </cell>
        </row>
        <row r="432">
          <cell r="A432">
            <v>2050905</v>
          </cell>
          <cell r="B432" t="str">
            <v>    中等职业学校教学设施</v>
          </cell>
          <cell r="C432">
            <v>0</v>
          </cell>
          <cell r="D432">
            <v>0</v>
          </cell>
          <cell r="E432">
            <v>0</v>
          </cell>
          <cell r="F432">
            <v>0</v>
          </cell>
        </row>
        <row r="433">
          <cell r="A433">
            <v>2050999</v>
          </cell>
          <cell r="B433" t="str">
            <v>    其他教育费附加安排的支出</v>
          </cell>
          <cell r="C433">
            <v>0</v>
          </cell>
          <cell r="D433">
            <v>0</v>
          </cell>
          <cell r="E433">
            <v>0</v>
          </cell>
          <cell r="F433">
            <v>0</v>
          </cell>
        </row>
        <row r="434">
          <cell r="A434">
            <v>20599</v>
          </cell>
          <cell r="B434" t="str">
            <v>  其他教育支出(款)</v>
          </cell>
          <cell r="C434">
            <v>1406</v>
          </cell>
          <cell r="D434">
            <v>0</v>
          </cell>
          <cell r="E434">
            <v>0</v>
          </cell>
          <cell r="F434">
            <v>1406</v>
          </cell>
        </row>
        <row r="435">
          <cell r="A435">
            <v>2059999</v>
          </cell>
          <cell r="B435" t="str">
            <v>    其他教育支出(项)</v>
          </cell>
          <cell r="C435">
            <v>1406</v>
          </cell>
          <cell r="D435">
            <v>0</v>
          </cell>
          <cell r="E435">
            <v>0</v>
          </cell>
          <cell r="F435">
            <v>1406</v>
          </cell>
        </row>
        <row r="436">
          <cell r="A436">
            <v>206</v>
          </cell>
          <cell r="B436" t="str">
            <v>科学技术支出</v>
          </cell>
          <cell r="C436">
            <v>916</v>
          </cell>
          <cell r="D436">
            <v>0</v>
          </cell>
          <cell r="E436">
            <v>0</v>
          </cell>
          <cell r="F436">
            <v>916</v>
          </cell>
        </row>
        <row r="437">
          <cell r="A437">
            <v>20601</v>
          </cell>
          <cell r="B437" t="str">
            <v>  科学技术管理事务</v>
          </cell>
          <cell r="C437">
            <v>64</v>
          </cell>
          <cell r="D437">
            <v>0</v>
          </cell>
          <cell r="E437">
            <v>0</v>
          </cell>
          <cell r="F437">
            <v>64</v>
          </cell>
        </row>
        <row r="438">
          <cell r="A438">
            <v>2060101</v>
          </cell>
          <cell r="B438" t="str">
            <v>    行政运行</v>
          </cell>
          <cell r="C438">
            <v>64</v>
          </cell>
          <cell r="D438">
            <v>0</v>
          </cell>
          <cell r="E438">
            <v>0</v>
          </cell>
          <cell r="F438">
            <v>64</v>
          </cell>
        </row>
        <row r="439">
          <cell r="A439">
            <v>2060102</v>
          </cell>
          <cell r="B439" t="str">
            <v>    一般行政管理事务</v>
          </cell>
          <cell r="C439">
            <v>0</v>
          </cell>
          <cell r="D439">
            <v>0</v>
          </cell>
          <cell r="E439">
            <v>0</v>
          </cell>
          <cell r="F439">
            <v>0</v>
          </cell>
        </row>
        <row r="440">
          <cell r="A440">
            <v>2060103</v>
          </cell>
          <cell r="B440" t="str">
            <v>    机关服务</v>
          </cell>
          <cell r="C440">
            <v>0</v>
          </cell>
          <cell r="D440">
            <v>0</v>
          </cell>
          <cell r="E440">
            <v>0</v>
          </cell>
          <cell r="F440">
            <v>0</v>
          </cell>
        </row>
        <row r="441">
          <cell r="A441">
            <v>2060199</v>
          </cell>
          <cell r="B441" t="str">
            <v>    其他科学技术管理事务支出</v>
          </cell>
          <cell r="C441">
            <v>0</v>
          </cell>
          <cell r="D441">
            <v>0</v>
          </cell>
          <cell r="E441">
            <v>0</v>
          </cell>
          <cell r="F441">
            <v>0</v>
          </cell>
        </row>
        <row r="442">
          <cell r="A442">
            <v>20602</v>
          </cell>
          <cell r="B442" t="str">
            <v>  基础研究</v>
          </cell>
          <cell r="C442">
            <v>0</v>
          </cell>
          <cell r="D442">
            <v>0</v>
          </cell>
          <cell r="E442">
            <v>0</v>
          </cell>
          <cell r="F442">
            <v>0</v>
          </cell>
        </row>
        <row r="443">
          <cell r="A443">
            <v>2060201</v>
          </cell>
          <cell r="B443" t="str">
            <v>    机构运行</v>
          </cell>
          <cell r="C443">
            <v>0</v>
          </cell>
          <cell r="D443">
            <v>0</v>
          </cell>
          <cell r="E443">
            <v>0</v>
          </cell>
          <cell r="F443">
            <v>0</v>
          </cell>
        </row>
        <row r="444">
          <cell r="A444">
            <v>2060203</v>
          </cell>
          <cell r="B444" t="str">
            <v>    自然科学基金</v>
          </cell>
          <cell r="C444">
            <v>0</v>
          </cell>
          <cell r="D444">
            <v>0</v>
          </cell>
          <cell r="E444">
            <v>0</v>
          </cell>
          <cell r="F444">
            <v>0</v>
          </cell>
        </row>
        <row r="445">
          <cell r="A445">
            <v>2060204</v>
          </cell>
          <cell r="B445" t="str">
            <v>    实验室及相关设施</v>
          </cell>
          <cell r="C445">
            <v>0</v>
          </cell>
          <cell r="D445">
            <v>0</v>
          </cell>
          <cell r="E445">
            <v>0</v>
          </cell>
          <cell r="F445">
            <v>0</v>
          </cell>
        </row>
        <row r="446">
          <cell r="A446">
            <v>2060205</v>
          </cell>
          <cell r="B446" t="str">
            <v>    重大科学工程</v>
          </cell>
          <cell r="C446">
            <v>0</v>
          </cell>
          <cell r="D446">
            <v>0</v>
          </cell>
          <cell r="E446">
            <v>0</v>
          </cell>
          <cell r="F446">
            <v>0</v>
          </cell>
        </row>
        <row r="447">
          <cell r="A447">
            <v>2060206</v>
          </cell>
          <cell r="B447" t="str">
            <v>    专项基础科研</v>
          </cell>
          <cell r="C447">
            <v>0</v>
          </cell>
          <cell r="D447">
            <v>0</v>
          </cell>
          <cell r="E447">
            <v>0</v>
          </cell>
          <cell r="F447">
            <v>0</v>
          </cell>
        </row>
        <row r="448">
          <cell r="A448">
            <v>2060207</v>
          </cell>
          <cell r="B448" t="str">
            <v>    专项技术基础</v>
          </cell>
          <cell r="C448">
            <v>0</v>
          </cell>
          <cell r="D448">
            <v>0</v>
          </cell>
          <cell r="E448">
            <v>0</v>
          </cell>
          <cell r="F448">
            <v>0</v>
          </cell>
        </row>
        <row r="449">
          <cell r="A449">
            <v>2060208</v>
          </cell>
          <cell r="B449" t="str">
            <v>    科技人才队伍建设</v>
          </cell>
          <cell r="C449">
            <v>0</v>
          </cell>
          <cell r="D449">
            <v>0</v>
          </cell>
          <cell r="E449">
            <v>0</v>
          </cell>
          <cell r="F449">
            <v>0</v>
          </cell>
        </row>
        <row r="450">
          <cell r="A450">
            <v>2060299</v>
          </cell>
          <cell r="B450" t="str">
            <v>    其他基础研究支出</v>
          </cell>
          <cell r="C450">
            <v>0</v>
          </cell>
          <cell r="D450">
            <v>0</v>
          </cell>
          <cell r="E450">
            <v>0</v>
          </cell>
          <cell r="F450">
            <v>0</v>
          </cell>
        </row>
        <row r="451">
          <cell r="A451">
            <v>20603</v>
          </cell>
          <cell r="B451" t="str">
            <v>  应用研究</v>
          </cell>
          <cell r="C451">
            <v>0</v>
          </cell>
          <cell r="D451">
            <v>0</v>
          </cell>
          <cell r="E451">
            <v>0</v>
          </cell>
          <cell r="F451">
            <v>0</v>
          </cell>
        </row>
        <row r="452">
          <cell r="A452">
            <v>2060301</v>
          </cell>
          <cell r="B452" t="str">
            <v>    机构运行</v>
          </cell>
          <cell r="C452">
            <v>0</v>
          </cell>
          <cell r="D452">
            <v>0</v>
          </cell>
          <cell r="E452">
            <v>0</v>
          </cell>
          <cell r="F452">
            <v>0</v>
          </cell>
        </row>
        <row r="453">
          <cell r="A453">
            <v>2060302</v>
          </cell>
          <cell r="B453" t="str">
            <v>    社会公益研究</v>
          </cell>
          <cell r="C453">
            <v>0</v>
          </cell>
          <cell r="D453">
            <v>0</v>
          </cell>
          <cell r="E453">
            <v>0</v>
          </cell>
          <cell r="F453">
            <v>0</v>
          </cell>
        </row>
        <row r="454">
          <cell r="A454">
            <v>2060303</v>
          </cell>
          <cell r="B454" t="str">
            <v>    高技术研究</v>
          </cell>
          <cell r="C454">
            <v>0</v>
          </cell>
          <cell r="D454">
            <v>0</v>
          </cell>
          <cell r="E454">
            <v>0</v>
          </cell>
          <cell r="F454">
            <v>0</v>
          </cell>
        </row>
        <row r="455">
          <cell r="A455">
            <v>2060304</v>
          </cell>
          <cell r="B455" t="str">
            <v>    专项科研试制</v>
          </cell>
          <cell r="C455">
            <v>0</v>
          </cell>
          <cell r="D455">
            <v>0</v>
          </cell>
          <cell r="E455">
            <v>0</v>
          </cell>
          <cell r="F455">
            <v>0</v>
          </cell>
        </row>
        <row r="456">
          <cell r="A456">
            <v>2060399</v>
          </cell>
          <cell r="B456" t="str">
            <v>    其他应用研究支出</v>
          </cell>
          <cell r="C456">
            <v>0</v>
          </cell>
          <cell r="D456">
            <v>0</v>
          </cell>
          <cell r="E456">
            <v>0</v>
          </cell>
          <cell r="F456">
            <v>0</v>
          </cell>
        </row>
        <row r="457">
          <cell r="A457">
            <v>20604</v>
          </cell>
          <cell r="B457" t="str">
            <v>  技术研究与开发</v>
          </cell>
          <cell r="C457">
            <v>0</v>
          </cell>
          <cell r="D457">
            <v>0</v>
          </cell>
          <cell r="E457">
            <v>0</v>
          </cell>
          <cell r="F457">
            <v>0</v>
          </cell>
        </row>
        <row r="458">
          <cell r="A458">
            <v>2060401</v>
          </cell>
          <cell r="B458" t="str">
            <v>    机构运行</v>
          </cell>
          <cell r="C458">
            <v>0</v>
          </cell>
          <cell r="D458">
            <v>0</v>
          </cell>
          <cell r="E458">
            <v>0</v>
          </cell>
          <cell r="F458">
            <v>0</v>
          </cell>
        </row>
        <row r="459">
          <cell r="A459">
            <v>2060404</v>
          </cell>
          <cell r="B459" t="str">
            <v>    科技成果转化与扩散</v>
          </cell>
          <cell r="C459">
            <v>0</v>
          </cell>
          <cell r="D459">
            <v>0</v>
          </cell>
          <cell r="E459">
            <v>0</v>
          </cell>
          <cell r="F459">
            <v>0</v>
          </cell>
        </row>
        <row r="460">
          <cell r="A460">
            <v>2060405</v>
          </cell>
          <cell r="B460" t="str">
            <v>    共性技术研究与开发</v>
          </cell>
          <cell r="C460">
            <v>0</v>
          </cell>
          <cell r="D460">
            <v>0</v>
          </cell>
          <cell r="E460">
            <v>0</v>
          </cell>
          <cell r="F460">
            <v>0</v>
          </cell>
        </row>
        <row r="461">
          <cell r="A461">
            <v>2060499</v>
          </cell>
          <cell r="B461" t="str">
            <v>    其他技术研究与开发支出</v>
          </cell>
          <cell r="C461">
            <v>0</v>
          </cell>
          <cell r="D461">
            <v>0</v>
          </cell>
          <cell r="E461">
            <v>0</v>
          </cell>
          <cell r="F461">
            <v>0</v>
          </cell>
        </row>
        <row r="462">
          <cell r="A462">
            <v>20605</v>
          </cell>
          <cell r="B462" t="str">
            <v>  科技条件与服务</v>
          </cell>
          <cell r="C462">
            <v>0</v>
          </cell>
          <cell r="D462">
            <v>0</v>
          </cell>
          <cell r="E462">
            <v>0</v>
          </cell>
          <cell r="F462">
            <v>0</v>
          </cell>
        </row>
        <row r="463">
          <cell r="A463">
            <v>2060501</v>
          </cell>
          <cell r="B463" t="str">
            <v>    机构运行</v>
          </cell>
          <cell r="C463">
            <v>0</v>
          </cell>
          <cell r="D463">
            <v>0</v>
          </cell>
          <cell r="E463">
            <v>0</v>
          </cell>
          <cell r="F463">
            <v>0</v>
          </cell>
        </row>
        <row r="464">
          <cell r="A464">
            <v>2060502</v>
          </cell>
          <cell r="B464" t="str">
            <v>    技术创新服务体系</v>
          </cell>
          <cell r="C464">
            <v>0</v>
          </cell>
          <cell r="D464">
            <v>0</v>
          </cell>
          <cell r="E464">
            <v>0</v>
          </cell>
          <cell r="F464">
            <v>0</v>
          </cell>
        </row>
        <row r="465">
          <cell r="A465">
            <v>2060503</v>
          </cell>
          <cell r="B465" t="str">
            <v>    科技条件专项</v>
          </cell>
          <cell r="C465">
            <v>0</v>
          </cell>
          <cell r="D465">
            <v>0</v>
          </cell>
          <cell r="E465">
            <v>0</v>
          </cell>
          <cell r="F465">
            <v>0</v>
          </cell>
        </row>
        <row r="466">
          <cell r="A466">
            <v>2060599</v>
          </cell>
          <cell r="B466" t="str">
            <v>    其他科技条件与服务支出</v>
          </cell>
          <cell r="C466">
            <v>0</v>
          </cell>
          <cell r="D466">
            <v>0</v>
          </cell>
          <cell r="E466">
            <v>0</v>
          </cell>
          <cell r="F466">
            <v>0</v>
          </cell>
        </row>
        <row r="467">
          <cell r="A467">
            <v>20606</v>
          </cell>
          <cell r="B467" t="str">
            <v>  社会科学</v>
          </cell>
          <cell r="C467">
            <v>0</v>
          </cell>
          <cell r="D467">
            <v>0</v>
          </cell>
          <cell r="E467">
            <v>0</v>
          </cell>
          <cell r="F467">
            <v>0</v>
          </cell>
        </row>
        <row r="468">
          <cell r="A468">
            <v>2060601</v>
          </cell>
          <cell r="B468" t="str">
            <v>    社会科学研究机构</v>
          </cell>
          <cell r="C468">
            <v>0</v>
          </cell>
          <cell r="D468">
            <v>0</v>
          </cell>
          <cell r="E468">
            <v>0</v>
          </cell>
          <cell r="F468">
            <v>0</v>
          </cell>
        </row>
        <row r="469">
          <cell r="A469">
            <v>2060602</v>
          </cell>
          <cell r="B469" t="str">
            <v>    社会科学研究</v>
          </cell>
          <cell r="C469">
            <v>0</v>
          </cell>
          <cell r="D469">
            <v>0</v>
          </cell>
          <cell r="E469">
            <v>0</v>
          </cell>
          <cell r="F469">
            <v>0</v>
          </cell>
        </row>
        <row r="470">
          <cell r="A470">
            <v>2060603</v>
          </cell>
          <cell r="B470" t="str">
            <v>    社科基金支出</v>
          </cell>
          <cell r="C470">
            <v>0</v>
          </cell>
          <cell r="D470">
            <v>0</v>
          </cell>
          <cell r="E470">
            <v>0</v>
          </cell>
          <cell r="F470">
            <v>0</v>
          </cell>
        </row>
        <row r="471">
          <cell r="A471">
            <v>2060699</v>
          </cell>
          <cell r="B471" t="str">
            <v>    其他社会科学支出</v>
          </cell>
          <cell r="C471">
            <v>0</v>
          </cell>
          <cell r="D471">
            <v>0</v>
          </cell>
          <cell r="E471">
            <v>0</v>
          </cell>
          <cell r="F471">
            <v>0</v>
          </cell>
        </row>
        <row r="472">
          <cell r="A472">
            <v>20607</v>
          </cell>
          <cell r="B472" t="str">
            <v>  科学技术普及</v>
          </cell>
          <cell r="C472">
            <v>10</v>
          </cell>
          <cell r="D472">
            <v>0</v>
          </cell>
          <cell r="E472">
            <v>0</v>
          </cell>
          <cell r="F472">
            <v>10</v>
          </cell>
        </row>
        <row r="473">
          <cell r="A473">
            <v>2060701</v>
          </cell>
          <cell r="B473" t="str">
            <v>    机构运行</v>
          </cell>
          <cell r="C473">
            <v>0</v>
          </cell>
          <cell r="D473">
            <v>0</v>
          </cell>
          <cell r="E473">
            <v>0</v>
          </cell>
          <cell r="F473">
            <v>0</v>
          </cell>
        </row>
        <row r="474">
          <cell r="A474">
            <v>2060702</v>
          </cell>
          <cell r="B474" t="str">
            <v>    科普活动</v>
          </cell>
          <cell r="C474">
            <v>4</v>
          </cell>
          <cell r="D474">
            <v>0</v>
          </cell>
          <cell r="E474">
            <v>0</v>
          </cell>
          <cell r="F474">
            <v>4</v>
          </cell>
        </row>
        <row r="475">
          <cell r="A475">
            <v>2060703</v>
          </cell>
          <cell r="B475" t="str">
            <v>    青少年科技活动</v>
          </cell>
          <cell r="C475">
            <v>0</v>
          </cell>
          <cell r="D475">
            <v>0</v>
          </cell>
          <cell r="E475">
            <v>0</v>
          </cell>
          <cell r="F475">
            <v>0</v>
          </cell>
        </row>
        <row r="476">
          <cell r="A476">
            <v>2060704</v>
          </cell>
          <cell r="B476" t="str">
            <v>    学术交流活动</v>
          </cell>
          <cell r="C476">
            <v>0</v>
          </cell>
          <cell r="D476">
            <v>0</v>
          </cell>
          <cell r="E476">
            <v>0</v>
          </cell>
          <cell r="F476">
            <v>0</v>
          </cell>
        </row>
        <row r="477">
          <cell r="A477">
            <v>2060705</v>
          </cell>
          <cell r="B477" t="str">
            <v>    科技馆站</v>
          </cell>
          <cell r="C477">
            <v>0</v>
          </cell>
          <cell r="D477">
            <v>0</v>
          </cell>
          <cell r="E477">
            <v>0</v>
          </cell>
          <cell r="F477">
            <v>0</v>
          </cell>
        </row>
        <row r="478">
          <cell r="A478">
            <v>2060799</v>
          </cell>
          <cell r="B478" t="str">
            <v>    其他科学技术普及支出</v>
          </cell>
          <cell r="C478">
            <v>6</v>
          </cell>
          <cell r="D478">
            <v>0</v>
          </cell>
          <cell r="E478">
            <v>0</v>
          </cell>
          <cell r="F478">
            <v>6</v>
          </cell>
        </row>
        <row r="479">
          <cell r="A479">
            <v>20608</v>
          </cell>
          <cell r="B479" t="str">
            <v>  科技交流与合作</v>
          </cell>
          <cell r="C479">
            <v>0</v>
          </cell>
          <cell r="D479">
            <v>0</v>
          </cell>
          <cell r="E479">
            <v>0</v>
          </cell>
          <cell r="F479">
            <v>0</v>
          </cell>
        </row>
        <row r="480">
          <cell r="A480">
            <v>2060801</v>
          </cell>
          <cell r="B480" t="str">
            <v>    国际交流与合作</v>
          </cell>
          <cell r="C480">
            <v>0</v>
          </cell>
          <cell r="D480">
            <v>0</v>
          </cell>
          <cell r="E480">
            <v>0</v>
          </cell>
          <cell r="F480">
            <v>0</v>
          </cell>
        </row>
        <row r="481">
          <cell r="A481">
            <v>2060802</v>
          </cell>
          <cell r="B481" t="str">
            <v>    重大科技合作项目</v>
          </cell>
          <cell r="C481">
            <v>0</v>
          </cell>
          <cell r="D481">
            <v>0</v>
          </cell>
          <cell r="E481">
            <v>0</v>
          </cell>
          <cell r="F481">
            <v>0</v>
          </cell>
        </row>
        <row r="482">
          <cell r="A482">
            <v>2060899</v>
          </cell>
          <cell r="B482" t="str">
            <v>    其他科技交流与合作支出</v>
          </cell>
          <cell r="C482">
            <v>0</v>
          </cell>
          <cell r="D482">
            <v>0</v>
          </cell>
          <cell r="E482">
            <v>0</v>
          </cell>
          <cell r="F482">
            <v>0</v>
          </cell>
        </row>
        <row r="483">
          <cell r="A483">
            <v>20609</v>
          </cell>
          <cell r="B483" t="str">
            <v>  科技重大项目</v>
          </cell>
          <cell r="C483">
            <v>0</v>
          </cell>
          <cell r="D483">
            <v>0</v>
          </cell>
          <cell r="E483">
            <v>0</v>
          </cell>
          <cell r="F483">
            <v>0</v>
          </cell>
        </row>
        <row r="484">
          <cell r="A484">
            <v>2060901</v>
          </cell>
          <cell r="B484" t="str">
            <v>    科技重大专项</v>
          </cell>
          <cell r="C484">
            <v>0</v>
          </cell>
          <cell r="D484">
            <v>0</v>
          </cell>
          <cell r="E484">
            <v>0</v>
          </cell>
          <cell r="F484">
            <v>0</v>
          </cell>
        </row>
        <row r="485">
          <cell r="A485">
            <v>2060902</v>
          </cell>
          <cell r="B485" t="str">
            <v>    重点研发计划</v>
          </cell>
          <cell r="C485">
            <v>0</v>
          </cell>
          <cell r="D485">
            <v>0</v>
          </cell>
          <cell r="E485">
            <v>0</v>
          </cell>
          <cell r="F485">
            <v>0</v>
          </cell>
        </row>
        <row r="486">
          <cell r="A486">
            <v>2060999</v>
          </cell>
          <cell r="B486" t="str">
            <v>    其他科技重大项目</v>
          </cell>
          <cell r="C486">
            <v>0</v>
          </cell>
          <cell r="D486">
            <v>0</v>
          </cell>
          <cell r="E486">
            <v>0</v>
          </cell>
          <cell r="F486">
            <v>0</v>
          </cell>
        </row>
        <row r="487">
          <cell r="A487">
            <v>20699</v>
          </cell>
          <cell r="B487" t="str">
            <v>  其他科学技术支出(款)</v>
          </cell>
          <cell r="C487">
            <v>842</v>
          </cell>
          <cell r="D487">
            <v>0</v>
          </cell>
          <cell r="E487">
            <v>0</v>
          </cell>
          <cell r="F487">
            <v>842</v>
          </cell>
        </row>
        <row r="488">
          <cell r="A488">
            <v>2069901</v>
          </cell>
          <cell r="B488" t="str">
            <v>    科技奖励</v>
          </cell>
          <cell r="C488">
            <v>0</v>
          </cell>
          <cell r="D488">
            <v>0</v>
          </cell>
          <cell r="E488">
            <v>0</v>
          </cell>
          <cell r="F488">
            <v>0</v>
          </cell>
        </row>
        <row r="489">
          <cell r="A489">
            <v>2069902</v>
          </cell>
          <cell r="B489" t="str">
            <v>    核应急</v>
          </cell>
          <cell r="C489">
            <v>0</v>
          </cell>
          <cell r="D489">
            <v>0</v>
          </cell>
          <cell r="E489">
            <v>0</v>
          </cell>
          <cell r="F489">
            <v>0</v>
          </cell>
        </row>
        <row r="490">
          <cell r="A490">
            <v>2069903</v>
          </cell>
          <cell r="B490" t="str">
            <v>    转制科研机构</v>
          </cell>
          <cell r="C490">
            <v>0</v>
          </cell>
          <cell r="D490">
            <v>0</v>
          </cell>
          <cell r="E490">
            <v>0</v>
          </cell>
          <cell r="F490">
            <v>0</v>
          </cell>
        </row>
        <row r="491">
          <cell r="A491">
            <v>2069999</v>
          </cell>
          <cell r="B491" t="str">
            <v>    其他科学技术支出(项)</v>
          </cell>
          <cell r="C491">
            <v>842</v>
          </cell>
          <cell r="D491">
            <v>0</v>
          </cell>
          <cell r="E491">
            <v>0</v>
          </cell>
          <cell r="F491">
            <v>842</v>
          </cell>
        </row>
        <row r="492">
          <cell r="A492">
            <v>207</v>
          </cell>
          <cell r="B492" t="str">
            <v>文化旅游体育与传媒支出</v>
          </cell>
          <cell r="C492">
            <v>2600</v>
          </cell>
          <cell r="D492">
            <v>42</v>
          </cell>
          <cell r="E492">
            <v>54</v>
          </cell>
          <cell r="F492">
            <v>2696</v>
          </cell>
        </row>
        <row r="493">
          <cell r="A493">
            <v>20701</v>
          </cell>
          <cell r="B493" t="str">
            <v>  文化和旅游</v>
          </cell>
          <cell r="C493">
            <v>964</v>
          </cell>
          <cell r="D493">
            <v>42</v>
          </cell>
          <cell r="E493">
            <v>54</v>
          </cell>
          <cell r="F493">
            <v>1060</v>
          </cell>
        </row>
        <row r="494">
          <cell r="A494">
            <v>2070101</v>
          </cell>
          <cell r="B494" t="str">
            <v>    行政运行</v>
          </cell>
          <cell r="C494">
            <v>336</v>
          </cell>
          <cell r="D494">
            <v>0</v>
          </cell>
          <cell r="E494">
            <v>0</v>
          </cell>
          <cell r="F494">
            <v>336</v>
          </cell>
        </row>
        <row r="495">
          <cell r="A495">
            <v>2070102</v>
          </cell>
          <cell r="B495" t="str">
            <v>    一般行政管理事务</v>
          </cell>
          <cell r="C495">
            <v>0</v>
          </cell>
          <cell r="D495">
            <v>0</v>
          </cell>
          <cell r="E495">
            <v>0</v>
          </cell>
          <cell r="F495">
            <v>0</v>
          </cell>
        </row>
        <row r="496">
          <cell r="A496">
            <v>2070103</v>
          </cell>
          <cell r="B496" t="str">
            <v>    机关服务</v>
          </cell>
          <cell r="C496">
            <v>0</v>
          </cell>
          <cell r="D496">
            <v>0</v>
          </cell>
          <cell r="E496">
            <v>0</v>
          </cell>
          <cell r="F496">
            <v>0</v>
          </cell>
        </row>
        <row r="497">
          <cell r="A497">
            <v>2070104</v>
          </cell>
          <cell r="B497" t="str">
            <v>    图书馆</v>
          </cell>
          <cell r="C497">
            <v>90</v>
          </cell>
          <cell r="D497">
            <v>0</v>
          </cell>
          <cell r="E497">
            <v>0</v>
          </cell>
          <cell r="F497">
            <v>90</v>
          </cell>
        </row>
        <row r="498">
          <cell r="A498">
            <v>2070105</v>
          </cell>
          <cell r="B498" t="str">
            <v>    文化展示及纪念机构</v>
          </cell>
          <cell r="C498">
            <v>0</v>
          </cell>
          <cell r="D498">
            <v>0</v>
          </cell>
          <cell r="E498">
            <v>0</v>
          </cell>
          <cell r="F498">
            <v>0</v>
          </cell>
        </row>
        <row r="499">
          <cell r="A499">
            <v>2070106</v>
          </cell>
          <cell r="B499" t="str">
            <v>    艺术表演场所</v>
          </cell>
          <cell r="C499">
            <v>0</v>
          </cell>
          <cell r="D499">
            <v>0</v>
          </cell>
          <cell r="E499">
            <v>0</v>
          </cell>
          <cell r="F499">
            <v>0</v>
          </cell>
        </row>
        <row r="500">
          <cell r="A500">
            <v>2070107</v>
          </cell>
          <cell r="B500" t="str">
            <v>    艺术表演团体</v>
          </cell>
          <cell r="C500">
            <v>0</v>
          </cell>
          <cell r="D500">
            <v>0</v>
          </cell>
          <cell r="E500">
            <v>0</v>
          </cell>
          <cell r="F500">
            <v>0</v>
          </cell>
        </row>
        <row r="501">
          <cell r="A501">
            <v>2070108</v>
          </cell>
          <cell r="B501" t="str">
            <v>    文化活动</v>
          </cell>
          <cell r="C501">
            <v>0</v>
          </cell>
          <cell r="D501">
            <v>0</v>
          </cell>
          <cell r="E501">
            <v>0</v>
          </cell>
          <cell r="F501">
            <v>0</v>
          </cell>
        </row>
        <row r="502">
          <cell r="A502">
            <v>2070109</v>
          </cell>
          <cell r="B502" t="str">
            <v>    群众文化</v>
          </cell>
          <cell r="C502">
            <v>211</v>
          </cell>
          <cell r="D502">
            <v>42</v>
          </cell>
          <cell r="E502">
            <v>54</v>
          </cell>
          <cell r="F502">
            <v>307</v>
          </cell>
        </row>
        <row r="503">
          <cell r="A503">
            <v>2070110</v>
          </cell>
          <cell r="B503" t="str">
            <v>    文化和旅游交流与合作</v>
          </cell>
          <cell r="C503">
            <v>0</v>
          </cell>
          <cell r="D503">
            <v>0</v>
          </cell>
          <cell r="E503">
            <v>0</v>
          </cell>
          <cell r="F503">
            <v>0</v>
          </cell>
        </row>
        <row r="504">
          <cell r="A504">
            <v>2070111</v>
          </cell>
          <cell r="B504" t="str">
            <v>    文化创作与保护</v>
          </cell>
          <cell r="C504">
            <v>0</v>
          </cell>
          <cell r="D504">
            <v>0</v>
          </cell>
          <cell r="E504">
            <v>0</v>
          </cell>
          <cell r="F504">
            <v>0</v>
          </cell>
        </row>
        <row r="505">
          <cell r="A505">
            <v>2070112</v>
          </cell>
          <cell r="B505" t="str">
            <v>    文化和旅游市场管理</v>
          </cell>
          <cell r="C505">
            <v>0</v>
          </cell>
          <cell r="D505">
            <v>0</v>
          </cell>
          <cell r="E505">
            <v>0</v>
          </cell>
          <cell r="F505">
            <v>0</v>
          </cell>
        </row>
        <row r="506">
          <cell r="A506">
            <v>2070113</v>
          </cell>
          <cell r="B506" t="str">
            <v>    旅游宣传</v>
          </cell>
          <cell r="C506">
            <v>0</v>
          </cell>
          <cell r="D506">
            <v>0</v>
          </cell>
          <cell r="E506">
            <v>0</v>
          </cell>
          <cell r="F506">
            <v>0</v>
          </cell>
        </row>
        <row r="507">
          <cell r="A507">
            <v>2070114</v>
          </cell>
          <cell r="B507" t="str">
            <v>    文化和旅游管理事务</v>
          </cell>
          <cell r="C507">
            <v>0</v>
          </cell>
          <cell r="D507">
            <v>0</v>
          </cell>
          <cell r="E507">
            <v>0</v>
          </cell>
          <cell r="F507">
            <v>0</v>
          </cell>
        </row>
        <row r="508">
          <cell r="A508">
            <v>2070199</v>
          </cell>
          <cell r="B508" t="str">
            <v>    其他文化和旅游支出</v>
          </cell>
          <cell r="C508">
            <v>327</v>
          </cell>
          <cell r="D508">
            <v>0</v>
          </cell>
          <cell r="E508">
            <v>0</v>
          </cell>
          <cell r="F508">
            <v>327</v>
          </cell>
        </row>
        <row r="509">
          <cell r="A509">
            <v>20702</v>
          </cell>
          <cell r="B509" t="str">
            <v>  文物</v>
          </cell>
          <cell r="C509">
            <v>956</v>
          </cell>
          <cell r="D509">
            <v>0</v>
          </cell>
          <cell r="E509">
            <v>0</v>
          </cell>
          <cell r="F509">
            <v>956</v>
          </cell>
        </row>
        <row r="510">
          <cell r="A510">
            <v>2070201</v>
          </cell>
          <cell r="B510" t="str">
            <v>    行政运行</v>
          </cell>
          <cell r="C510">
            <v>353</v>
          </cell>
          <cell r="D510">
            <v>0</v>
          </cell>
          <cell r="E510">
            <v>0</v>
          </cell>
          <cell r="F510">
            <v>353</v>
          </cell>
        </row>
        <row r="511">
          <cell r="A511">
            <v>2070202</v>
          </cell>
          <cell r="B511" t="str">
            <v>    一般行政管理事务</v>
          </cell>
          <cell r="C511">
            <v>0</v>
          </cell>
          <cell r="D511">
            <v>0</v>
          </cell>
          <cell r="E511">
            <v>0</v>
          </cell>
          <cell r="F511">
            <v>0</v>
          </cell>
        </row>
        <row r="512">
          <cell r="A512">
            <v>2070203</v>
          </cell>
          <cell r="B512" t="str">
            <v>    机关服务</v>
          </cell>
          <cell r="C512">
            <v>0</v>
          </cell>
          <cell r="D512">
            <v>0</v>
          </cell>
          <cell r="E512">
            <v>0</v>
          </cell>
          <cell r="F512">
            <v>0</v>
          </cell>
        </row>
        <row r="513">
          <cell r="A513">
            <v>2070204</v>
          </cell>
          <cell r="B513" t="str">
            <v>    文物保护</v>
          </cell>
          <cell r="C513">
            <v>120</v>
          </cell>
          <cell r="D513">
            <v>0</v>
          </cell>
          <cell r="E513">
            <v>0</v>
          </cell>
          <cell r="F513">
            <v>120</v>
          </cell>
        </row>
        <row r="514">
          <cell r="A514">
            <v>2070205</v>
          </cell>
          <cell r="B514" t="str">
            <v>    博物馆</v>
          </cell>
          <cell r="C514">
            <v>388</v>
          </cell>
          <cell r="D514">
            <v>0</v>
          </cell>
          <cell r="E514">
            <v>0</v>
          </cell>
          <cell r="F514">
            <v>388</v>
          </cell>
        </row>
        <row r="515">
          <cell r="A515">
            <v>2070206</v>
          </cell>
          <cell r="B515" t="str">
            <v>    历史名城与古迹</v>
          </cell>
          <cell r="C515">
            <v>0</v>
          </cell>
          <cell r="D515">
            <v>0</v>
          </cell>
          <cell r="E515">
            <v>0</v>
          </cell>
          <cell r="F515">
            <v>0</v>
          </cell>
        </row>
        <row r="516">
          <cell r="A516">
            <v>2070299</v>
          </cell>
          <cell r="B516" t="str">
            <v>    其他文物支出</v>
          </cell>
          <cell r="C516">
            <v>95</v>
          </cell>
          <cell r="D516">
            <v>0</v>
          </cell>
          <cell r="E516">
            <v>0</v>
          </cell>
          <cell r="F516">
            <v>95</v>
          </cell>
        </row>
        <row r="517">
          <cell r="A517">
            <v>20703</v>
          </cell>
          <cell r="B517" t="str">
            <v>  体育</v>
          </cell>
          <cell r="C517">
            <v>90</v>
          </cell>
          <cell r="D517">
            <v>0</v>
          </cell>
          <cell r="E517">
            <v>0</v>
          </cell>
          <cell r="F517">
            <v>90</v>
          </cell>
        </row>
        <row r="518">
          <cell r="A518">
            <v>2070301</v>
          </cell>
          <cell r="B518" t="str">
            <v>    行政运行</v>
          </cell>
          <cell r="C518">
            <v>0</v>
          </cell>
          <cell r="D518">
            <v>0</v>
          </cell>
          <cell r="E518">
            <v>0</v>
          </cell>
          <cell r="F518">
            <v>0</v>
          </cell>
        </row>
        <row r="519">
          <cell r="A519">
            <v>2070302</v>
          </cell>
          <cell r="B519" t="str">
            <v>    一般行政管理事务</v>
          </cell>
          <cell r="C519">
            <v>0</v>
          </cell>
          <cell r="D519">
            <v>0</v>
          </cell>
          <cell r="E519">
            <v>0</v>
          </cell>
          <cell r="F519">
            <v>0</v>
          </cell>
        </row>
        <row r="520">
          <cell r="A520">
            <v>2070303</v>
          </cell>
          <cell r="B520" t="str">
            <v>    机关服务</v>
          </cell>
          <cell r="C520">
            <v>0</v>
          </cell>
          <cell r="D520">
            <v>0</v>
          </cell>
          <cell r="E520">
            <v>0</v>
          </cell>
          <cell r="F520">
            <v>0</v>
          </cell>
        </row>
        <row r="521">
          <cell r="A521">
            <v>2070304</v>
          </cell>
          <cell r="B521" t="str">
            <v>    运动项目管理</v>
          </cell>
          <cell r="C521">
            <v>0</v>
          </cell>
          <cell r="D521">
            <v>0</v>
          </cell>
          <cell r="E521">
            <v>0</v>
          </cell>
          <cell r="F521">
            <v>0</v>
          </cell>
        </row>
        <row r="522">
          <cell r="A522">
            <v>2070305</v>
          </cell>
          <cell r="B522" t="str">
            <v>    体育竞赛</v>
          </cell>
          <cell r="C522">
            <v>5</v>
          </cell>
          <cell r="D522">
            <v>0</v>
          </cell>
          <cell r="E522">
            <v>0</v>
          </cell>
          <cell r="F522">
            <v>5</v>
          </cell>
        </row>
        <row r="523">
          <cell r="A523">
            <v>2070306</v>
          </cell>
          <cell r="B523" t="str">
            <v>    体育训练</v>
          </cell>
          <cell r="C523">
            <v>0</v>
          </cell>
          <cell r="D523">
            <v>0</v>
          </cell>
          <cell r="E523">
            <v>0</v>
          </cell>
          <cell r="F523">
            <v>0</v>
          </cell>
        </row>
        <row r="524">
          <cell r="A524">
            <v>2070307</v>
          </cell>
          <cell r="B524" t="str">
            <v>    体育场馆</v>
          </cell>
          <cell r="C524">
            <v>0</v>
          </cell>
          <cell r="D524">
            <v>0</v>
          </cell>
          <cell r="E524">
            <v>0</v>
          </cell>
          <cell r="F524">
            <v>0</v>
          </cell>
        </row>
        <row r="525">
          <cell r="A525">
            <v>2070308</v>
          </cell>
          <cell r="B525" t="str">
            <v>    群众体育</v>
          </cell>
          <cell r="C525">
            <v>0</v>
          </cell>
          <cell r="D525">
            <v>0</v>
          </cell>
          <cell r="E525">
            <v>0</v>
          </cell>
          <cell r="F525">
            <v>0</v>
          </cell>
        </row>
        <row r="526">
          <cell r="A526">
            <v>2070309</v>
          </cell>
          <cell r="B526" t="str">
            <v>    体育交流与合作</v>
          </cell>
          <cell r="C526">
            <v>0</v>
          </cell>
          <cell r="D526">
            <v>0</v>
          </cell>
          <cell r="E526">
            <v>0</v>
          </cell>
          <cell r="F526">
            <v>0</v>
          </cell>
        </row>
        <row r="527">
          <cell r="A527">
            <v>2070399</v>
          </cell>
          <cell r="B527" t="str">
            <v>    其他体育支出</v>
          </cell>
          <cell r="C527">
            <v>85</v>
          </cell>
          <cell r="D527">
            <v>0</v>
          </cell>
          <cell r="E527">
            <v>0</v>
          </cell>
          <cell r="F527">
            <v>85</v>
          </cell>
        </row>
        <row r="528">
          <cell r="A528">
            <v>20706</v>
          </cell>
          <cell r="B528" t="str">
            <v>  新闻出版电影</v>
          </cell>
          <cell r="C528">
            <v>7</v>
          </cell>
          <cell r="D528">
            <v>0</v>
          </cell>
          <cell r="E528">
            <v>0</v>
          </cell>
          <cell r="F528">
            <v>7</v>
          </cell>
        </row>
        <row r="529">
          <cell r="A529">
            <v>2070601</v>
          </cell>
          <cell r="B529" t="str">
            <v>    行政运行</v>
          </cell>
          <cell r="C529">
            <v>0</v>
          </cell>
          <cell r="D529">
            <v>0</v>
          </cell>
          <cell r="E529">
            <v>0</v>
          </cell>
          <cell r="F529">
            <v>0</v>
          </cell>
        </row>
        <row r="530">
          <cell r="A530">
            <v>2070602</v>
          </cell>
          <cell r="B530" t="str">
            <v>    一般行政管理事务</v>
          </cell>
          <cell r="C530">
            <v>0</v>
          </cell>
          <cell r="D530">
            <v>0</v>
          </cell>
          <cell r="E530">
            <v>0</v>
          </cell>
          <cell r="F530">
            <v>0</v>
          </cell>
        </row>
        <row r="531">
          <cell r="A531">
            <v>2070603</v>
          </cell>
          <cell r="B531" t="str">
            <v>    机关服务</v>
          </cell>
          <cell r="C531">
            <v>0</v>
          </cell>
          <cell r="D531">
            <v>0</v>
          </cell>
          <cell r="E531">
            <v>0</v>
          </cell>
          <cell r="F531">
            <v>0</v>
          </cell>
        </row>
        <row r="532">
          <cell r="A532">
            <v>2070604</v>
          </cell>
          <cell r="B532" t="str">
            <v>    新闻通讯</v>
          </cell>
          <cell r="C532">
            <v>0</v>
          </cell>
          <cell r="D532">
            <v>0</v>
          </cell>
          <cell r="E532">
            <v>0</v>
          </cell>
          <cell r="F532">
            <v>0</v>
          </cell>
        </row>
        <row r="533">
          <cell r="A533">
            <v>2070605</v>
          </cell>
          <cell r="B533" t="str">
            <v>    出版发行</v>
          </cell>
          <cell r="C533">
            <v>0</v>
          </cell>
          <cell r="D533">
            <v>0</v>
          </cell>
          <cell r="E533">
            <v>0</v>
          </cell>
          <cell r="F533">
            <v>0</v>
          </cell>
        </row>
        <row r="534">
          <cell r="A534">
            <v>2070606</v>
          </cell>
          <cell r="B534" t="str">
            <v>    版权管理</v>
          </cell>
          <cell r="C534">
            <v>0</v>
          </cell>
          <cell r="D534">
            <v>0</v>
          </cell>
          <cell r="E534">
            <v>0</v>
          </cell>
          <cell r="F534">
            <v>0</v>
          </cell>
        </row>
        <row r="535">
          <cell r="A535">
            <v>2070607</v>
          </cell>
          <cell r="B535" t="str">
            <v>    电影</v>
          </cell>
          <cell r="C535">
            <v>7</v>
          </cell>
          <cell r="D535">
            <v>0</v>
          </cell>
          <cell r="E535">
            <v>0</v>
          </cell>
          <cell r="F535">
            <v>7</v>
          </cell>
        </row>
        <row r="536">
          <cell r="A536">
            <v>2070699</v>
          </cell>
          <cell r="B536" t="str">
            <v>    其他新闻出版电影支出</v>
          </cell>
          <cell r="C536">
            <v>0</v>
          </cell>
          <cell r="D536">
            <v>0</v>
          </cell>
          <cell r="E536">
            <v>0</v>
          </cell>
          <cell r="F536">
            <v>0</v>
          </cell>
        </row>
        <row r="537">
          <cell r="A537">
            <v>20708</v>
          </cell>
          <cell r="B537" t="str">
            <v>  广播电视</v>
          </cell>
          <cell r="C537">
            <v>563</v>
          </cell>
          <cell r="D537">
            <v>0</v>
          </cell>
          <cell r="E537">
            <v>0</v>
          </cell>
          <cell r="F537">
            <v>563</v>
          </cell>
        </row>
        <row r="538">
          <cell r="A538">
            <v>2070801</v>
          </cell>
          <cell r="B538" t="str">
            <v>    行政运行</v>
          </cell>
          <cell r="C538">
            <v>0</v>
          </cell>
          <cell r="D538">
            <v>0</v>
          </cell>
          <cell r="E538">
            <v>0</v>
          </cell>
          <cell r="F538">
            <v>0</v>
          </cell>
        </row>
        <row r="539">
          <cell r="A539">
            <v>2070802</v>
          </cell>
          <cell r="B539" t="str">
            <v>    一般行政管理事务</v>
          </cell>
          <cell r="C539">
            <v>0</v>
          </cell>
          <cell r="D539">
            <v>0</v>
          </cell>
          <cell r="E539">
            <v>0</v>
          </cell>
          <cell r="F539">
            <v>0</v>
          </cell>
        </row>
        <row r="540">
          <cell r="A540">
            <v>2070803</v>
          </cell>
          <cell r="B540" t="str">
            <v>    机关服务</v>
          </cell>
          <cell r="C540">
            <v>0</v>
          </cell>
          <cell r="D540">
            <v>0</v>
          </cell>
          <cell r="E540">
            <v>0</v>
          </cell>
          <cell r="F540">
            <v>0</v>
          </cell>
        </row>
        <row r="541">
          <cell r="A541">
            <v>2070806</v>
          </cell>
          <cell r="B541" t="str">
            <v>    监测监管</v>
          </cell>
          <cell r="C541">
            <v>0</v>
          </cell>
          <cell r="D541">
            <v>0</v>
          </cell>
          <cell r="E541">
            <v>0</v>
          </cell>
          <cell r="F541">
            <v>0</v>
          </cell>
        </row>
        <row r="542">
          <cell r="A542">
            <v>2070807</v>
          </cell>
          <cell r="B542" t="str">
            <v>    传输发射</v>
          </cell>
          <cell r="C542">
            <v>0</v>
          </cell>
          <cell r="D542">
            <v>0</v>
          </cell>
          <cell r="E542">
            <v>0</v>
          </cell>
          <cell r="F542">
            <v>0</v>
          </cell>
        </row>
        <row r="543">
          <cell r="A543">
            <v>2070808</v>
          </cell>
          <cell r="B543" t="str">
            <v>    广播电视事务</v>
          </cell>
          <cell r="C543">
            <v>556</v>
          </cell>
          <cell r="D543">
            <v>0</v>
          </cell>
          <cell r="E543">
            <v>0</v>
          </cell>
          <cell r="F543">
            <v>556</v>
          </cell>
        </row>
        <row r="544">
          <cell r="A544">
            <v>2070899</v>
          </cell>
          <cell r="B544" t="str">
            <v>    其他广播电视支出</v>
          </cell>
          <cell r="C544">
            <v>7</v>
          </cell>
          <cell r="D544">
            <v>0</v>
          </cell>
          <cell r="E544">
            <v>0</v>
          </cell>
          <cell r="F544">
            <v>7</v>
          </cell>
        </row>
        <row r="545">
          <cell r="A545">
            <v>20799</v>
          </cell>
          <cell r="B545" t="str">
            <v>  其他文化旅游体育与传媒支出(款)</v>
          </cell>
          <cell r="C545">
            <v>20</v>
          </cell>
          <cell r="D545">
            <v>0</v>
          </cell>
          <cell r="E545">
            <v>0</v>
          </cell>
          <cell r="F545">
            <v>20</v>
          </cell>
        </row>
        <row r="546">
          <cell r="A546">
            <v>2079902</v>
          </cell>
          <cell r="B546" t="str">
            <v>    宣传文化发展专项支出</v>
          </cell>
          <cell r="C546">
            <v>0</v>
          </cell>
          <cell r="D546">
            <v>0</v>
          </cell>
          <cell r="E546">
            <v>0</v>
          </cell>
          <cell r="F546">
            <v>0</v>
          </cell>
        </row>
        <row r="547">
          <cell r="A547">
            <v>2079903</v>
          </cell>
          <cell r="B547" t="str">
            <v>    文化产业发展专项支出</v>
          </cell>
          <cell r="C547">
            <v>20</v>
          </cell>
          <cell r="D547">
            <v>0</v>
          </cell>
          <cell r="E547">
            <v>0</v>
          </cell>
          <cell r="F547">
            <v>20</v>
          </cell>
        </row>
        <row r="548">
          <cell r="A548">
            <v>2079999</v>
          </cell>
          <cell r="B548" t="str">
            <v>    其他文化旅游体育与传媒支出(项)</v>
          </cell>
          <cell r="C548">
            <v>0</v>
          </cell>
          <cell r="D548">
            <v>0</v>
          </cell>
          <cell r="E548">
            <v>0</v>
          </cell>
          <cell r="F548">
            <v>0</v>
          </cell>
        </row>
        <row r="549">
          <cell r="A549">
            <v>208</v>
          </cell>
          <cell r="B549" t="str">
            <v>社会保障和就业支出</v>
          </cell>
          <cell r="C549">
            <v>27489</v>
          </cell>
          <cell r="D549">
            <v>404</v>
          </cell>
          <cell r="E549">
            <v>764</v>
          </cell>
          <cell r="F549">
            <v>28657</v>
          </cell>
        </row>
        <row r="550">
          <cell r="A550">
            <v>20801</v>
          </cell>
          <cell r="B550" t="str">
            <v>  人力资源和社会保障管理事务</v>
          </cell>
          <cell r="C550">
            <v>1070</v>
          </cell>
          <cell r="D550">
            <v>0</v>
          </cell>
          <cell r="E550">
            <v>0</v>
          </cell>
          <cell r="F550">
            <v>1070</v>
          </cell>
        </row>
        <row r="551">
          <cell r="A551">
            <v>2080101</v>
          </cell>
          <cell r="B551" t="str">
            <v>    行政运行</v>
          </cell>
          <cell r="C551">
            <v>309</v>
          </cell>
          <cell r="D551">
            <v>0</v>
          </cell>
          <cell r="E551">
            <v>0</v>
          </cell>
          <cell r="F551">
            <v>309</v>
          </cell>
        </row>
        <row r="552">
          <cell r="A552">
            <v>2080102</v>
          </cell>
          <cell r="B552" t="str">
            <v>    一般行政管理事务</v>
          </cell>
          <cell r="C552">
            <v>0</v>
          </cell>
          <cell r="D552">
            <v>0</v>
          </cell>
          <cell r="E552">
            <v>0</v>
          </cell>
          <cell r="F552">
            <v>0</v>
          </cell>
        </row>
        <row r="553">
          <cell r="A553">
            <v>2080103</v>
          </cell>
          <cell r="B553" t="str">
            <v>    机关服务</v>
          </cell>
          <cell r="C553">
            <v>0</v>
          </cell>
          <cell r="D553">
            <v>0</v>
          </cell>
          <cell r="E553">
            <v>0</v>
          </cell>
          <cell r="F553">
            <v>0</v>
          </cell>
        </row>
        <row r="554">
          <cell r="A554">
            <v>2080104</v>
          </cell>
          <cell r="B554" t="str">
            <v>    综合业务管理</v>
          </cell>
          <cell r="C554">
            <v>26</v>
          </cell>
          <cell r="D554">
            <v>0</v>
          </cell>
          <cell r="E554">
            <v>0</v>
          </cell>
          <cell r="F554">
            <v>26</v>
          </cell>
        </row>
        <row r="555">
          <cell r="A555">
            <v>2080105</v>
          </cell>
          <cell r="B555" t="str">
            <v>    劳动保障监察</v>
          </cell>
          <cell r="C555">
            <v>7</v>
          </cell>
          <cell r="D555">
            <v>0</v>
          </cell>
          <cell r="E555">
            <v>0</v>
          </cell>
          <cell r="F555">
            <v>7</v>
          </cell>
        </row>
        <row r="556">
          <cell r="A556">
            <v>2080106</v>
          </cell>
          <cell r="B556" t="str">
            <v>    就业管理事务</v>
          </cell>
          <cell r="C556">
            <v>0</v>
          </cell>
          <cell r="D556">
            <v>0</v>
          </cell>
          <cell r="E556">
            <v>0</v>
          </cell>
          <cell r="F556">
            <v>0</v>
          </cell>
        </row>
        <row r="557">
          <cell r="A557">
            <v>2080107</v>
          </cell>
          <cell r="B557" t="str">
            <v>    社会保险业务管理事务</v>
          </cell>
          <cell r="C557">
            <v>2</v>
          </cell>
          <cell r="D557">
            <v>0</v>
          </cell>
          <cell r="E557">
            <v>0</v>
          </cell>
          <cell r="F557">
            <v>2</v>
          </cell>
        </row>
        <row r="558">
          <cell r="A558">
            <v>2080108</v>
          </cell>
          <cell r="B558" t="str">
            <v>    信息化建设</v>
          </cell>
          <cell r="C558">
            <v>0</v>
          </cell>
          <cell r="D558">
            <v>0</v>
          </cell>
          <cell r="E558">
            <v>0</v>
          </cell>
          <cell r="F558">
            <v>0</v>
          </cell>
        </row>
        <row r="559">
          <cell r="A559">
            <v>2080109</v>
          </cell>
          <cell r="B559" t="str">
            <v>    社会保险经办机构</v>
          </cell>
          <cell r="C559">
            <v>613</v>
          </cell>
          <cell r="D559">
            <v>0</v>
          </cell>
          <cell r="E559">
            <v>0</v>
          </cell>
          <cell r="F559">
            <v>613</v>
          </cell>
        </row>
        <row r="560">
          <cell r="A560">
            <v>2080110</v>
          </cell>
          <cell r="B560" t="str">
            <v>    劳动关系和维权</v>
          </cell>
          <cell r="C560">
            <v>0</v>
          </cell>
          <cell r="D560">
            <v>0</v>
          </cell>
          <cell r="E560">
            <v>0</v>
          </cell>
          <cell r="F560">
            <v>0</v>
          </cell>
        </row>
        <row r="561">
          <cell r="A561">
            <v>2080111</v>
          </cell>
          <cell r="B561" t="str">
            <v>    公共就业服务和职业技能鉴定机构</v>
          </cell>
          <cell r="C561">
            <v>0</v>
          </cell>
          <cell r="D561">
            <v>0</v>
          </cell>
          <cell r="E561">
            <v>0</v>
          </cell>
          <cell r="F561">
            <v>0</v>
          </cell>
        </row>
        <row r="562">
          <cell r="A562">
            <v>2080112</v>
          </cell>
          <cell r="B562" t="str">
            <v>    劳动人事争议调解仲裁</v>
          </cell>
          <cell r="C562">
            <v>0</v>
          </cell>
          <cell r="D562">
            <v>0</v>
          </cell>
          <cell r="E562">
            <v>0</v>
          </cell>
          <cell r="F562">
            <v>0</v>
          </cell>
        </row>
        <row r="563">
          <cell r="A563">
            <v>2080113</v>
          </cell>
          <cell r="B563" t="str">
            <v>    政府特殊津贴</v>
          </cell>
          <cell r="C563">
            <v>0</v>
          </cell>
          <cell r="D563">
            <v>0</v>
          </cell>
          <cell r="E563">
            <v>0</v>
          </cell>
          <cell r="F563">
            <v>0</v>
          </cell>
        </row>
        <row r="564">
          <cell r="A564">
            <v>2080114</v>
          </cell>
          <cell r="B564" t="str">
            <v>    资助留学回国人员</v>
          </cell>
          <cell r="C564">
            <v>0</v>
          </cell>
          <cell r="D564">
            <v>0</v>
          </cell>
          <cell r="E564">
            <v>0</v>
          </cell>
          <cell r="F564">
            <v>0</v>
          </cell>
        </row>
        <row r="565">
          <cell r="A565">
            <v>2080115</v>
          </cell>
          <cell r="B565" t="str">
            <v>    博士后日常经费</v>
          </cell>
          <cell r="C565">
            <v>0</v>
          </cell>
          <cell r="D565">
            <v>0</v>
          </cell>
          <cell r="E565">
            <v>0</v>
          </cell>
          <cell r="F565">
            <v>0</v>
          </cell>
        </row>
        <row r="566">
          <cell r="A566">
            <v>2080116</v>
          </cell>
          <cell r="B566" t="str">
            <v>    引进人才费用</v>
          </cell>
          <cell r="C566">
            <v>0</v>
          </cell>
          <cell r="D566">
            <v>0</v>
          </cell>
          <cell r="E566">
            <v>0</v>
          </cell>
          <cell r="F566">
            <v>0</v>
          </cell>
        </row>
        <row r="567">
          <cell r="A567">
            <v>2080150</v>
          </cell>
          <cell r="B567" t="str">
            <v>    事业运行</v>
          </cell>
          <cell r="C567">
            <v>0</v>
          </cell>
          <cell r="D567">
            <v>0</v>
          </cell>
          <cell r="E567">
            <v>0</v>
          </cell>
          <cell r="F567">
            <v>0</v>
          </cell>
        </row>
        <row r="568">
          <cell r="A568">
            <v>2080199</v>
          </cell>
          <cell r="B568" t="str">
            <v>    其他人力资源和社会保障管理事务支出</v>
          </cell>
          <cell r="C568">
            <v>113</v>
          </cell>
          <cell r="D568">
            <v>0</v>
          </cell>
          <cell r="E568">
            <v>0</v>
          </cell>
          <cell r="F568">
            <v>113</v>
          </cell>
        </row>
        <row r="569">
          <cell r="A569">
            <v>20802</v>
          </cell>
          <cell r="B569" t="str">
            <v>  民政管理事务</v>
          </cell>
          <cell r="C569">
            <v>414</v>
          </cell>
          <cell r="D569">
            <v>2</v>
          </cell>
          <cell r="E569">
            <v>4</v>
          </cell>
          <cell r="F569">
            <v>420</v>
          </cell>
        </row>
        <row r="570">
          <cell r="A570">
            <v>2080201</v>
          </cell>
          <cell r="B570" t="str">
            <v>    行政运行</v>
          </cell>
          <cell r="C570">
            <v>154</v>
          </cell>
          <cell r="D570">
            <v>0</v>
          </cell>
          <cell r="E570">
            <v>0</v>
          </cell>
          <cell r="F570">
            <v>154</v>
          </cell>
        </row>
        <row r="571">
          <cell r="A571">
            <v>2080202</v>
          </cell>
          <cell r="B571" t="str">
            <v>    一般行政管理事务</v>
          </cell>
          <cell r="C571">
            <v>0</v>
          </cell>
          <cell r="D571">
            <v>0</v>
          </cell>
          <cell r="E571">
            <v>0</v>
          </cell>
          <cell r="F571">
            <v>0</v>
          </cell>
        </row>
        <row r="572">
          <cell r="A572">
            <v>2080203</v>
          </cell>
          <cell r="B572" t="str">
            <v>    机关服务</v>
          </cell>
          <cell r="C572">
            <v>0</v>
          </cell>
          <cell r="D572">
            <v>0</v>
          </cell>
          <cell r="E572">
            <v>0</v>
          </cell>
          <cell r="F572">
            <v>0</v>
          </cell>
        </row>
        <row r="573">
          <cell r="A573">
            <v>2080206</v>
          </cell>
          <cell r="B573" t="str">
            <v>    社会组织管理</v>
          </cell>
          <cell r="C573">
            <v>0</v>
          </cell>
          <cell r="D573">
            <v>0</v>
          </cell>
          <cell r="E573">
            <v>0</v>
          </cell>
          <cell r="F573">
            <v>0</v>
          </cell>
        </row>
        <row r="574">
          <cell r="A574">
            <v>2080207</v>
          </cell>
          <cell r="B574" t="str">
            <v>    行政区划和地名管理</v>
          </cell>
          <cell r="C574">
            <v>4</v>
          </cell>
          <cell r="D574">
            <v>0</v>
          </cell>
          <cell r="E574">
            <v>0</v>
          </cell>
          <cell r="F574">
            <v>4</v>
          </cell>
        </row>
        <row r="575">
          <cell r="A575">
            <v>2080208</v>
          </cell>
          <cell r="B575" t="str">
            <v>    基层政权建设和社区治理</v>
          </cell>
          <cell r="C575">
            <v>0</v>
          </cell>
          <cell r="D575">
            <v>0</v>
          </cell>
          <cell r="E575">
            <v>0</v>
          </cell>
          <cell r="F575">
            <v>0</v>
          </cell>
        </row>
        <row r="576">
          <cell r="A576">
            <v>2080299</v>
          </cell>
          <cell r="B576" t="str">
            <v>    其他民政管理事务支出</v>
          </cell>
          <cell r="C576">
            <v>256</v>
          </cell>
          <cell r="D576">
            <v>2</v>
          </cell>
          <cell r="E576">
            <v>4</v>
          </cell>
          <cell r="F576">
            <v>262</v>
          </cell>
        </row>
        <row r="577">
          <cell r="A577">
            <v>20804</v>
          </cell>
          <cell r="B577" t="str">
            <v>  补充全国社会保障基金</v>
          </cell>
          <cell r="C577">
            <v>0</v>
          </cell>
          <cell r="D577">
            <v>0</v>
          </cell>
          <cell r="E577">
            <v>0</v>
          </cell>
          <cell r="F577">
            <v>0</v>
          </cell>
        </row>
        <row r="578">
          <cell r="A578">
            <v>2080402</v>
          </cell>
          <cell r="B578" t="str">
            <v>    用一般公共预算补充基金</v>
          </cell>
          <cell r="C578">
            <v>0</v>
          </cell>
          <cell r="D578">
            <v>0</v>
          </cell>
          <cell r="E578">
            <v>0</v>
          </cell>
          <cell r="F578">
            <v>0</v>
          </cell>
        </row>
        <row r="579">
          <cell r="A579">
            <v>20805</v>
          </cell>
          <cell r="B579" t="str">
            <v>  行政事业单位养老支出</v>
          </cell>
          <cell r="C579">
            <v>15667</v>
          </cell>
          <cell r="D579">
            <v>183</v>
          </cell>
          <cell r="E579">
            <v>175</v>
          </cell>
          <cell r="F579">
            <v>16025</v>
          </cell>
        </row>
        <row r="580">
          <cell r="A580">
            <v>2080501</v>
          </cell>
          <cell r="B580" t="str">
            <v>    行政单位离退休</v>
          </cell>
          <cell r="C580">
            <v>2476</v>
          </cell>
          <cell r="D580">
            <v>62</v>
          </cell>
          <cell r="E580">
            <v>22</v>
          </cell>
          <cell r="F580">
            <v>2560</v>
          </cell>
        </row>
        <row r="581">
          <cell r="A581">
            <v>2080502</v>
          </cell>
          <cell r="B581" t="str">
            <v>    事业单位离退休</v>
          </cell>
          <cell r="C581">
            <v>5192</v>
          </cell>
          <cell r="D581">
            <v>26</v>
          </cell>
          <cell r="E581">
            <v>16</v>
          </cell>
          <cell r="F581">
            <v>5234</v>
          </cell>
        </row>
        <row r="582">
          <cell r="A582">
            <v>2080503</v>
          </cell>
          <cell r="B582" t="str">
            <v>    离退休人员管理机构</v>
          </cell>
          <cell r="C582">
            <v>9</v>
          </cell>
          <cell r="D582">
            <v>0</v>
          </cell>
          <cell r="E582">
            <v>0</v>
          </cell>
          <cell r="F582">
            <v>9</v>
          </cell>
        </row>
        <row r="583">
          <cell r="A583">
            <v>2080505</v>
          </cell>
          <cell r="B583" t="str">
            <v>    机关事业单位基本养老保险缴费支出</v>
          </cell>
          <cell r="C583">
            <v>5667</v>
          </cell>
          <cell r="D583">
            <v>82</v>
          </cell>
          <cell r="E583">
            <v>129</v>
          </cell>
          <cell r="F583">
            <v>5878</v>
          </cell>
        </row>
        <row r="584">
          <cell r="A584">
            <v>2080506</v>
          </cell>
          <cell r="B584" t="str">
            <v>    机关事业单位职业年金缴费支出</v>
          </cell>
          <cell r="C584">
            <v>660</v>
          </cell>
          <cell r="D584">
            <v>13</v>
          </cell>
          <cell r="E584">
            <v>8</v>
          </cell>
          <cell r="F584">
            <v>681</v>
          </cell>
        </row>
        <row r="585">
          <cell r="A585">
            <v>2080507</v>
          </cell>
          <cell r="B585" t="str">
            <v>    对机关事业单位基本养老保险基金的补助</v>
          </cell>
          <cell r="C585">
            <v>1663</v>
          </cell>
          <cell r="D585">
            <v>0</v>
          </cell>
          <cell r="E585">
            <v>0</v>
          </cell>
          <cell r="F585">
            <v>1663</v>
          </cell>
        </row>
        <row r="586">
          <cell r="A586">
            <v>2080508</v>
          </cell>
          <cell r="B586" t="str">
            <v>    对机关事业单位职业年金的补助</v>
          </cell>
          <cell r="C586">
            <v>0</v>
          </cell>
          <cell r="D586">
            <v>0</v>
          </cell>
          <cell r="E586">
            <v>0</v>
          </cell>
          <cell r="F586">
            <v>0</v>
          </cell>
        </row>
        <row r="587">
          <cell r="A587">
            <v>2080599</v>
          </cell>
          <cell r="B587" t="str">
            <v>    其他行政事业单位养老支出</v>
          </cell>
          <cell r="C587">
            <v>0</v>
          </cell>
          <cell r="D587">
            <v>0</v>
          </cell>
          <cell r="E587">
            <v>0</v>
          </cell>
          <cell r="F587">
            <v>0</v>
          </cell>
        </row>
        <row r="588">
          <cell r="A588">
            <v>20806</v>
          </cell>
          <cell r="B588" t="str">
            <v>  企业改革补助</v>
          </cell>
          <cell r="C588">
            <v>52</v>
          </cell>
          <cell r="D588">
            <v>0</v>
          </cell>
          <cell r="E588">
            <v>0</v>
          </cell>
          <cell r="F588">
            <v>52</v>
          </cell>
        </row>
        <row r="589">
          <cell r="A589">
            <v>2080601</v>
          </cell>
          <cell r="B589" t="str">
            <v>    企业关闭破产补助</v>
          </cell>
          <cell r="C589">
            <v>52</v>
          </cell>
          <cell r="D589">
            <v>0</v>
          </cell>
          <cell r="E589">
            <v>0</v>
          </cell>
          <cell r="F589">
            <v>52</v>
          </cell>
        </row>
        <row r="590">
          <cell r="A590">
            <v>2080602</v>
          </cell>
          <cell r="B590" t="str">
            <v>    厂办大集体改革补助</v>
          </cell>
          <cell r="C590">
            <v>0</v>
          </cell>
          <cell r="D590">
            <v>0</v>
          </cell>
          <cell r="E590">
            <v>0</v>
          </cell>
          <cell r="F590">
            <v>0</v>
          </cell>
        </row>
        <row r="591">
          <cell r="A591">
            <v>2080699</v>
          </cell>
          <cell r="B591" t="str">
            <v>    其他企业改革发展补助</v>
          </cell>
          <cell r="C591">
            <v>0</v>
          </cell>
          <cell r="D591">
            <v>0</v>
          </cell>
          <cell r="E591">
            <v>0</v>
          </cell>
          <cell r="F591">
            <v>0</v>
          </cell>
        </row>
        <row r="592">
          <cell r="A592">
            <v>20807</v>
          </cell>
          <cell r="B592" t="str">
            <v>  就业补助</v>
          </cell>
          <cell r="C592">
            <v>906</v>
          </cell>
          <cell r="D592">
            <v>0</v>
          </cell>
          <cell r="E592">
            <v>0</v>
          </cell>
          <cell r="F592">
            <v>906</v>
          </cell>
        </row>
        <row r="593">
          <cell r="A593">
            <v>2080701</v>
          </cell>
          <cell r="B593" t="str">
            <v>    就业创业服务补贴</v>
          </cell>
          <cell r="C593">
            <v>0</v>
          </cell>
          <cell r="D593">
            <v>0</v>
          </cell>
          <cell r="E593">
            <v>0</v>
          </cell>
          <cell r="F593">
            <v>0</v>
          </cell>
        </row>
        <row r="594">
          <cell r="A594">
            <v>2080702</v>
          </cell>
          <cell r="B594" t="str">
            <v>    职业培训补贴</v>
          </cell>
          <cell r="C594">
            <v>0</v>
          </cell>
          <cell r="D594">
            <v>0</v>
          </cell>
          <cell r="E594">
            <v>0</v>
          </cell>
          <cell r="F594">
            <v>0</v>
          </cell>
        </row>
        <row r="595">
          <cell r="A595">
            <v>2080704</v>
          </cell>
          <cell r="B595" t="str">
            <v>    社会保险补贴</v>
          </cell>
          <cell r="C595">
            <v>0</v>
          </cell>
          <cell r="D595">
            <v>0</v>
          </cell>
          <cell r="E595">
            <v>0</v>
          </cell>
          <cell r="F595">
            <v>0</v>
          </cell>
        </row>
        <row r="596">
          <cell r="A596">
            <v>2080705</v>
          </cell>
          <cell r="B596" t="str">
            <v>    公益性岗位补贴</v>
          </cell>
          <cell r="C596">
            <v>0</v>
          </cell>
          <cell r="D596">
            <v>0</v>
          </cell>
          <cell r="E596">
            <v>0</v>
          </cell>
          <cell r="F596">
            <v>0</v>
          </cell>
        </row>
        <row r="597">
          <cell r="A597">
            <v>2080709</v>
          </cell>
          <cell r="B597" t="str">
            <v>    职业技能鉴定补贴</v>
          </cell>
          <cell r="C597">
            <v>0</v>
          </cell>
          <cell r="D597">
            <v>0</v>
          </cell>
          <cell r="E597">
            <v>0</v>
          </cell>
          <cell r="F597">
            <v>0</v>
          </cell>
        </row>
        <row r="598">
          <cell r="A598">
            <v>2080711</v>
          </cell>
          <cell r="B598" t="str">
            <v>    就业见习补贴</v>
          </cell>
          <cell r="C598">
            <v>0</v>
          </cell>
          <cell r="D598">
            <v>0</v>
          </cell>
          <cell r="E598">
            <v>0</v>
          </cell>
          <cell r="F598">
            <v>0</v>
          </cell>
        </row>
        <row r="599">
          <cell r="A599">
            <v>2080712</v>
          </cell>
          <cell r="B599" t="str">
            <v>    高技能人才培养补助</v>
          </cell>
          <cell r="C599">
            <v>0</v>
          </cell>
          <cell r="D599">
            <v>0</v>
          </cell>
          <cell r="E599">
            <v>0</v>
          </cell>
          <cell r="F599">
            <v>0</v>
          </cell>
        </row>
        <row r="600">
          <cell r="A600">
            <v>2080713</v>
          </cell>
          <cell r="B600" t="str">
            <v>    促进创业补贴</v>
          </cell>
          <cell r="C600">
            <v>0</v>
          </cell>
          <cell r="D600">
            <v>0</v>
          </cell>
          <cell r="E600">
            <v>0</v>
          </cell>
          <cell r="F600">
            <v>0</v>
          </cell>
        </row>
        <row r="601">
          <cell r="A601">
            <v>2080799</v>
          </cell>
          <cell r="B601" t="str">
            <v>    其他就业补助支出</v>
          </cell>
          <cell r="C601">
            <v>906</v>
          </cell>
          <cell r="D601">
            <v>0</v>
          </cell>
          <cell r="E601">
            <v>0</v>
          </cell>
          <cell r="F601">
            <v>906</v>
          </cell>
        </row>
        <row r="602">
          <cell r="A602">
            <v>20808</v>
          </cell>
          <cell r="B602" t="str">
            <v>  抚恤</v>
          </cell>
          <cell r="C602">
            <v>2070</v>
          </cell>
          <cell r="D602">
            <v>6</v>
          </cell>
          <cell r="E602">
            <v>68</v>
          </cell>
          <cell r="F602">
            <v>2144</v>
          </cell>
        </row>
        <row r="603">
          <cell r="A603">
            <v>2080801</v>
          </cell>
          <cell r="B603" t="str">
            <v>    死亡抚恤</v>
          </cell>
          <cell r="C603">
            <v>515</v>
          </cell>
          <cell r="D603">
            <v>6</v>
          </cell>
          <cell r="E603">
            <v>68</v>
          </cell>
          <cell r="F603">
            <v>589</v>
          </cell>
        </row>
        <row r="604">
          <cell r="A604">
            <v>2080802</v>
          </cell>
          <cell r="B604" t="str">
            <v>    伤残抚恤</v>
          </cell>
          <cell r="C604">
            <v>165</v>
          </cell>
          <cell r="D604">
            <v>0</v>
          </cell>
          <cell r="E604">
            <v>0</v>
          </cell>
          <cell r="F604">
            <v>165</v>
          </cell>
        </row>
        <row r="605">
          <cell r="A605">
            <v>2080803</v>
          </cell>
          <cell r="B605" t="str">
            <v>    在乡复员、退伍军人生活补助</v>
          </cell>
          <cell r="C605">
            <v>281</v>
          </cell>
          <cell r="D605">
            <v>0</v>
          </cell>
          <cell r="E605">
            <v>0</v>
          </cell>
          <cell r="F605">
            <v>281</v>
          </cell>
        </row>
        <row r="606">
          <cell r="A606">
            <v>2080804</v>
          </cell>
          <cell r="B606" t="str">
            <v>    优抚事业单位支出</v>
          </cell>
          <cell r="C606">
            <v>0</v>
          </cell>
          <cell r="D606">
            <v>0</v>
          </cell>
          <cell r="E606">
            <v>0</v>
          </cell>
          <cell r="F606">
            <v>0</v>
          </cell>
        </row>
        <row r="607">
          <cell r="A607">
            <v>2080805</v>
          </cell>
          <cell r="B607" t="str">
            <v>    义务兵优待</v>
          </cell>
          <cell r="C607">
            <v>232</v>
          </cell>
          <cell r="D607">
            <v>0</v>
          </cell>
          <cell r="E607">
            <v>0</v>
          </cell>
          <cell r="F607">
            <v>232</v>
          </cell>
        </row>
        <row r="608">
          <cell r="A608">
            <v>2080806</v>
          </cell>
          <cell r="B608" t="str">
            <v>    农村籍退役士兵老年生活补助</v>
          </cell>
          <cell r="C608">
            <v>0</v>
          </cell>
          <cell r="D608">
            <v>0</v>
          </cell>
          <cell r="E608">
            <v>0</v>
          </cell>
          <cell r="F608">
            <v>0</v>
          </cell>
        </row>
        <row r="609">
          <cell r="A609">
            <v>2080899</v>
          </cell>
          <cell r="B609" t="str">
            <v>    其他优抚支出</v>
          </cell>
          <cell r="C609">
            <v>877</v>
          </cell>
          <cell r="D609">
            <v>0</v>
          </cell>
          <cell r="E609">
            <v>0</v>
          </cell>
          <cell r="F609">
            <v>877</v>
          </cell>
        </row>
        <row r="610">
          <cell r="A610">
            <v>20809</v>
          </cell>
          <cell r="B610" t="str">
            <v>  退役安置</v>
          </cell>
          <cell r="C610">
            <v>145</v>
          </cell>
          <cell r="D610">
            <v>0</v>
          </cell>
          <cell r="E610">
            <v>0</v>
          </cell>
          <cell r="F610">
            <v>145</v>
          </cell>
        </row>
        <row r="611">
          <cell r="A611">
            <v>2080901</v>
          </cell>
          <cell r="B611" t="str">
            <v>    退役士兵安置</v>
          </cell>
          <cell r="C611">
            <v>73</v>
          </cell>
          <cell r="D611">
            <v>0</v>
          </cell>
          <cell r="E611">
            <v>0</v>
          </cell>
          <cell r="F611">
            <v>73</v>
          </cell>
        </row>
        <row r="612">
          <cell r="A612">
            <v>2080902</v>
          </cell>
          <cell r="B612" t="str">
            <v>    军队移交政府的离退休人员安置</v>
          </cell>
          <cell r="C612">
            <v>58</v>
          </cell>
          <cell r="D612">
            <v>0</v>
          </cell>
          <cell r="E612">
            <v>0</v>
          </cell>
          <cell r="F612">
            <v>58</v>
          </cell>
        </row>
        <row r="613">
          <cell r="A613">
            <v>2080903</v>
          </cell>
          <cell r="B613" t="str">
            <v>    军队移交政府离退休干部管理机构</v>
          </cell>
          <cell r="C613">
            <v>0</v>
          </cell>
          <cell r="D613">
            <v>0</v>
          </cell>
          <cell r="E613">
            <v>0</v>
          </cell>
          <cell r="F613">
            <v>0</v>
          </cell>
        </row>
        <row r="614">
          <cell r="A614">
            <v>2080904</v>
          </cell>
          <cell r="B614" t="str">
            <v>    退役士兵管理教育</v>
          </cell>
          <cell r="C614">
            <v>0</v>
          </cell>
          <cell r="D614">
            <v>0</v>
          </cell>
          <cell r="E614">
            <v>0</v>
          </cell>
          <cell r="F614">
            <v>0</v>
          </cell>
        </row>
        <row r="615">
          <cell r="A615">
            <v>2080905</v>
          </cell>
          <cell r="B615" t="str">
            <v>    军队转业干部安置</v>
          </cell>
          <cell r="C615">
            <v>9</v>
          </cell>
          <cell r="D615">
            <v>0</v>
          </cell>
          <cell r="E615">
            <v>0</v>
          </cell>
          <cell r="F615">
            <v>9</v>
          </cell>
        </row>
        <row r="616">
          <cell r="A616">
            <v>2080999</v>
          </cell>
          <cell r="B616" t="str">
            <v>    其他退役安置支出</v>
          </cell>
          <cell r="C616">
            <v>5</v>
          </cell>
          <cell r="D616">
            <v>0</v>
          </cell>
          <cell r="E616">
            <v>0</v>
          </cell>
          <cell r="F616">
            <v>5</v>
          </cell>
        </row>
        <row r="617">
          <cell r="A617">
            <v>20810</v>
          </cell>
          <cell r="B617" t="str">
            <v>  社会福利</v>
          </cell>
          <cell r="C617">
            <v>152</v>
          </cell>
          <cell r="D617">
            <v>35</v>
          </cell>
          <cell r="E617">
            <v>245</v>
          </cell>
          <cell r="F617">
            <v>432</v>
          </cell>
        </row>
        <row r="618">
          <cell r="A618">
            <v>2081001</v>
          </cell>
          <cell r="B618" t="str">
            <v>    儿童福利</v>
          </cell>
          <cell r="C618">
            <v>31</v>
          </cell>
          <cell r="D618">
            <v>0</v>
          </cell>
          <cell r="E618">
            <v>1</v>
          </cell>
          <cell r="F618">
            <v>32</v>
          </cell>
        </row>
        <row r="619">
          <cell r="A619">
            <v>2081002</v>
          </cell>
          <cell r="B619" t="str">
            <v>    老年福利</v>
          </cell>
          <cell r="C619">
            <v>12</v>
          </cell>
          <cell r="D619">
            <v>35</v>
          </cell>
          <cell r="E619">
            <v>88</v>
          </cell>
          <cell r="F619">
            <v>135</v>
          </cell>
        </row>
        <row r="620">
          <cell r="A620">
            <v>2081003</v>
          </cell>
          <cell r="B620" t="str">
            <v>    康复辅具</v>
          </cell>
          <cell r="C620">
            <v>0</v>
          </cell>
          <cell r="D620">
            <v>0</v>
          </cell>
          <cell r="E620">
            <v>0</v>
          </cell>
          <cell r="F620">
            <v>0</v>
          </cell>
        </row>
        <row r="621">
          <cell r="A621">
            <v>2081004</v>
          </cell>
          <cell r="B621" t="str">
            <v>    殡葬</v>
          </cell>
          <cell r="C621">
            <v>109</v>
          </cell>
          <cell r="D621">
            <v>0</v>
          </cell>
          <cell r="E621">
            <v>156</v>
          </cell>
          <cell r="F621">
            <v>265</v>
          </cell>
        </row>
        <row r="622">
          <cell r="A622">
            <v>2081005</v>
          </cell>
          <cell r="B622" t="str">
            <v>    社会福利事业单位</v>
          </cell>
          <cell r="C622">
            <v>0</v>
          </cell>
          <cell r="D622">
            <v>0</v>
          </cell>
          <cell r="E622">
            <v>0</v>
          </cell>
          <cell r="F622">
            <v>0</v>
          </cell>
        </row>
        <row r="623">
          <cell r="A623">
            <v>2081006</v>
          </cell>
          <cell r="B623" t="str">
            <v>    养老服务</v>
          </cell>
          <cell r="C623">
            <v>0</v>
          </cell>
          <cell r="D623">
            <v>0</v>
          </cell>
          <cell r="E623">
            <v>0</v>
          </cell>
          <cell r="F623">
            <v>0</v>
          </cell>
        </row>
        <row r="624">
          <cell r="A624">
            <v>2081099</v>
          </cell>
          <cell r="B624" t="str">
            <v>    其他社会福利支出</v>
          </cell>
          <cell r="C624">
            <v>0</v>
          </cell>
          <cell r="D624">
            <v>0</v>
          </cell>
          <cell r="E624">
            <v>0</v>
          </cell>
          <cell r="F624">
            <v>0</v>
          </cell>
        </row>
        <row r="625">
          <cell r="A625">
            <v>20811</v>
          </cell>
          <cell r="B625" t="str">
            <v>  残疾人事业</v>
          </cell>
          <cell r="C625">
            <v>358</v>
          </cell>
          <cell r="D625">
            <v>49</v>
          </cell>
          <cell r="E625">
            <v>158</v>
          </cell>
          <cell r="F625">
            <v>565</v>
          </cell>
        </row>
        <row r="626">
          <cell r="A626">
            <v>2081101</v>
          </cell>
          <cell r="B626" t="str">
            <v>    行政运行</v>
          </cell>
          <cell r="C626">
            <v>122</v>
          </cell>
          <cell r="D626">
            <v>0</v>
          </cell>
          <cell r="E626">
            <v>0</v>
          </cell>
          <cell r="F626">
            <v>122</v>
          </cell>
        </row>
        <row r="627">
          <cell r="A627">
            <v>2081102</v>
          </cell>
          <cell r="B627" t="str">
            <v>    一般行政管理事务</v>
          </cell>
          <cell r="C627">
            <v>0</v>
          </cell>
          <cell r="D627">
            <v>0</v>
          </cell>
          <cell r="E627">
            <v>0</v>
          </cell>
          <cell r="F627">
            <v>0</v>
          </cell>
        </row>
        <row r="628">
          <cell r="A628">
            <v>2081103</v>
          </cell>
          <cell r="B628" t="str">
            <v>    机关服务</v>
          </cell>
          <cell r="C628">
            <v>0</v>
          </cell>
          <cell r="D628">
            <v>0</v>
          </cell>
          <cell r="E628">
            <v>0</v>
          </cell>
          <cell r="F628">
            <v>0</v>
          </cell>
        </row>
        <row r="629">
          <cell r="A629">
            <v>2081104</v>
          </cell>
          <cell r="B629" t="str">
            <v>    残疾人康复</v>
          </cell>
          <cell r="C629">
            <v>93</v>
          </cell>
          <cell r="D629">
            <v>4</v>
          </cell>
          <cell r="E629">
            <v>3</v>
          </cell>
          <cell r="F629">
            <v>100</v>
          </cell>
        </row>
        <row r="630">
          <cell r="A630">
            <v>2081105</v>
          </cell>
          <cell r="B630" t="str">
            <v>    残疾人就业和扶贫</v>
          </cell>
          <cell r="C630">
            <v>33</v>
          </cell>
          <cell r="D630">
            <v>3</v>
          </cell>
          <cell r="E630">
            <v>9</v>
          </cell>
          <cell r="F630">
            <v>45</v>
          </cell>
        </row>
        <row r="631">
          <cell r="A631">
            <v>2081106</v>
          </cell>
          <cell r="B631" t="str">
            <v>    残疾人体育</v>
          </cell>
          <cell r="C631">
            <v>0</v>
          </cell>
          <cell r="D631">
            <v>0</v>
          </cell>
          <cell r="E631">
            <v>0</v>
          </cell>
          <cell r="F631">
            <v>0</v>
          </cell>
        </row>
        <row r="632">
          <cell r="A632">
            <v>2081107</v>
          </cell>
          <cell r="B632" t="str">
            <v>    残疾人生活和护理补贴</v>
          </cell>
          <cell r="C632">
            <v>0</v>
          </cell>
          <cell r="D632">
            <v>38</v>
          </cell>
          <cell r="E632">
            <v>135</v>
          </cell>
          <cell r="F632">
            <v>173</v>
          </cell>
        </row>
        <row r="633">
          <cell r="A633">
            <v>2081199</v>
          </cell>
          <cell r="B633" t="str">
            <v>    其他残疾人事业支出</v>
          </cell>
          <cell r="C633">
            <v>110</v>
          </cell>
          <cell r="D633">
            <v>4</v>
          </cell>
          <cell r="E633">
            <v>11</v>
          </cell>
          <cell r="F633">
            <v>125</v>
          </cell>
        </row>
        <row r="634">
          <cell r="A634">
            <v>20816</v>
          </cell>
          <cell r="B634" t="str">
            <v>  红十字事业</v>
          </cell>
          <cell r="C634">
            <v>59</v>
          </cell>
          <cell r="D634">
            <v>0</v>
          </cell>
          <cell r="E634">
            <v>0</v>
          </cell>
          <cell r="F634">
            <v>59</v>
          </cell>
        </row>
        <row r="635">
          <cell r="A635">
            <v>2081601</v>
          </cell>
          <cell r="B635" t="str">
            <v>    行政运行</v>
          </cell>
          <cell r="C635">
            <v>55</v>
          </cell>
          <cell r="D635">
            <v>0</v>
          </cell>
          <cell r="E635">
            <v>0</v>
          </cell>
          <cell r="F635">
            <v>55</v>
          </cell>
        </row>
        <row r="636">
          <cell r="A636">
            <v>2081602</v>
          </cell>
          <cell r="B636" t="str">
            <v>    一般行政管理事务</v>
          </cell>
          <cell r="C636">
            <v>0</v>
          </cell>
          <cell r="D636">
            <v>0</v>
          </cell>
          <cell r="E636">
            <v>0</v>
          </cell>
          <cell r="F636">
            <v>0</v>
          </cell>
        </row>
        <row r="637">
          <cell r="A637">
            <v>2081603</v>
          </cell>
          <cell r="B637" t="str">
            <v>    机关服务</v>
          </cell>
          <cell r="C637">
            <v>0</v>
          </cell>
          <cell r="D637">
            <v>0</v>
          </cell>
          <cell r="E637">
            <v>0</v>
          </cell>
          <cell r="F637">
            <v>0</v>
          </cell>
        </row>
        <row r="638">
          <cell r="A638">
            <v>2081699</v>
          </cell>
          <cell r="B638" t="str">
            <v>    其他红十字事业支出</v>
          </cell>
          <cell r="C638">
            <v>4</v>
          </cell>
          <cell r="D638">
            <v>0</v>
          </cell>
          <cell r="E638">
            <v>0</v>
          </cell>
          <cell r="F638">
            <v>4</v>
          </cell>
        </row>
        <row r="639">
          <cell r="A639">
            <v>20819</v>
          </cell>
          <cell r="B639" t="str">
            <v>  最低生活保障</v>
          </cell>
          <cell r="C639">
            <v>2706</v>
          </cell>
          <cell r="D639">
            <v>0</v>
          </cell>
          <cell r="E639">
            <v>0</v>
          </cell>
          <cell r="F639">
            <v>2706</v>
          </cell>
        </row>
        <row r="640">
          <cell r="A640">
            <v>2081901</v>
          </cell>
          <cell r="B640" t="str">
            <v>    城市最低生活保障金支出</v>
          </cell>
          <cell r="C640">
            <v>1212</v>
          </cell>
          <cell r="D640">
            <v>0</v>
          </cell>
          <cell r="E640">
            <v>0</v>
          </cell>
          <cell r="F640">
            <v>1212</v>
          </cell>
        </row>
        <row r="641">
          <cell r="A641">
            <v>2081902</v>
          </cell>
          <cell r="B641" t="str">
            <v>    农村最低生活保障金支出</v>
          </cell>
          <cell r="C641">
            <v>1494</v>
          </cell>
          <cell r="D641">
            <v>0</v>
          </cell>
          <cell r="E641">
            <v>0</v>
          </cell>
          <cell r="F641">
            <v>1494</v>
          </cell>
        </row>
        <row r="642">
          <cell r="A642">
            <v>20820</v>
          </cell>
          <cell r="B642" t="str">
            <v>  临时救助</v>
          </cell>
          <cell r="C642">
            <v>285</v>
          </cell>
          <cell r="D642">
            <v>0</v>
          </cell>
          <cell r="E642">
            <v>0</v>
          </cell>
          <cell r="F642">
            <v>285</v>
          </cell>
        </row>
        <row r="643">
          <cell r="A643">
            <v>2082001</v>
          </cell>
          <cell r="B643" t="str">
            <v>    临时救助支出</v>
          </cell>
          <cell r="C643">
            <v>282</v>
          </cell>
          <cell r="D643">
            <v>0</v>
          </cell>
          <cell r="E643">
            <v>0</v>
          </cell>
          <cell r="F643">
            <v>282</v>
          </cell>
        </row>
        <row r="644">
          <cell r="A644">
            <v>2082002</v>
          </cell>
          <cell r="B644" t="str">
            <v>    流浪乞讨人员救助支出</v>
          </cell>
          <cell r="C644">
            <v>3</v>
          </cell>
          <cell r="D644">
            <v>0</v>
          </cell>
          <cell r="E644">
            <v>0</v>
          </cell>
          <cell r="F644">
            <v>3</v>
          </cell>
        </row>
        <row r="645">
          <cell r="A645">
            <v>20821</v>
          </cell>
          <cell r="B645" t="str">
            <v>  特困人员救助供养</v>
          </cell>
          <cell r="C645">
            <v>301</v>
          </cell>
          <cell r="D645">
            <v>0</v>
          </cell>
          <cell r="E645">
            <v>0</v>
          </cell>
          <cell r="F645">
            <v>301</v>
          </cell>
        </row>
        <row r="646">
          <cell r="A646">
            <v>2082101</v>
          </cell>
          <cell r="B646" t="str">
            <v>    城市特困人员救助供养支出</v>
          </cell>
          <cell r="C646">
            <v>205</v>
          </cell>
          <cell r="D646">
            <v>0</v>
          </cell>
          <cell r="E646">
            <v>0</v>
          </cell>
          <cell r="F646">
            <v>205</v>
          </cell>
        </row>
        <row r="647">
          <cell r="A647">
            <v>2082102</v>
          </cell>
          <cell r="B647" t="str">
            <v>    农村特困人员救助供养支出</v>
          </cell>
          <cell r="C647">
            <v>96</v>
          </cell>
          <cell r="D647">
            <v>0</v>
          </cell>
          <cell r="E647">
            <v>0</v>
          </cell>
          <cell r="F647">
            <v>96</v>
          </cell>
        </row>
        <row r="648">
          <cell r="A648">
            <v>20824</v>
          </cell>
          <cell r="B648" t="str">
            <v>  补充道路交通事故社会救助基金</v>
          </cell>
          <cell r="C648">
            <v>0</v>
          </cell>
          <cell r="D648">
            <v>0</v>
          </cell>
          <cell r="E648">
            <v>0</v>
          </cell>
          <cell r="F648">
            <v>0</v>
          </cell>
        </row>
        <row r="649">
          <cell r="A649">
            <v>2082401</v>
          </cell>
          <cell r="B649" t="str">
            <v>    交强险增值税补助基金支出</v>
          </cell>
          <cell r="C649">
            <v>0</v>
          </cell>
          <cell r="D649">
            <v>0</v>
          </cell>
          <cell r="E649">
            <v>0</v>
          </cell>
          <cell r="F649">
            <v>0</v>
          </cell>
        </row>
        <row r="650">
          <cell r="A650">
            <v>2082402</v>
          </cell>
          <cell r="B650" t="str">
            <v>    交强险罚款收入补助基金支出</v>
          </cell>
          <cell r="C650">
            <v>0</v>
          </cell>
          <cell r="D650">
            <v>0</v>
          </cell>
          <cell r="E650">
            <v>0</v>
          </cell>
          <cell r="F650">
            <v>0</v>
          </cell>
        </row>
        <row r="651">
          <cell r="A651">
            <v>20825</v>
          </cell>
          <cell r="B651" t="str">
            <v>  其他生活救助</v>
          </cell>
          <cell r="C651">
            <v>83</v>
          </cell>
          <cell r="D651">
            <v>3</v>
          </cell>
          <cell r="E651">
            <v>6</v>
          </cell>
          <cell r="F651">
            <v>92</v>
          </cell>
        </row>
        <row r="652">
          <cell r="A652">
            <v>2082501</v>
          </cell>
          <cell r="B652" t="str">
            <v>    其他城市生活救助</v>
          </cell>
          <cell r="C652">
            <v>0</v>
          </cell>
          <cell r="D652">
            <v>0</v>
          </cell>
          <cell r="E652">
            <v>0</v>
          </cell>
          <cell r="F652">
            <v>0</v>
          </cell>
        </row>
        <row r="653">
          <cell r="A653">
            <v>2082502</v>
          </cell>
          <cell r="B653" t="str">
            <v>    其他农村生活救助</v>
          </cell>
          <cell r="C653">
            <v>83</v>
          </cell>
          <cell r="D653">
            <v>3</v>
          </cell>
          <cell r="E653">
            <v>6</v>
          </cell>
          <cell r="F653">
            <v>92</v>
          </cell>
        </row>
        <row r="654">
          <cell r="A654">
            <v>20826</v>
          </cell>
          <cell r="B654" t="str">
            <v>  财政对基本养老保险基金的补助</v>
          </cell>
          <cell r="C654">
            <v>2787</v>
          </cell>
          <cell r="D654">
            <v>0</v>
          </cell>
          <cell r="E654">
            <v>0</v>
          </cell>
          <cell r="F654">
            <v>2787</v>
          </cell>
        </row>
        <row r="655">
          <cell r="A655">
            <v>2082601</v>
          </cell>
          <cell r="B655" t="str">
            <v>    财政对企业职工基本养老保险基金的补助</v>
          </cell>
          <cell r="C655">
            <v>0</v>
          </cell>
          <cell r="D655">
            <v>0</v>
          </cell>
          <cell r="E655">
            <v>0</v>
          </cell>
          <cell r="F655">
            <v>0</v>
          </cell>
        </row>
        <row r="656">
          <cell r="A656">
            <v>2082602</v>
          </cell>
          <cell r="B656" t="str">
            <v>    财政对城乡居民基本养老保险基金的补助</v>
          </cell>
          <cell r="C656">
            <v>2787</v>
          </cell>
          <cell r="D656">
            <v>0</v>
          </cell>
          <cell r="E656">
            <v>0</v>
          </cell>
          <cell r="F656">
            <v>2787</v>
          </cell>
        </row>
        <row r="657">
          <cell r="A657">
            <v>2082699</v>
          </cell>
          <cell r="B657" t="str">
            <v>    财政对其他基本养老保险基金的补助</v>
          </cell>
          <cell r="C657">
            <v>0</v>
          </cell>
          <cell r="D657">
            <v>0</v>
          </cell>
          <cell r="E657">
            <v>0</v>
          </cell>
          <cell r="F657">
            <v>0</v>
          </cell>
        </row>
        <row r="658">
          <cell r="A658">
            <v>20827</v>
          </cell>
          <cell r="B658" t="str">
            <v>  财政对其他社会保险基金的补助</v>
          </cell>
          <cell r="C658">
            <v>0</v>
          </cell>
          <cell r="D658">
            <v>0</v>
          </cell>
          <cell r="E658">
            <v>0</v>
          </cell>
          <cell r="F658">
            <v>0</v>
          </cell>
        </row>
        <row r="659">
          <cell r="A659">
            <v>2082701</v>
          </cell>
          <cell r="B659" t="str">
            <v>    财政对失业保险基金的补助</v>
          </cell>
          <cell r="C659">
            <v>0</v>
          </cell>
          <cell r="D659">
            <v>0</v>
          </cell>
          <cell r="E659">
            <v>0</v>
          </cell>
          <cell r="F659">
            <v>0</v>
          </cell>
        </row>
        <row r="660">
          <cell r="A660">
            <v>2082702</v>
          </cell>
          <cell r="B660" t="str">
            <v>    财政对工伤保险基金的补助</v>
          </cell>
          <cell r="C660">
            <v>0</v>
          </cell>
          <cell r="D660">
            <v>0</v>
          </cell>
          <cell r="E660">
            <v>0</v>
          </cell>
          <cell r="F660">
            <v>0</v>
          </cell>
        </row>
        <row r="661">
          <cell r="A661">
            <v>2082799</v>
          </cell>
          <cell r="B661" t="str">
            <v>    其他财政对社会保险基金的补助</v>
          </cell>
          <cell r="C661">
            <v>0</v>
          </cell>
          <cell r="D661">
            <v>0</v>
          </cell>
          <cell r="E661">
            <v>0</v>
          </cell>
          <cell r="F661">
            <v>0</v>
          </cell>
        </row>
        <row r="662">
          <cell r="A662">
            <v>20828</v>
          </cell>
          <cell r="B662" t="str">
            <v>  退役军人管理事务</v>
          </cell>
          <cell r="C662">
            <v>392</v>
          </cell>
          <cell r="D662">
            <v>0</v>
          </cell>
          <cell r="E662">
            <v>0</v>
          </cell>
          <cell r="F662">
            <v>392</v>
          </cell>
        </row>
        <row r="663">
          <cell r="A663">
            <v>2082801</v>
          </cell>
          <cell r="B663" t="str">
            <v>    行政运行</v>
          </cell>
          <cell r="C663">
            <v>200</v>
          </cell>
          <cell r="D663">
            <v>0</v>
          </cell>
          <cell r="E663">
            <v>0</v>
          </cell>
          <cell r="F663">
            <v>200</v>
          </cell>
        </row>
        <row r="664">
          <cell r="A664">
            <v>2082802</v>
          </cell>
          <cell r="B664" t="str">
            <v>    一般行政管理事务</v>
          </cell>
          <cell r="C664">
            <v>10</v>
          </cell>
          <cell r="D664">
            <v>0</v>
          </cell>
          <cell r="E664">
            <v>0</v>
          </cell>
          <cell r="F664">
            <v>10</v>
          </cell>
        </row>
        <row r="665">
          <cell r="A665">
            <v>2082803</v>
          </cell>
          <cell r="B665" t="str">
            <v>    机关服务</v>
          </cell>
          <cell r="C665">
            <v>0</v>
          </cell>
          <cell r="D665">
            <v>0</v>
          </cell>
          <cell r="E665">
            <v>0</v>
          </cell>
          <cell r="F665">
            <v>0</v>
          </cell>
        </row>
        <row r="666">
          <cell r="A666">
            <v>2082804</v>
          </cell>
          <cell r="B666" t="str">
            <v>    拥军优属</v>
          </cell>
          <cell r="C666">
            <v>53</v>
          </cell>
          <cell r="D666">
            <v>0</v>
          </cell>
          <cell r="E666">
            <v>0</v>
          </cell>
          <cell r="F666">
            <v>53</v>
          </cell>
        </row>
        <row r="667">
          <cell r="A667">
            <v>2082805</v>
          </cell>
          <cell r="B667" t="str">
            <v>    部队供应</v>
          </cell>
          <cell r="C667">
            <v>0</v>
          </cell>
          <cell r="D667">
            <v>0</v>
          </cell>
          <cell r="E667">
            <v>0</v>
          </cell>
          <cell r="F667">
            <v>0</v>
          </cell>
        </row>
        <row r="668">
          <cell r="A668">
            <v>2082850</v>
          </cell>
          <cell r="B668" t="str">
            <v>    事业运行</v>
          </cell>
          <cell r="C668">
            <v>106</v>
          </cell>
          <cell r="D668">
            <v>0</v>
          </cell>
          <cell r="E668">
            <v>0</v>
          </cell>
          <cell r="F668">
            <v>106</v>
          </cell>
        </row>
        <row r="669">
          <cell r="A669">
            <v>2082899</v>
          </cell>
          <cell r="B669" t="str">
            <v>    其他退役军人事务管理支出</v>
          </cell>
          <cell r="C669">
            <v>23</v>
          </cell>
          <cell r="D669">
            <v>0</v>
          </cell>
          <cell r="E669">
            <v>0</v>
          </cell>
          <cell r="F669">
            <v>23</v>
          </cell>
        </row>
        <row r="670">
          <cell r="A670">
            <v>20830</v>
          </cell>
          <cell r="B670" t="str">
            <v>  财政代缴社会保险费支出</v>
          </cell>
          <cell r="C670">
            <v>22</v>
          </cell>
          <cell r="D670">
            <v>0</v>
          </cell>
          <cell r="E670">
            <v>0</v>
          </cell>
          <cell r="F670">
            <v>22</v>
          </cell>
        </row>
        <row r="671">
          <cell r="A671">
            <v>2083001</v>
          </cell>
          <cell r="B671" t="str">
            <v>    财政代缴城乡居民基本养老保险费支出</v>
          </cell>
          <cell r="C671">
            <v>22</v>
          </cell>
          <cell r="D671">
            <v>0</v>
          </cell>
          <cell r="E671">
            <v>0</v>
          </cell>
          <cell r="F671">
            <v>22</v>
          </cell>
        </row>
        <row r="672">
          <cell r="A672">
            <v>2083099</v>
          </cell>
          <cell r="B672" t="str">
            <v>    财政代缴其他社会保险费支出</v>
          </cell>
          <cell r="C672">
            <v>0</v>
          </cell>
          <cell r="D672">
            <v>0</v>
          </cell>
          <cell r="E672">
            <v>0</v>
          </cell>
          <cell r="F672">
            <v>0</v>
          </cell>
        </row>
        <row r="673">
          <cell r="A673">
            <v>20899</v>
          </cell>
          <cell r="B673" t="str">
            <v>  其他社会保障和就业支出(款)</v>
          </cell>
          <cell r="C673">
            <v>20</v>
          </cell>
          <cell r="D673">
            <v>126</v>
          </cell>
          <cell r="E673">
            <v>108</v>
          </cell>
          <cell r="F673">
            <v>254</v>
          </cell>
        </row>
        <row r="674">
          <cell r="A674">
            <v>2089999</v>
          </cell>
          <cell r="B674" t="str">
            <v>    其他社会保障和就业支出(项)</v>
          </cell>
          <cell r="C674">
            <v>20</v>
          </cell>
          <cell r="D674">
            <v>126</v>
          </cell>
          <cell r="E674">
            <v>108</v>
          </cell>
          <cell r="F674">
            <v>254</v>
          </cell>
        </row>
        <row r="675">
          <cell r="A675">
            <v>210</v>
          </cell>
          <cell r="B675" t="str">
            <v>卫生健康支出</v>
          </cell>
          <cell r="C675">
            <v>16276</v>
          </cell>
          <cell r="D675">
            <v>102</v>
          </cell>
          <cell r="E675">
            <v>117</v>
          </cell>
          <cell r="F675">
            <v>16495</v>
          </cell>
        </row>
        <row r="676">
          <cell r="A676">
            <v>21001</v>
          </cell>
          <cell r="B676" t="str">
            <v>  卫生健康管理事务</v>
          </cell>
          <cell r="C676">
            <v>401</v>
          </cell>
          <cell r="D676">
            <v>0</v>
          </cell>
          <cell r="E676">
            <v>0</v>
          </cell>
          <cell r="F676">
            <v>401</v>
          </cell>
        </row>
        <row r="677">
          <cell r="A677">
            <v>2100101</v>
          </cell>
          <cell r="B677" t="str">
            <v>    行政运行</v>
          </cell>
          <cell r="C677">
            <v>285</v>
          </cell>
          <cell r="D677">
            <v>0</v>
          </cell>
          <cell r="E677">
            <v>0</v>
          </cell>
          <cell r="F677">
            <v>285</v>
          </cell>
        </row>
        <row r="678">
          <cell r="A678">
            <v>2100102</v>
          </cell>
          <cell r="B678" t="str">
            <v>    一般行政管理事务</v>
          </cell>
          <cell r="C678">
            <v>0</v>
          </cell>
          <cell r="D678">
            <v>0</v>
          </cell>
          <cell r="E678">
            <v>0</v>
          </cell>
          <cell r="F678">
            <v>0</v>
          </cell>
        </row>
        <row r="679">
          <cell r="A679">
            <v>2100103</v>
          </cell>
          <cell r="B679" t="str">
            <v>    机关服务</v>
          </cell>
          <cell r="C679">
            <v>0</v>
          </cell>
          <cell r="D679">
            <v>0</v>
          </cell>
          <cell r="E679">
            <v>0</v>
          </cell>
          <cell r="F679">
            <v>0</v>
          </cell>
        </row>
        <row r="680">
          <cell r="A680">
            <v>2100199</v>
          </cell>
          <cell r="B680" t="str">
            <v>    其他卫生健康管理事务支出</v>
          </cell>
          <cell r="C680">
            <v>116</v>
          </cell>
          <cell r="D680">
            <v>0</v>
          </cell>
          <cell r="E680">
            <v>0</v>
          </cell>
          <cell r="F680">
            <v>116</v>
          </cell>
        </row>
        <row r="681">
          <cell r="A681">
            <v>21002</v>
          </cell>
          <cell r="B681" t="str">
            <v>  公立医院</v>
          </cell>
          <cell r="C681">
            <v>1758</v>
          </cell>
          <cell r="D681">
            <v>0</v>
          </cell>
          <cell r="E681">
            <v>0</v>
          </cell>
          <cell r="F681">
            <v>1758</v>
          </cell>
        </row>
        <row r="682">
          <cell r="A682">
            <v>2100201</v>
          </cell>
          <cell r="B682" t="str">
            <v>    综合医院</v>
          </cell>
          <cell r="C682">
            <v>1046</v>
          </cell>
          <cell r="D682">
            <v>0</v>
          </cell>
          <cell r="E682">
            <v>0</v>
          </cell>
          <cell r="F682">
            <v>1046</v>
          </cell>
        </row>
        <row r="683">
          <cell r="A683">
            <v>2100202</v>
          </cell>
          <cell r="B683" t="str">
            <v>    中医(民族)医院</v>
          </cell>
          <cell r="C683">
            <v>704</v>
          </cell>
          <cell r="D683">
            <v>0</v>
          </cell>
          <cell r="E683">
            <v>0</v>
          </cell>
          <cell r="F683">
            <v>704</v>
          </cell>
        </row>
        <row r="684">
          <cell r="A684">
            <v>2100203</v>
          </cell>
          <cell r="B684" t="str">
            <v>    传染病医院</v>
          </cell>
          <cell r="C684">
            <v>0</v>
          </cell>
          <cell r="D684">
            <v>0</v>
          </cell>
          <cell r="E684">
            <v>0</v>
          </cell>
          <cell r="F684">
            <v>0</v>
          </cell>
        </row>
        <row r="685">
          <cell r="A685">
            <v>2100204</v>
          </cell>
          <cell r="B685" t="str">
            <v>    职业病防治医院</v>
          </cell>
          <cell r="C685">
            <v>0</v>
          </cell>
          <cell r="D685">
            <v>0</v>
          </cell>
          <cell r="E685">
            <v>0</v>
          </cell>
          <cell r="F685">
            <v>0</v>
          </cell>
        </row>
        <row r="686">
          <cell r="A686">
            <v>2100205</v>
          </cell>
          <cell r="B686" t="str">
            <v>    精神病医院</v>
          </cell>
          <cell r="C686">
            <v>0</v>
          </cell>
          <cell r="D686">
            <v>0</v>
          </cell>
          <cell r="E686">
            <v>0</v>
          </cell>
          <cell r="F686">
            <v>0</v>
          </cell>
        </row>
        <row r="687">
          <cell r="A687">
            <v>2100206</v>
          </cell>
          <cell r="B687" t="str">
            <v>    妇幼保健医院</v>
          </cell>
          <cell r="C687">
            <v>0</v>
          </cell>
          <cell r="D687">
            <v>0</v>
          </cell>
          <cell r="E687">
            <v>0</v>
          </cell>
          <cell r="F687">
            <v>0</v>
          </cell>
        </row>
        <row r="688">
          <cell r="A688">
            <v>2100207</v>
          </cell>
          <cell r="B688" t="str">
            <v>    儿童医院</v>
          </cell>
          <cell r="C688">
            <v>0</v>
          </cell>
          <cell r="D688">
            <v>0</v>
          </cell>
          <cell r="E688">
            <v>0</v>
          </cell>
          <cell r="F688">
            <v>0</v>
          </cell>
        </row>
        <row r="689">
          <cell r="A689">
            <v>2100208</v>
          </cell>
          <cell r="B689" t="str">
            <v>    其他专科医院</v>
          </cell>
          <cell r="C689">
            <v>0</v>
          </cell>
          <cell r="D689">
            <v>0</v>
          </cell>
          <cell r="E689">
            <v>0</v>
          </cell>
          <cell r="F689">
            <v>0</v>
          </cell>
        </row>
        <row r="690">
          <cell r="A690">
            <v>2100209</v>
          </cell>
          <cell r="B690" t="str">
            <v>    福利医院</v>
          </cell>
          <cell r="C690">
            <v>0</v>
          </cell>
          <cell r="D690">
            <v>0</v>
          </cell>
          <cell r="E690">
            <v>0</v>
          </cell>
          <cell r="F690">
            <v>0</v>
          </cell>
        </row>
        <row r="691">
          <cell r="A691">
            <v>2100210</v>
          </cell>
          <cell r="B691" t="str">
            <v>    行业医院</v>
          </cell>
          <cell r="C691">
            <v>0</v>
          </cell>
          <cell r="D691">
            <v>0</v>
          </cell>
          <cell r="E691">
            <v>0</v>
          </cell>
          <cell r="F691">
            <v>0</v>
          </cell>
        </row>
        <row r="692">
          <cell r="A692">
            <v>2100211</v>
          </cell>
          <cell r="B692" t="str">
            <v>    处理医疗欠费</v>
          </cell>
          <cell r="C692">
            <v>0</v>
          </cell>
          <cell r="D692">
            <v>0</v>
          </cell>
          <cell r="E692">
            <v>0</v>
          </cell>
          <cell r="F692">
            <v>0</v>
          </cell>
        </row>
        <row r="693">
          <cell r="A693">
            <v>2100212</v>
          </cell>
          <cell r="B693" t="str">
            <v>    康复医院</v>
          </cell>
          <cell r="C693">
            <v>0</v>
          </cell>
          <cell r="D693">
            <v>0</v>
          </cell>
          <cell r="E693">
            <v>0</v>
          </cell>
          <cell r="F693">
            <v>0</v>
          </cell>
        </row>
        <row r="694">
          <cell r="A694">
            <v>2100299</v>
          </cell>
          <cell r="B694" t="str">
            <v>    其他公立医院支出</v>
          </cell>
          <cell r="C694">
            <v>8</v>
          </cell>
          <cell r="D694">
            <v>0</v>
          </cell>
          <cell r="E694">
            <v>0</v>
          </cell>
          <cell r="F694">
            <v>8</v>
          </cell>
        </row>
        <row r="695">
          <cell r="A695">
            <v>21003</v>
          </cell>
          <cell r="B695" t="str">
            <v>  基层医疗卫生机构</v>
          </cell>
          <cell r="C695">
            <v>2365</v>
          </cell>
          <cell r="D695">
            <v>0</v>
          </cell>
          <cell r="E695">
            <v>0</v>
          </cell>
          <cell r="F695">
            <v>2365</v>
          </cell>
        </row>
        <row r="696">
          <cell r="A696">
            <v>2100301</v>
          </cell>
          <cell r="B696" t="str">
            <v>    城市社区卫生机构</v>
          </cell>
          <cell r="C696">
            <v>153</v>
          </cell>
          <cell r="D696">
            <v>0</v>
          </cell>
          <cell r="E696">
            <v>0</v>
          </cell>
          <cell r="F696">
            <v>153</v>
          </cell>
        </row>
        <row r="697">
          <cell r="A697">
            <v>2100302</v>
          </cell>
          <cell r="B697" t="str">
            <v>    乡镇卫生院</v>
          </cell>
          <cell r="C697">
            <v>2073</v>
          </cell>
          <cell r="D697">
            <v>0</v>
          </cell>
          <cell r="E697">
            <v>0</v>
          </cell>
          <cell r="F697">
            <v>2073</v>
          </cell>
        </row>
        <row r="698">
          <cell r="A698">
            <v>2100399</v>
          </cell>
          <cell r="B698" t="str">
            <v>    其他基层医疗卫生机构支出</v>
          </cell>
          <cell r="C698">
            <v>139</v>
          </cell>
          <cell r="D698">
            <v>0</v>
          </cell>
          <cell r="E698">
            <v>0</v>
          </cell>
          <cell r="F698">
            <v>139</v>
          </cell>
        </row>
        <row r="699">
          <cell r="A699">
            <v>21004</v>
          </cell>
          <cell r="B699" t="str">
            <v>  公共卫生</v>
          </cell>
          <cell r="C699">
            <v>4051</v>
          </cell>
          <cell r="D699">
            <v>5</v>
          </cell>
          <cell r="E699">
            <v>0</v>
          </cell>
          <cell r="F699">
            <v>4056</v>
          </cell>
        </row>
        <row r="700">
          <cell r="A700">
            <v>2100401</v>
          </cell>
          <cell r="B700" t="str">
            <v>    疾病预防控制机构</v>
          </cell>
          <cell r="C700">
            <v>727</v>
          </cell>
          <cell r="D700">
            <v>0</v>
          </cell>
          <cell r="E700">
            <v>0</v>
          </cell>
          <cell r="F700">
            <v>727</v>
          </cell>
        </row>
        <row r="701">
          <cell r="A701">
            <v>2100402</v>
          </cell>
          <cell r="B701" t="str">
            <v>    卫生监督机构</v>
          </cell>
          <cell r="C701">
            <v>166</v>
          </cell>
          <cell r="D701">
            <v>0</v>
          </cell>
          <cell r="E701">
            <v>0</v>
          </cell>
          <cell r="F701">
            <v>166</v>
          </cell>
        </row>
        <row r="702">
          <cell r="A702">
            <v>2100403</v>
          </cell>
          <cell r="B702" t="str">
            <v>    妇幼保健机构</v>
          </cell>
          <cell r="C702">
            <v>812</v>
          </cell>
          <cell r="D702">
            <v>0</v>
          </cell>
          <cell r="E702">
            <v>0</v>
          </cell>
          <cell r="F702">
            <v>812</v>
          </cell>
        </row>
        <row r="703">
          <cell r="A703">
            <v>2100404</v>
          </cell>
          <cell r="B703" t="str">
            <v>    精神卫生机构</v>
          </cell>
          <cell r="C703">
            <v>0</v>
          </cell>
          <cell r="D703">
            <v>0</v>
          </cell>
          <cell r="E703">
            <v>0</v>
          </cell>
          <cell r="F703">
            <v>0</v>
          </cell>
        </row>
        <row r="704">
          <cell r="A704">
            <v>2100405</v>
          </cell>
          <cell r="B704" t="str">
            <v>    应急救治机构</v>
          </cell>
          <cell r="C704">
            <v>222</v>
          </cell>
          <cell r="D704">
            <v>0</v>
          </cell>
          <cell r="E704">
            <v>0</v>
          </cell>
          <cell r="F704">
            <v>222</v>
          </cell>
        </row>
        <row r="705">
          <cell r="A705">
            <v>2100406</v>
          </cell>
          <cell r="B705" t="str">
            <v>    采供血机构</v>
          </cell>
          <cell r="C705">
            <v>0</v>
          </cell>
          <cell r="D705">
            <v>0</v>
          </cell>
          <cell r="E705">
            <v>0</v>
          </cell>
          <cell r="F705">
            <v>0</v>
          </cell>
        </row>
        <row r="706">
          <cell r="A706">
            <v>2100407</v>
          </cell>
          <cell r="B706" t="str">
            <v>    其他专业公共卫生机构</v>
          </cell>
          <cell r="C706">
            <v>0</v>
          </cell>
          <cell r="D706">
            <v>0</v>
          </cell>
          <cell r="E706">
            <v>0</v>
          </cell>
          <cell r="F706">
            <v>0</v>
          </cell>
        </row>
        <row r="707">
          <cell r="A707">
            <v>2100408</v>
          </cell>
          <cell r="B707" t="str">
            <v>    基本公共卫生服务</v>
          </cell>
          <cell r="C707">
            <v>1125</v>
          </cell>
          <cell r="D707">
            <v>0</v>
          </cell>
          <cell r="E707">
            <v>0</v>
          </cell>
          <cell r="F707">
            <v>1125</v>
          </cell>
        </row>
        <row r="708">
          <cell r="A708">
            <v>2100409</v>
          </cell>
          <cell r="B708" t="str">
            <v>    重大公共卫生服务</v>
          </cell>
          <cell r="C708">
            <v>166</v>
          </cell>
          <cell r="D708">
            <v>5</v>
          </cell>
          <cell r="E708">
            <v>0</v>
          </cell>
          <cell r="F708">
            <v>171</v>
          </cell>
        </row>
        <row r="709">
          <cell r="A709">
            <v>2100410</v>
          </cell>
          <cell r="B709" t="str">
            <v>    突发公共卫生事件应急处理</v>
          </cell>
          <cell r="C709">
            <v>818</v>
          </cell>
          <cell r="D709">
            <v>0</v>
          </cell>
          <cell r="E709">
            <v>0</v>
          </cell>
          <cell r="F709">
            <v>818</v>
          </cell>
        </row>
        <row r="710">
          <cell r="A710">
            <v>2100499</v>
          </cell>
          <cell r="B710" t="str">
            <v>    其他公共卫生支出</v>
          </cell>
          <cell r="C710">
            <v>15</v>
          </cell>
          <cell r="D710">
            <v>0</v>
          </cell>
          <cell r="E710">
            <v>0</v>
          </cell>
          <cell r="F710">
            <v>15</v>
          </cell>
        </row>
        <row r="711">
          <cell r="A711">
            <v>21006</v>
          </cell>
          <cell r="B711" t="str">
            <v>  中医药</v>
          </cell>
          <cell r="C711">
            <v>0</v>
          </cell>
          <cell r="D711">
            <v>0</v>
          </cell>
          <cell r="E711">
            <v>0</v>
          </cell>
          <cell r="F711">
            <v>0</v>
          </cell>
        </row>
        <row r="712">
          <cell r="A712">
            <v>2100601</v>
          </cell>
          <cell r="B712" t="str">
            <v>    中医(民族医)药专项</v>
          </cell>
          <cell r="C712">
            <v>0</v>
          </cell>
          <cell r="D712">
            <v>0</v>
          </cell>
          <cell r="E712">
            <v>0</v>
          </cell>
          <cell r="F712">
            <v>0</v>
          </cell>
        </row>
        <row r="713">
          <cell r="A713">
            <v>2100699</v>
          </cell>
          <cell r="B713" t="str">
            <v>    其他中医药支出</v>
          </cell>
          <cell r="C713">
            <v>0</v>
          </cell>
          <cell r="D713">
            <v>0</v>
          </cell>
          <cell r="E713">
            <v>0</v>
          </cell>
          <cell r="F713">
            <v>0</v>
          </cell>
        </row>
        <row r="714">
          <cell r="A714">
            <v>21007</v>
          </cell>
          <cell r="B714" t="str">
            <v>  计划生育事务</v>
          </cell>
          <cell r="C714">
            <v>249</v>
          </cell>
          <cell r="D714">
            <v>8</v>
          </cell>
          <cell r="E714">
            <v>0</v>
          </cell>
          <cell r="F714">
            <v>257</v>
          </cell>
        </row>
        <row r="715">
          <cell r="A715">
            <v>2100716</v>
          </cell>
          <cell r="B715" t="str">
            <v>    计划生育机构</v>
          </cell>
          <cell r="C715">
            <v>0</v>
          </cell>
          <cell r="D715">
            <v>0</v>
          </cell>
          <cell r="E715">
            <v>0</v>
          </cell>
          <cell r="F715">
            <v>0</v>
          </cell>
        </row>
        <row r="716">
          <cell r="A716">
            <v>2100717</v>
          </cell>
          <cell r="B716" t="str">
            <v>    计划生育服务</v>
          </cell>
          <cell r="C716">
            <v>11</v>
          </cell>
          <cell r="D716">
            <v>2</v>
          </cell>
          <cell r="E716">
            <v>0</v>
          </cell>
          <cell r="F716">
            <v>13</v>
          </cell>
        </row>
        <row r="717">
          <cell r="A717">
            <v>2100799</v>
          </cell>
          <cell r="B717" t="str">
            <v>    其他计划生育事务支出</v>
          </cell>
          <cell r="C717">
            <v>238</v>
          </cell>
          <cell r="D717">
            <v>6</v>
          </cell>
          <cell r="E717">
            <v>0</v>
          </cell>
          <cell r="F717">
            <v>244</v>
          </cell>
        </row>
        <row r="718">
          <cell r="A718">
            <v>21011</v>
          </cell>
          <cell r="B718" t="str">
            <v>  行政事业单位医疗</v>
          </cell>
          <cell r="C718">
            <v>5482</v>
          </cell>
          <cell r="D718">
            <v>88</v>
          </cell>
          <cell r="E718">
            <v>114</v>
          </cell>
          <cell r="F718">
            <v>5684</v>
          </cell>
        </row>
        <row r="719">
          <cell r="A719">
            <v>2101101</v>
          </cell>
          <cell r="B719" t="str">
            <v>    行政单位医疗</v>
          </cell>
          <cell r="C719">
            <v>937</v>
          </cell>
          <cell r="D719">
            <v>28</v>
          </cell>
          <cell r="E719">
            <v>25</v>
          </cell>
          <cell r="F719">
            <v>990</v>
          </cell>
        </row>
        <row r="720">
          <cell r="A720">
            <v>2101102</v>
          </cell>
          <cell r="B720" t="str">
            <v>    事业单位医疗</v>
          </cell>
          <cell r="C720">
            <v>2169</v>
          </cell>
          <cell r="D720">
            <v>25</v>
          </cell>
          <cell r="E720">
            <v>45</v>
          </cell>
          <cell r="F720">
            <v>2239</v>
          </cell>
        </row>
        <row r="721">
          <cell r="A721">
            <v>2101103</v>
          </cell>
          <cell r="B721" t="str">
            <v>    公务员医疗补助</v>
          </cell>
          <cell r="C721">
            <v>2376</v>
          </cell>
          <cell r="D721">
            <v>35</v>
          </cell>
          <cell r="E721">
            <v>44</v>
          </cell>
          <cell r="F721">
            <v>2455</v>
          </cell>
        </row>
        <row r="722">
          <cell r="A722">
            <v>2101199</v>
          </cell>
          <cell r="B722" t="str">
            <v>    其他行政事业单位医疗支出</v>
          </cell>
          <cell r="C722">
            <v>0</v>
          </cell>
          <cell r="D722">
            <v>0</v>
          </cell>
          <cell r="E722">
            <v>0</v>
          </cell>
          <cell r="F722">
            <v>0</v>
          </cell>
        </row>
        <row r="723">
          <cell r="A723">
            <v>21012</v>
          </cell>
          <cell r="B723" t="str">
            <v>  财政对基本医疗保险基金的补助</v>
          </cell>
          <cell r="C723">
            <v>390</v>
          </cell>
          <cell r="D723">
            <v>0</v>
          </cell>
          <cell r="E723">
            <v>0</v>
          </cell>
          <cell r="F723">
            <v>390</v>
          </cell>
        </row>
        <row r="724">
          <cell r="A724">
            <v>2101201</v>
          </cell>
          <cell r="B724" t="str">
            <v>    财政对职工基本医疗保险基金的补助</v>
          </cell>
          <cell r="C724">
            <v>44</v>
          </cell>
          <cell r="D724">
            <v>0</v>
          </cell>
          <cell r="E724">
            <v>0</v>
          </cell>
          <cell r="F724">
            <v>44</v>
          </cell>
        </row>
        <row r="725">
          <cell r="A725">
            <v>2101202</v>
          </cell>
          <cell r="B725" t="str">
            <v>    财政对城乡居民基本医疗保险基金的补助</v>
          </cell>
          <cell r="C725">
            <v>346</v>
          </cell>
          <cell r="D725">
            <v>0</v>
          </cell>
          <cell r="E725">
            <v>0</v>
          </cell>
          <cell r="F725">
            <v>346</v>
          </cell>
        </row>
        <row r="726">
          <cell r="A726">
            <v>2101299</v>
          </cell>
          <cell r="B726" t="str">
            <v>    财政对其他基本医疗保险基金的补助</v>
          </cell>
          <cell r="C726">
            <v>0</v>
          </cell>
          <cell r="D726">
            <v>0</v>
          </cell>
          <cell r="E726">
            <v>0</v>
          </cell>
          <cell r="F726">
            <v>0</v>
          </cell>
        </row>
        <row r="727">
          <cell r="A727">
            <v>21013</v>
          </cell>
          <cell r="B727" t="str">
            <v>  医疗救助</v>
          </cell>
          <cell r="C727">
            <v>1067</v>
          </cell>
          <cell r="D727">
            <v>0</v>
          </cell>
          <cell r="E727">
            <v>0</v>
          </cell>
          <cell r="F727">
            <v>1067</v>
          </cell>
        </row>
        <row r="728">
          <cell r="A728">
            <v>2101301</v>
          </cell>
          <cell r="B728" t="str">
            <v>    城乡医疗救助</v>
          </cell>
          <cell r="C728">
            <v>1014</v>
          </cell>
          <cell r="D728">
            <v>0</v>
          </cell>
          <cell r="E728">
            <v>0</v>
          </cell>
          <cell r="F728">
            <v>1014</v>
          </cell>
        </row>
        <row r="729">
          <cell r="A729">
            <v>2101302</v>
          </cell>
          <cell r="B729" t="str">
            <v>    疾病应急救助</v>
          </cell>
          <cell r="C729">
            <v>0</v>
          </cell>
          <cell r="D729">
            <v>0</v>
          </cell>
          <cell r="E729">
            <v>0</v>
          </cell>
          <cell r="F729">
            <v>0</v>
          </cell>
        </row>
        <row r="730">
          <cell r="A730">
            <v>2101399</v>
          </cell>
          <cell r="B730" t="str">
            <v>    其他医疗救助支出</v>
          </cell>
          <cell r="C730">
            <v>53</v>
          </cell>
          <cell r="D730">
            <v>0</v>
          </cell>
          <cell r="E730">
            <v>0</v>
          </cell>
          <cell r="F730">
            <v>53</v>
          </cell>
        </row>
        <row r="731">
          <cell r="A731">
            <v>21014</v>
          </cell>
          <cell r="B731" t="str">
            <v>  优抚对象医疗</v>
          </cell>
          <cell r="C731">
            <v>93</v>
          </cell>
          <cell r="D731">
            <v>0</v>
          </cell>
          <cell r="E731">
            <v>0</v>
          </cell>
          <cell r="F731">
            <v>93</v>
          </cell>
        </row>
        <row r="732">
          <cell r="A732">
            <v>2101401</v>
          </cell>
          <cell r="B732" t="str">
            <v>    优抚对象医疗补助</v>
          </cell>
          <cell r="C732">
            <v>93</v>
          </cell>
          <cell r="D732">
            <v>0</v>
          </cell>
          <cell r="E732">
            <v>0</v>
          </cell>
          <cell r="F732">
            <v>93</v>
          </cell>
        </row>
        <row r="733">
          <cell r="A733">
            <v>2101499</v>
          </cell>
          <cell r="B733" t="str">
            <v>    其他优抚对象医疗支出</v>
          </cell>
          <cell r="C733">
            <v>0</v>
          </cell>
          <cell r="D733">
            <v>0</v>
          </cell>
          <cell r="E733">
            <v>0</v>
          </cell>
          <cell r="F733">
            <v>0</v>
          </cell>
        </row>
        <row r="734">
          <cell r="A734">
            <v>21015</v>
          </cell>
          <cell r="B734" t="str">
            <v>  医疗保障管理事务</v>
          </cell>
          <cell r="C734">
            <v>331</v>
          </cell>
          <cell r="D734">
            <v>0</v>
          </cell>
          <cell r="E734">
            <v>0</v>
          </cell>
          <cell r="F734">
            <v>331</v>
          </cell>
        </row>
        <row r="735">
          <cell r="A735">
            <v>2101501</v>
          </cell>
          <cell r="B735" t="str">
            <v>    行政运行</v>
          </cell>
          <cell r="C735">
            <v>310</v>
          </cell>
          <cell r="D735">
            <v>0</v>
          </cell>
          <cell r="E735">
            <v>0</v>
          </cell>
          <cell r="F735">
            <v>310</v>
          </cell>
        </row>
        <row r="736">
          <cell r="A736">
            <v>2101502</v>
          </cell>
          <cell r="B736" t="str">
            <v>    一般行政管理事务</v>
          </cell>
          <cell r="C736">
            <v>0</v>
          </cell>
          <cell r="D736">
            <v>0</v>
          </cell>
          <cell r="E736">
            <v>0</v>
          </cell>
          <cell r="F736">
            <v>0</v>
          </cell>
        </row>
        <row r="737">
          <cell r="A737">
            <v>2101503</v>
          </cell>
          <cell r="B737" t="str">
            <v>    机关服务</v>
          </cell>
          <cell r="C737">
            <v>0</v>
          </cell>
          <cell r="D737">
            <v>0</v>
          </cell>
          <cell r="E737">
            <v>0</v>
          </cell>
          <cell r="F737">
            <v>0</v>
          </cell>
        </row>
        <row r="738">
          <cell r="A738">
            <v>2101504</v>
          </cell>
          <cell r="B738" t="str">
            <v>    信息化建设</v>
          </cell>
          <cell r="C738">
            <v>0</v>
          </cell>
          <cell r="D738">
            <v>0</v>
          </cell>
          <cell r="E738">
            <v>0</v>
          </cell>
          <cell r="F738">
            <v>0</v>
          </cell>
        </row>
        <row r="739">
          <cell r="A739">
            <v>2101505</v>
          </cell>
          <cell r="B739" t="str">
            <v>    医疗保障政策管理</v>
          </cell>
          <cell r="C739">
            <v>15</v>
          </cell>
          <cell r="D739">
            <v>0</v>
          </cell>
          <cell r="E739">
            <v>0</v>
          </cell>
          <cell r="F739">
            <v>15</v>
          </cell>
        </row>
        <row r="740">
          <cell r="A740">
            <v>2101506</v>
          </cell>
          <cell r="B740" t="str">
            <v>    医疗保障经办事务</v>
          </cell>
          <cell r="C740">
            <v>6</v>
          </cell>
          <cell r="D740">
            <v>0</v>
          </cell>
          <cell r="E740">
            <v>0</v>
          </cell>
          <cell r="F740">
            <v>6</v>
          </cell>
        </row>
        <row r="741">
          <cell r="A741">
            <v>2101550</v>
          </cell>
          <cell r="B741" t="str">
            <v>    事业运行</v>
          </cell>
          <cell r="C741">
            <v>0</v>
          </cell>
          <cell r="D741">
            <v>0</v>
          </cell>
          <cell r="E741">
            <v>0</v>
          </cell>
          <cell r="F741">
            <v>0</v>
          </cell>
        </row>
        <row r="742">
          <cell r="A742">
            <v>2101599</v>
          </cell>
          <cell r="B742" t="str">
            <v>    其他医疗保障管理事务支出</v>
          </cell>
          <cell r="C742">
            <v>0</v>
          </cell>
          <cell r="D742">
            <v>0</v>
          </cell>
          <cell r="E742">
            <v>0</v>
          </cell>
          <cell r="F742">
            <v>0</v>
          </cell>
        </row>
        <row r="743">
          <cell r="A743">
            <v>21016</v>
          </cell>
          <cell r="B743" t="str">
            <v>  老龄卫生健康事务(款)</v>
          </cell>
          <cell r="C743">
            <v>51</v>
          </cell>
          <cell r="D743">
            <v>1</v>
          </cell>
          <cell r="E743">
            <v>3</v>
          </cell>
          <cell r="F743">
            <v>55</v>
          </cell>
        </row>
        <row r="744">
          <cell r="A744">
            <v>2101601</v>
          </cell>
          <cell r="B744" t="str">
            <v>    老龄卫生健康事务(项)</v>
          </cell>
          <cell r="C744">
            <v>51</v>
          </cell>
          <cell r="D744">
            <v>1</v>
          </cell>
          <cell r="E744">
            <v>3</v>
          </cell>
          <cell r="F744">
            <v>55</v>
          </cell>
        </row>
        <row r="745">
          <cell r="A745">
            <v>21099</v>
          </cell>
          <cell r="B745" t="str">
            <v>  其他卫生健康支出(款)</v>
          </cell>
          <cell r="C745">
            <v>38</v>
          </cell>
          <cell r="D745">
            <v>0</v>
          </cell>
          <cell r="E745">
            <v>0</v>
          </cell>
          <cell r="F745">
            <v>38</v>
          </cell>
        </row>
        <row r="746">
          <cell r="A746">
            <v>2109999</v>
          </cell>
          <cell r="B746" t="str">
            <v>    其他卫生健康支出(项)</v>
          </cell>
          <cell r="C746">
            <v>38</v>
          </cell>
          <cell r="D746">
            <v>0</v>
          </cell>
          <cell r="E746">
            <v>0</v>
          </cell>
          <cell r="F746">
            <v>38</v>
          </cell>
        </row>
        <row r="747">
          <cell r="A747">
            <v>211</v>
          </cell>
          <cell r="B747" t="str">
            <v>节能环保支出</v>
          </cell>
          <cell r="C747">
            <v>32880</v>
          </cell>
          <cell r="D747">
            <v>41</v>
          </cell>
          <cell r="E747">
            <v>73</v>
          </cell>
          <cell r="F747">
            <v>32994</v>
          </cell>
        </row>
        <row r="748">
          <cell r="A748">
            <v>21101</v>
          </cell>
          <cell r="B748" t="str">
            <v>  环境保护管理事务</v>
          </cell>
          <cell r="C748">
            <v>1002</v>
          </cell>
          <cell r="D748">
            <v>41</v>
          </cell>
          <cell r="E748">
            <v>73</v>
          </cell>
          <cell r="F748">
            <v>1116</v>
          </cell>
        </row>
        <row r="749">
          <cell r="A749">
            <v>2110101</v>
          </cell>
          <cell r="B749" t="str">
            <v>    行政运行</v>
          </cell>
          <cell r="C749">
            <v>61</v>
          </cell>
          <cell r="D749">
            <v>0</v>
          </cell>
          <cell r="E749">
            <v>0</v>
          </cell>
          <cell r="F749">
            <v>61</v>
          </cell>
        </row>
        <row r="750">
          <cell r="A750">
            <v>2110102</v>
          </cell>
          <cell r="B750" t="str">
            <v>    一般行政管理事务</v>
          </cell>
          <cell r="C750">
            <v>64</v>
          </cell>
          <cell r="D750">
            <v>0</v>
          </cell>
          <cell r="E750">
            <v>0</v>
          </cell>
          <cell r="F750">
            <v>64</v>
          </cell>
        </row>
        <row r="751">
          <cell r="A751">
            <v>2110103</v>
          </cell>
          <cell r="B751" t="str">
            <v>    机关服务</v>
          </cell>
          <cell r="C751">
            <v>0</v>
          </cell>
          <cell r="D751">
            <v>0</v>
          </cell>
          <cell r="E751">
            <v>0</v>
          </cell>
          <cell r="F751">
            <v>0</v>
          </cell>
        </row>
        <row r="752">
          <cell r="A752">
            <v>2110104</v>
          </cell>
          <cell r="B752" t="str">
            <v>    生态环境保护宣传</v>
          </cell>
          <cell r="C752">
            <v>0</v>
          </cell>
          <cell r="D752">
            <v>0</v>
          </cell>
          <cell r="E752">
            <v>0</v>
          </cell>
          <cell r="F752">
            <v>0</v>
          </cell>
        </row>
        <row r="753">
          <cell r="A753">
            <v>2110105</v>
          </cell>
          <cell r="B753" t="str">
            <v>    环境保护法规、规划及标准</v>
          </cell>
          <cell r="C753">
            <v>0</v>
          </cell>
          <cell r="D753">
            <v>0</v>
          </cell>
          <cell r="E753">
            <v>0</v>
          </cell>
          <cell r="F753">
            <v>0</v>
          </cell>
        </row>
        <row r="754">
          <cell r="A754">
            <v>2110106</v>
          </cell>
          <cell r="B754" t="str">
            <v>    生态环境国际合作及履约</v>
          </cell>
          <cell r="C754">
            <v>0</v>
          </cell>
          <cell r="D754">
            <v>0</v>
          </cell>
          <cell r="E754">
            <v>0</v>
          </cell>
          <cell r="F754">
            <v>0</v>
          </cell>
        </row>
        <row r="755">
          <cell r="A755">
            <v>2110107</v>
          </cell>
          <cell r="B755" t="str">
            <v>    生态环境保护行政许可</v>
          </cell>
          <cell r="C755">
            <v>0</v>
          </cell>
          <cell r="D755">
            <v>0</v>
          </cell>
          <cell r="E755">
            <v>0</v>
          </cell>
          <cell r="F755">
            <v>0</v>
          </cell>
        </row>
        <row r="756">
          <cell r="A756">
            <v>2110108</v>
          </cell>
          <cell r="B756" t="str">
            <v>    应对气候变化管理事务</v>
          </cell>
          <cell r="C756">
            <v>0</v>
          </cell>
          <cell r="D756">
            <v>0</v>
          </cell>
          <cell r="E756">
            <v>0</v>
          </cell>
          <cell r="F756">
            <v>0</v>
          </cell>
        </row>
        <row r="757">
          <cell r="A757">
            <v>2110199</v>
          </cell>
          <cell r="B757" t="str">
            <v>    其他环境保护管理事务支出</v>
          </cell>
          <cell r="C757">
            <v>877</v>
          </cell>
          <cell r="D757">
            <v>41</v>
          </cell>
          <cell r="E757">
            <v>73</v>
          </cell>
          <cell r="F757">
            <v>991</v>
          </cell>
        </row>
        <row r="758">
          <cell r="A758">
            <v>21102</v>
          </cell>
          <cell r="B758" t="str">
            <v>  环境监测与监察</v>
          </cell>
          <cell r="C758">
            <v>17</v>
          </cell>
          <cell r="D758">
            <v>0</v>
          </cell>
          <cell r="E758">
            <v>0</v>
          </cell>
          <cell r="F758">
            <v>17</v>
          </cell>
        </row>
        <row r="759">
          <cell r="A759">
            <v>2110203</v>
          </cell>
          <cell r="B759" t="str">
            <v>    建设项目环评审查与监督</v>
          </cell>
          <cell r="C759">
            <v>0</v>
          </cell>
          <cell r="D759">
            <v>0</v>
          </cell>
          <cell r="E759">
            <v>0</v>
          </cell>
          <cell r="F759">
            <v>0</v>
          </cell>
        </row>
        <row r="760">
          <cell r="A760">
            <v>2110204</v>
          </cell>
          <cell r="B760" t="str">
            <v>    核与辐射安全监督</v>
          </cell>
          <cell r="C760">
            <v>0</v>
          </cell>
          <cell r="D760">
            <v>0</v>
          </cell>
          <cell r="E760">
            <v>0</v>
          </cell>
          <cell r="F760">
            <v>0</v>
          </cell>
        </row>
        <row r="761">
          <cell r="A761">
            <v>2110299</v>
          </cell>
          <cell r="B761" t="str">
            <v>    其他环境监测与监察支出</v>
          </cell>
          <cell r="C761">
            <v>17</v>
          </cell>
          <cell r="D761">
            <v>0</v>
          </cell>
          <cell r="E761">
            <v>0</v>
          </cell>
          <cell r="F761">
            <v>17</v>
          </cell>
        </row>
        <row r="762">
          <cell r="A762">
            <v>21103</v>
          </cell>
          <cell r="B762" t="str">
            <v>  污染防治</v>
          </cell>
          <cell r="C762">
            <v>27480</v>
          </cell>
          <cell r="D762">
            <v>0</v>
          </cell>
          <cell r="E762">
            <v>0</v>
          </cell>
          <cell r="F762">
            <v>27480</v>
          </cell>
        </row>
        <row r="763">
          <cell r="A763">
            <v>2110301</v>
          </cell>
          <cell r="B763" t="str">
            <v>    大气</v>
          </cell>
          <cell r="C763">
            <v>0</v>
          </cell>
          <cell r="D763">
            <v>0</v>
          </cell>
          <cell r="E763">
            <v>0</v>
          </cell>
          <cell r="F763">
            <v>0</v>
          </cell>
        </row>
        <row r="764">
          <cell r="A764">
            <v>2110302</v>
          </cell>
          <cell r="B764" t="str">
            <v>    水体</v>
          </cell>
          <cell r="C764">
            <v>27480</v>
          </cell>
          <cell r="D764">
            <v>0</v>
          </cell>
          <cell r="E764">
            <v>0</v>
          </cell>
          <cell r="F764">
            <v>27480</v>
          </cell>
        </row>
        <row r="765">
          <cell r="A765">
            <v>2110303</v>
          </cell>
          <cell r="B765" t="str">
            <v>    噪声</v>
          </cell>
          <cell r="C765">
            <v>0</v>
          </cell>
          <cell r="D765">
            <v>0</v>
          </cell>
          <cell r="E765">
            <v>0</v>
          </cell>
          <cell r="F765">
            <v>0</v>
          </cell>
        </row>
        <row r="766">
          <cell r="A766">
            <v>2110304</v>
          </cell>
          <cell r="B766" t="str">
            <v>    固体废弃物与化学品</v>
          </cell>
          <cell r="C766">
            <v>0</v>
          </cell>
          <cell r="D766">
            <v>0</v>
          </cell>
          <cell r="E766">
            <v>0</v>
          </cell>
          <cell r="F766">
            <v>0</v>
          </cell>
        </row>
        <row r="767">
          <cell r="A767">
            <v>2110305</v>
          </cell>
          <cell r="B767" t="str">
            <v>    放射源和放射性废物监管</v>
          </cell>
          <cell r="C767">
            <v>0</v>
          </cell>
          <cell r="D767">
            <v>0</v>
          </cell>
          <cell r="E767">
            <v>0</v>
          </cell>
          <cell r="F767">
            <v>0</v>
          </cell>
        </row>
        <row r="768">
          <cell r="A768">
            <v>2110306</v>
          </cell>
          <cell r="B768" t="str">
            <v>    辐射</v>
          </cell>
          <cell r="C768">
            <v>0</v>
          </cell>
          <cell r="D768">
            <v>0</v>
          </cell>
          <cell r="E768">
            <v>0</v>
          </cell>
          <cell r="F768">
            <v>0</v>
          </cell>
        </row>
        <row r="769">
          <cell r="A769">
            <v>2110307</v>
          </cell>
          <cell r="B769" t="str">
            <v>    土壤</v>
          </cell>
          <cell r="C769">
            <v>0</v>
          </cell>
          <cell r="D769">
            <v>0</v>
          </cell>
          <cell r="E769">
            <v>0</v>
          </cell>
          <cell r="F769">
            <v>0</v>
          </cell>
        </row>
        <row r="770">
          <cell r="A770">
            <v>2110399</v>
          </cell>
          <cell r="B770" t="str">
            <v>    其他污染防治支出</v>
          </cell>
          <cell r="C770">
            <v>0</v>
          </cell>
          <cell r="D770">
            <v>0</v>
          </cell>
          <cell r="E770">
            <v>0</v>
          </cell>
          <cell r="F770">
            <v>0</v>
          </cell>
        </row>
        <row r="771">
          <cell r="A771">
            <v>21104</v>
          </cell>
          <cell r="B771" t="str">
            <v>  自然生态保护</v>
          </cell>
          <cell r="C771">
            <v>1804</v>
          </cell>
          <cell r="D771">
            <v>0</v>
          </cell>
          <cell r="E771">
            <v>0</v>
          </cell>
          <cell r="F771">
            <v>1804</v>
          </cell>
        </row>
        <row r="772">
          <cell r="A772">
            <v>2110401</v>
          </cell>
          <cell r="B772" t="str">
            <v>    生态保护</v>
          </cell>
          <cell r="C772">
            <v>827</v>
          </cell>
          <cell r="D772">
            <v>0</v>
          </cell>
          <cell r="E772">
            <v>0</v>
          </cell>
          <cell r="F772">
            <v>827</v>
          </cell>
        </row>
        <row r="773">
          <cell r="A773">
            <v>2110402</v>
          </cell>
          <cell r="B773" t="str">
            <v>    农村环境保护</v>
          </cell>
          <cell r="C773">
            <v>0</v>
          </cell>
          <cell r="D773">
            <v>0</v>
          </cell>
          <cell r="E773">
            <v>0</v>
          </cell>
          <cell r="F773">
            <v>0</v>
          </cell>
        </row>
        <row r="774">
          <cell r="A774">
            <v>2110404</v>
          </cell>
          <cell r="B774" t="str">
            <v>    生物及物种资源保护</v>
          </cell>
          <cell r="C774">
            <v>0</v>
          </cell>
          <cell r="D774">
            <v>0</v>
          </cell>
          <cell r="E774">
            <v>0</v>
          </cell>
          <cell r="F774">
            <v>0</v>
          </cell>
        </row>
        <row r="775">
          <cell r="A775">
            <v>2110499</v>
          </cell>
          <cell r="B775" t="str">
            <v>    其他自然生态保护支出</v>
          </cell>
          <cell r="C775">
            <v>977</v>
          </cell>
          <cell r="D775">
            <v>0</v>
          </cell>
          <cell r="E775">
            <v>0</v>
          </cell>
          <cell r="F775">
            <v>977</v>
          </cell>
        </row>
        <row r="776">
          <cell r="A776">
            <v>21105</v>
          </cell>
          <cell r="B776" t="str">
            <v>  天然林保护</v>
          </cell>
          <cell r="C776">
            <v>1398</v>
          </cell>
          <cell r="D776">
            <v>0</v>
          </cell>
          <cell r="E776">
            <v>0</v>
          </cell>
          <cell r="F776">
            <v>1398</v>
          </cell>
        </row>
        <row r="777">
          <cell r="A777">
            <v>2110501</v>
          </cell>
          <cell r="B777" t="str">
            <v>    森林管护</v>
          </cell>
          <cell r="C777">
            <v>1398</v>
          </cell>
          <cell r="D777">
            <v>0</v>
          </cell>
          <cell r="E777">
            <v>0</v>
          </cell>
          <cell r="F777">
            <v>1398</v>
          </cell>
        </row>
        <row r="778">
          <cell r="A778">
            <v>2110502</v>
          </cell>
          <cell r="B778" t="str">
            <v>    社会保险补助</v>
          </cell>
          <cell r="C778">
            <v>0</v>
          </cell>
          <cell r="D778">
            <v>0</v>
          </cell>
          <cell r="E778">
            <v>0</v>
          </cell>
          <cell r="F778">
            <v>0</v>
          </cell>
        </row>
        <row r="779">
          <cell r="A779">
            <v>2110503</v>
          </cell>
          <cell r="B779" t="str">
            <v>    政策性社会性支出补助</v>
          </cell>
          <cell r="C779">
            <v>0</v>
          </cell>
          <cell r="D779">
            <v>0</v>
          </cell>
          <cell r="E779">
            <v>0</v>
          </cell>
          <cell r="F779">
            <v>0</v>
          </cell>
        </row>
        <row r="780">
          <cell r="A780">
            <v>2110506</v>
          </cell>
          <cell r="B780" t="str">
            <v>    天然林保护工程建设</v>
          </cell>
          <cell r="C780">
            <v>0</v>
          </cell>
          <cell r="D780">
            <v>0</v>
          </cell>
          <cell r="E780">
            <v>0</v>
          </cell>
          <cell r="F780">
            <v>0</v>
          </cell>
        </row>
        <row r="781">
          <cell r="A781">
            <v>2110507</v>
          </cell>
          <cell r="B781" t="str">
            <v>    停伐补助</v>
          </cell>
          <cell r="C781">
            <v>0</v>
          </cell>
          <cell r="D781">
            <v>0</v>
          </cell>
          <cell r="E781">
            <v>0</v>
          </cell>
          <cell r="F781">
            <v>0</v>
          </cell>
        </row>
        <row r="782">
          <cell r="A782">
            <v>2110599</v>
          </cell>
          <cell r="B782" t="str">
            <v>    其他天然林保护支出</v>
          </cell>
          <cell r="C782">
            <v>0</v>
          </cell>
          <cell r="D782">
            <v>0</v>
          </cell>
          <cell r="E782">
            <v>0</v>
          </cell>
          <cell r="F782">
            <v>0</v>
          </cell>
        </row>
        <row r="783">
          <cell r="A783">
            <v>21106</v>
          </cell>
          <cell r="B783" t="str">
            <v>  退耕还林还草</v>
          </cell>
          <cell r="C783">
            <v>25</v>
          </cell>
          <cell r="D783">
            <v>0</v>
          </cell>
          <cell r="E783">
            <v>0</v>
          </cell>
          <cell r="F783">
            <v>25</v>
          </cell>
        </row>
        <row r="784">
          <cell r="A784">
            <v>2110602</v>
          </cell>
          <cell r="B784" t="str">
            <v>    退耕现金</v>
          </cell>
          <cell r="C784">
            <v>25</v>
          </cell>
          <cell r="D784">
            <v>0</v>
          </cell>
          <cell r="E784">
            <v>0</v>
          </cell>
          <cell r="F784">
            <v>25</v>
          </cell>
        </row>
        <row r="785">
          <cell r="A785">
            <v>2110603</v>
          </cell>
          <cell r="B785" t="str">
            <v>    退耕还林粮食折现补贴</v>
          </cell>
          <cell r="C785">
            <v>0</v>
          </cell>
          <cell r="D785">
            <v>0</v>
          </cell>
          <cell r="E785">
            <v>0</v>
          </cell>
          <cell r="F785">
            <v>0</v>
          </cell>
        </row>
        <row r="786">
          <cell r="A786">
            <v>2110604</v>
          </cell>
          <cell r="B786" t="str">
            <v>    退耕还林粮食费用补贴</v>
          </cell>
          <cell r="C786">
            <v>0</v>
          </cell>
          <cell r="D786">
            <v>0</v>
          </cell>
          <cell r="E786">
            <v>0</v>
          </cell>
          <cell r="F786">
            <v>0</v>
          </cell>
        </row>
        <row r="787">
          <cell r="A787">
            <v>2110605</v>
          </cell>
          <cell r="B787" t="str">
            <v>    退耕还林工程建设</v>
          </cell>
          <cell r="C787">
            <v>0</v>
          </cell>
          <cell r="D787">
            <v>0</v>
          </cell>
          <cell r="E787">
            <v>0</v>
          </cell>
          <cell r="F787">
            <v>0</v>
          </cell>
        </row>
        <row r="788">
          <cell r="A788">
            <v>2110699</v>
          </cell>
          <cell r="B788" t="str">
            <v>    其他退耕还林还草支出</v>
          </cell>
          <cell r="C788">
            <v>0</v>
          </cell>
          <cell r="D788">
            <v>0</v>
          </cell>
          <cell r="E788">
            <v>0</v>
          </cell>
          <cell r="F788">
            <v>0</v>
          </cell>
        </row>
        <row r="789">
          <cell r="A789">
            <v>21107</v>
          </cell>
          <cell r="B789" t="str">
            <v>  风沙荒漠治理</v>
          </cell>
          <cell r="C789">
            <v>825</v>
          </cell>
          <cell r="D789">
            <v>0</v>
          </cell>
          <cell r="E789">
            <v>0</v>
          </cell>
          <cell r="F789">
            <v>825</v>
          </cell>
        </row>
        <row r="790">
          <cell r="A790">
            <v>2110704</v>
          </cell>
          <cell r="B790" t="str">
            <v>    京津风沙源治理工程建设</v>
          </cell>
          <cell r="C790">
            <v>0</v>
          </cell>
          <cell r="D790">
            <v>0</v>
          </cell>
          <cell r="E790">
            <v>0</v>
          </cell>
          <cell r="F790">
            <v>0</v>
          </cell>
        </row>
        <row r="791">
          <cell r="A791">
            <v>2110799</v>
          </cell>
          <cell r="B791" t="str">
            <v>    其他风沙荒漠治理支出</v>
          </cell>
          <cell r="C791">
            <v>825</v>
          </cell>
          <cell r="D791">
            <v>0</v>
          </cell>
          <cell r="E791">
            <v>0</v>
          </cell>
          <cell r="F791">
            <v>825</v>
          </cell>
        </row>
        <row r="792">
          <cell r="A792">
            <v>21108</v>
          </cell>
          <cell r="B792" t="str">
            <v>  退牧还草</v>
          </cell>
          <cell r="C792">
            <v>0</v>
          </cell>
          <cell r="D792">
            <v>0</v>
          </cell>
          <cell r="E792">
            <v>0</v>
          </cell>
          <cell r="F792">
            <v>0</v>
          </cell>
        </row>
        <row r="793">
          <cell r="A793">
            <v>2110804</v>
          </cell>
          <cell r="B793" t="str">
            <v>    退牧还草工程建设</v>
          </cell>
          <cell r="C793">
            <v>0</v>
          </cell>
          <cell r="D793">
            <v>0</v>
          </cell>
          <cell r="E793">
            <v>0</v>
          </cell>
          <cell r="F793">
            <v>0</v>
          </cell>
        </row>
        <row r="794">
          <cell r="A794">
            <v>2110899</v>
          </cell>
          <cell r="B794" t="str">
            <v>    其他退牧还草支出</v>
          </cell>
          <cell r="C794">
            <v>0</v>
          </cell>
          <cell r="D794">
            <v>0</v>
          </cell>
          <cell r="E794">
            <v>0</v>
          </cell>
          <cell r="F794">
            <v>0</v>
          </cell>
        </row>
        <row r="795">
          <cell r="A795">
            <v>21109</v>
          </cell>
          <cell r="B795" t="str">
            <v>  已垦草原退耕还草(款)</v>
          </cell>
          <cell r="C795">
            <v>0</v>
          </cell>
          <cell r="D795">
            <v>0</v>
          </cell>
          <cell r="E795">
            <v>0</v>
          </cell>
          <cell r="F795">
            <v>0</v>
          </cell>
        </row>
        <row r="796">
          <cell r="A796">
            <v>2110901</v>
          </cell>
          <cell r="B796" t="str">
            <v>    已垦草原退耕还草(项)</v>
          </cell>
          <cell r="C796">
            <v>0</v>
          </cell>
          <cell r="D796">
            <v>0</v>
          </cell>
          <cell r="E796">
            <v>0</v>
          </cell>
          <cell r="F796">
            <v>0</v>
          </cell>
        </row>
        <row r="797">
          <cell r="A797">
            <v>21110</v>
          </cell>
          <cell r="B797" t="str">
            <v>  能源节约利用(款)</v>
          </cell>
          <cell r="C797">
            <v>0</v>
          </cell>
          <cell r="D797">
            <v>0</v>
          </cell>
          <cell r="E797">
            <v>0</v>
          </cell>
          <cell r="F797">
            <v>0</v>
          </cell>
        </row>
        <row r="798">
          <cell r="A798">
            <v>2111001</v>
          </cell>
          <cell r="B798" t="str">
            <v>    能源节约利用(项)</v>
          </cell>
          <cell r="C798">
            <v>0</v>
          </cell>
          <cell r="D798">
            <v>0</v>
          </cell>
          <cell r="E798">
            <v>0</v>
          </cell>
          <cell r="F798">
            <v>0</v>
          </cell>
        </row>
        <row r="799">
          <cell r="A799">
            <v>21111</v>
          </cell>
          <cell r="B799" t="str">
            <v>  污染减排</v>
          </cell>
          <cell r="C799">
            <v>0</v>
          </cell>
          <cell r="D799">
            <v>0</v>
          </cell>
          <cell r="E799">
            <v>0</v>
          </cell>
          <cell r="F799">
            <v>0</v>
          </cell>
        </row>
        <row r="800">
          <cell r="A800">
            <v>2111101</v>
          </cell>
          <cell r="B800" t="str">
            <v>    生态环境监测与信息</v>
          </cell>
          <cell r="C800">
            <v>0</v>
          </cell>
          <cell r="D800">
            <v>0</v>
          </cell>
          <cell r="E800">
            <v>0</v>
          </cell>
          <cell r="F800">
            <v>0</v>
          </cell>
        </row>
        <row r="801">
          <cell r="A801">
            <v>2111102</v>
          </cell>
          <cell r="B801" t="str">
            <v>    生态环境执法监察</v>
          </cell>
          <cell r="C801">
            <v>0</v>
          </cell>
          <cell r="D801">
            <v>0</v>
          </cell>
          <cell r="E801">
            <v>0</v>
          </cell>
          <cell r="F801">
            <v>0</v>
          </cell>
        </row>
        <row r="802">
          <cell r="A802">
            <v>2111103</v>
          </cell>
          <cell r="B802" t="str">
            <v>    减排专项支出</v>
          </cell>
          <cell r="C802">
            <v>0</v>
          </cell>
          <cell r="D802">
            <v>0</v>
          </cell>
          <cell r="E802">
            <v>0</v>
          </cell>
          <cell r="F802">
            <v>0</v>
          </cell>
        </row>
        <row r="803">
          <cell r="A803">
            <v>2111104</v>
          </cell>
          <cell r="B803" t="str">
            <v>    清洁生产专项支出</v>
          </cell>
          <cell r="C803">
            <v>0</v>
          </cell>
          <cell r="D803">
            <v>0</v>
          </cell>
          <cell r="E803">
            <v>0</v>
          </cell>
          <cell r="F803">
            <v>0</v>
          </cell>
        </row>
        <row r="804">
          <cell r="A804">
            <v>2111199</v>
          </cell>
          <cell r="B804" t="str">
            <v>    其他污染减排支出</v>
          </cell>
          <cell r="C804">
            <v>0</v>
          </cell>
          <cell r="D804">
            <v>0</v>
          </cell>
          <cell r="E804">
            <v>0</v>
          </cell>
          <cell r="F804">
            <v>0</v>
          </cell>
        </row>
        <row r="805">
          <cell r="A805">
            <v>21112</v>
          </cell>
          <cell r="B805" t="str">
            <v>  可再生能源(款)</v>
          </cell>
          <cell r="C805">
            <v>0</v>
          </cell>
          <cell r="D805">
            <v>0</v>
          </cell>
          <cell r="E805">
            <v>0</v>
          </cell>
          <cell r="F805">
            <v>0</v>
          </cell>
        </row>
        <row r="806">
          <cell r="A806">
            <v>2111201</v>
          </cell>
          <cell r="B806" t="str">
            <v>    可再生能源(项)</v>
          </cell>
          <cell r="C806">
            <v>0</v>
          </cell>
          <cell r="D806">
            <v>0</v>
          </cell>
          <cell r="E806">
            <v>0</v>
          </cell>
          <cell r="F806">
            <v>0</v>
          </cell>
        </row>
        <row r="807">
          <cell r="A807">
            <v>21113</v>
          </cell>
          <cell r="B807" t="str">
            <v>  循环经济(款)</v>
          </cell>
          <cell r="C807">
            <v>0</v>
          </cell>
          <cell r="D807">
            <v>0</v>
          </cell>
          <cell r="E807">
            <v>0</v>
          </cell>
          <cell r="F807">
            <v>0</v>
          </cell>
        </row>
        <row r="808">
          <cell r="A808">
            <v>2111301</v>
          </cell>
          <cell r="B808" t="str">
            <v>    循环经济(项)</v>
          </cell>
          <cell r="C808">
            <v>0</v>
          </cell>
          <cell r="D808">
            <v>0</v>
          </cell>
          <cell r="E808">
            <v>0</v>
          </cell>
          <cell r="F808">
            <v>0</v>
          </cell>
        </row>
        <row r="809">
          <cell r="A809">
            <v>21114</v>
          </cell>
          <cell r="B809" t="str">
            <v>  能源管理事务</v>
          </cell>
          <cell r="C809">
            <v>0</v>
          </cell>
          <cell r="D809">
            <v>0</v>
          </cell>
          <cell r="E809">
            <v>0</v>
          </cell>
          <cell r="F809">
            <v>0</v>
          </cell>
        </row>
        <row r="810">
          <cell r="A810">
            <v>2111401</v>
          </cell>
          <cell r="B810" t="str">
            <v>    行政运行</v>
          </cell>
          <cell r="C810">
            <v>0</v>
          </cell>
          <cell r="D810">
            <v>0</v>
          </cell>
          <cell r="E810">
            <v>0</v>
          </cell>
          <cell r="F810">
            <v>0</v>
          </cell>
        </row>
        <row r="811">
          <cell r="A811">
            <v>2111402</v>
          </cell>
          <cell r="B811" t="str">
            <v>    一般行政管理事务</v>
          </cell>
          <cell r="C811">
            <v>0</v>
          </cell>
          <cell r="D811">
            <v>0</v>
          </cell>
          <cell r="E811">
            <v>0</v>
          </cell>
          <cell r="F811">
            <v>0</v>
          </cell>
        </row>
        <row r="812">
          <cell r="A812">
            <v>2111403</v>
          </cell>
          <cell r="B812" t="str">
            <v>    机关服务</v>
          </cell>
          <cell r="C812">
            <v>0</v>
          </cell>
          <cell r="D812">
            <v>0</v>
          </cell>
          <cell r="E812">
            <v>0</v>
          </cell>
          <cell r="F812">
            <v>0</v>
          </cell>
        </row>
        <row r="813">
          <cell r="A813">
            <v>2111404</v>
          </cell>
          <cell r="B813" t="str">
            <v>    能源预测预警</v>
          </cell>
          <cell r="C813">
            <v>0</v>
          </cell>
          <cell r="D813">
            <v>0</v>
          </cell>
          <cell r="E813">
            <v>0</v>
          </cell>
          <cell r="F813">
            <v>0</v>
          </cell>
        </row>
        <row r="814">
          <cell r="A814">
            <v>2111405</v>
          </cell>
          <cell r="B814" t="str">
            <v>    能源战略规划与实施</v>
          </cell>
          <cell r="C814">
            <v>0</v>
          </cell>
          <cell r="D814">
            <v>0</v>
          </cell>
          <cell r="E814">
            <v>0</v>
          </cell>
          <cell r="F814">
            <v>0</v>
          </cell>
        </row>
        <row r="815">
          <cell r="A815">
            <v>2111406</v>
          </cell>
          <cell r="B815" t="str">
            <v>    能源科技装备</v>
          </cell>
          <cell r="C815">
            <v>0</v>
          </cell>
          <cell r="D815">
            <v>0</v>
          </cell>
          <cell r="E815">
            <v>0</v>
          </cell>
          <cell r="F815">
            <v>0</v>
          </cell>
        </row>
        <row r="816">
          <cell r="A816">
            <v>2111407</v>
          </cell>
          <cell r="B816" t="str">
            <v>    能源行业管理</v>
          </cell>
          <cell r="C816">
            <v>0</v>
          </cell>
          <cell r="D816">
            <v>0</v>
          </cell>
          <cell r="E816">
            <v>0</v>
          </cell>
          <cell r="F816">
            <v>0</v>
          </cell>
        </row>
        <row r="817">
          <cell r="A817">
            <v>2111408</v>
          </cell>
          <cell r="B817" t="str">
            <v>    能源管理</v>
          </cell>
          <cell r="C817">
            <v>0</v>
          </cell>
          <cell r="D817">
            <v>0</v>
          </cell>
          <cell r="E817">
            <v>0</v>
          </cell>
          <cell r="F817">
            <v>0</v>
          </cell>
        </row>
        <row r="818">
          <cell r="A818">
            <v>2111409</v>
          </cell>
          <cell r="B818" t="str">
            <v>    石油储备发展管理</v>
          </cell>
          <cell r="C818">
            <v>0</v>
          </cell>
          <cell r="D818">
            <v>0</v>
          </cell>
          <cell r="E818">
            <v>0</v>
          </cell>
          <cell r="F818">
            <v>0</v>
          </cell>
        </row>
        <row r="819">
          <cell r="A819">
            <v>2111410</v>
          </cell>
          <cell r="B819" t="str">
            <v>    能源调查</v>
          </cell>
          <cell r="C819">
            <v>0</v>
          </cell>
          <cell r="D819">
            <v>0</v>
          </cell>
          <cell r="E819">
            <v>0</v>
          </cell>
          <cell r="F819">
            <v>0</v>
          </cell>
        </row>
        <row r="820">
          <cell r="A820">
            <v>2111411</v>
          </cell>
          <cell r="B820" t="str">
            <v>    信息化建设</v>
          </cell>
          <cell r="C820">
            <v>0</v>
          </cell>
          <cell r="D820">
            <v>0</v>
          </cell>
          <cell r="E820">
            <v>0</v>
          </cell>
          <cell r="F820">
            <v>0</v>
          </cell>
        </row>
        <row r="821">
          <cell r="A821">
            <v>2111413</v>
          </cell>
          <cell r="B821" t="str">
            <v>    农村电网建设</v>
          </cell>
          <cell r="C821">
            <v>0</v>
          </cell>
          <cell r="D821">
            <v>0</v>
          </cell>
          <cell r="E821">
            <v>0</v>
          </cell>
          <cell r="F821">
            <v>0</v>
          </cell>
        </row>
        <row r="822">
          <cell r="A822">
            <v>2111450</v>
          </cell>
          <cell r="B822" t="str">
            <v>    事业运行</v>
          </cell>
          <cell r="C822">
            <v>0</v>
          </cell>
          <cell r="D822">
            <v>0</v>
          </cell>
          <cell r="E822">
            <v>0</v>
          </cell>
          <cell r="F822">
            <v>0</v>
          </cell>
        </row>
        <row r="823">
          <cell r="A823">
            <v>2111499</v>
          </cell>
          <cell r="B823" t="str">
            <v>    其他能源管理事务支出</v>
          </cell>
          <cell r="C823">
            <v>0</v>
          </cell>
          <cell r="D823">
            <v>0</v>
          </cell>
          <cell r="E823">
            <v>0</v>
          </cell>
          <cell r="F823">
            <v>0</v>
          </cell>
        </row>
        <row r="824">
          <cell r="A824">
            <v>21199</v>
          </cell>
          <cell r="B824" t="str">
            <v>  其他节能环保支出(款)</v>
          </cell>
          <cell r="C824">
            <v>329</v>
          </cell>
          <cell r="D824">
            <v>0</v>
          </cell>
          <cell r="E824">
            <v>0</v>
          </cell>
          <cell r="F824">
            <v>329</v>
          </cell>
        </row>
        <row r="825">
          <cell r="A825">
            <v>2119999</v>
          </cell>
          <cell r="B825" t="str">
            <v>    其他节能环保支出(项)</v>
          </cell>
          <cell r="C825">
            <v>329</v>
          </cell>
          <cell r="D825">
            <v>0</v>
          </cell>
          <cell r="E825">
            <v>0</v>
          </cell>
          <cell r="F825">
            <v>329</v>
          </cell>
        </row>
        <row r="826">
          <cell r="A826">
            <v>212</v>
          </cell>
          <cell r="B826" t="str">
            <v>城乡社区支出</v>
          </cell>
          <cell r="C826">
            <v>15407</v>
          </cell>
          <cell r="D826">
            <v>854</v>
          </cell>
          <cell r="E826">
            <v>29</v>
          </cell>
          <cell r="F826">
            <v>16290</v>
          </cell>
        </row>
        <row r="827">
          <cell r="A827">
            <v>21201</v>
          </cell>
          <cell r="B827" t="str">
            <v>  城乡社区管理事务</v>
          </cell>
          <cell r="C827">
            <v>1216</v>
          </cell>
          <cell r="D827">
            <v>241</v>
          </cell>
          <cell r="E827">
            <v>29</v>
          </cell>
          <cell r="F827">
            <v>1486</v>
          </cell>
        </row>
        <row r="828">
          <cell r="A828">
            <v>2120101</v>
          </cell>
          <cell r="B828" t="str">
            <v>    行政运行</v>
          </cell>
          <cell r="C828">
            <v>298</v>
          </cell>
          <cell r="D828">
            <v>0</v>
          </cell>
          <cell r="E828">
            <v>0</v>
          </cell>
          <cell r="F828">
            <v>298</v>
          </cell>
        </row>
        <row r="829">
          <cell r="A829">
            <v>2120102</v>
          </cell>
          <cell r="B829" t="str">
            <v>    一般行政管理事务</v>
          </cell>
          <cell r="C829">
            <v>0</v>
          </cell>
          <cell r="D829">
            <v>0</v>
          </cell>
          <cell r="E829">
            <v>0</v>
          </cell>
          <cell r="F829">
            <v>0</v>
          </cell>
        </row>
        <row r="830">
          <cell r="A830">
            <v>2120103</v>
          </cell>
          <cell r="B830" t="str">
            <v>    机关服务</v>
          </cell>
          <cell r="C830">
            <v>0</v>
          </cell>
          <cell r="D830">
            <v>0</v>
          </cell>
          <cell r="E830">
            <v>0</v>
          </cell>
          <cell r="F830">
            <v>0</v>
          </cell>
        </row>
        <row r="831">
          <cell r="A831">
            <v>2120104</v>
          </cell>
          <cell r="B831" t="str">
            <v>    城管执法</v>
          </cell>
          <cell r="C831">
            <v>415</v>
          </cell>
          <cell r="D831">
            <v>118</v>
          </cell>
          <cell r="E831">
            <v>29</v>
          </cell>
          <cell r="F831">
            <v>562</v>
          </cell>
        </row>
        <row r="832">
          <cell r="A832">
            <v>2120105</v>
          </cell>
          <cell r="B832" t="str">
            <v>    工程建设标准规范编制与监管</v>
          </cell>
          <cell r="C832">
            <v>0</v>
          </cell>
          <cell r="D832">
            <v>0</v>
          </cell>
          <cell r="E832">
            <v>0</v>
          </cell>
          <cell r="F832">
            <v>0</v>
          </cell>
        </row>
        <row r="833">
          <cell r="A833">
            <v>2120106</v>
          </cell>
          <cell r="B833" t="str">
            <v>    工程建设管理</v>
          </cell>
          <cell r="C833">
            <v>125</v>
          </cell>
          <cell r="D833">
            <v>0</v>
          </cell>
          <cell r="E833">
            <v>0</v>
          </cell>
          <cell r="F833">
            <v>125</v>
          </cell>
        </row>
        <row r="834">
          <cell r="A834">
            <v>2120107</v>
          </cell>
          <cell r="B834" t="str">
            <v>    市政公用行业市场监管</v>
          </cell>
          <cell r="C834">
            <v>0</v>
          </cell>
          <cell r="D834">
            <v>0</v>
          </cell>
          <cell r="E834">
            <v>0</v>
          </cell>
          <cell r="F834">
            <v>0</v>
          </cell>
        </row>
        <row r="835">
          <cell r="A835">
            <v>2120109</v>
          </cell>
          <cell r="B835" t="str">
            <v>    住宅建设与房地产市场监管</v>
          </cell>
          <cell r="C835">
            <v>0</v>
          </cell>
          <cell r="D835">
            <v>0</v>
          </cell>
          <cell r="E835">
            <v>0</v>
          </cell>
          <cell r="F835">
            <v>0</v>
          </cell>
        </row>
        <row r="836">
          <cell r="A836">
            <v>2120110</v>
          </cell>
          <cell r="B836" t="str">
            <v>    执业资格注册、资质审查</v>
          </cell>
          <cell r="C836">
            <v>0</v>
          </cell>
          <cell r="D836">
            <v>0</v>
          </cell>
          <cell r="E836">
            <v>0</v>
          </cell>
          <cell r="F836">
            <v>0</v>
          </cell>
        </row>
        <row r="837">
          <cell r="A837">
            <v>2120199</v>
          </cell>
          <cell r="B837" t="str">
            <v>    其他城乡社区管理事务支出</v>
          </cell>
          <cell r="C837">
            <v>378</v>
          </cell>
          <cell r="D837">
            <v>123</v>
          </cell>
          <cell r="E837">
            <v>0</v>
          </cell>
          <cell r="F837">
            <v>501</v>
          </cell>
        </row>
        <row r="838">
          <cell r="A838">
            <v>21202</v>
          </cell>
          <cell r="B838" t="str">
            <v>  城乡社区规划与管理(款)</v>
          </cell>
          <cell r="C838">
            <v>6345</v>
          </cell>
          <cell r="D838">
            <v>0</v>
          </cell>
          <cell r="E838">
            <v>0</v>
          </cell>
          <cell r="F838">
            <v>6345</v>
          </cell>
        </row>
        <row r="839">
          <cell r="A839">
            <v>2120201</v>
          </cell>
          <cell r="B839" t="str">
            <v>    城乡社区规划与管理(项)</v>
          </cell>
          <cell r="C839">
            <v>6345</v>
          </cell>
          <cell r="D839">
            <v>0</v>
          </cell>
          <cell r="E839">
            <v>0</v>
          </cell>
          <cell r="F839">
            <v>6345</v>
          </cell>
        </row>
        <row r="840">
          <cell r="A840">
            <v>21203</v>
          </cell>
          <cell r="B840" t="str">
            <v>  城乡社区公共设施</v>
          </cell>
          <cell r="C840">
            <v>135</v>
          </cell>
          <cell r="D840">
            <v>0</v>
          </cell>
          <cell r="E840">
            <v>0</v>
          </cell>
          <cell r="F840">
            <v>135</v>
          </cell>
        </row>
        <row r="841">
          <cell r="A841">
            <v>2120303</v>
          </cell>
          <cell r="B841" t="str">
            <v>    小城镇基础设施建设</v>
          </cell>
          <cell r="C841">
            <v>0</v>
          </cell>
          <cell r="D841">
            <v>0</v>
          </cell>
          <cell r="E841">
            <v>0</v>
          </cell>
          <cell r="F841">
            <v>0</v>
          </cell>
        </row>
        <row r="842">
          <cell r="A842">
            <v>2120399</v>
          </cell>
          <cell r="B842" t="str">
            <v>    其他城乡社区公共设施支出</v>
          </cell>
          <cell r="C842">
            <v>135</v>
          </cell>
          <cell r="D842">
            <v>0</v>
          </cell>
          <cell r="E842">
            <v>0</v>
          </cell>
          <cell r="F842">
            <v>135</v>
          </cell>
        </row>
        <row r="843">
          <cell r="A843">
            <v>21205</v>
          </cell>
          <cell r="B843" t="str">
            <v>  城乡社区环境卫生(款)</v>
          </cell>
          <cell r="C843">
            <v>9</v>
          </cell>
          <cell r="D843">
            <v>606</v>
          </cell>
          <cell r="E843">
            <v>0</v>
          </cell>
          <cell r="F843">
            <v>615</v>
          </cell>
        </row>
        <row r="844">
          <cell r="A844">
            <v>2120501</v>
          </cell>
          <cell r="B844" t="str">
            <v>    城乡社区环境卫生(项)</v>
          </cell>
          <cell r="C844">
            <v>9</v>
          </cell>
          <cell r="D844">
            <v>606</v>
          </cell>
          <cell r="E844">
            <v>0</v>
          </cell>
          <cell r="F844">
            <v>615</v>
          </cell>
        </row>
        <row r="845">
          <cell r="A845">
            <v>21206</v>
          </cell>
          <cell r="B845" t="str">
            <v>  建设市场管理与监督(款)</v>
          </cell>
          <cell r="C845">
            <v>0</v>
          </cell>
          <cell r="D845">
            <v>0</v>
          </cell>
          <cell r="E845">
            <v>0</v>
          </cell>
          <cell r="F845">
            <v>0</v>
          </cell>
        </row>
        <row r="846">
          <cell r="A846">
            <v>2120601</v>
          </cell>
          <cell r="B846" t="str">
            <v>    建设市场管理与监督(项)</v>
          </cell>
          <cell r="C846">
            <v>0</v>
          </cell>
          <cell r="D846">
            <v>0</v>
          </cell>
          <cell r="E846">
            <v>0</v>
          </cell>
          <cell r="F846">
            <v>0</v>
          </cell>
        </row>
        <row r="847">
          <cell r="A847">
            <v>21299</v>
          </cell>
          <cell r="B847" t="str">
            <v>  其他城乡社区支出(款)</v>
          </cell>
          <cell r="C847">
            <v>7702</v>
          </cell>
          <cell r="D847">
            <v>7</v>
          </cell>
          <cell r="E847">
            <v>0</v>
          </cell>
          <cell r="F847">
            <v>7709</v>
          </cell>
        </row>
        <row r="848">
          <cell r="A848">
            <v>2129999</v>
          </cell>
          <cell r="B848" t="str">
            <v>    其他城乡社区支出(项)</v>
          </cell>
          <cell r="C848">
            <v>7702</v>
          </cell>
          <cell r="D848">
            <v>7</v>
          </cell>
          <cell r="E848">
            <v>0</v>
          </cell>
          <cell r="F848">
            <v>7709</v>
          </cell>
        </row>
        <row r="849">
          <cell r="A849">
            <v>213</v>
          </cell>
          <cell r="B849" t="str">
            <v>农林水支出</v>
          </cell>
          <cell r="C849">
            <v>13112</v>
          </cell>
          <cell r="D849">
            <v>626</v>
          </cell>
          <cell r="E849">
            <v>3407</v>
          </cell>
          <cell r="F849">
            <v>17145</v>
          </cell>
        </row>
        <row r="850">
          <cell r="A850">
            <v>21301</v>
          </cell>
          <cell r="B850" t="str">
            <v>  农业农村</v>
          </cell>
          <cell r="C850">
            <v>5369</v>
          </cell>
          <cell r="D850">
            <v>117</v>
          </cell>
          <cell r="E850">
            <v>451</v>
          </cell>
          <cell r="F850">
            <v>5937</v>
          </cell>
        </row>
        <row r="851">
          <cell r="A851">
            <v>2130101</v>
          </cell>
          <cell r="B851" t="str">
            <v>    行政运行</v>
          </cell>
          <cell r="C851">
            <v>359</v>
          </cell>
          <cell r="D851">
            <v>0</v>
          </cell>
          <cell r="E851">
            <v>0</v>
          </cell>
          <cell r="F851">
            <v>359</v>
          </cell>
        </row>
        <row r="852">
          <cell r="A852">
            <v>2130102</v>
          </cell>
          <cell r="B852" t="str">
            <v>    一般行政管理事务</v>
          </cell>
          <cell r="C852">
            <v>0</v>
          </cell>
          <cell r="D852">
            <v>0</v>
          </cell>
          <cell r="E852">
            <v>0</v>
          </cell>
          <cell r="F852">
            <v>0</v>
          </cell>
        </row>
        <row r="853">
          <cell r="A853">
            <v>2130103</v>
          </cell>
          <cell r="B853" t="str">
            <v>    机关服务</v>
          </cell>
          <cell r="C853">
            <v>0</v>
          </cell>
          <cell r="D853">
            <v>0</v>
          </cell>
          <cell r="E853">
            <v>0</v>
          </cell>
          <cell r="F853">
            <v>0</v>
          </cell>
        </row>
        <row r="854">
          <cell r="A854">
            <v>2130104</v>
          </cell>
          <cell r="B854" t="str">
            <v>    事业运行</v>
          </cell>
          <cell r="C854">
            <v>1733</v>
          </cell>
          <cell r="D854">
            <v>114</v>
          </cell>
          <cell r="E854">
            <v>434</v>
          </cell>
          <cell r="F854">
            <v>2281</v>
          </cell>
        </row>
        <row r="855">
          <cell r="A855">
            <v>2130105</v>
          </cell>
          <cell r="B855" t="str">
            <v>    农垦运行</v>
          </cell>
          <cell r="C855">
            <v>0</v>
          </cell>
          <cell r="D855">
            <v>0</v>
          </cell>
          <cell r="E855">
            <v>0</v>
          </cell>
          <cell r="F855">
            <v>0</v>
          </cell>
        </row>
        <row r="856">
          <cell r="A856">
            <v>2130106</v>
          </cell>
          <cell r="B856" t="str">
            <v>    科技转化与推广服务</v>
          </cell>
          <cell r="C856">
            <v>1131</v>
          </cell>
          <cell r="D856">
            <v>3</v>
          </cell>
          <cell r="E856">
            <v>17</v>
          </cell>
          <cell r="F856">
            <v>1151</v>
          </cell>
        </row>
        <row r="857">
          <cell r="A857">
            <v>2130108</v>
          </cell>
          <cell r="B857" t="str">
            <v>    病虫害控制</v>
          </cell>
          <cell r="C857">
            <v>32</v>
          </cell>
          <cell r="D857">
            <v>0</v>
          </cell>
          <cell r="E857">
            <v>0</v>
          </cell>
          <cell r="F857">
            <v>32</v>
          </cell>
        </row>
        <row r="858">
          <cell r="A858">
            <v>2130109</v>
          </cell>
          <cell r="B858" t="str">
            <v>    农产品质量安全</v>
          </cell>
          <cell r="C858">
            <v>0</v>
          </cell>
          <cell r="D858">
            <v>0</v>
          </cell>
          <cell r="E858">
            <v>0</v>
          </cell>
          <cell r="F858">
            <v>0</v>
          </cell>
        </row>
        <row r="859">
          <cell r="A859">
            <v>2130110</v>
          </cell>
          <cell r="B859" t="str">
            <v>    执法监管</v>
          </cell>
          <cell r="C859">
            <v>0</v>
          </cell>
          <cell r="D859">
            <v>0</v>
          </cell>
          <cell r="E859">
            <v>0</v>
          </cell>
          <cell r="F859">
            <v>0</v>
          </cell>
        </row>
        <row r="860">
          <cell r="A860">
            <v>2130111</v>
          </cell>
          <cell r="B860" t="str">
            <v>    统计监测与信息服务</v>
          </cell>
          <cell r="C860">
            <v>104</v>
          </cell>
          <cell r="D860">
            <v>0</v>
          </cell>
          <cell r="E860">
            <v>0</v>
          </cell>
          <cell r="F860">
            <v>104</v>
          </cell>
        </row>
        <row r="861">
          <cell r="A861">
            <v>2130112</v>
          </cell>
          <cell r="B861" t="str">
            <v>    行业业务管理</v>
          </cell>
          <cell r="C861">
            <v>0</v>
          </cell>
          <cell r="D861">
            <v>0</v>
          </cell>
          <cell r="E861">
            <v>0</v>
          </cell>
          <cell r="F861">
            <v>0</v>
          </cell>
        </row>
        <row r="862">
          <cell r="A862">
            <v>2130114</v>
          </cell>
          <cell r="B862" t="str">
            <v>    对外交流与合作</v>
          </cell>
          <cell r="C862">
            <v>0</v>
          </cell>
          <cell r="D862">
            <v>0</v>
          </cell>
          <cell r="E862">
            <v>0</v>
          </cell>
          <cell r="F862">
            <v>0</v>
          </cell>
        </row>
        <row r="863">
          <cell r="A863">
            <v>2130119</v>
          </cell>
          <cell r="B863" t="str">
            <v>    防灾救灾</v>
          </cell>
          <cell r="C863">
            <v>16</v>
          </cell>
          <cell r="D863">
            <v>0</v>
          </cell>
          <cell r="E863">
            <v>0</v>
          </cell>
          <cell r="F863">
            <v>16</v>
          </cell>
        </row>
        <row r="864">
          <cell r="A864">
            <v>2130120</v>
          </cell>
          <cell r="B864" t="str">
            <v>    稳定农民收入补贴</v>
          </cell>
          <cell r="C864">
            <v>0</v>
          </cell>
          <cell r="D864">
            <v>0</v>
          </cell>
          <cell r="E864">
            <v>0</v>
          </cell>
          <cell r="F864">
            <v>0</v>
          </cell>
        </row>
        <row r="865">
          <cell r="A865">
            <v>2130121</v>
          </cell>
          <cell r="B865" t="str">
            <v>    农业结构调整补贴</v>
          </cell>
          <cell r="C865">
            <v>0</v>
          </cell>
          <cell r="D865">
            <v>0</v>
          </cell>
          <cell r="E865">
            <v>0</v>
          </cell>
          <cell r="F865">
            <v>0</v>
          </cell>
        </row>
        <row r="866">
          <cell r="A866">
            <v>2130122</v>
          </cell>
          <cell r="B866" t="str">
            <v>    农业生产发展</v>
          </cell>
          <cell r="C866">
            <v>190</v>
          </cell>
          <cell r="D866">
            <v>0</v>
          </cell>
          <cell r="E866">
            <v>0</v>
          </cell>
          <cell r="F866">
            <v>190</v>
          </cell>
        </row>
        <row r="867">
          <cell r="A867">
            <v>2130124</v>
          </cell>
          <cell r="B867" t="str">
            <v>    农村合作经济</v>
          </cell>
          <cell r="C867">
            <v>0</v>
          </cell>
          <cell r="D867">
            <v>0</v>
          </cell>
          <cell r="E867">
            <v>0</v>
          </cell>
          <cell r="F867">
            <v>0</v>
          </cell>
        </row>
        <row r="868">
          <cell r="A868">
            <v>2130125</v>
          </cell>
          <cell r="B868" t="str">
            <v>    农产品加工与促销</v>
          </cell>
          <cell r="C868">
            <v>0</v>
          </cell>
          <cell r="D868">
            <v>0</v>
          </cell>
          <cell r="E868">
            <v>0</v>
          </cell>
          <cell r="F868">
            <v>0</v>
          </cell>
        </row>
        <row r="869">
          <cell r="A869">
            <v>2130126</v>
          </cell>
          <cell r="B869" t="str">
            <v>    农村社会事业</v>
          </cell>
          <cell r="C869">
            <v>968</v>
          </cell>
          <cell r="D869">
            <v>0</v>
          </cell>
          <cell r="E869">
            <v>0</v>
          </cell>
          <cell r="F869">
            <v>968</v>
          </cell>
        </row>
        <row r="870">
          <cell r="A870">
            <v>2130135</v>
          </cell>
          <cell r="B870" t="str">
            <v>    农业资源保护修复与利用</v>
          </cell>
          <cell r="C870">
            <v>150</v>
          </cell>
          <cell r="D870">
            <v>0</v>
          </cell>
          <cell r="E870">
            <v>0</v>
          </cell>
          <cell r="F870">
            <v>150</v>
          </cell>
        </row>
        <row r="871">
          <cell r="A871">
            <v>2130142</v>
          </cell>
          <cell r="B871" t="str">
            <v>    农村道路建设</v>
          </cell>
          <cell r="C871">
            <v>0</v>
          </cell>
          <cell r="D871">
            <v>0</v>
          </cell>
          <cell r="E871">
            <v>0</v>
          </cell>
          <cell r="F871">
            <v>0</v>
          </cell>
        </row>
        <row r="872">
          <cell r="A872">
            <v>2130148</v>
          </cell>
          <cell r="B872" t="str">
            <v>    成品油价格改革对渔业的补贴</v>
          </cell>
          <cell r="C872">
            <v>0</v>
          </cell>
          <cell r="D872">
            <v>0</v>
          </cell>
          <cell r="E872">
            <v>0</v>
          </cell>
          <cell r="F872">
            <v>0</v>
          </cell>
        </row>
        <row r="873">
          <cell r="A873">
            <v>2130152</v>
          </cell>
          <cell r="B873" t="str">
            <v>    对高校毕业生到基层任职补助</v>
          </cell>
          <cell r="C873">
            <v>0</v>
          </cell>
          <cell r="D873">
            <v>0</v>
          </cell>
          <cell r="E873">
            <v>0</v>
          </cell>
          <cell r="F873">
            <v>0</v>
          </cell>
        </row>
        <row r="874">
          <cell r="A874">
            <v>2130153</v>
          </cell>
          <cell r="B874" t="str">
            <v>    农田建设</v>
          </cell>
          <cell r="C874">
            <v>344</v>
          </cell>
          <cell r="D874">
            <v>0</v>
          </cell>
          <cell r="E874">
            <v>0</v>
          </cell>
          <cell r="F874">
            <v>344</v>
          </cell>
        </row>
        <row r="875">
          <cell r="A875">
            <v>2130199</v>
          </cell>
          <cell r="B875" t="str">
            <v>    其他农业农村支出</v>
          </cell>
          <cell r="C875">
            <v>342</v>
          </cell>
          <cell r="D875">
            <v>0</v>
          </cell>
          <cell r="E875">
            <v>0</v>
          </cell>
          <cell r="F875">
            <v>342</v>
          </cell>
        </row>
        <row r="876">
          <cell r="A876">
            <v>21302</v>
          </cell>
          <cell r="B876" t="str">
            <v>  林业和草原</v>
          </cell>
          <cell r="C876">
            <v>3004</v>
          </cell>
          <cell r="D876">
            <v>0</v>
          </cell>
          <cell r="E876">
            <v>0</v>
          </cell>
          <cell r="F876">
            <v>3004</v>
          </cell>
        </row>
        <row r="877">
          <cell r="A877">
            <v>2130201</v>
          </cell>
          <cell r="B877" t="str">
            <v>    行政运行</v>
          </cell>
          <cell r="C877">
            <v>268</v>
          </cell>
          <cell r="D877">
            <v>0</v>
          </cell>
          <cell r="E877">
            <v>0</v>
          </cell>
          <cell r="F877">
            <v>268</v>
          </cell>
        </row>
        <row r="878">
          <cell r="A878">
            <v>2130202</v>
          </cell>
          <cell r="B878" t="str">
            <v>    一般行政管理事务</v>
          </cell>
          <cell r="C878">
            <v>0</v>
          </cell>
          <cell r="D878">
            <v>0</v>
          </cell>
          <cell r="E878">
            <v>0</v>
          </cell>
          <cell r="F878">
            <v>0</v>
          </cell>
        </row>
        <row r="879">
          <cell r="A879">
            <v>2130203</v>
          </cell>
          <cell r="B879" t="str">
            <v>    机关服务</v>
          </cell>
          <cell r="C879">
            <v>0</v>
          </cell>
          <cell r="D879">
            <v>0</v>
          </cell>
          <cell r="E879">
            <v>0</v>
          </cell>
          <cell r="F879">
            <v>0</v>
          </cell>
        </row>
        <row r="880">
          <cell r="A880">
            <v>2130204</v>
          </cell>
          <cell r="B880" t="str">
            <v>    事业机构</v>
          </cell>
          <cell r="C880">
            <v>433</v>
          </cell>
          <cell r="D880">
            <v>0</v>
          </cell>
          <cell r="E880">
            <v>0</v>
          </cell>
          <cell r="F880">
            <v>433</v>
          </cell>
        </row>
        <row r="881">
          <cell r="A881">
            <v>2130205</v>
          </cell>
          <cell r="B881" t="str">
            <v>    森林资源培育</v>
          </cell>
          <cell r="C881">
            <v>799</v>
          </cell>
          <cell r="D881">
            <v>0</v>
          </cell>
          <cell r="E881">
            <v>0</v>
          </cell>
          <cell r="F881">
            <v>799</v>
          </cell>
        </row>
        <row r="882">
          <cell r="A882">
            <v>2130206</v>
          </cell>
          <cell r="B882" t="str">
            <v>    技术推广与转化</v>
          </cell>
          <cell r="C882">
            <v>0</v>
          </cell>
          <cell r="D882">
            <v>0</v>
          </cell>
          <cell r="E882">
            <v>0</v>
          </cell>
          <cell r="F882">
            <v>0</v>
          </cell>
        </row>
        <row r="883">
          <cell r="A883">
            <v>2130207</v>
          </cell>
          <cell r="B883" t="str">
            <v>    森林资源管理</v>
          </cell>
          <cell r="C883">
            <v>43</v>
          </cell>
          <cell r="D883">
            <v>0</v>
          </cell>
          <cell r="E883">
            <v>0</v>
          </cell>
          <cell r="F883">
            <v>43</v>
          </cell>
        </row>
        <row r="884">
          <cell r="A884">
            <v>2130209</v>
          </cell>
          <cell r="B884" t="str">
            <v>    森林生态效益补偿</v>
          </cell>
          <cell r="C884">
            <v>450</v>
          </cell>
          <cell r="D884">
            <v>0</v>
          </cell>
          <cell r="E884">
            <v>0</v>
          </cell>
          <cell r="F884">
            <v>450</v>
          </cell>
        </row>
        <row r="885">
          <cell r="A885">
            <v>2130210</v>
          </cell>
          <cell r="B885" t="str">
            <v>    自然保护区等管理</v>
          </cell>
          <cell r="C885">
            <v>0</v>
          </cell>
          <cell r="D885">
            <v>0</v>
          </cell>
          <cell r="E885">
            <v>0</v>
          </cell>
          <cell r="F885">
            <v>0</v>
          </cell>
        </row>
        <row r="886">
          <cell r="A886">
            <v>2130211</v>
          </cell>
          <cell r="B886" t="str">
            <v>    动植物保护</v>
          </cell>
          <cell r="C886">
            <v>0</v>
          </cell>
          <cell r="D886">
            <v>0</v>
          </cell>
          <cell r="E886">
            <v>0</v>
          </cell>
          <cell r="F886">
            <v>0</v>
          </cell>
        </row>
        <row r="887">
          <cell r="A887">
            <v>2130212</v>
          </cell>
          <cell r="B887" t="str">
            <v>    湿地保护</v>
          </cell>
          <cell r="C887">
            <v>132</v>
          </cell>
          <cell r="D887">
            <v>0</v>
          </cell>
          <cell r="E887">
            <v>0</v>
          </cell>
          <cell r="F887">
            <v>132</v>
          </cell>
        </row>
        <row r="888">
          <cell r="A888">
            <v>2130213</v>
          </cell>
          <cell r="B888" t="str">
            <v>    执法与监督</v>
          </cell>
          <cell r="C888">
            <v>0</v>
          </cell>
          <cell r="D888">
            <v>0</v>
          </cell>
          <cell r="E888">
            <v>0</v>
          </cell>
          <cell r="F888">
            <v>0</v>
          </cell>
        </row>
        <row r="889">
          <cell r="A889">
            <v>2130217</v>
          </cell>
          <cell r="B889" t="str">
            <v>    防沙治沙</v>
          </cell>
          <cell r="C889">
            <v>0</v>
          </cell>
          <cell r="D889">
            <v>0</v>
          </cell>
          <cell r="E889">
            <v>0</v>
          </cell>
          <cell r="F889">
            <v>0</v>
          </cell>
        </row>
        <row r="890">
          <cell r="A890">
            <v>2130220</v>
          </cell>
          <cell r="B890" t="str">
            <v>    对外合作与交流</v>
          </cell>
          <cell r="C890">
            <v>0</v>
          </cell>
          <cell r="D890">
            <v>0</v>
          </cell>
          <cell r="E890">
            <v>0</v>
          </cell>
          <cell r="F890">
            <v>0</v>
          </cell>
        </row>
        <row r="891">
          <cell r="A891">
            <v>2130221</v>
          </cell>
          <cell r="B891" t="str">
            <v>    产业化管理</v>
          </cell>
          <cell r="C891">
            <v>0</v>
          </cell>
          <cell r="D891">
            <v>0</v>
          </cell>
          <cell r="E891">
            <v>0</v>
          </cell>
          <cell r="F891">
            <v>0</v>
          </cell>
        </row>
        <row r="892">
          <cell r="A892">
            <v>2130223</v>
          </cell>
          <cell r="B892" t="str">
            <v>    信息管理</v>
          </cell>
          <cell r="C892">
            <v>0</v>
          </cell>
          <cell r="D892">
            <v>0</v>
          </cell>
          <cell r="E892">
            <v>0</v>
          </cell>
          <cell r="F892">
            <v>0</v>
          </cell>
        </row>
        <row r="893">
          <cell r="A893">
            <v>2130226</v>
          </cell>
          <cell r="B893" t="str">
            <v>    林区公共支出</v>
          </cell>
          <cell r="C893">
            <v>0</v>
          </cell>
          <cell r="D893">
            <v>0</v>
          </cell>
          <cell r="E893">
            <v>0</v>
          </cell>
          <cell r="F893">
            <v>0</v>
          </cell>
        </row>
        <row r="894">
          <cell r="A894">
            <v>2130227</v>
          </cell>
          <cell r="B894" t="str">
            <v>    贷款贴息</v>
          </cell>
          <cell r="C894">
            <v>0</v>
          </cell>
          <cell r="D894">
            <v>0</v>
          </cell>
          <cell r="E894">
            <v>0</v>
          </cell>
          <cell r="F894">
            <v>0</v>
          </cell>
        </row>
        <row r="895">
          <cell r="A895">
            <v>2130232</v>
          </cell>
          <cell r="B895" t="str">
            <v>    成品油价格改革对林业的补贴</v>
          </cell>
          <cell r="C895">
            <v>0</v>
          </cell>
          <cell r="D895">
            <v>0</v>
          </cell>
          <cell r="E895">
            <v>0</v>
          </cell>
          <cell r="F895">
            <v>0</v>
          </cell>
        </row>
        <row r="896">
          <cell r="A896">
            <v>2130234</v>
          </cell>
          <cell r="B896" t="str">
            <v>    林业草原防灾减灾</v>
          </cell>
          <cell r="C896">
            <v>267</v>
          </cell>
          <cell r="D896">
            <v>0</v>
          </cell>
          <cell r="E896">
            <v>0</v>
          </cell>
          <cell r="F896">
            <v>267</v>
          </cell>
        </row>
        <row r="897">
          <cell r="A897">
            <v>2130235</v>
          </cell>
          <cell r="B897" t="str">
            <v>    国家公园</v>
          </cell>
          <cell r="C897">
            <v>0</v>
          </cell>
          <cell r="D897">
            <v>0</v>
          </cell>
          <cell r="E897">
            <v>0</v>
          </cell>
          <cell r="F897">
            <v>0</v>
          </cell>
        </row>
        <row r="898">
          <cell r="A898">
            <v>2130236</v>
          </cell>
          <cell r="B898" t="str">
            <v>    草原管理</v>
          </cell>
          <cell r="C898">
            <v>12</v>
          </cell>
          <cell r="D898">
            <v>0</v>
          </cell>
          <cell r="E898">
            <v>0</v>
          </cell>
          <cell r="F898">
            <v>12</v>
          </cell>
        </row>
        <row r="899">
          <cell r="A899">
            <v>2130237</v>
          </cell>
          <cell r="B899" t="str">
            <v>    行业业务管理</v>
          </cell>
          <cell r="C899">
            <v>0</v>
          </cell>
          <cell r="D899">
            <v>0</v>
          </cell>
          <cell r="E899">
            <v>0</v>
          </cell>
          <cell r="F899">
            <v>0</v>
          </cell>
        </row>
        <row r="900">
          <cell r="A900">
            <v>2130299</v>
          </cell>
          <cell r="B900" t="str">
            <v>    其他林业和草原支出</v>
          </cell>
          <cell r="C900">
            <v>600</v>
          </cell>
          <cell r="D900">
            <v>0</v>
          </cell>
          <cell r="E900">
            <v>0</v>
          </cell>
          <cell r="F900">
            <v>600</v>
          </cell>
        </row>
        <row r="901">
          <cell r="A901">
            <v>21303</v>
          </cell>
          <cell r="B901" t="str">
            <v>  水利</v>
          </cell>
          <cell r="C901">
            <v>3207</v>
          </cell>
          <cell r="D901">
            <v>0</v>
          </cell>
          <cell r="E901">
            <v>0</v>
          </cell>
          <cell r="F901">
            <v>3207</v>
          </cell>
        </row>
        <row r="902">
          <cell r="A902">
            <v>2130301</v>
          </cell>
          <cell r="B902" t="str">
            <v>    行政运行</v>
          </cell>
          <cell r="C902">
            <v>248</v>
          </cell>
          <cell r="D902">
            <v>0</v>
          </cell>
          <cell r="E902">
            <v>0</v>
          </cell>
          <cell r="F902">
            <v>248</v>
          </cell>
        </row>
        <row r="903">
          <cell r="A903">
            <v>2130302</v>
          </cell>
          <cell r="B903" t="str">
            <v>    一般行政管理事务</v>
          </cell>
          <cell r="C903">
            <v>0</v>
          </cell>
          <cell r="D903">
            <v>0</v>
          </cell>
          <cell r="E903">
            <v>0</v>
          </cell>
          <cell r="F903">
            <v>0</v>
          </cell>
        </row>
        <row r="904">
          <cell r="A904">
            <v>2130303</v>
          </cell>
          <cell r="B904" t="str">
            <v>    机关服务</v>
          </cell>
          <cell r="C904">
            <v>0</v>
          </cell>
          <cell r="D904">
            <v>0</v>
          </cell>
          <cell r="E904">
            <v>0</v>
          </cell>
          <cell r="F904">
            <v>0</v>
          </cell>
        </row>
        <row r="905">
          <cell r="A905">
            <v>2130304</v>
          </cell>
          <cell r="B905" t="str">
            <v>    水利行业业务管理</v>
          </cell>
          <cell r="C905">
            <v>0</v>
          </cell>
          <cell r="D905">
            <v>0</v>
          </cell>
          <cell r="E905">
            <v>0</v>
          </cell>
          <cell r="F905">
            <v>0</v>
          </cell>
        </row>
        <row r="906">
          <cell r="A906">
            <v>2130305</v>
          </cell>
          <cell r="B906" t="str">
            <v>    水利工程建设</v>
          </cell>
          <cell r="C906">
            <v>1806</v>
          </cell>
          <cell r="D906">
            <v>0</v>
          </cell>
          <cell r="E906">
            <v>0</v>
          </cell>
          <cell r="F906">
            <v>1806</v>
          </cell>
        </row>
        <row r="907">
          <cell r="A907">
            <v>2130306</v>
          </cell>
          <cell r="B907" t="str">
            <v>    水利工程运行与维护</v>
          </cell>
          <cell r="C907">
            <v>22</v>
          </cell>
          <cell r="D907">
            <v>0</v>
          </cell>
          <cell r="E907">
            <v>0</v>
          </cell>
          <cell r="F907">
            <v>22</v>
          </cell>
        </row>
        <row r="908">
          <cell r="A908">
            <v>2130307</v>
          </cell>
          <cell r="B908" t="str">
            <v>    长江黄河等流域管理</v>
          </cell>
          <cell r="C908">
            <v>0</v>
          </cell>
          <cell r="D908">
            <v>0</v>
          </cell>
          <cell r="E908">
            <v>0</v>
          </cell>
          <cell r="F908">
            <v>0</v>
          </cell>
        </row>
        <row r="909">
          <cell r="A909">
            <v>2130308</v>
          </cell>
          <cell r="B909" t="str">
            <v>    水利前期工作</v>
          </cell>
          <cell r="C909">
            <v>0</v>
          </cell>
          <cell r="D909">
            <v>0</v>
          </cell>
          <cell r="E909">
            <v>0</v>
          </cell>
          <cell r="F909">
            <v>0</v>
          </cell>
        </row>
        <row r="910">
          <cell r="A910">
            <v>2130309</v>
          </cell>
          <cell r="B910" t="str">
            <v>    水利执法监督</v>
          </cell>
          <cell r="C910">
            <v>0</v>
          </cell>
          <cell r="D910">
            <v>0</v>
          </cell>
          <cell r="E910">
            <v>0</v>
          </cell>
          <cell r="F910">
            <v>0</v>
          </cell>
        </row>
        <row r="911">
          <cell r="A911">
            <v>2130310</v>
          </cell>
          <cell r="B911" t="str">
            <v>    水土保持</v>
          </cell>
          <cell r="C911">
            <v>55</v>
          </cell>
          <cell r="D911">
            <v>0</v>
          </cell>
          <cell r="E911">
            <v>0</v>
          </cell>
          <cell r="F911">
            <v>55</v>
          </cell>
        </row>
        <row r="912">
          <cell r="A912">
            <v>2130311</v>
          </cell>
          <cell r="B912" t="str">
            <v>    水资源节约管理与保护</v>
          </cell>
          <cell r="C912">
            <v>191</v>
          </cell>
          <cell r="D912">
            <v>0</v>
          </cell>
          <cell r="E912">
            <v>0</v>
          </cell>
          <cell r="F912">
            <v>191</v>
          </cell>
        </row>
        <row r="913">
          <cell r="A913">
            <v>2130312</v>
          </cell>
          <cell r="B913" t="str">
            <v>    水质监测</v>
          </cell>
          <cell r="C913">
            <v>0</v>
          </cell>
          <cell r="D913">
            <v>0</v>
          </cell>
          <cell r="E913">
            <v>0</v>
          </cell>
          <cell r="F913">
            <v>0</v>
          </cell>
        </row>
        <row r="914">
          <cell r="A914">
            <v>2130313</v>
          </cell>
          <cell r="B914" t="str">
            <v>    水文测报</v>
          </cell>
          <cell r="C914">
            <v>0</v>
          </cell>
          <cell r="D914">
            <v>0</v>
          </cell>
          <cell r="E914">
            <v>0</v>
          </cell>
          <cell r="F914">
            <v>0</v>
          </cell>
        </row>
        <row r="915">
          <cell r="A915">
            <v>2130314</v>
          </cell>
          <cell r="B915" t="str">
            <v>    防汛</v>
          </cell>
          <cell r="C915">
            <v>41</v>
          </cell>
          <cell r="D915">
            <v>0</v>
          </cell>
          <cell r="E915">
            <v>0</v>
          </cell>
          <cell r="F915">
            <v>41</v>
          </cell>
        </row>
        <row r="916">
          <cell r="A916">
            <v>2130315</v>
          </cell>
          <cell r="B916" t="str">
            <v>    抗旱</v>
          </cell>
          <cell r="C916">
            <v>72</v>
          </cell>
          <cell r="D916">
            <v>0</v>
          </cell>
          <cell r="E916">
            <v>0</v>
          </cell>
          <cell r="F916">
            <v>72</v>
          </cell>
        </row>
        <row r="917">
          <cell r="A917">
            <v>2130316</v>
          </cell>
          <cell r="B917" t="str">
            <v>    农村水利</v>
          </cell>
          <cell r="C917">
            <v>300</v>
          </cell>
          <cell r="D917">
            <v>0</v>
          </cell>
          <cell r="E917">
            <v>0</v>
          </cell>
          <cell r="F917">
            <v>300</v>
          </cell>
        </row>
        <row r="918">
          <cell r="A918">
            <v>2130317</v>
          </cell>
          <cell r="B918" t="str">
            <v>    水利技术推广</v>
          </cell>
          <cell r="C918">
            <v>0</v>
          </cell>
          <cell r="D918">
            <v>0</v>
          </cell>
          <cell r="E918">
            <v>0</v>
          </cell>
          <cell r="F918">
            <v>0</v>
          </cell>
        </row>
        <row r="919">
          <cell r="A919">
            <v>2130318</v>
          </cell>
          <cell r="B919" t="str">
            <v>    国际河流治理与管理</v>
          </cell>
          <cell r="C919">
            <v>0</v>
          </cell>
          <cell r="D919">
            <v>0</v>
          </cell>
          <cell r="E919">
            <v>0</v>
          </cell>
          <cell r="F919">
            <v>0</v>
          </cell>
        </row>
        <row r="920">
          <cell r="A920">
            <v>2130319</v>
          </cell>
          <cell r="B920" t="str">
            <v>    江河湖库水系综合整治</v>
          </cell>
          <cell r="C920">
            <v>40</v>
          </cell>
          <cell r="D920">
            <v>0</v>
          </cell>
          <cell r="E920">
            <v>0</v>
          </cell>
          <cell r="F920">
            <v>40</v>
          </cell>
        </row>
        <row r="921">
          <cell r="A921">
            <v>2130321</v>
          </cell>
          <cell r="B921" t="str">
            <v>    大中型水库移民后期扶持专项支出</v>
          </cell>
          <cell r="C921">
            <v>0</v>
          </cell>
          <cell r="D921">
            <v>0</v>
          </cell>
          <cell r="E921">
            <v>0</v>
          </cell>
          <cell r="F921">
            <v>0</v>
          </cell>
        </row>
        <row r="922">
          <cell r="A922">
            <v>2130322</v>
          </cell>
          <cell r="B922" t="str">
            <v>    水利安全监督</v>
          </cell>
          <cell r="C922">
            <v>0</v>
          </cell>
          <cell r="D922">
            <v>0</v>
          </cell>
          <cell r="E922">
            <v>0</v>
          </cell>
          <cell r="F922">
            <v>0</v>
          </cell>
        </row>
        <row r="923">
          <cell r="A923">
            <v>2130333</v>
          </cell>
          <cell r="B923" t="str">
            <v>    信息管理</v>
          </cell>
          <cell r="C923">
            <v>0</v>
          </cell>
          <cell r="D923">
            <v>0</v>
          </cell>
          <cell r="E923">
            <v>0</v>
          </cell>
          <cell r="F923">
            <v>0</v>
          </cell>
        </row>
        <row r="924">
          <cell r="A924">
            <v>2130334</v>
          </cell>
          <cell r="B924" t="str">
            <v>    水利建设征地及移民支出</v>
          </cell>
          <cell r="C924">
            <v>0</v>
          </cell>
          <cell r="D924">
            <v>0</v>
          </cell>
          <cell r="E924">
            <v>0</v>
          </cell>
          <cell r="F924">
            <v>0</v>
          </cell>
        </row>
        <row r="925">
          <cell r="A925">
            <v>2130335</v>
          </cell>
          <cell r="B925" t="str">
            <v>    农村人畜饮水</v>
          </cell>
          <cell r="C925">
            <v>14</v>
          </cell>
          <cell r="D925">
            <v>0</v>
          </cell>
          <cell r="E925">
            <v>0</v>
          </cell>
          <cell r="F925">
            <v>14</v>
          </cell>
        </row>
        <row r="926">
          <cell r="A926">
            <v>2130336</v>
          </cell>
          <cell r="B926" t="str">
            <v>    南水北调工程建设</v>
          </cell>
          <cell r="C926">
            <v>0</v>
          </cell>
          <cell r="D926">
            <v>0</v>
          </cell>
          <cell r="E926">
            <v>0</v>
          </cell>
          <cell r="F926">
            <v>0</v>
          </cell>
        </row>
        <row r="927">
          <cell r="A927">
            <v>2130337</v>
          </cell>
          <cell r="B927" t="str">
            <v>    南水北调工程管理</v>
          </cell>
          <cell r="C927">
            <v>0</v>
          </cell>
          <cell r="D927">
            <v>0</v>
          </cell>
          <cell r="E927">
            <v>0</v>
          </cell>
          <cell r="F927">
            <v>0</v>
          </cell>
        </row>
        <row r="928">
          <cell r="A928">
            <v>2130399</v>
          </cell>
          <cell r="B928" t="str">
            <v>    其他水利支出</v>
          </cell>
          <cell r="C928">
            <v>418</v>
          </cell>
          <cell r="D928">
            <v>0</v>
          </cell>
          <cell r="E928">
            <v>0</v>
          </cell>
          <cell r="F928">
            <v>418</v>
          </cell>
        </row>
        <row r="929">
          <cell r="A929">
            <v>21305</v>
          </cell>
          <cell r="B929" t="str">
            <v>  扶贫</v>
          </cell>
          <cell r="C929">
            <v>453</v>
          </cell>
          <cell r="D929">
            <v>8</v>
          </cell>
          <cell r="E929">
            <v>1324</v>
          </cell>
          <cell r="F929">
            <v>1785</v>
          </cell>
        </row>
        <row r="930">
          <cell r="A930">
            <v>2130501</v>
          </cell>
          <cell r="B930" t="str">
            <v>    行政运行</v>
          </cell>
          <cell r="C930">
            <v>0</v>
          </cell>
          <cell r="D930">
            <v>0</v>
          </cell>
          <cell r="E930">
            <v>0</v>
          </cell>
          <cell r="F930">
            <v>0</v>
          </cell>
        </row>
        <row r="931">
          <cell r="A931">
            <v>2130502</v>
          </cell>
          <cell r="B931" t="str">
            <v>    一般行政管理事务</v>
          </cell>
          <cell r="C931">
            <v>0</v>
          </cell>
          <cell r="D931">
            <v>0</v>
          </cell>
          <cell r="E931">
            <v>0</v>
          </cell>
          <cell r="F931">
            <v>0</v>
          </cell>
        </row>
        <row r="932">
          <cell r="A932">
            <v>2130503</v>
          </cell>
          <cell r="B932" t="str">
            <v>    机关服务</v>
          </cell>
          <cell r="C932">
            <v>0</v>
          </cell>
          <cell r="D932">
            <v>0</v>
          </cell>
          <cell r="E932">
            <v>0</v>
          </cell>
          <cell r="F932">
            <v>0</v>
          </cell>
        </row>
        <row r="933">
          <cell r="A933">
            <v>2130504</v>
          </cell>
          <cell r="B933" t="str">
            <v>    农村基础设施建设</v>
          </cell>
          <cell r="C933">
            <v>153</v>
          </cell>
          <cell r="D933">
            <v>0</v>
          </cell>
          <cell r="E933">
            <v>881</v>
          </cell>
          <cell r="F933">
            <v>1034</v>
          </cell>
        </row>
        <row r="934">
          <cell r="A934">
            <v>2130505</v>
          </cell>
          <cell r="B934" t="str">
            <v>    生产发展</v>
          </cell>
          <cell r="C934">
            <v>41</v>
          </cell>
          <cell r="D934">
            <v>5</v>
          </cell>
          <cell r="E934">
            <v>376</v>
          </cell>
          <cell r="F934">
            <v>422</v>
          </cell>
        </row>
        <row r="935">
          <cell r="A935">
            <v>2130506</v>
          </cell>
          <cell r="B935" t="str">
            <v>    社会发展</v>
          </cell>
          <cell r="C935">
            <v>0</v>
          </cell>
          <cell r="D935">
            <v>0</v>
          </cell>
          <cell r="E935">
            <v>0</v>
          </cell>
          <cell r="F935">
            <v>0</v>
          </cell>
        </row>
        <row r="936">
          <cell r="A936">
            <v>2130507</v>
          </cell>
          <cell r="B936" t="str">
            <v>    扶贫贷款奖补和贴息</v>
          </cell>
          <cell r="C936">
            <v>187</v>
          </cell>
          <cell r="D936">
            <v>0</v>
          </cell>
          <cell r="E936">
            <v>0</v>
          </cell>
          <cell r="F936">
            <v>187</v>
          </cell>
        </row>
        <row r="937">
          <cell r="A937">
            <v>2130508</v>
          </cell>
          <cell r="B937" t="str">
            <v>    “三西”农业建设专项补助</v>
          </cell>
          <cell r="C937">
            <v>0</v>
          </cell>
          <cell r="D937">
            <v>0</v>
          </cell>
          <cell r="E937">
            <v>0</v>
          </cell>
          <cell r="F937">
            <v>0</v>
          </cell>
        </row>
        <row r="938">
          <cell r="A938">
            <v>2130550</v>
          </cell>
          <cell r="B938" t="str">
            <v>    扶贫事业机构</v>
          </cell>
          <cell r="C938">
            <v>0</v>
          </cell>
          <cell r="D938">
            <v>0</v>
          </cell>
          <cell r="E938">
            <v>0</v>
          </cell>
          <cell r="F938">
            <v>0</v>
          </cell>
        </row>
        <row r="939">
          <cell r="A939">
            <v>2130599</v>
          </cell>
          <cell r="B939" t="str">
            <v>    其他扶贫支出</v>
          </cell>
          <cell r="C939">
            <v>72</v>
          </cell>
          <cell r="D939">
            <v>3</v>
          </cell>
          <cell r="E939">
            <v>67</v>
          </cell>
          <cell r="F939">
            <v>142</v>
          </cell>
        </row>
        <row r="940">
          <cell r="A940">
            <v>21307</v>
          </cell>
          <cell r="B940" t="str">
            <v>  农村综合改革</v>
          </cell>
          <cell r="C940">
            <v>100</v>
          </cell>
          <cell r="D940">
            <v>501</v>
          </cell>
          <cell r="E940">
            <v>1632</v>
          </cell>
          <cell r="F940">
            <v>2233</v>
          </cell>
        </row>
        <row r="941">
          <cell r="A941">
            <v>2130701</v>
          </cell>
          <cell r="B941" t="str">
            <v>    对村级公益事业建设的补助</v>
          </cell>
          <cell r="C941">
            <v>100</v>
          </cell>
          <cell r="D941">
            <v>13</v>
          </cell>
          <cell r="E941">
            <v>14</v>
          </cell>
          <cell r="F941">
            <v>127</v>
          </cell>
        </row>
        <row r="942">
          <cell r="A942">
            <v>2130704</v>
          </cell>
          <cell r="B942" t="str">
            <v>    国有农场办社会职能改革补助</v>
          </cell>
          <cell r="C942">
            <v>0</v>
          </cell>
          <cell r="D942">
            <v>0</v>
          </cell>
          <cell r="E942">
            <v>0</v>
          </cell>
          <cell r="F942">
            <v>0</v>
          </cell>
        </row>
        <row r="943">
          <cell r="A943">
            <v>2130705</v>
          </cell>
          <cell r="B943" t="str">
            <v>    对村民委员会和村党支部的补助</v>
          </cell>
          <cell r="C943">
            <v>0</v>
          </cell>
          <cell r="D943">
            <v>488</v>
          </cell>
          <cell r="E943">
            <v>1168</v>
          </cell>
          <cell r="F943">
            <v>1656</v>
          </cell>
        </row>
        <row r="944">
          <cell r="A944">
            <v>2130706</v>
          </cell>
          <cell r="B944" t="str">
            <v>    对村集体经济组织的补助</v>
          </cell>
          <cell r="C944">
            <v>0</v>
          </cell>
          <cell r="D944">
            <v>0</v>
          </cell>
          <cell r="E944">
            <v>450</v>
          </cell>
          <cell r="F944">
            <v>450</v>
          </cell>
        </row>
        <row r="945">
          <cell r="A945">
            <v>2130707</v>
          </cell>
          <cell r="B945" t="str">
            <v>    农村综合改革示范试点补助</v>
          </cell>
          <cell r="C945">
            <v>0</v>
          </cell>
          <cell r="D945">
            <v>0</v>
          </cell>
          <cell r="E945">
            <v>0</v>
          </cell>
          <cell r="F945">
            <v>0</v>
          </cell>
        </row>
        <row r="946">
          <cell r="A946">
            <v>2130799</v>
          </cell>
          <cell r="B946" t="str">
            <v>    其他农村综合改革支出</v>
          </cell>
          <cell r="C946">
            <v>0</v>
          </cell>
          <cell r="D946">
            <v>0</v>
          </cell>
          <cell r="E946">
            <v>0</v>
          </cell>
          <cell r="F946">
            <v>0</v>
          </cell>
        </row>
        <row r="947">
          <cell r="A947">
            <v>21308</v>
          </cell>
          <cell r="B947" t="str">
            <v>  普惠金融发展支出</v>
          </cell>
          <cell r="C947">
            <v>979</v>
          </cell>
          <cell r="D947">
            <v>0</v>
          </cell>
          <cell r="E947">
            <v>0</v>
          </cell>
          <cell r="F947">
            <v>979</v>
          </cell>
        </row>
        <row r="948">
          <cell r="A948">
            <v>2130801</v>
          </cell>
          <cell r="B948" t="str">
            <v>    支持农村金融机构</v>
          </cell>
          <cell r="C948">
            <v>0</v>
          </cell>
          <cell r="D948">
            <v>0</v>
          </cell>
          <cell r="E948">
            <v>0</v>
          </cell>
          <cell r="F948">
            <v>0</v>
          </cell>
        </row>
        <row r="949">
          <cell r="A949">
            <v>2130802</v>
          </cell>
          <cell r="B949" t="str">
            <v>    涉农贷款增量奖励</v>
          </cell>
          <cell r="C949">
            <v>0</v>
          </cell>
          <cell r="D949">
            <v>0</v>
          </cell>
          <cell r="E949">
            <v>0</v>
          </cell>
          <cell r="F949">
            <v>0</v>
          </cell>
        </row>
        <row r="950">
          <cell r="A950">
            <v>2130803</v>
          </cell>
          <cell r="B950" t="str">
            <v>    农业保险保费补贴</v>
          </cell>
          <cell r="C950">
            <v>69</v>
          </cell>
          <cell r="D950">
            <v>0</v>
          </cell>
          <cell r="E950">
            <v>0</v>
          </cell>
          <cell r="F950">
            <v>69</v>
          </cell>
        </row>
        <row r="951">
          <cell r="A951">
            <v>2130804</v>
          </cell>
          <cell r="B951" t="str">
            <v>    创业担保贷款贴息</v>
          </cell>
          <cell r="C951">
            <v>860</v>
          </cell>
          <cell r="D951">
            <v>0</v>
          </cell>
          <cell r="E951">
            <v>0</v>
          </cell>
          <cell r="F951">
            <v>860</v>
          </cell>
        </row>
        <row r="952">
          <cell r="A952">
            <v>2130805</v>
          </cell>
          <cell r="B952" t="str">
            <v>    补充创业担保贷款基金</v>
          </cell>
          <cell r="C952">
            <v>0</v>
          </cell>
          <cell r="D952">
            <v>0</v>
          </cell>
          <cell r="E952">
            <v>0</v>
          </cell>
          <cell r="F952">
            <v>0</v>
          </cell>
        </row>
        <row r="953">
          <cell r="A953">
            <v>2130899</v>
          </cell>
          <cell r="B953" t="str">
            <v>    其他普惠金融发展支出</v>
          </cell>
          <cell r="C953">
            <v>50</v>
          </cell>
          <cell r="D953">
            <v>0</v>
          </cell>
          <cell r="E953">
            <v>0</v>
          </cell>
          <cell r="F953">
            <v>50</v>
          </cell>
        </row>
        <row r="954">
          <cell r="A954">
            <v>21309</v>
          </cell>
          <cell r="B954" t="str">
            <v>  目标价格补贴</v>
          </cell>
          <cell r="C954">
            <v>0</v>
          </cell>
          <cell r="D954">
            <v>0</v>
          </cell>
          <cell r="E954">
            <v>0</v>
          </cell>
          <cell r="F954">
            <v>0</v>
          </cell>
        </row>
        <row r="955">
          <cell r="A955">
            <v>2130901</v>
          </cell>
          <cell r="B955" t="str">
            <v>    棉花目标价格补贴</v>
          </cell>
          <cell r="C955">
            <v>0</v>
          </cell>
          <cell r="D955">
            <v>0</v>
          </cell>
          <cell r="E955">
            <v>0</v>
          </cell>
          <cell r="F955">
            <v>0</v>
          </cell>
        </row>
        <row r="956">
          <cell r="A956">
            <v>2130999</v>
          </cell>
          <cell r="B956" t="str">
            <v>    其他目标价格补贴</v>
          </cell>
          <cell r="C956">
            <v>0</v>
          </cell>
          <cell r="D956">
            <v>0</v>
          </cell>
          <cell r="E956">
            <v>0</v>
          </cell>
          <cell r="F956">
            <v>0</v>
          </cell>
        </row>
        <row r="957">
          <cell r="A957">
            <v>21399</v>
          </cell>
          <cell r="B957" t="str">
            <v>  其他农林水支出(款)</v>
          </cell>
          <cell r="C957">
            <v>0</v>
          </cell>
          <cell r="D957">
            <v>0</v>
          </cell>
          <cell r="E957">
            <v>0</v>
          </cell>
          <cell r="F957">
            <v>0</v>
          </cell>
        </row>
        <row r="958">
          <cell r="A958">
            <v>2139901</v>
          </cell>
          <cell r="B958" t="str">
            <v>    化解其他公益性乡村债务支出</v>
          </cell>
          <cell r="C958">
            <v>0</v>
          </cell>
          <cell r="D958">
            <v>0</v>
          </cell>
          <cell r="E958">
            <v>0</v>
          </cell>
          <cell r="F958">
            <v>0</v>
          </cell>
        </row>
        <row r="959">
          <cell r="A959">
            <v>2139999</v>
          </cell>
          <cell r="B959" t="str">
            <v>    其他农林水支出(项)</v>
          </cell>
          <cell r="C959">
            <v>0</v>
          </cell>
          <cell r="D959">
            <v>0</v>
          </cell>
          <cell r="E959">
            <v>0</v>
          </cell>
          <cell r="F959">
            <v>0</v>
          </cell>
        </row>
        <row r="960">
          <cell r="A960">
            <v>214</v>
          </cell>
          <cell r="B960" t="str">
            <v>交通运输支出</v>
          </cell>
          <cell r="C960">
            <v>2775</v>
          </cell>
          <cell r="D960">
            <v>0</v>
          </cell>
          <cell r="E960">
            <v>0</v>
          </cell>
          <cell r="F960">
            <v>2775</v>
          </cell>
        </row>
        <row r="961">
          <cell r="A961">
            <v>21401</v>
          </cell>
          <cell r="B961" t="str">
            <v>  公路水路运输</v>
          </cell>
          <cell r="C961">
            <v>2775</v>
          </cell>
          <cell r="D961">
            <v>0</v>
          </cell>
          <cell r="E961">
            <v>0</v>
          </cell>
          <cell r="F961">
            <v>2775</v>
          </cell>
        </row>
        <row r="962">
          <cell r="A962">
            <v>2140101</v>
          </cell>
          <cell r="B962" t="str">
            <v>    行政运行</v>
          </cell>
          <cell r="C962">
            <v>104</v>
          </cell>
          <cell r="D962">
            <v>0</v>
          </cell>
          <cell r="E962">
            <v>0</v>
          </cell>
          <cell r="F962">
            <v>104</v>
          </cell>
        </row>
        <row r="963">
          <cell r="A963">
            <v>2140102</v>
          </cell>
          <cell r="B963" t="str">
            <v>    一般行政管理事务</v>
          </cell>
          <cell r="C963">
            <v>0</v>
          </cell>
          <cell r="D963">
            <v>0</v>
          </cell>
          <cell r="E963">
            <v>0</v>
          </cell>
          <cell r="F963">
            <v>0</v>
          </cell>
        </row>
        <row r="964">
          <cell r="A964">
            <v>2140103</v>
          </cell>
          <cell r="B964" t="str">
            <v>    机关服务</v>
          </cell>
          <cell r="C964">
            <v>0</v>
          </cell>
          <cell r="D964">
            <v>0</v>
          </cell>
          <cell r="E964">
            <v>0</v>
          </cell>
          <cell r="F964">
            <v>0</v>
          </cell>
        </row>
        <row r="965">
          <cell r="A965">
            <v>2140104</v>
          </cell>
          <cell r="B965" t="str">
            <v>    公路建设</v>
          </cell>
          <cell r="C965">
            <v>740</v>
          </cell>
          <cell r="D965">
            <v>0</v>
          </cell>
          <cell r="E965">
            <v>0</v>
          </cell>
          <cell r="F965">
            <v>740</v>
          </cell>
        </row>
        <row r="966">
          <cell r="A966">
            <v>2140106</v>
          </cell>
          <cell r="B966" t="str">
            <v>    公路养护</v>
          </cell>
          <cell r="C966">
            <v>557</v>
          </cell>
          <cell r="D966">
            <v>0</v>
          </cell>
          <cell r="E966">
            <v>0</v>
          </cell>
          <cell r="F966">
            <v>557</v>
          </cell>
        </row>
        <row r="967">
          <cell r="A967">
            <v>2140109</v>
          </cell>
          <cell r="B967" t="str">
            <v>    交通运输信息化建设</v>
          </cell>
          <cell r="C967">
            <v>0</v>
          </cell>
          <cell r="D967">
            <v>0</v>
          </cell>
          <cell r="E967">
            <v>0</v>
          </cell>
          <cell r="F967">
            <v>0</v>
          </cell>
        </row>
        <row r="968">
          <cell r="A968">
            <v>2140110</v>
          </cell>
          <cell r="B968" t="str">
            <v>    公路和运输安全</v>
          </cell>
          <cell r="C968">
            <v>0</v>
          </cell>
          <cell r="D968">
            <v>0</v>
          </cell>
          <cell r="E968">
            <v>0</v>
          </cell>
          <cell r="F968">
            <v>0</v>
          </cell>
        </row>
        <row r="969">
          <cell r="A969">
            <v>2140111</v>
          </cell>
          <cell r="B969" t="str">
            <v>    公路还贷专项</v>
          </cell>
          <cell r="C969">
            <v>0</v>
          </cell>
          <cell r="D969">
            <v>0</v>
          </cell>
          <cell r="E969">
            <v>0</v>
          </cell>
          <cell r="F969">
            <v>0</v>
          </cell>
        </row>
        <row r="970">
          <cell r="A970">
            <v>2140112</v>
          </cell>
          <cell r="B970" t="str">
            <v>    公路运输管理</v>
          </cell>
          <cell r="C970">
            <v>0</v>
          </cell>
          <cell r="D970">
            <v>0</v>
          </cell>
          <cell r="E970">
            <v>0</v>
          </cell>
          <cell r="F970">
            <v>0</v>
          </cell>
        </row>
        <row r="971">
          <cell r="A971">
            <v>2140114</v>
          </cell>
          <cell r="B971" t="str">
            <v>    公路和运输技术标准化建设</v>
          </cell>
          <cell r="C971">
            <v>0</v>
          </cell>
          <cell r="D971">
            <v>0</v>
          </cell>
          <cell r="E971">
            <v>0</v>
          </cell>
          <cell r="F971">
            <v>0</v>
          </cell>
        </row>
        <row r="972">
          <cell r="A972">
            <v>2140122</v>
          </cell>
          <cell r="B972" t="str">
            <v>    港口设施</v>
          </cell>
          <cell r="C972">
            <v>0</v>
          </cell>
          <cell r="D972">
            <v>0</v>
          </cell>
          <cell r="E972">
            <v>0</v>
          </cell>
          <cell r="F972">
            <v>0</v>
          </cell>
        </row>
        <row r="973">
          <cell r="A973">
            <v>2140123</v>
          </cell>
          <cell r="B973" t="str">
            <v>    航道维护</v>
          </cell>
          <cell r="C973">
            <v>0</v>
          </cell>
          <cell r="D973">
            <v>0</v>
          </cell>
          <cell r="E973">
            <v>0</v>
          </cell>
          <cell r="F973">
            <v>0</v>
          </cell>
        </row>
        <row r="974">
          <cell r="A974">
            <v>2140127</v>
          </cell>
          <cell r="B974" t="str">
            <v>    船舶检验</v>
          </cell>
          <cell r="C974">
            <v>0</v>
          </cell>
          <cell r="D974">
            <v>0</v>
          </cell>
          <cell r="E974">
            <v>0</v>
          </cell>
          <cell r="F974">
            <v>0</v>
          </cell>
        </row>
        <row r="975">
          <cell r="A975">
            <v>2140128</v>
          </cell>
          <cell r="B975" t="str">
            <v>    救助打捞</v>
          </cell>
          <cell r="C975">
            <v>0</v>
          </cell>
          <cell r="D975">
            <v>0</v>
          </cell>
          <cell r="E975">
            <v>0</v>
          </cell>
          <cell r="F975">
            <v>0</v>
          </cell>
        </row>
        <row r="976">
          <cell r="A976">
            <v>2140129</v>
          </cell>
          <cell r="B976" t="str">
            <v>    内河运输</v>
          </cell>
          <cell r="C976">
            <v>0</v>
          </cell>
          <cell r="D976">
            <v>0</v>
          </cell>
          <cell r="E976">
            <v>0</v>
          </cell>
          <cell r="F976">
            <v>0</v>
          </cell>
        </row>
        <row r="977">
          <cell r="A977">
            <v>2140130</v>
          </cell>
          <cell r="B977" t="str">
            <v>    远洋运输</v>
          </cell>
          <cell r="C977">
            <v>0</v>
          </cell>
          <cell r="D977">
            <v>0</v>
          </cell>
          <cell r="E977">
            <v>0</v>
          </cell>
          <cell r="F977">
            <v>0</v>
          </cell>
        </row>
        <row r="978">
          <cell r="A978">
            <v>2140131</v>
          </cell>
          <cell r="B978" t="str">
            <v>    海事管理</v>
          </cell>
          <cell r="C978">
            <v>0</v>
          </cell>
          <cell r="D978">
            <v>0</v>
          </cell>
          <cell r="E978">
            <v>0</v>
          </cell>
          <cell r="F978">
            <v>0</v>
          </cell>
        </row>
        <row r="979">
          <cell r="A979">
            <v>2140133</v>
          </cell>
          <cell r="B979" t="str">
            <v>    航标事业发展支出</v>
          </cell>
          <cell r="C979">
            <v>0</v>
          </cell>
          <cell r="D979">
            <v>0</v>
          </cell>
          <cell r="E979">
            <v>0</v>
          </cell>
          <cell r="F979">
            <v>0</v>
          </cell>
        </row>
        <row r="980">
          <cell r="A980">
            <v>2140136</v>
          </cell>
          <cell r="B980" t="str">
            <v>    水路运输管理支出</v>
          </cell>
          <cell r="C980">
            <v>0</v>
          </cell>
          <cell r="D980">
            <v>0</v>
          </cell>
          <cell r="E980">
            <v>0</v>
          </cell>
          <cell r="F980">
            <v>0</v>
          </cell>
        </row>
        <row r="981">
          <cell r="A981">
            <v>2140138</v>
          </cell>
          <cell r="B981" t="str">
            <v>    口岸建设</v>
          </cell>
          <cell r="C981">
            <v>0</v>
          </cell>
          <cell r="D981">
            <v>0</v>
          </cell>
          <cell r="E981">
            <v>0</v>
          </cell>
          <cell r="F981">
            <v>0</v>
          </cell>
        </row>
        <row r="982">
          <cell r="A982">
            <v>2140139</v>
          </cell>
          <cell r="B982" t="str">
            <v>    取消政府还贷二级公路收费专项支出</v>
          </cell>
          <cell r="C982">
            <v>0</v>
          </cell>
          <cell r="D982">
            <v>0</v>
          </cell>
          <cell r="E982">
            <v>0</v>
          </cell>
          <cell r="F982">
            <v>0</v>
          </cell>
        </row>
        <row r="983">
          <cell r="A983">
            <v>2140199</v>
          </cell>
          <cell r="B983" t="str">
            <v>    其他公路水路运输支出</v>
          </cell>
          <cell r="C983">
            <v>1374</v>
          </cell>
          <cell r="D983">
            <v>0</v>
          </cell>
          <cell r="E983">
            <v>0</v>
          </cell>
          <cell r="F983">
            <v>1374</v>
          </cell>
        </row>
        <row r="984">
          <cell r="A984">
            <v>21402</v>
          </cell>
          <cell r="B984" t="str">
            <v>  铁路运输</v>
          </cell>
          <cell r="C984">
            <v>0</v>
          </cell>
          <cell r="D984">
            <v>0</v>
          </cell>
          <cell r="E984">
            <v>0</v>
          </cell>
          <cell r="F984">
            <v>0</v>
          </cell>
        </row>
        <row r="985">
          <cell r="A985">
            <v>2140201</v>
          </cell>
          <cell r="B985" t="str">
            <v>    行政运行</v>
          </cell>
          <cell r="C985">
            <v>0</v>
          </cell>
          <cell r="D985">
            <v>0</v>
          </cell>
          <cell r="E985">
            <v>0</v>
          </cell>
          <cell r="F985">
            <v>0</v>
          </cell>
        </row>
        <row r="986">
          <cell r="A986">
            <v>2140202</v>
          </cell>
          <cell r="B986" t="str">
            <v>    一般行政管理事务</v>
          </cell>
          <cell r="C986">
            <v>0</v>
          </cell>
          <cell r="D986">
            <v>0</v>
          </cell>
          <cell r="E986">
            <v>0</v>
          </cell>
          <cell r="F986">
            <v>0</v>
          </cell>
        </row>
        <row r="987">
          <cell r="A987">
            <v>2140203</v>
          </cell>
          <cell r="B987" t="str">
            <v>    机关服务</v>
          </cell>
          <cell r="C987">
            <v>0</v>
          </cell>
          <cell r="D987">
            <v>0</v>
          </cell>
          <cell r="E987">
            <v>0</v>
          </cell>
          <cell r="F987">
            <v>0</v>
          </cell>
        </row>
        <row r="988">
          <cell r="A988">
            <v>2140204</v>
          </cell>
          <cell r="B988" t="str">
            <v>    铁路路网建设</v>
          </cell>
          <cell r="C988">
            <v>0</v>
          </cell>
          <cell r="D988">
            <v>0</v>
          </cell>
          <cell r="E988">
            <v>0</v>
          </cell>
          <cell r="F988">
            <v>0</v>
          </cell>
        </row>
        <row r="989">
          <cell r="A989">
            <v>2140205</v>
          </cell>
          <cell r="B989" t="str">
            <v>    铁路还贷专项</v>
          </cell>
          <cell r="C989">
            <v>0</v>
          </cell>
          <cell r="D989">
            <v>0</v>
          </cell>
          <cell r="E989">
            <v>0</v>
          </cell>
          <cell r="F989">
            <v>0</v>
          </cell>
        </row>
        <row r="990">
          <cell r="A990">
            <v>2140206</v>
          </cell>
          <cell r="B990" t="str">
            <v>    铁路安全</v>
          </cell>
          <cell r="C990">
            <v>0</v>
          </cell>
          <cell r="D990">
            <v>0</v>
          </cell>
          <cell r="E990">
            <v>0</v>
          </cell>
          <cell r="F990">
            <v>0</v>
          </cell>
        </row>
        <row r="991">
          <cell r="A991">
            <v>2140207</v>
          </cell>
          <cell r="B991" t="str">
            <v>    铁路专项运输</v>
          </cell>
          <cell r="C991">
            <v>0</v>
          </cell>
          <cell r="D991">
            <v>0</v>
          </cell>
          <cell r="E991">
            <v>0</v>
          </cell>
          <cell r="F991">
            <v>0</v>
          </cell>
        </row>
        <row r="992">
          <cell r="A992">
            <v>2140208</v>
          </cell>
          <cell r="B992" t="str">
            <v>    行业监管</v>
          </cell>
          <cell r="C992">
            <v>0</v>
          </cell>
          <cell r="D992">
            <v>0</v>
          </cell>
          <cell r="E992">
            <v>0</v>
          </cell>
          <cell r="F992">
            <v>0</v>
          </cell>
        </row>
        <row r="993">
          <cell r="A993">
            <v>2140299</v>
          </cell>
          <cell r="B993" t="str">
            <v>    其他铁路运输支出</v>
          </cell>
          <cell r="C993">
            <v>0</v>
          </cell>
          <cell r="D993">
            <v>0</v>
          </cell>
          <cell r="E993">
            <v>0</v>
          </cell>
          <cell r="F993">
            <v>0</v>
          </cell>
        </row>
        <row r="994">
          <cell r="A994">
            <v>21403</v>
          </cell>
          <cell r="B994" t="str">
            <v>  民用航空运输</v>
          </cell>
          <cell r="C994">
            <v>0</v>
          </cell>
          <cell r="D994">
            <v>0</v>
          </cell>
          <cell r="E994">
            <v>0</v>
          </cell>
          <cell r="F994">
            <v>0</v>
          </cell>
        </row>
        <row r="995">
          <cell r="A995">
            <v>2140301</v>
          </cell>
          <cell r="B995" t="str">
            <v>    行政运行</v>
          </cell>
          <cell r="C995">
            <v>0</v>
          </cell>
          <cell r="D995">
            <v>0</v>
          </cell>
          <cell r="E995">
            <v>0</v>
          </cell>
          <cell r="F995">
            <v>0</v>
          </cell>
        </row>
        <row r="996">
          <cell r="A996">
            <v>2140302</v>
          </cell>
          <cell r="B996" t="str">
            <v>    一般行政管理事务</v>
          </cell>
          <cell r="C996">
            <v>0</v>
          </cell>
          <cell r="D996">
            <v>0</v>
          </cell>
          <cell r="E996">
            <v>0</v>
          </cell>
          <cell r="F996">
            <v>0</v>
          </cell>
        </row>
        <row r="997">
          <cell r="A997">
            <v>2140303</v>
          </cell>
          <cell r="B997" t="str">
            <v>    机关服务</v>
          </cell>
          <cell r="C997">
            <v>0</v>
          </cell>
          <cell r="D997">
            <v>0</v>
          </cell>
          <cell r="E997">
            <v>0</v>
          </cell>
          <cell r="F997">
            <v>0</v>
          </cell>
        </row>
        <row r="998">
          <cell r="A998">
            <v>2140304</v>
          </cell>
          <cell r="B998" t="str">
            <v>    机场建设</v>
          </cell>
          <cell r="C998">
            <v>0</v>
          </cell>
          <cell r="D998">
            <v>0</v>
          </cell>
          <cell r="E998">
            <v>0</v>
          </cell>
          <cell r="F998">
            <v>0</v>
          </cell>
        </row>
        <row r="999">
          <cell r="A999">
            <v>2140305</v>
          </cell>
          <cell r="B999" t="str">
            <v>    空管系统建设</v>
          </cell>
          <cell r="C999">
            <v>0</v>
          </cell>
          <cell r="D999">
            <v>0</v>
          </cell>
          <cell r="E999">
            <v>0</v>
          </cell>
          <cell r="F999">
            <v>0</v>
          </cell>
        </row>
        <row r="1000">
          <cell r="A1000">
            <v>2140306</v>
          </cell>
          <cell r="B1000" t="str">
            <v>    民航还贷专项支出</v>
          </cell>
          <cell r="C1000">
            <v>0</v>
          </cell>
          <cell r="D1000">
            <v>0</v>
          </cell>
          <cell r="E1000">
            <v>0</v>
          </cell>
          <cell r="F1000">
            <v>0</v>
          </cell>
        </row>
        <row r="1001">
          <cell r="A1001">
            <v>2140307</v>
          </cell>
          <cell r="B1001" t="str">
            <v>    民用航空安全</v>
          </cell>
          <cell r="C1001">
            <v>0</v>
          </cell>
          <cell r="D1001">
            <v>0</v>
          </cell>
          <cell r="E1001">
            <v>0</v>
          </cell>
          <cell r="F1001">
            <v>0</v>
          </cell>
        </row>
        <row r="1002">
          <cell r="A1002">
            <v>2140308</v>
          </cell>
          <cell r="B1002" t="str">
            <v>    民航专项运输</v>
          </cell>
          <cell r="C1002">
            <v>0</v>
          </cell>
          <cell r="D1002">
            <v>0</v>
          </cell>
          <cell r="E1002">
            <v>0</v>
          </cell>
          <cell r="F1002">
            <v>0</v>
          </cell>
        </row>
        <row r="1003">
          <cell r="A1003">
            <v>2140399</v>
          </cell>
          <cell r="B1003" t="str">
            <v>    其他民用航空运输支出</v>
          </cell>
          <cell r="C1003">
            <v>0</v>
          </cell>
          <cell r="D1003">
            <v>0</v>
          </cell>
          <cell r="E1003">
            <v>0</v>
          </cell>
          <cell r="F1003">
            <v>0</v>
          </cell>
        </row>
        <row r="1004">
          <cell r="A1004">
            <v>21404</v>
          </cell>
          <cell r="B1004" t="str">
            <v>  成品油价格改革对交通运输的补贴</v>
          </cell>
          <cell r="C1004">
            <v>0</v>
          </cell>
          <cell r="D1004">
            <v>0</v>
          </cell>
          <cell r="E1004">
            <v>0</v>
          </cell>
          <cell r="F1004">
            <v>0</v>
          </cell>
        </row>
        <row r="1005">
          <cell r="A1005">
            <v>2140401</v>
          </cell>
          <cell r="B1005" t="str">
            <v>    对城市公交的补贴</v>
          </cell>
          <cell r="C1005">
            <v>0</v>
          </cell>
          <cell r="D1005">
            <v>0</v>
          </cell>
          <cell r="E1005">
            <v>0</v>
          </cell>
          <cell r="F1005">
            <v>0</v>
          </cell>
        </row>
        <row r="1006">
          <cell r="A1006">
            <v>2140402</v>
          </cell>
          <cell r="B1006" t="str">
            <v>    对农村道路客运的补贴</v>
          </cell>
          <cell r="C1006">
            <v>0</v>
          </cell>
          <cell r="D1006">
            <v>0</v>
          </cell>
          <cell r="E1006">
            <v>0</v>
          </cell>
          <cell r="F1006">
            <v>0</v>
          </cell>
        </row>
        <row r="1007">
          <cell r="A1007">
            <v>2140403</v>
          </cell>
          <cell r="B1007" t="str">
            <v>    对出租车的补贴</v>
          </cell>
          <cell r="C1007">
            <v>0</v>
          </cell>
          <cell r="D1007">
            <v>0</v>
          </cell>
          <cell r="E1007">
            <v>0</v>
          </cell>
          <cell r="F1007">
            <v>0</v>
          </cell>
        </row>
        <row r="1008">
          <cell r="A1008">
            <v>2140499</v>
          </cell>
          <cell r="B1008" t="str">
            <v>    成品油价格改革补贴其他支出</v>
          </cell>
          <cell r="C1008">
            <v>0</v>
          </cell>
          <cell r="D1008">
            <v>0</v>
          </cell>
          <cell r="E1008">
            <v>0</v>
          </cell>
          <cell r="F1008">
            <v>0</v>
          </cell>
        </row>
        <row r="1009">
          <cell r="A1009">
            <v>21405</v>
          </cell>
          <cell r="B1009" t="str">
            <v>  邮政业支出</v>
          </cell>
          <cell r="C1009">
            <v>0</v>
          </cell>
          <cell r="D1009">
            <v>0</v>
          </cell>
          <cell r="E1009">
            <v>0</v>
          </cell>
          <cell r="F1009">
            <v>0</v>
          </cell>
        </row>
        <row r="1010">
          <cell r="A1010">
            <v>2140501</v>
          </cell>
          <cell r="B1010" t="str">
            <v>    行政运行</v>
          </cell>
          <cell r="C1010">
            <v>0</v>
          </cell>
          <cell r="D1010">
            <v>0</v>
          </cell>
          <cell r="E1010">
            <v>0</v>
          </cell>
          <cell r="F1010">
            <v>0</v>
          </cell>
        </row>
        <row r="1011">
          <cell r="A1011">
            <v>2140502</v>
          </cell>
          <cell r="B1011" t="str">
            <v>    一般行政管理事务</v>
          </cell>
          <cell r="C1011">
            <v>0</v>
          </cell>
          <cell r="D1011">
            <v>0</v>
          </cell>
          <cell r="E1011">
            <v>0</v>
          </cell>
          <cell r="F1011">
            <v>0</v>
          </cell>
        </row>
        <row r="1012">
          <cell r="A1012">
            <v>2140503</v>
          </cell>
          <cell r="B1012" t="str">
            <v>    机关服务</v>
          </cell>
          <cell r="C1012">
            <v>0</v>
          </cell>
          <cell r="D1012">
            <v>0</v>
          </cell>
          <cell r="E1012">
            <v>0</v>
          </cell>
          <cell r="F1012">
            <v>0</v>
          </cell>
        </row>
        <row r="1013">
          <cell r="A1013">
            <v>2140504</v>
          </cell>
          <cell r="B1013" t="str">
            <v>    行业监管</v>
          </cell>
          <cell r="C1013">
            <v>0</v>
          </cell>
          <cell r="D1013">
            <v>0</v>
          </cell>
          <cell r="E1013">
            <v>0</v>
          </cell>
          <cell r="F1013">
            <v>0</v>
          </cell>
        </row>
        <row r="1014">
          <cell r="A1014">
            <v>2140505</v>
          </cell>
          <cell r="B1014" t="str">
            <v>    邮政普遍服务与特殊服务</v>
          </cell>
          <cell r="C1014">
            <v>0</v>
          </cell>
          <cell r="D1014">
            <v>0</v>
          </cell>
          <cell r="E1014">
            <v>0</v>
          </cell>
          <cell r="F1014">
            <v>0</v>
          </cell>
        </row>
        <row r="1015">
          <cell r="A1015">
            <v>2140599</v>
          </cell>
          <cell r="B1015" t="str">
            <v>    其他邮政业支出</v>
          </cell>
          <cell r="C1015">
            <v>0</v>
          </cell>
          <cell r="D1015">
            <v>0</v>
          </cell>
          <cell r="E1015">
            <v>0</v>
          </cell>
          <cell r="F1015">
            <v>0</v>
          </cell>
        </row>
        <row r="1016">
          <cell r="A1016">
            <v>21406</v>
          </cell>
          <cell r="B1016" t="str">
            <v>  车辆购置税支出</v>
          </cell>
          <cell r="C1016">
            <v>0</v>
          </cell>
          <cell r="D1016">
            <v>0</v>
          </cell>
          <cell r="E1016">
            <v>0</v>
          </cell>
          <cell r="F1016">
            <v>0</v>
          </cell>
        </row>
        <row r="1017">
          <cell r="A1017">
            <v>2140601</v>
          </cell>
          <cell r="B1017" t="str">
            <v>    车辆购置税用于公路等基础设施建设支出</v>
          </cell>
          <cell r="C1017">
            <v>0</v>
          </cell>
          <cell r="D1017">
            <v>0</v>
          </cell>
          <cell r="E1017">
            <v>0</v>
          </cell>
          <cell r="F1017">
            <v>0</v>
          </cell>
        </row>
        <row r="1018">
          <cell r="A1018">
            <v>2140602</v>
          </cell>
          <cell r="B1018" t="str">
            <v>    车辆购置税用于农村公路建设支出</v>
          </cell>
          <cell r="C1018">
            <v>0</v>
          </cell>
          <cell r="D1018">
            <v>0</v>
          </cell>
          <cell r="E1018">
            <v>0</v>
          </cell>
          <cell r="F1018">
            <v>0</v>
          </cell>
        </row>
        <row r="1019">
          <cell r="A1019">
            <v>2140603</v>
          </cell>
          <cell r="B1019" t="str">
            <v>    车辆购置税用于老旧汽车报废更新补贴</v>
          </cell>
          <cell r="C1019">
            <v>0</v>
          </cell>
          <cell r="D1019">
            <v>0</v>
          </cell>
          <cell r="E1019">
            <v>0</v>
          </cell>
          <cell r="F1019">
            <v>0</v>
          </cell>
        </row>
        <row r="1020">
          <cell r="A1020">
            <v>2140699</v>
          </cell>
          <cell r="B1020" t="str">
            <v>    车辆购置税其他支出</v>
          </cell>
          <cell r="C1020">
            <v>0</v>
          </cell>
          <cell r="D1020">
            <v>0</v>
          </cell>
          <cell r="E1020">
            <v>0</v>
          </cell>
          <cell r="F1020">
            <v>0</v>
          </cell>
        </row>
        <row r="1021">
          <cell r="A1021">
            <v>21499</v>
          </cell>
          <cell r="B1021" t="str">
            <v>  其他交通运输支出(款)</v>
          </cell>
          <cell r="C1021">
            <v>0</v>
          </cell>
          <cell r="D1021">
            <v>0</v>
          </cell>
          <cell r="E1021">
            <v>0</v>
          </cell>
          <cell r="F1021">
            <v>0</v>
          </cell>
        </row>
        <row r="1022">
          <cell r="A1022">
            <v>2149901</v>
          </cell>
          <cell r="B1022" t="str">
            <v>    公共交通运营补助</v>
          </cell>
          <cell r="C1022">
            <v>0</v>
          </cell>
          <cell r="D1022">
            <v>0</v>
          </cell>
          <cell r="E1022">
            <v>0</v>
          </cell>
          <cell r="F1022">
            <v>0</v>
          </cell>
        </row>
        <row r="1023">
          <cell r="A1023">
            <v>2149999</v>
          </cell>
          <cell r="B1023" t="str">
            <v>    其他交通运输支出(项)</v>
          </cell>
          <cell r="C1023">
            <v>0</v>
          </cell>
          <cell r="D1023">
            <v>0</v>
          </cell>
          <cell r="E1023">
            <v>0</v>
          </cell>
          <cell r="F1023">
            <v>0</v>
          </cell>
        </row>
        <row r="1024">
          <cell r="A1024">
            <v>215</v>
          </cell>
          <cell r="B1024" t="str">
            <v>资源勘探工业信息等支出</v>
          </cell>
          <cell r="C1024">
            <v>597</v>
          </cell>
          <cell r="D1024">
            <v>0</v>
          </cell>
          <cell r="E1024">
            <v>0</v>
          </cell>
          <cell r="F1024">
            <v>597</v>
          </cell>
        </row>
        <row r="1025">
          <cell r="A1025">
            <v>21501</v>
          </cell>
          <cell r="B1025" t="str">
            <v>  资源勘探开发</v>
          </cell>
          <cell r="C1025">
            <v>31</v>
          </cell>
          <cell r="D1025">
            <v>0</v>
          </cell>
          <cell r="E1025">
            <v>0</v>
          </cell>
          <cell r="F1025">
            <v>31</v>
          </cell>
        </row>
        <row r="1026">
          <cell r="A1026">
            <v>2150101</v>
          </cell>
          <cell r="B1026" t="str">
            <v>    行政运行</v>
          </cell>
          <cell r="C1026">
            <v>31</v>
          </cell>
          <cell r="D1026">
            <v>0</v>
          </cell>
          <cell r="E1026">
            <v>0</v>
          </cell>
          <cell r="F1026">
            <v>31</v>
          </cell>
        </row>
        <row r="1027">
          <cell r="A1027">
            <v>2150102</v>
          </cell>
          <cell r="B1027" t="str">
            <v>    一般行政管理事务</v>
          </cell>
          <cell r="C1027">
            <v>0</v>
          </cell>
          <cell r="D1027">
            <v>0</v>
          </cell>
          <cell r="E1027">
            <v>0</v>
          </cell>
          <cell r="F1027">
            <v>0</v>
          </cell>
        </row>
        <row r="1028">
          <cell r="A1028">
            <v>2150103</v>
          </cell>
          <cell r="B1028" t="str">
            <v>    机关服务</v>
          </cell>
          <cell r="C1028">
            <v>0</v>
          </cell>
          <cell r="D1028">
            <v>0</v>
          </cell>
          <cell r="E1028">
            <v>0</v>
          </cell>
          <cell r="F1028">
            <v>0</v>
          </cell>
        </row>
        <row r="1029">
          <cell r="A1029">
            <v>2150104</v>
          </cell>
          <cell r="B1029" t="str">
            <v>    煤炭勘探开采和洗选</v>
          </cell>
          <cell r="C1029">
            <v>0</v>
          </cell>
          <cell r="D1029">
            <v>0</v>
          </cell>
          <cell r="E1029">
            <v>0</v>
          </cell>
          <cell r="F1029">
            <v>0</v>
          </cell>
        </row>
        <row r="1030">
          <cell r="A1030">
            <v>2150105</v>
          </cell>
          <cell r="B1030" t="str">
            <v>    石油和天然气勘探开采</v>
          </cell>
          <cell r="C1030">
            <v>0</v>
          </cell>
          <cell r="D1030">
            <v>0</v>
          </cell>
          <cell r="E1030">
            <v>0</v>
          </cell>
          <cell r="F1030">
            <v>0</v>
          </cell>
        </row>
        <row r="1031">
          <cell r="A1031">
            <v>2150106</v>
          </cell>
          <cell r="B1031" t="str">
            <v>    黑色金属矿勘探和采选</v>
          </cell>
          <cell r="C1031">
            <v>0</v>
          </cell>
          <cell r="D1031">
            <v>0</v>
          </cell>
          <cell r="E1031">
            <v>0</v>
          </cell>
          <cell r="F1031">
            <v>0</v>
          </cell>
        </row>
        <row r="1032">
          <cell r="A1032">
            <v>2150107</v>
          </cell>
          <cell r="B1032" t="str">
            <v>    有色金属矿勘探和采选</v>
          </cell>
          <cell r="C1032">
            <v>0</v>
          </cell>
          <cell r="D1032">
            <v>0</v>
          </cell>
          <cell r="E1032">
            <v>0</v>
          </cell>
          <cell r="F1032">
            <v>0</v>
          </cell>
        </row>
        <row r="1033">
          <cell r="A1033">
            <v>2150108</v>
          </cell>
          <cell r="B1033" t="str">
            <v>    非金属矿勘探和采选</v>
          </cell>
          <cell r="C1033">
            <v>0</v>
          </cell>
          <cell r="D1033">
            <v>0</v>
          </cell>
          <cell r="E1033">
            <v>0</v>
          </cell>
          <cell r="F1033">
            <v>0</v>
          </cell>
        </row>
        <row r="1034">
          <cell r="A1034">
            <v>2150199</v>
          </cell>
          <cell r="B1034" t="str">
            <v>    其他资源勘探业支出</v>
          </cell>
          <cell r="C1034">
            <v>0</v>
          </cell>
          <cell r="D1034">
            <v>0</v>
          </cell>
          <cell r="E1034">
            <v>0</v>
          </cell>
          <cell r="F1034">
            <v>0</v>
          </cell>
        </row>
        <row r="1035">
          <cell r="A1035">
            <v>21502</v>
          </cell>
          <cell r="B1035" t="str">
            <v>  制造业</v>
          </cell>
          <cell r="C1035">
            <v>0</v>
          </cell>
          <cell r="D1035">
            <v>0</v>
          </cell>
          <cell r="E1035">
            <v>0</v>
          </cell>
          <cell r="F1035">
            <v>0</v>
          </cell>
        </row>
        <row r="1036">
          <cell r="A1036">
            <v>2150201</v>
          </cell>
          <cell r="B1036" t="str">
            <v>    行政运行</v>
          </cell>
          <cell r="C1036">
            <v>0</v>
          </cell>
          <cell r="D1036">
            <v>0</v>
          </cell>
          <cell r="E1036">
            <v>0</v>
          </cell>
          <cell r="F1036">
            <v>0</v>
          </cell>
        </row>
        <row r="1037">
          <cell r="A1037">
            <v>2150202</v>
          </cell>
          <cell r="B1037" t="str">
            <v>    一般行政管理事务</v>
          </cell>
          <cell r="C1037">
            <v>0</v>
          </cell>
          <cell r="D1037">
            <v>0</v>
          </cell>
          <cell r="E1037">
            <v>0</v>
          </cell>
          <cell r="F1037">
            <v>0</v>
          </cell>
        </row>
        <row r="1038">
          <cell r="A1038">
            <v>2150203</v>
          </cell>
          <cell r="B1038" t="str">
            <v>    机关服务</v>
          </cell>
          <cell r="C1038">
            <v>0</v>
          </cell>
          <cell r="D1038">
            <v>0</v>
          </cell>
          <cell r="E1038">
            <v>0</v>
          </cell>
          <cell r="F1038">
            <v>0</v>
          </cell>
        </row>
        <row r="1039">
          <cell r="A1039">
            <v>2150204</v>
          </cell>
          <cell r="B1039" t="str">
            <v>    纺织业</v>
          </cell>
          <cell r="C1039">
            <v>0</v>
          </cell>
          <cell r="D1039">
            <v>0</v>
          </cell>
          <cell r="E1039">
            <v>0</v>
          </cell>
          <cell r="F1039">
            <v>0</v>
          </cell>
        </row>
        <row r="1040">
          <cell r="A1040">
            <v>2150205</v>
          </cell>
          <cell r="B1040" t="str">
            <v>    医药制造业</v>
          </cell>
          <cell r="C1040">
            <v>0</v>
          </cell>
          <cell r="D1040">
            <v>0</v>
          </cell>
          <cell r="E1040">
            <v>0</v>
          </cell>
          <cell r="F1040">
            <v>0</v>
          </cell>
        </row>
        <row r="1041">
          <cell r="A1041">
            <v>2150206</v>
          </cell>
          <cell r="B1041" t="str">
            <v>    非金属矿物制品业</v>
          </cell>
          <cell r="C1041">
            <v>0</v>
          </cell>
          <cell r="D1041">
            <v>0</v>
          </cell>
          <cell r="E1041">
            <v>0</v>
          </cell>
          <cell r="F1041">
            <v>0</v>
          </cell>
        </row>
        <row r="1042">
          <cell r="A1042">
            <v>2150207</v>
          </cell>
          <cell r="B1042" t="str">
            <v>    通信设备、计算机及其他电子设备制造业</v>
          </cell>
          <cell r="C1042">
            <v>0</v>
          </cell>
          <cell r="D1042">
            <v>0</v>
          </cell>
          <cell r="E1042">
            <v>0</v>
          </cell>
          <cell r="F1042">
            <v>0</v>
          </cell>
        </row>
        <row r="1043">
          <cell r="A1043">
            <v>2150208</v>
          </cell>
          <cell r="B1043" t="str">
            <v>    交通运输设备制造业</v>
          </cell>
          <cell r="C1043">
            <v>0</v>
          </cell>
          <cell r="D1043">
            <v>0</v>
          </cell>
          <cell r="E1043">
            <v>0</v>
          </cell>
          <cell r="F1043">
            <v>0</v>
          </cell>
        </row>
        <row r="1044">
          <cell r="A1044">
            <v>2150209</v>
          </cell>
          <cell r="B1044" t="str">
            <v>    电气机械及器材制造业</v>
          </cell>
          <cell r="C1044">
            <v>0</v>
          </cell>
          <cell r="D1044">
            <v>0</v>
          </cell>
          <cell r="E1044">
            <v>0</v>
          </cell>
          <cell r="F1044">
            <v>0</v>
          </cell>
        </row>
        <row r="1045">
          <cell r="A1045">
            <v>2150210</v>
          </cell>
          <cell r="B1045" t="str">
            <v>    工艺品及其他制造业</v>
          </cell>
          <cell r="C1045">
            <v>0</v>
          </cell>
          <cell r="D1045">
            <v>0</v>
          </cell>
          <cell r="E1045">
            <v>0</v>
          </cell>
          <cell r="F1045">
            <v>0</v>
          </cell>
        </row>
        <row r="1046">
          <cell r="A1046">
            <v>2150212</v>
          </cell>
          <cell r="B1046" t="str">
            <v>    石油加工、炼焦及核燃料加工业</v>
          </cell>
          <cell r="C1046">
            <v>0</v>
          </cell>
          <cell r="D1046">
            <v>0</v>
          </cell>
          <cell r="E1046">
            <v>0</v>
          </cell>
          <cell r="F1046">
            <v>0</v>
          </cell>
        </row>
        <row r="1047">
          <cell r="A1047">
            <v>2150213</v>
          </cell>
          <cell r="B1047" t="str">
            <v>    化学原料及化学制品制造业</v>
          </cell>
          <cell r="C1047">
            <v>0</v>
          </cell>
          <cell r="D1047">
            <v>0</v>
          </cell>
          <cell r="E1047">
            <v>0</v>
          </cell>
          <cell r="F1047">
            <v>0</v>
          </cell>
        </row>
        <row r="1048">
          <cell r="A1048">
            <v>2150214</v>
          </cell>
          <cell r="B1048" t="str">
            <v>    黑色金属冶炼及压延加工业</v>
          </cell>
          <cell r="C1048">
            <v>0</v>
          </cell>
          <cell r="D1048">
            <v>0</v>
          </cell>
          <cell r="E1048">
            <v>0</v>
          </cell>
          <cell r="F1048">
            <v>0</v>
          </cell>
        </row>
        <row r="1049">
          <cell r="A1049">
            <v>2150215</v>
          </cell>
          <cell r="B1049" t="str">
            <v>    有色金属冶炼及压延加工业</v>
          </cell>
          <cell r="C1049">
            <v>0</v>
          </cell>
          <cell r="D1049">
            <v>0</v>
          </cell>
          <cell r="E1049">
            <v>0</v>
          </cell>
          <cell r="F1049">
            <v>0</v>
          </cell>
        </row>
        <row r="1050">
          <cell r="A1050">
            <v>2150299</v>
          </cell>
          <cell r="B1050" t="str">
            <v>    其他制造业支出</v>
          </cell>
          <cell r="C1050">
            <v>0</v>
          </cell>
          <cell r="D1050">
            <v>0</v>
          </cell>
          <cell r="E1050">
            <v>0</v>
          </cell>
          <cell r="F1050">
            <v>0</v>
          </cell>
        </row>
        <row r="1051">
          <cell r="A1051">
            <v>21503</v>
          </cell>
          <cell r="B1051" t="str">
            <v>  建筑业</v>
          </cell>
          <cell r="C1051">
            <v>0</v>
          </cell>
          <cell r="D1051">
            <v>0</v>
          </cell>
          <cell r="E1051">
            <v>0</v>
          </cell>
          <cell r="F1051">
            <v>0</v>
          </cell>
        </row>
        <row r="1052">
          <cell r="A1052">
            <v>2150301</v>
          </cell>
          <cell r="B1052" t="str">
            <v>    行政运行</v>
          </cell>
          <cell r="C1052">
            <v>0</v>
          </cell>
          <cell r="D1052">
            <v>0</v>
          </cell>
          <cell r="E1052">
            <v>0</v>
          </cell>
          <cell r="F1052">
            <v>0</v>
          </cell>
        </row>
        <row r="1053">
          <cell r="A1053">
            <v>2150302</v>
          </cell>
          <cell r="B1053" t="str">
            <v>    一般行政管理事务</v>
          </cell>
          <cell r="C1053">
            <v>0</v>
          </cell>
          <cell r="D1053">
            <v>0</v>
          </cell>
          <cell r="E1053">
            <v>0</v>
          </cell>
          <cell r="F1053">
            <v>0</v>
          </cell>
        </row>
        <row r="1054">
          <cell r="A1054">
            <v>2150303</v>
          </cell>
          <cell r="B1054" t="str">
            <v>    机关服务</v>
          </cell>
          <cell r="C1054">
            <v>0</v>
          </cell>
          <cell r="D1054">
            <v>0</v>
          </cell>
          <cell r="E1054">
            <v>0</v>
          </cell>
          <cell r="F1054">
            <v>0</v>
          </cell>
        </row>
        <row r="1055">
          <cell r="A1055">
            <v>2150399</v>
          </cell>
          <cell r="B1055" t="str">
            <v>    其他建筑业支出</v>
          </cell>
          <cell r="C1055">
            <v>0</v>
          </cell>
          <cell r="D1055">
            <v>0</v>
          </cell>
          <cell r="E1055">
            <v>0</v>
          </cell>
          <cell r="F1055">
            <v>0</v>
          </cell>
        </row>
        <row r="1056">
          <cell r="A1056">
            <v>21505</v>
          </cell>
          <cell r="B1056" t="str">
            <v>  工业和信息产业监管</v>
          </cell>
          <cell r="C1056">
            <v>566</v>
          </cell>
          <cell r="D1056">
            <v>0</v>
          </cell>
          <cell r="E1056">
            <v>0</v>
          </cell>
          <cell r="F1056">
            <v>566</v>
          </cell>
        </row>
        <row r="1057">
          <cell r="A1057">
            <v>2150501</v>
          </cell>
          <cell r="B1057" t="str">
            <v>    行政运行</v>
          </cell>
          <cell r="C1057">
            <v>393</v>
          </cell>
          <cell r="D1057">
            <v>0</v>
          </cell>
          <cell r="E1057">
            <v>0</v>
          </cell>
          <cell r="F1057">
            <v>393</v>
          </cell>
        </row>
        <row r="1058">
          <cell r="A1058">
            <v>2150502</v>
          </cell>
          <cell r="B1058" t="str">
            <v>    一般行政管理事务</v>
          </cell>
          <cell r="C1058">
            <v>0</v>
          </cell>
          <cell r="D1058">
            <v>0</v>
          </cell>
          <cell r="E1058">
            <v>0</v>
          </cell>
          <cell r="F1058">
            <v>0</v>
          </cell>
        </row>
        <row r="1059">
          <cell r="A1059">
            <v>2150503</v>
          </cell>
          <cell r="B1059" t="str">
            <v>    机关服务</v>
          </cell>
          <cell r="C1059">
            <v>0</v>
          </cell>
          <cell r="D1059">
            <v>0</v>
          </cell>
          <cell r="E1059">
            <v>0</v>
          </cell>
          <cell r="F1059">
            <v>0</v>
          </cell>
        </row>
        <row r="1060">
          <cell r="A1060">
            <v>2150505</v>
          </cell>
          <cell r="B1060" t="str">
            <v>    战备应急</v>
          </cell>
          <cell r="C1060">
            <v>0</v>
          </cell>
          <cell r="D1060">
            <v>0</v>
          </cell>
          <cell r="E1060">
            <v>0</v>
          </cell>
          <cell r="F1060">
            <v>0</v>
          </cell>
        </row>
        <row r="1061">
          <cell r="A1061">
            <v>2150507</v>
          </cell>
          <cell r="B1061" t="str">
            <v>    专用通信</v>
          </cell>
          <cell r="C1061">
            <v>0</v>
          </cell>
          <cell r="D1061">
            <v>0</v>
          </cell>
          <cell r="E1061">
            <v>0</v>
          </cell>
          <cell r="F1061">
            <v>0</v>
          </cell>
        </row>
        <row r="1062">
          <cell r="A1062">
            <v>2150508</v>
          </cell>
          <cell r="B1062" t="str">
            <v>    无线电及信息通信监管</v>
          </cell>
          <cell r="C1062">
            <v>0</v>
          </cell>
          <cell r="D1062">
            <v>0</v>
          </cell>
          <cell r="E1062">
            <v>0</v>
          </cell>
          <cell r="F1062">
            <v>0</v>
          </cell>
        </row>
        <row r="1063">
          <cell r="A1063">
            <v>2150516</v>
          </cell>
          <cell r="B1063" t="str">
            <v>    工程建设及运行维护</v>
          </cell>
          <cell r="C1063">
            <v>0</v>
          </cell>
          <cell r="D1063">
            <v>0</v>
          </cell>
          <cell r="E1063">
            <v>0</v>
          </cell>
          <cell r="F1063">
            <v>0</v>
          </cell>
        </row>
        <row r="1064">
          <cell r="A1064">
            <v>2150517</v>
          </cell>
          <cell r="B1064" t="str">
            <v>    产业发展</v>
          </cell>
          <cell r="C1064">
            <v>0</v>
          </cell>
          <cell r="D1064">
            <v>0</v>
          </cell>
          <cell r="E1064">
            <v>0</v>
          </cell>
          <cell r="F1064">
            <v>0</v>
          </cell>
        </row>
        <row r="1065">
          <cell r="A1065">
            <v>2150550</v>
          </cell>
          <cell r="B1065" t="str">
            <v>    事业运行</v>
          </cell>
          <cell r="C1065">
            <v>24</v>
          </cell>
          <cell r="D1065">
            <v>0</v>
          </cell>
          <cell r="E1065">
            <v>0</v>
          </cell>
          <cell r="F1065">
            <v>24</v>
          </cell>
        </row>
        <row r="1066">
          <cell r="A1066">
            <v>2150599</v>
          </cell>
          <cell r="B1066" t="str">
            <v>    其他工业和信息产业监管支出</v>
          </cell>
          <cell r="C1066">
            <v>149</v>
          </cell>
          <cell r="D1066">
            <v>0</v>
          </cell>
          <cell r="E1066">
            <v>0</v>
          </cell>
          <cell r="F1066">
            <v>149</v>
          </cell>
        </row>
        <row r="1067">
          <cell r="A1067">
            <v>21507</v>
          </cell>
          <cell r="B1067" t="str">
            <v>  国有资产监管</v>
          </cell>
          <cell r="C1067">
            <v>0</v>
          </cell>
          <cell r="D1067">
            <v>0</v>
          </cell>
          <cell r="E1067">
            <v>0</v>
          </cell>
          <cell r="F1067">
            <v>0</v>
          </cell>
        </row>
        <row r="1068">
          <cell r="A1068">
            <v>2150701</v>
          </cell>
          <cell r="B1068" t="str">
            <v>    行政运行</v>
          </cell>
          <cell r="C1068">
            <v>0</v>
          </cell>
          <cell r="D1068">
            <v>0</v>
          </cell>
          <cell r="E1068">
            <v>0</v>
          </cell>
          <cell r="F1068">
            <v>0</v>
          </cell>
        </row>
        <row r="1069">
          <cell r="A1069">
            <v>2150702</v>
          </cell>
          <cell r="B1069" t="str">
            <v>    一般行政管理事务</v>
          </cell>
          <cell r="C1069">
            <v>0</v>
          </cell>
          <cell r="D1069">
            <v>0</v>
          </cell>
          <cell r="E1069">
            <v>0</v>
          </cell>
          <cell r="F1069">
            <v>0</v>
          </cell>
        </row>
        <row r="1070">
          <cell r="A1070">
            <v>2150703</v>
          </cell>
          <cell r="B1070" t="str">
            <v>    机关服务</v>
          </cell>
          <cell r="C1070">
            <v>0</v>
          </cell>
          <cell r="D1070">
            <v>0</v>
          </cell>
          <cell r="E1070">
            <v>0</v>
          </cell>
          <cell r="F1070">
            <v>0</v>
          </cell>
        </row>
        <row r="1071">
          <cell r="A1071">
            <v>2150704</v>
          </cell>
          <cell r="B1071" t="str">
            <v>    国有企业监事会专项</v>
          </cell>
          <cell r="C1071">
            <v>0</v>
          </cell>
          <cell r="D1071">
            <v>0</v>
          </cell>
          <cell r="E1071">
            <v>0</v>
          </cell>
          <cell r="F1071">
            <v>0</v>
          </cell>
        </row>
        <row r="1072">
          <cell r="A1072">
            <v>2150705</v>
          </cell>
          <cell r="B1072" t="str">
            <v>    中央企业专项管理</v>
          </cell>
          <cell r="C1072">
            <v>0</v>
          </cell>
          <cell r="D1072">
            <v>0</v>
          </cell>
          <cell r="E1072">
            <v>0</v>
          </cell>
          <cell r="F1072">
            <v>0</v>
          </cell>
        </row>
        <row r="1073">
          <cell r="A1073">
            <v>2150799</v>
          </cell>
          <cell r="B1073" t="str">
            <v>    其他国有资产监管支出</v>
          </cell>
          <cell r="C1073">
            <v>0</v>
          </cell>
          <cell r="D1073">
            <v>0</v>
          </cell>
          <cell r="E1073">
            <v>0</v>
          </cell>
          <cell r="F1073">
            <v>0</v>
          </cell>
        </row>
        <row r="1074">
          <cell r="A1074">
            <v>21508</v>
          </cell>
          <cell r="B1074" t="str">
            <v>  支持中小企业发展和管理支出</v>
          </cell>
          <cell r="C1074">
            <v>0</v>
          </cell>
          <cell r="D1074">
            <v>0</v>
          </cell>
          <cell r="E1074">
            <v>0</v>
          </cell>
          <cell r="F1074">
            <v>0</v>
          </cell>
        </row>
        <row r="1075">
          <cell r="A1075">
            <v>2150801</v>
          </cell>
          <cell r="B1075" t="str">
            <v>    行政运行</v>
          </cell>
          <cell r="C1075">
            <v>0</v>
          </cell>
          <cell r="D1075">
            <v>0</v>
          </cell>
          <cell r="E1075">
            <v>0</v>
          </cell>
          <cell r="F1075">
            <v>0</v>
          </cell>
        </row>
        <row r="1076">
          <cell r="A1076">
            <v>2150802</v>
          </cell>
          <cell r="B1076" t="str">
            <v>    一般行政管理事务</v>
          </cell>
          <cell r="C1076">
            <v>0</v>
          </cell>
          <cell r="D1076">
            <v>0</v>
          </cell>
          <cell r="E1076">
            <v>0</v>
          </cell>
          <cell r="F1076">
            <v>0</v>
          </cell>
        </row>
        <row r="1077">
          <cell r="A1077">
            <v>2150803</v>
          </cell>
          <cell r="B1077" t="str">
            <v>    机关服务</v>
          </cell>
          <cell r="C1077">
            <v>0</v>
          </cell>
          <cell r="D1077">
            <v>0</v>
          </cell>
          <cell r="E1077">
            <v>0</v>
          </cell>
          <cell r="F1077">
            <v>0</v>
          </cell>
        </row>
        <row r="1078">
          <cell r="A1078">
            <v>2150804</v>
          </cell>
          <cell r="B1078" t="str">
            <v>    科技型中小企业技术创新基金</v>
          </cell>
          <cell r="C1078">
            <v>0</v>
          </cell>
          <cell r="D1078">
            <v>0</v>
          </cell>
          <cell r="E1078">
            <v>0</v>
          </cell>
          <cell r="F1078">
            <v>0</v>
          </cell>
        </row>
        <row r="1079">
          <cell r="A1079">
            <v>2150805</v>
          </cell>
          <cell r="B1079" t="str">
            <v>    中小企业发展专项</v>
          </cell>
          <cell r="C1079">
            <v>0</v>
          </cell>
          <cell r="D1079">
            <v>0</v>
          </cell>
          <cell r="E1079">
            <v>0</v>
          </cell>
          <cell r="F1079">
            <v>0</v>
          </cell>
        </row>
        <row r="1080">
          <cell r="A1080">
            <v>2150806</v>
          </cell>
          <cell r="B1080" t="str">
            <v>    减免房租补贴</v>
          </cell>
          <cell r="C1080">
            <v>0</v>
          </cell>
          <cell r="D1080">
            <v>0</v>
          </cell>
          <cell r="E1080">
            <v>0</v>
          </cell>
          <cell r="F1080">
            <v>0</v>
          </cell>
        </row>
        <row r="1081">
          <cell r="A1081">
            <v>2150899</v>
          </cell>
          <cell r="B1081" t="str">
            <v>    其他支持中小企业发展和管理支出</v>
          </cell>
          <cell r="C1081">
            <v>0</v>
          </cell>
          <cell r="D1081">
            <v>0</v>
          </cell>
          <cell r="E1081">
            <v>0</v>
          </cell>
          <cell r="F1081">
            <v>0</v>
          </cell>
        </row>
        <row r="1082">
          <cell r="A1082">
            <v>21599</v>
          </cell>
          <cell r="B1082" t="str">
            <v>  其他资源勘探工业信息等支出(款)</v>
          </cell>
          <cell r="C1082">
            <v>0</v>
          </cell>
          <cell r="D1082">
            <v>0</v>
          </cell>
          <cell r="E1082">
            <v>0</v>
          </cell>
          <cell r="F1082">
            <v>0</v>
          </cell>
        </row>
        <row r="1083">
          <cell r="A1083">
            <v>2159901</v>
          </cell>
          <cell r="B1083" t="str">
            <v>    黄金事务</v>
          </cell>
          <cell r="C1083">
            <v>0</v>
          </cell>
          <cell r="D1083">
            <v>0</v>
          </cell>
          <cell r="E1083">
            <v>0</v>
          </cell>
          <cell r="F1083">
            <v>0</v>
          </cell>
        </row>
        <row r="1084">
          <cell r="A1084">
            <v>2159904</v>
          </cell>
          <cell r="B1084" t="str">
            <v>    技术改造支出</v>
          </cell>
          <cell r="C1084">
            <v>0</v>
          </cell>
          <cell r="D1084">
            <v>0</v>
          </cell>
          <cell r="E1084">
            <v>0</v>
          </cell>
          <cell r="F1084">
            <v>0</v>
          </cell>
        </row>
        <row r="1085">
          <cell r="A1085">
            <v>2159905</v>
          </cell>
          <cell r="B1085" t="str">
            <v>    中药材扶持资金支出</v>
          </cell>
          <cell r="C1085">
            <v>0</v>
          </cell>
          <cell r="D1085">
            <v>0</v>
          </cell>
          <cell r="E1085">
            <v>0</v>
          </cell>
          <cell r="F1085">
            <v>0</v>
          </cell>
        </row>
        <row r="1086">
          <cell r="A1086">
            <v>2159906</v>
          </cell>
          <cell r="B1086" t="str">
            <v>    重点产业振兴和技术改造项目贷款贴息</v>
          </cell>
          <cell r="C1086">
            <v>0</v>
          </cell>
          <cell r="D1086">
            <v>0</v>
          </cell>
          <cell r="E1086">
            <v>0</v>
          </cell>
          <cell r="F1086">
            <v>0</v>
          </cell>
        </row>
        <row r="1087">
          <cell r="A1087">
            <v>2159999</v>
          </cell>
          <cell r="B1087" t="str">
            <v>    其他资源勘探工业信息等支出(项)</v>
          </cell>
          <cell r="C1087">
            <v>0</v>
          </cell>
          <cell r="D1087">
            <v>0</v>
          </cell>
          <cell r="E1087">
            <v>0</v>
          </cell>
          <cell r="F1087">
            <v>0</v>
          </cell>
        </row>
        <row r="1088">
          <cell r="A1088">
            <v>216</v>
          </cell>
          <cell r="B1088" t="str">
            <v>商业服务业等支出</v>
          </cell>
          <cell r="C1088">
            <v>214</v>
          </cell>
          <cell r="D1088">
            <v>0</v>
          </cell>
          <cell r="E1088">
            <v>0</v>
          </cell>
          <cell r="F1088">
            <v>214</v>
          </cell>
        </row>
        <row r="1089">
          <cell r="A1089">
            <v>21602</v>
          </cell>
          <cell r="B1089" t="str">
            <v>  商业流通事务</v>
          </cell>
          <cell r="C1089">
            <v>214</v>
          </cell>
          <cell r="D1089">
            <v>0</v>
          </cell>
          <cell r="E1089">
            <v>0</v>
          </cell>
          <cell r="F1089">
            <v>214</v>
          </cell>
        </row>
        <row r="1090">
          <cell r="A1090">
            <v>2160201</v>
          </cell>
          <cell r="B1090" t="str">
            <v>    行政运行</v>
          </cell>
          <cell r="C1090">
            <v>207</v>
          </cell>
          <cell r="D1090">
            <v>0</v>
          </cell>
          <cell r="E1090">
            <v>0</v>
          </cell>
          <cell r="F1090">
            <v>207</v>
          </cell>
        </row>
        <row r="1091">
          <cell r="A1091">
            <v>2160202</v>
          </cell>
          <cell r="B1091" t="str">
            <v>    一般行政管理事务</v>
          </cell>
          <cell r="C1091">
            <v>7</v>
          </cell>
          <cell r="D1091">
            <v>0</v>
          </cell>
          <cell r="E1091">
            <v>0</v>
          </cell>
          <cell r="F1091">
            <v>7</v>
          </cell>
        </row>
        <row r="1092">
          <cell r="A1092">
            <v>2160203</v>
          </cell>
          <cell r="B1092" t="str">
            <v>    机关服务</v>
          </cell>
          <cell r="C1092">
            <v>0</v>
          </cell>
          <cell r="D1092">
            <v>0</v>
          </cell>
          <cell r="E1092">
            <v>0</v>
          </cell>
          <cell r="F1092">
            <v>0</v>
          </cell>
        </row>
        <row r="1093">
          <cell r="A1093">
            <v>2160216</v>
          </cell>
          <cell r="B1093" t="str">
            <v>    食品流通安全补贴</v>
          </cell>
          <cell r="C1093">
            <v>0</v>
          </cell>
          <cell r="D1093">
            <v>0</v>
          </cell>
          <cell r="E1093">
            <v>0</v>
          </cell>
          <cell r="F1093">
            <v>0</v>
          </cell>
        </row>
        <row r="1094">
          <cell r="A1094">
            <v>2160217</v>
          </cell>
          <cell r="B1094" t="str">
            <v>    市场监测及信息管理</v>
          </cell>
          <cell r="C1094">
            <v>0</v>
          </cell>
          <cell r="D1094">
            <v>0</v>
          </cell>
          <cell r="E1094">
            <v>0</v>
          </cell>
          <cell r="F1094">
            <v>0</v>
          </cell>
        </row>
        <row r="1095">
          <cell r="A1095">
            <v>2160218</v>
          </cell>
          <cell r="B1095" t="str">
            <v>    民贸企业补贴</v>
          </cell>
          <cell r="C1095">
            <v>0</v>
          </cell>
          <cell r="D1095">
            <v>0</v>
          </cell>
          <cell r="E1095">
            <v>0</v>
          </cell>
          <cell r="F1095">
            <v>0</v>
          </cell>
        </row>
        <row r="1096">
          <cell r="A1096">
            <v>2160219</v>
          </cell>
          <cell r="B1096" t="str">
            <v>    民贸民品贷款贴息</v>
          </cell>
          <cell r="C1096">
            <v>0</v>
          </cell>
          <cell r="D1096">
            <v>0</v>
          </cell>
          <cell r="E1096">
            <v>0</v>
          </cell>
          <cell r="F1096">
            <v>0</v>
          </cell>
        </row>
        <row r="1097">
          <cell r="A1097">
            <v>2160250</v>
          </cell>
          <cell r="B1097" t="str">
            <v>    事业运行</v>
          </cell>
          <cell r="C1097">
            <v>0</v>
          </cell>
          <cell r="D1097">
            <v>0</v>
          </cell>
          <cell r="E1097">
            <v>0</v>
          </cell>
          <cell r="F1097">
            <v>0</v>
          </cell>
        </row>
        <row r="1098">
          <cell r="A1098">
            <v>2160299</v>
          </cell>
          <cell r="B1098" t="str">
            <v>    其他商业流通事务支出</v>
          </cell>
          <cell r="C1098">
            <v>0</v>
          </cell>
          <cell r="D1098">
            <v>0</v>
          </cell>
          <cell r="E1098">
            <v>0</v>
          </cell>
          <cell r="F1098">
            <v>0</v>
          </cell>
        </row>
        <row r="1099">
          <cell r="A1099">
            <v>21606</v>
          </cell>
          <cell r="B1099" t="str">
            <v>  涉外发展服务支出</v>
          </cell>
          <cell r="C1099">
            <v>0</v>
          </cell>
          <cell r="D1099">
            <v>0</v>
          </cell>
          <cell r="E1099">
            <v>0</v>
          </cell>
          <cell r="F1099">
            <v>0</v>
          </cell>
        </row>
        <row r="1100">
          <cell r="A1100">
            <v>2160601</v>
          </cell>
          <cell r="B1100" t="str">
            <v>    行政运行</v>
          </cell>
          <cell r="C1100">
            <v>0</v>
          </cell>
          <cell r="D1100">
            <v>0</v>
          </cell>
          <cell r="E1100">
            <v>0</v>
          </cell>
          <cell r="F1100">
            <v>0</v>
          </cell>
        </row>
        <row r="1101">
          <cell r="A1101">
            <v>2160602</v>
          </cell>
          <cell r="B1101" t="str">
            <v>    一般行政管理事务</v>
          </cell>
          <cell r="C1101">
            <v>0</v>
          </cell>
          <cell r="D1101">
            <v>0</v>
          </cell>
          <cell r="E1101">
            <v>0</v>
          </cell>
          <cell r="F1101">
            <v>0</v>
          </cell>
        </row>
        <row r="1102">
          <cell r="A1102">
            <v>2160603</v>
          </cell>
          <cell r="B1102" t="str">
            <v>    机关服务</v>
          </cell>
          <cell r="C1102">
            <v>0</v>
          </cell>
          <cell r="D1102">
            <v>0</v>
          </cell>
          <cell r="E1102">
            <v>0</v>
          </cell>
          <cell r="F1102">
            <v>0</v>
          </cell>
        </row>
        <row r="1103">
          <cell r="A1103">
            <v>2160607</v>
          </cell>
          <cell r="B1103" t="str">
            <v>    外商投资环境建设补助资金</v>
          </cell>
          <cell r="C1103">
            <v>0</v>
          </cell>
          <cell r="D1103">
            <v>0</v>
          </cell>
          <cell r="E1103">
            <v>0</v>
          </cell>
          <cell r="F1103">
            <v>0</v>
          </cell>
        </row>
        <row r="1104">
          <cell r="A1104">
            <v>2160699</v>
          </cell>
          <cell r="B1104" t="str">
            <v>    其他涉外发展服务支出</v>
          </cell>
          <cell r="C1104">
            <v>0</v>
          </cell>
          <cell r="D1104">
            <v>0</v>
          </cell>
          <cell r="E1104">
            <v>0</v>
          </cell>
          <cell r="F1104">
            <v>0</v>
          </cell>
        </row>
        <row r="1105">
          <cell r="A1105">
            <v>21699</v>
          </cell>
          <cell r="B1105" t="str">
            <v>  其他商业服务业等支出(款)</v>
          </cell>
          <cell r="C1105">
            <v>0</v>
          </cell>
          <cell r="D1105">
            <v>0</v>
          </cell>
          <cell r="E1105">
            <v>0</v>
          </cell>
          <cell r="F1105">
            <v>0</v>
          </cell>
        </row>
        <row r="1106">
          <cell r="A1106">
            <v>2169901</v>
          </cell>
          <cell r="B1106" t="str">
            <v>    服务业基础设施建设</v>
          </cell>
          <cell r="C1106">
            <v>0</v>
          </cell>
          <cell r="D1106">
            <v>0</v>
          </cell>
          <cell r="E1106">
            <v>0</v>
          </cell>
          <cell r="F1106">
            <v>0</v>
          </cell>
        </row>
        <row r="1107">
          <cell r="A1107">
            <v>2169999</v>
          </cell>
          <cell r="B1107" t="str">
            <v>    其他商业服务业等支出(项)</v>
          </cell>
          <cell r="C1107">
            <v>0</v>
          </cell>
          <cell r="D1107">
            <v>0</v>
          </cell>
          <cell r="E1107">
            <v>0</v>
          </cell>
          <cell r="F1107">
            <v>0</v>
          </cell>
        </row>
        <row r="1108">
          <cell r="A1108">
            <v>217</v>
          </cell>
          <cell r="B1108" t="str">
            <v>金融支出</v>
          </cell>
          <cell r="C1108">
            <v>363</v>
          </cell>
          <cell r="D1108">
            <v>0</v>
          </cell>
          <cell r="E1108">
            <v>0</v>
          </cell>
          <cell r="F1108">
            <v>363</v>
          </cell>
        </row>
        <row r="1109">
          <cell r="A1109">
            <v>21701</v>
          </cell>
          <cell r="B1109" t="str">
            <v>  金融部门行政支出</v>
          </cell>
          <cell r="C1109">
            <v>0</v>
          </cell>
          <cell r="D1109">
            <v>0</v>
          </cell>
          <cell r="E1109">
            <v>0</v>
          </cell>
          <cell r="F1109">
            <v>0</v>
          </cell>
        </row>
        <row r="1110">
          <cell r="A1110">
            <v>2170101</v>
          </cell>
          <cell r="B1110" t="str">
            <v>    行政运行</v>
          </cell>
          <cell r="C1110">
            <v>0</v>
          </cell>
          <cell r="D1110">
            <v>0</v>
          </cell>
          <cell r="E1110">
            <v>0</v>
          </cell>
          <cell r="F1110">
            <v>0</v>
          </cell>
        </row>
        <row r="1111">
          <cell r="A1111">
            <v>2170102</v>
          </cell>
          <cell r="B1111" t="str">
            <v>    一般行政管理事务</v>
          </cell>
          <cell r="C1111">
            <v>0</v>
          </cell>
          <cell r="D1111">
            <v>0</v>
          </cell>
          <cell r="E1111">
            <v>0</v>
          </cell>
          <cell r="F1111">
            <v>0</v>
          </cell>
        </row>
        <row r="1112">
          <cell r="A1112">
            <v>2170103</v>
          </cell>
          <cell r="B1112" t="str">
            <v>    机关服务</v>
          </cell>
          <cell r="C1112">
            <v>0</v>
          </cell>
          <cell r="D1112">
            <v>0</v>
          </cell>
          <cell r="E1112">
            <v>0</v>
          </cell>
          <cell r="F1112">
            <v>0</v>
          </cell>
        </row>
        <row r="1113">
          <cell r="A1113">
            <v>2170104</v>
          </cell>
          <cell r="B1113" t="str">
            <v>    安全防卫</v>
          </cell>
          <cell r="C1113">
            <v>0</v>
          </cell>
          <cell r="D1113">
            <v>0</v>
          </cell>
          <cell r="E1113">
            <v>0</v>
          </cell>
          <cell r="F1113">
            <v>0</v>
          </cell>
        </row>
        <row r="1114">
          <cell r="A1114">
            <v>2170150</v>
          </cell>
          <cell r="B1114" t="str">
            <v>    事业运行</v>
          </cell>
          <cell r="C1114">
            <v>0</v>
          </cell>
          <cell r="D1114">
            <v>0</v>
          </cell>
          <cell r="E1114">
            <v>0</v>
          </cell>
          <cell r="F1114">
            <v>0</v>
          </cell>
        </row>
        <row r="1115">
          <cell r="A1115">
            <v>2170199</v>
          </cell>
          <cell r="B1115" t="str">
            <v>    金融部门其他行政支出</v>
          </cell>
          <cell r="C1115">
            <v>0</v>
          </cell>
          <cell r="D1115">
            <v>0</v>
          </cell>
          <cell r="E1115">
            <v>0</v>
          </cell>
          <cell r="F1115">
            <v>0</v>
          </cell>
        </row>
        <row r="1116">
          <cell r="A1116">
            <v>21702</v>
          </cell>
          <cell r="B1116" t="str">
            <v>  金融部门监管支出</v>
          </cell>
          <cell r="C1116">
            <v>0</v>
          </cell>
          <cell r="D1116">
            <v>0</v>
          </cell>
          <cell r="E1116">
            <v>0</v>
          </cell>
          <cell r="F1116">
            <v>0</v>
          </cell>
        </row>
        <row r="1117">
          <cell r="A1117">
            <v>2170201</v>
          </cell>
          <cell r="B1117" t="str">
            <v>    货币发行</v>
          </cell>
          <cell r="C1117">
            <v>0</v>
          </cell>
          <cell r="D1117">
            <v>0</v>
          </cell>
          <cell r="E1117">
            <v>0</v>
          </cell>
          <cell r="F1117">
            <v>0</v>
          </cell>
        </row>
        <row r="1118">
          <cell r="A1118">
            <v>2170202</v>
          </cell>
          <cell r="B1118" t="str">
            <v>    金融服务</v>
          </cell>
          <cell r="C1118">
            <v>0</v>
          </cell>
          <cell r="D1118">
            <v>0</v>
          </cell>
          <cell r="E1118">
            <v>0</v>
          </cell>
          <cell r="F1118">
            <v>0</v>
          </cell>
        </row>
        <row r="1119">
          <cell r="A1119">
            <v>2170203</v>
          </cell>
          <cell r="B1119" t="str">
            <v>    反假币</v>
          </cell>
          <cell r="C1119">
            <v>0</v>
          </cell>
          <cell r="D1119">
            <v>0</v>
          </cell>
          <cell r="E1119">
            <v>0</v>
          </cell>
          <cell r="F1119">
            <v>0</v>
          </cell>
        </row>
        <row r="1120">
          <cell r="A1120">
            <v>2170204</v>
          </cell>
          <cell r="B1120" t="str">
            <v>    重点金融机构监管</v>
          </cell>
          <cell r="C1120">
            <v>0</v>
          </cell>
          <cell r="D1120">
            <v>0</v>
          </cell>
          <cell r="E1120">
            <v>0</v>
          </cell>
          <cell r="F1120">
            <v>0</v>
          </cell>
        </row>
        <row r="1121">
          <cell r="A1121">
            <v>2170205</v>
          </cell>
          <cell r="B1121" t="str">
            <v>    金融稽查与案件处理</v>
          </cell>
          <cell r="C1121">
            <v>0</v>
          </cell>
          <cell r="D1121">
            <v>0</v>
          </cell>
          <cell r="E1121">
            <v>0</v>
          </cell>
          <cell r="F1121">
            <v>0</v>
          </cell>
        </row>
        <row r="1122">
          <cell r="A1122">
            <v>2170206</v>
          </cell>
          <cell r="B1122" t="str">
            <v>    金融行业电子化建设</v>
          </cell>
          <cell r="C1122">
            <v>0</v>
          </cell>
          <cell r="D1122">
            <v>0</v>
          </cell>
          <cell r="E1122">
            <v>0</v>
          </cell>
          <cell r="F1122">
            <v>0</v>
          </cell>
        </row>
        <row r="1123">
          <cell r="A1123">
            <v>2170207</v>
          </cell>
          <cell r="B1123" t="str">
            <v>    从业人员资格考试</v>
          </cell>
          <cell r="C1123">
            <v>0</v>
          </cell>
          <cell r="D1123">
            <v>0</v>
          </cell>
          <cell r="E1123">
            <v>0</v>
          </cell>
          <cell r="F1123">
            <v>0</v>
          </cell>
        </row>
        <row r="1124">
          <cell r="A1124">
            <v>2170208</v>
          </cell>
          <cell r="B1124" t="str">
            <v>    反洗钱</v>
          </cell>
          <cell r="C1124">
            <v>0</v>
          </cell>
          <cell r="D1124">
            <v>0</v>
          </cell>
          <cell r="E1124">
            <v>0</v>
          </cell>
          <cell r="F1124">
            <v>0</v>
          </cell>
        </row>
        <row r="1125">
          <cell r="A1125">
            <v>2170299</v>
          </cell>
          <cell r="B1125" t="str">
            <v>    金融部门其他监管支出</v>
          </cell>
          <cell r="C1125">
            <v>0</v>
          </cell>
          <cell r="D1125">
            <v>0</v>
          </cell>
          <cell r="E1125">
            <v>0</v>
          </cell>
          <cell r="F1125">
            <v>0</v>
          </cell>
        </row>
        <row r="1126">
          <cell r="A1126">
            <v>21703</v>
          </cell>
          <cell r="B1126" t="str">
            <v>  金融发展支出</v>
          </cell>
          <cell r="C1126">
            <v>0</v>
          </cell>
          <cell r="D1126">
            <v>0</v>
          </cell>
          <cell r="E1126">
            <v>0</v>
          </cell>
          <cell r="F1126">
            <v>0</v>
          </cell>
        </row>
        <row r="1127">
          <cell r="A1127">
            <v>2170301</v>
          </cell>
          <cell r="B1127" t="str">
            <v>    政策性银行亏损补贴</v>
          </cell>
          <cell r="C1127">
            <v>0</v>
          </cell>
          <cell r="D1127">
            <v>0</v>
          </cell>
          <cell r="E1127">
            <v>0</v>
          </cell>
          <cell r="F1127">
            <v>0</v>
          </cell>
        </row>
        <row r="1128">
          <cell r="A1128">
            <v>2170302</v>
          </cell>
          <cell r="B1128" t="str">
            <v>    利息费用补贴支出</v>
          </cell>
          <cell r="C1128">
            <v>0</v>
          </cell>
          <cell r="D1128">
            <v>0</v>
          </cell>
          <cell r="E1128">
            <v>0</v>
          </cell>
          <cell r="F1128">
            <v>0</v>
          </cell>
        </row>
        <row r="1129">
          <cell r="A1129">
            <v>2170303</v>
          </cell>
          <cell r="B1129" t="str">
            <v>    补充资本金</v>
          </cell>
          <cell r="C1129">
            <v>0</v>
          </cell>
          <cell r="D1129">
            <v>0</v>
          </cell>
          <cell r="E1129">
            <v>0</v>
          </cell>
          <cell r="F1129">
            <v>0</v>
          </cell>
        </row>
        <row r="1130">
          <cell r="A1130">
            <v>2170304</v>
          </cell>
          <cell r="B1130" t="str">
            <v>    风险基金补助</v>
          </cell>
          <cell r="C1130">
            <v>0</v>
          </cell>
          <cell r="D1130">
            <v>0</v>
          </cell>
          <cell r="E1130">
            <v>0</v>
          </cell>
          <cell r="F1130">
            <v>0</v>
          </cell>
        </row>
        <row r="1131">
          <cell r="A1131">
            <v>2170399</v>
          </cell>
          <cell r="B1131" t="str">
            <v>    其他金融发展支出</v>
          </cell>
          <cell r="C1131">
            <v>0</v>
          </cell>
          <cell r="D1131">
            <v>0</v>
          </cell>
          <cell r="E1131">
            <v>0</v>
          </cell>
          <cell r="F1131">
            <v>0</v>
          </cell>
        </row>
        <row r="1132">
          <cell r="A1132">
            <v>21704</v>
          </cell>
          <cell r="B1132" t="str">
            <v>  金融调控支出</v>
          </cell>
          <cell r="C1132">
            <v>0</v>
          </cell>
          <cell r="D1132">
            <v>0</v>
          </cell>
          <cell r="E1132">
            <v>0</v>
          </cell>
          <cell r="F1132">
            <v>0</v>
          </cell>
        </row>
        <row r="1133">
          <cell r="A1133">
            <v>2170401</v>
          </cell>
          <cell r="B1133" t="str">
            <v>    中央银行亏损补贴</v>
          </cell>
          <cell r="C1133">
            <v>0</v>
          </cell>
          <cell r="D1133">
            <v>0</v>
          </cell>
          <cell r="E1133">
            <v>0</v>
          </cell>
          <cell r="F1133">
            <v>0</v>
          </cell>
        </row>
        <row r="1134">
          <cell r="A1134">
            <v>2170499</v>
          </cell>
          <cell r="B1134" t="str">
            <v>    其他金融调控支出</v>
          </cell>
          <cell r="C1134">
            <v>0</v>
          </cell>
          <cell r="D1134">
            <v>0</v>
          </cell>
          <cell r="E1134">
            <v>0</v>
          </cell>
          <cell r="F1134">
            <v>0</v>
          </cell>
        </row>
        <row r="1135">
          <cell r="A1135">
            <v>21799</v>
          </cell>
          <cell r="B1135" t="str">
            <v>  其他金融支出(款)</v>
          </cell>
          <cell r="C1135">
            <v>363</v>
          </cell>
          <cell r="D1135">
            <v>0</v>
          </cell>
          <cell r="E1135">
            <v>0</v>
          </cell>
          <cell r="F1135">
            <v>363</v>
          </cell>
        </row>
        <row r="1136">
          <cell r="A1136">
            <v>2179902</v>
          </cell>
          <cell r="B1136" t="str">
            <v>    重点企业贷款贴息</v>
          </cell>
          <cell r="C1136">
            <v>313</v>
          </cell>
          <cell r="D1136">
            <v>0</v>
          </cell>
          <cell r="E1136">
            <v>0</v>
          </cell>
          <cell r="F1136">
            <v>313</v>
          </cell>
        </row>
        <row r="1137">
          <cell r="A1137">
            <v>2179999</v>
          </cell>
          <cell r="B1137" t="str">
            <v>    其他金融支出(项)</v>
          </cell>
          <cell r="C1137">
            <v>50</v>
          </cell>
          <cell r="D1137">
            <v>0</v>
          </cell>
          <cell r="E1137">
            <v>0</v>
          </cell>
          <cell r="F1137">
            <v>50</v>
          </cell>
        </row>
        <row r="1138">
          <cell r="A1138">
            <v>219</v>
          </cell>
          <cell r="B1138" t="str">
            <v>援助其他地区支出</v>
          </cell>
          <cell r="C1138">
            <v>0</v>
          </cell>
          <cell r="D1138">
            <v>0</v>
          </cell>
          <cell r="E1138">
            <v>0</v>
          </cell>
          <cell r="F1138">
            <v>0</v>
          </cell>
        </row>
        <row r="1139">
          <cell r="A1139">
            <v>21901</v>
          </cell>
          <cell r="B1139" t="str">
            <v>  一般公共服务</v>
          </cell>
          <cell r="C1139">
            <v>0</v>
          </cell>
          <cell r="D1139">
            <v>0</v>
          </cell>
          <cell r="E1139">
            <v>0</v>
          </cell>
          <cell r="F1139">
            <v>0</v>
          </cell>
        </row>
        <row r="1140">
          <cell r="A1140">
            <v>21902</v>
          </cell>
          <cell r="B1140" t="str">
            <v>  教育</v>
          </cell>
          <cell r="C1140">
            <v>0</v>
          </cell>
          <cell r="D1140">
            <v>0</v>
          </cell>
          <cell r="E1140">
            <v>0</v>
          </cell>
          <cell r="F1140">
            <v>0</v>
          </cell>
        </row>
        <row r="1141">
          <cell r="A1141">
            <v>21903</v>
          </cell>
          <cell r="B1141" t="str">
            <v>  文化体育与传媒</v>
          </cell>
          <cell r="C1141">
            <v>0</v>
          </cell>
          <cell r="D1141">
            <v>0</v>
          </cell>
          <cell r="E1141">
            <v>0</v>
          </cell>
          <cell r="F1141">
            <v>0</v>
          </cell>
        </row>
        <row r="1142">
          <cell r="A1142">
            <v>21904</v>
          </cell>
          <cell r="B1142" t="str">
            <v>  医疗卫生</v>
          </cell>
          <cell r="C1142">
            <v>0</v>
          </cell>
          <cell r="D1142">
            <v>0</v>
          </cell>
          <cell r="E1142">
            <v>0</v>
          </cell>
          <cell r="F1142">
            <v>0</v>
          </cell>
        </row>
        <row r="1143">
          <cell r="A1143">
            <v>21905</v>
          </cell>
          <cell r="B1143" t="str">
            <v>  节能环保</v>
          </cell>
          <cell r="C1143">
            <v>0</v>
          </cell>
          <cell r="D1143">
            <v>0</v>
          </cell>
          <cell r="E1143">
            <v>0</v>
          </cell>
          <cell r="F1143">
            <v>0</v>
          </cell>
        </row>
        <row r="1144">
          <cell r="A1144">
            <v>21906</v>
          </cell>
          <cell r="B1144" t="str">
            <v>  农业</v>
          </cell>
          <cell r="C1144">
            <v>0</v>
          </cell>
          <cell r="D1144">
            <v>0</v>
          </cell>
          <cell r="E1144">
            <v>0</v>
          </cell>
          <cell r="F1144">
            <v>0</v>
          </cell>
        </row>
        <row r="1145">
          <cell r="A1145">
            <v>21907</v>
          </cell>
          <cell r="B1145" t="str">
            <v>  交通运输</v>
          </cell>
          <cell r="C1145">
            <v>0</v>
          </cell>
          <cell r="D1145">
            <v>0</v>
          </cell>
          <cell r="E1145">
            <v>0</v>
          </cell>
          <cell r="F1145">
            <v>0</v>
          </cell>
        </row>
        <row r="1146">
          <cell r="A1146">
            <v>21908</v>
          </cell>
          <cell r="B1146" t="str">
            <v>  住房保障</v>
          </cell>
          <cell r="C1146">
            <v>0</v>
          </cell>
          <cell r="D1146">
            <v>0</v>
          </cell>
          <cell r="E1146">
            <v>0</v>
          </cell>
          <cell r="F1146">
            <v>0</v>
          </cell>
        </row>
        <row r="1147">
          <cell r="A1147">
            <v>21999</v>
          </cell>
          <cell r="B1147" t="str">
            <v>  其他支出</v>
          </cell>
          <cell r="C1147">
            <v>0</v>
          </cell>
          <cell r="D1147">
            <v>0</v>
          </cell>
          <cell r="E1147">
            <v>0</v>
          </cell>
          <cell r="F1147">
            <v>0</v>
          </cell>
        </row>
        <row r="1148">
          <cell r="A1148">
            <v>220</v>
          </cell>
          <cell r="B1148" t="str">
            <v>自然资源海洋气象等支出</v>
          </cell>
          <cell r="C1148">
            <v>1388</v>
          </cell>
          <cell r="D1148">
            <v>24</v>
          </cell>
          <cell r="E1148">
            <v>43</v>
          </cell>
          <cell r="F1148">
            <v>1455</v>
          </cell>
        </row>
        <row r="1149">
          <cell r="A1149">
            <v>22001</v>
          </cell>
          <cell r="B1149" t="str">
            <v>  自然资源事务</v>
          </cell>
          <cell r="C1149">
            <v>1204</v>
          </cell>
          <cell r="D1149">
            <v>24</v>
          </cell>
          <cell r="E1149">
            <v>43</v>
          </cell>
          <cell r="F1149">
            <v>1271</v>
          </cell>
        </row>
        <row r="1150">
          <cell r="A1150">
            <v>2200101</v>
          </cell>
          <cell r="B1150" t="str">
            <v>    行政运行</v>
          </cell>
          <cell r="C1150">
            <v>539</v>
          </cell>
          <cell r="D1150">
            <v>0</v>
          </cell>
          <cell r="E1150">
            <v>0</v>
          </cell>
          <cell r="F1150">
            <v>539</v>
          </cell>
        </row>
        <row r="1151">
          <cell r="A1151">
            <v>2200102</v>
          </cell>
          <cell r="B1151" t="str">
            <v>    一般行政管理事务</v>
          </cell>
          <cell r="C1151">
            <v>0</v>
          </cell>
          <cell r="D1151">
            <v>0</v>
          </cell>
          <cell r="E1151">
            <v>0</v>
          </cell>
          <cell r="F1151">
            <v>0</v>
          </cell>
        </row>
        <row r="1152">
          <cell r="A1152">
            <v>2200103</v>
          </cell>
          <cell r="B1152" t="str">
            <v>    机关服务</v>
          </cell>
          <cell r="C1152">
            <v>0</v>
          </cell>
          <cell r="D1152">
            <v>0</v>
          </cell>
          <cell r="E1152">
            <v>0</v>
          </cell>
          <cell r="F1152">
            <v>0</v>
          </cell>
        </row>
        <row r="1153">
          <cell r="A1153">
            <v>2200104</v>
          </cell>
          <cell r="B1153" t="str">
            <v>    自然资源规划及管理</v>
          </cell>
          <cell r="C1153">
            <v>18</v>
          </cell>
          <cell r="D1153">
            <v>24</v>
          </cell>
          <cell r="E1153">
            <v>43</v>
          </cell>
          <cell r="F1153">
            <v>85</v>
          </cell>
        </row>
        <row r="1154">
          <cell r="A1154">
            <v>2200106</v>
          </cell>
          <cell r="B1154" t="str">
            <v>    自然资源利用与保护</v>
          </cell>
          <cell r="C1154">
            <v>44</v>
          </cell>
          <cell r="D1154">
            <v>0</v>
          </cell>
          <cell r="E1154">
            <v>0</v>
          </cell>
          <cell r="F1154">
            <v>44</v>
          </cell>
        </row>
        <row r="1155">
          <cell r="A1155">
            <v>2200107</v>
          </cell>
          <cell r="B1155" t="str">
            <v>    自然资源社会公益服务</v>
          </cell>
          <cell r="C1155">
            <v>0</v>
          </cell>
          <cell r="D1155">
            <v>0</v>
          </cell>
          <cell r="E1155">
            <v>0</v>
          </cell>
          <cell r="F1155">
            <v>0</v>
          </cell>
        </row>
        <row r="1156">
          <cell r="A1156">
            <v>2200108</v>
          </cell>
          <cell r="B1156" t="str">
            <v>    自然资源行业业务管理</v>
          </cell>
          <cell r="C1156">
            <v>147</v>
          </cell>
          <cell r="D1156">
            <v>0</v>
          </cell>
          <cell r="E1156">
            <v>0</v>
          </cell>
          <cell r="F1156">
            <v>147</v>
          </cell>
        </row>
        <row r="1157">
          <cell r="A1157">
            <v>2200109</v>
          </cell>
          <cell r="B1157" t="str">
            <v>    自然资源调查与确权登记</v>
          </cell>
          <cell r="C1157">
            <v>41</v>
          </cell>
          <cell r="D1157">
            <v>0</v>
          </cell>
          <cell r="E1157">
            <v>0</v>
          </cell>
          <cell r="F1157">
            <v>41</v>
          </cell>
        </row>
        <row r="1158">
          <cell r="A1158">
            <v>2200112</v>
          </cell>
          <cell r="B1158" t="str">
            <v>    土地资源储备支出</v>
          </cell>
          <cell r="C1158">
            <v>0</v>
          </cell>
          <cell r="D1158">
            <v>0</v>
          </cell>
          <cell r="E1158">
            <v>0</v>
          </cell>
          <cell r="F1158">
            <v>0</v>
          </cell>
        </row>
        <row r="1159">
          <cell r="A1159">
            <v>2200113</v>
          </cell>
          <cell r="B1159" t="str">
            <v>    地质矿产资源与环境调查</v>
          </cell>
          <cell r="C1159">
            <v>0</v>
          </cell>
          <cell r="D1159">
            <v>0</v>
          </cell>
          <cell r="E1159">
            <v>0</v>
          </cell>
          <cell r="F1159">
            <v>0</v>
          </cell>
        </row>
        <row r="1160">
          <cell r="A1160">
            <v>2200114</v>
          </cell>
          <cell r="B1160" t="str">
            <v>　　地质勘查与矿产资源管理</v>
          </cell>
          <cell r="C1160">
            <v>0</v>
          </cell>
          <cell r="D1160">
            <v>0</v>
          </cell>
          <cell r="E1160">
            <v>0</v>
          </cell>
          <cell r="F1160">
            <v>0</v>
          </cell>
        </row>
        <row r="1161">
          <cell r="A1161">
            <v>2200115</v>
          </cell>
          <cell r="B1161" t="str">
            <v>    地质转产项目财政贴息</v>
          </cell>
          <cell r="C1161">
            <v>0</v>
          </cell>
          <cell r="D1161">
            <v>0</v>
          </cell>
          <cell r="E1161">
            <v>0</v>
          </cell>
          <cell r="F1161">
            <v>0</v>
          </cell>
        </row>
        <row r="1162">
          <cell r="A1162">
            <v>2200116</v>
          </cell>
          <cell r="B1162" t="str">
            <v>    国外风险勘查</v>
          </cell>
          <cell r="C1162">
            <v>0</v>
          </cell>
          <cell r="D1162">
            <v>0</v>
          </cell>
          <cell r="E1162">
            <v>0</v>
          </cell>
          <cell r="F1162">
            <v>0</v>
          </cell>
        </row>
        <row r="1163">
          <cell r="A1163">
            <v>2200119</v>
          </cell>
          <cell r="B1163" t="str">
            <v>    地质勘查基金(周转金)支出</v>
          </cell>
          <cell r="C1163">
            <v>0</v>
          </cell>
          <cell r="D1163">
            <v>0</v>
          </cell>
          <cell r="E1163">
            <v>0</v>
          </cell>
          <cell r="F1163">
            <v>0</v>
          </cell>
        </row>
        <row r="1164">
          <cell r="A1164">
            <v>2200120</v>
          </cell>
          <cell r="B1164" t="str">
            <v>    海域与海岛管理</v>
          </cell>
          <cell r="C1164">
            <v>0</v>
          </cell>
          <cell r="D1164">
            <v>0</v>
          </cell>
          <cell r="E1164">
            <v>0</v>
          </cell>
          <cell r="F1164">
            <v>0</v>
          </cell>
        </row>
        <row r="1165">
          <cell r="A1165">
            <v>2200121</v>
          </cell>
          <cell r="B1165" t="str">
            <v>    自然资源国际合作与海洋权益维护</v>
          </cell>
          <cell r="C1165">
            <v>0</v>
          </cell>
          <cell r="D1165">
            <v>0</v>
          </cell>
          <cell r="E1165">
            <v>0</v>
          </cell>
          <cell r="F1165">
            <v>0</v>
          </cell>
        </row>
        <row r="1166">
          <cell r="A1166">
            <v>2200122</v>
          </cell>
          <cell r="B1166" t="str">
            <v>    自然资源卫星</v>
          </cell>
          <cell r="C1166">
            <v>0</v>
          </cell>
          <cell r="D1166">
            <v>0</v>
          </cell>
          <cell r="E1166">
            <v>0</v>
          </cell>
          <cell r="F1166">
            <v>0</v>
          </cell>
        </row>
        <row r="1167">
          <cell r="A1167">
            <v>2200123</v>
          </cell>
          <cell r="B1167" t="str">
            <v>    极地考察</v>
          </cell>
          <cell r="C1167">
            <v>0</v>
          </cell>
          <cell r="D1167">
            <v>0</v>
          </cell>
          <cell r="E1167">
            <v>0</v>
          </cell>
          <cell r="F1167">
            <v>0</v>
          </cell>
        </row>
        <row r="1168">
          <cell r="A1168">
            <v>2200124</v>
          </cell>
          <cell r="B1168" t="str">
            <v>    深海调查与资源开发</v>
          </cell>
          <cell r="C1168">
            <v>0</v>
          </cell>
          <cell r="D1168">
            <v>0</v>
          </cell>
          <cell r="E1168">
            <v>0</v>
          </cell>
          <cell r="F1168">
            <v>0</v>
          </cell>
        </row>
        <row r="1169">
          <cell r="A1169">
            <v>2200125</v>
          </cell>
          <cell r="B1169" t="str">
            <v>    海港航标维护</v>
          </cell>
          <cell r="C1169">
            <v>0</v>
          </cell>
          <cell r="D1169">
            <v>0</v>
          </cell>
          <cell r="E1169">
            <v>0</v>
          </cell>
          <cell r="F1169">
            <v>0</v>
          </cell>
        </row>
        <row r="1170">
          <cell r="A1170">
            <v>2200126</v>
          </cell>
          <cell r="B1170" t="str">
            <v>    海水淡化</v>
          </cell>
          <cell r="C1170">
            <v>0</v>
          </cell>
          <cell r="D1170">
            <v>0</v>
          </cell>
          <cell r="E1170">
            <v>0</v>
          </cell>
          <cell r="F1170">
            <v>0</v>
          </cell>
        </row>
        <row r="1171">
          <cell r="A1171">
            <v>2200127</v>
          </cell>
          <cell r="B1171" t="str">
            <v>    无居民海岛使用金支出</v>
          </cell>
          <cell r="C1171">
            <v>0</v>
          </cell>
          <cell r="D1171">
            <v>0</v>
          </cell>
          <cell r="E1171">
            <v>0</v>
          </cell>
          <cell r="F1171">
            <v>0</v>
          </cell>
        </row>
        <row r="1172">
          <cell r="A1172">
            <v>2200128</v>
          </cell>
          <cell r="B1172" t="str">
            <v>    海洋战略规划与预警监测</v>
          </cell>
          <cell r="C1172">
            <v>0</v>
          </cell>
          <cell r="D1172">
            <v>0</v>
          </cell>
          <cell r="E1172">
            <v>0</v>
          </cell>
          <cell r="F1172">
            <v>0</v>
          </cell>
        </row>
        <row r="1173">
          <cell r="A1173">
            <v>2200129</v>
          </cell>
          <cell r="B1173" t="str">
            <v>    基础测绘与地理信息监管</v>
          </cell>
          <cell r="C1173">
            <v>0</v>
          </cell>
          <cell r="D1173">
            <v>0</v>
          </cell>
          <cell r="E1173">
            <v>0</v>
          </cell>
          <cell r="F1173">
            <v>0</v>
          </cell>
        </row>
        <row r="1174">
          <cell r="A1174">
            <v>2200150</v>
          </cell>
          <cell r="B1174" t="str">
            <v>    事业运行</v>
          </cell>
          <cell r="C1174">
            <v>415</v>
          </cell>
          <cell r="D1174">
            <v>0</v>
          </cell>
          <cell r="E1174">
            <v>0</v>
          </cell>
          <cell r="F1174">
            <v>415</v>
          </cell>
        </row>
        <row r="1175">
          <cell r="A1175">
            <v>2200199</v>
          </cell>
          <cell r="B1175" t="str">
            <v>    其他自然资源事务支出</v>
          </cell>
          <cell r="C1175">
            <v>0</v>
          </cell>
          <cell r="D1175">
            <v>0</v>
          </cell>
          <cell r="E1175">
            <v>0</v>
          </cell>
          <cell r="F1175">
            <v>0</v>
          </cell>
        </row>
        <row r="1176">
          <cell r="A1176">
            <v>22005</v>
          </cell>
          <cell r="B1176" t="str">
            <v>  气象事务</v>
          </cell>
          <cell r="C1176">
            <v>173</v>
          </cell>
          <cell r="D1176">
            <v>0</v>
          </cell>
          <cell r="E1176">
            <v>0</v>
          </cell>
          <cell r="F1176">
            <v>173</v>
          </cell>
        </row>
        <row r="1177">
          <cell r="A1177">
            <v>2200501</v>
          </cell>
          <cell r="B1177" t="str">
            <v>    行政运行</v>
          </cell>
          <cell r="C1177">
            <v>20</v>
          </cell>
          <cell r="D1177">
            <v>0</v>
          </cell>
          <cell r="E1177">
            <v>0</v>
          </cell>
          <cell r="F1177">
            <v>20</v>
          </cell>
        </row>
        <row r="1178">
          <cell r="A1178">
            <v>2200502</v>
          </cell>
          <cell r="B1178" t="str">
            <v>    一般行政管理事务</v>
          </cell>
          <cell r="C1178">
            <v>18</v>
          </cell>
          <cell r="D1178">
            <v>0</v>
          </cell>
          <cell r="E1178">
            <v>0</v>
          </cell>
          <cell r="F1178">
            <v>18</v>
          </cell>
        </row>
        <row r="1179">
          <cell r="A1179">
            <v>2200503</v>
          </cell>
          <cell r="B1179" t="str">
            <v>    机关服务</v>
          </cell>
          <cell r="C1179">
            <v>0</v>
          </cell>
          <cell r="D1179">
            <v>0</v>
          </cell>
          <cell r="E1179">
            <v>0</v>
          </cell>
          <cell r="F1179">
            <v>0</v>
          </cell>
        </row>
        <row r="1180">
          <cell r="A1180">
            <v>2200504</v>
          </cell>
          <cell r="B1180" t="str">
            <v>    气象事业机构</v>
          </cell>
          <cell r="C1180">
            <v>11</v>
          </cell>
          <cell r="D1180">
            <v>0</v>
          </cell>
          <cell r="E1180">
            <v>0</v>
          </cell>
          <cell r="F1180">
            <v>11</v>
          </cell>
        </row>
        <row r="1181">
          <cell r="A1181">
            <v>2200506</v>
          </cell>
          <cell r="B1181" t="str">
            <v>    气象探测</v>
          </cell>
          <cell r="C1181">
            <v>2</v>
          </cell>
          <cell r="D1181">
            <v>0</v>
          </cell>
          <cell r="E1181">
            <v>0</v>
          </cell>
          <cell r="F1181">
            <v>2</v>
          </cell>
        </row>
        <row r="1182">
          <cell r="A1182">
            <v>2200507</v>
          </cell>
          <cell r="B1182" t="str">
            <v>    气象信息传输及管理</v>
          </cell>
          <cell r="C1182">
            <v>15</v>
          </cell>
          <cell r="D1182">
            <v>0</v>
          </cell>
          <cell r="E1182">
            <v>0</v>
          </cell>
          <cell r="F1182">
            <v>15</v>
          </cell>
        </row>
        <row r="1183">
          <cell r="A1183">
            <v>2200508</v>
          </cell>
          <cell r="B1183" t="str">
            <v>    气象预报预测</v>
          </cell>
          <cell r="C1183">
            <v>0</v>
          </cell>
          <cell r="D1183">
            <v>0</v>
          </cell>
          <cell r="E1183">
            <v>0</v>
          </cell>
          <cell r="F1183">
            <v>0</v>
          </cell>
        </row>
        <row r="1184">
          <cell r="A1184">
            <v>2200509</v>
          </cell>
          <cell r="B1184" t="str">
            <v>    气象服务</v>
          </cell>
          <cell r="C1184">
            <v>27</v>
          </cell>
          <cell r="D1184">
            <v>0</v>
          </cell>
          <cell r="E1184">
            <v>0</v>
          </cell>
          <cell r="F1184">
            <v>27</v>
          </cell>
        </row>
        <row r="1185">
          <cell r="A1185">
            <v>2200510</v>
          </cell>
          <cell r="B1185" t="str">
            <v>    气象装备保障维护</v>
          </cell>
          <cell r="C1185">
            <v>3</v>
          </cell>
          <cell r="D1185">
            <v>0</v>
          </cell>
          <cell r="E1185">
            <v>0</v>
          </cell>
          <cell r="F1185">
            <v>3</v>
          </cell>
        </row>
        <row r="1186">
          <cell r="A1186">
            <v>2200511</v>
          </cell>
          <cell r="B1186" t="str">
            <v>    气象基础设施建设与维修</v>
          </cell>
          <cell r="C1186">
            <v>52</v>
          </cell>
          <cell r="D1186">
            <v>0</v>
          </cell>
          <cell r="E1186">
            <v>0</v>
          </cell>
          <cell r="F1186">
            <v>52</v>
          </cell>
        </row>
        <row r="1187">
          <cell r="A1187">
            <v>2200512</v>
          </cell>
          <cell r="B1187" t="str">
            <v>    气象卫星</v>
          </cell>
          <cell r="C1187">
            <v>0</v>
          </cell>
          <cell r="D1187">
            <v>0</v>
          </cell>
          <cell r="E1187">
            <v>0</v>
          </cell>
          <cell r="F1187">
            <v>0</v>
          </cell>
        </row>
        <row r="1188">
          <cell r="A1188">
            <v>2200513</v>
          </cell>
          <cell r="B1188" t="str">
            <v>    气象法规与标准</v>
          </cell>
          <cell r="C1188">
            <v>0</v>
          </cell>
          <cell r="D1188">
            <v>0</v>
          </cell>
          <cell r="E1188">
            <v>0</v>
          </cell>
          <cell r="F1188">
            <v>0</v>
          </cell>
        </row>
        <row r="1189">
          <cell r="A1189">
            <v>2200514</v>
          </cell>
          <cell r="B1189" t="str">
            <v>    气象资金审计稽查</v>
          </cell>
          <cell r="C1189">
            <v>0</v>
          </cell>
          <cell r="D1189">
            <v>0</v>
          </cell>
          <cell r="E1189">
            <v>0</v>
          </cell>
          <cell r="F1189">
            <v>0</v>
          </cell>
        </row>
        <row r="1190">
          <cell r="A1190">
            <v>2200599</v>
          </cell>
          <cell r="B1190" t="str">
            <v>    其他气象事务支出</v>
          </cell>
          <cell r="C1190">
            <v>25</v>
          </cell>
          <cell r="D1190">
            <v>0</v>
          </cell>
          <cell r="E1190">
            <v>0</v>
          </cell>
          <cell r="F1190">
            <v>25</v>
          </cell>
        </row>
        <row r="1191">
          <cell r="A1191">
            <v>22099</v>
          </cell>
          <cell r="B1191" t="str">
            <v>  其他自然资源海洋气象等支出(款)</v>
          </cell>
          <cell r="C1191">
            <v>11</v>
          </cell>
          <cell r="D1191">
            <v>0</v>
          </cell>
          <cell r="E1191">
            <v>0</v>
          </cell>
          <cell r="F1191">
            <v>11</v>
          </cell>
        </row>
        <row r="1192">
          <cell r="A1192">
            <v>2209999</v>
          </cell>
          <cell r="B1192" t="str">
            <v>    其他自然资源海洋气象等支出(项)</v>
          </cell>
          <cell r="C1192">
            <v>11</v>
          </cell>
          <cell r="D1192">
            <v>0</v>
          </cell>
          <cell r="E1192">
            <v>0</v>
          </cell>
          <cell r="F1192">
            <v>11</v>
          </cell>
        </row>
        <row r="1193">
          <cell r="A1193">
            <v>221</v>
          </cell>
          <cell r="B1193" t="str">
            <v>住房保障支出</v>
          </cell>
          <cell r="C1193">
            <v>17046</v>
          </cell>
          <cell r="D1193">
            <v>105</v>
          </cell>
          <cell r="E1193">
            <v>187</v>
          </cell>
          <cell r="F1193">
            <v>17338</v>
          </cell>
        </row>
        <row r="1194">
          <cell r="A1194">
            <v>22101</v>
          </cell>
          <cell r="B1194" t="str">
            <v>  保障性安居工程支出</v>
          </cell>
          <cell r="C1194">
            <v>4231</v>
          </cell>
          <cell r="D1194">
            <v>0</v>
          </cell>
          <cell r="E1194">
            <v>28</v>
          </cell>
          <cell r="F1194">
            <v>4259</v>
          </cell>
        </row>
        <row r="1195">
          <cell r="A1195">
            <v>2210101</v>
          </cell>
          <cell r="B1195" t="str">
            <v>    廉租住房</v>
          </cell>
          <cell r="C1195">
            <v>48</v>
          </cell>
          <cell r="D1195">
            <v>0</v>
          </cell>
          <cell r="E1195">
            <v>0</v>
          </cell>
          <cell r="F1195">
            <v>48</v>
          </cell>
        </row>
        <row r="1196">
          <cell r="A1196">
            <v>2210102</v>
          </cell>
          <cell r="B1196" t="str">
            <v>    沉陷区治理</v>
          </cell>
          <cell r="C1196">
            <v>0</v>
          </cell>
          <cell r="D1196">
            <v>0</v>
          </cell>
          <cell r="E1196">
            <v>0</v>
          </cell>
          <cell r="F1196">
            <v>0</v>
          </cell>
        </row>
        <row r="1197">
          <cell r="A1197">
            <v>2210103</v>
          </cell>
          <cell r="B1197" t="str">
            <v>    棚户区改造</v>
          </cell>
          <cell r="C1197">
            <v>4181</v>
          </cell>
          <cell r="D1197">
            <v>0</v>
          </cell>
          <cell r="E1197">
            <v>0</v>
          </cell>
          <cell r="F1197">
            <v>4181</v>
          </cell>
        </row>
        <row r="1198">
          <cell r="A1198">
            <v>2210104</v>
          </cell>
          <cell r="B1198" t="str">
            <v>    少数民族地区游牧民定居工程</v>
          </cell>
          <cell r="C1198">
            <v>0</v>
          </cell>
          <cell r="D1198">
            <v>0</v>
          </cell>
          <cell r="E1198">
            <v>0</v>
          </cell>
          <cell r="F1198">
            <v>0</v>
          </cell>
        </row>
        <row r="1199">
          <cell r="A1199">
            <v>2210105</v>
          </cell>
          <cell r="B1199" t="str">
            <v>    农村危房改造</v>
          </cell>
          <cell r="C1199">
            <v>2</v>
          </cell>
          <cell r="D1199">
            <v>0</v>
          </cell>
          <cell r="E1199">
            <v>28</v>
          </cell>
          <cell r="F1199">
            <v>30</v>
          </cell>
        </row>
        <row r="1200">
          <cell r="A1200">
            <v>2210106</v>
          </cell>
          <cell r="B1200" t="str">
            <v>    公共租赁住房</v>
          </cell>
          <cell r="C1200">
            <v>0</v>
          </cell>
          <cell r="D1200">
            <v>0</v>
          </cell>
          <cell r="E1200">
            <v>0</v>
          </cell>
          <cell r="F1200">
            <v>0</v>
          </cell>
        </row>
        <row r="1201">
          <cell r="A1201">
            <v>2210107</v>
          </cell>
          <cell r="B1201" t="str">
            <v>    保障性住房租金补贴</v>
          </cell>
          <cell r="C1201">
            <v>0</v>
          </cell>
          <cell r="D1201">
            <v>0</v>
          </cell>
          <cell r="E1201">
            <v>0</v>
          </cell>
          <cell r="F1201">
            <v>0</v>
          </cell>
        </row>
        <row r="1202">
          <cell r="A1202">
            <v>2210108</v>
          </cell>
          <cell r="B1202" t="str">
            <v>    老旧小区改造</v>
          </cell>
          <cell r="C1202">
            <v>0</v>
          </cell>
          <cell r="D1202">
            <v>0</v>
          </cell>
          <cell r="E1202">
            <v>0</v>
          </cell>
          <cell r="F1202">
            <v>0</v>
          </cell>
        </row>
        <row r="1203">
          <cell r="A1203">
            <v>2210109</v>
          </cell>
          <cell r="B1203" t="str">
            <v>    住房租赁市场发展</v>
          </cell>
          <cell r="C1203">
            <v>0</v>
          </cell>
          <cell r="D1203">
            <v>0</v>
          </cell>
          <cell r="E1203">
            <v>0</v>
          </cell>
          <cell r="F1203">
            <v>0</v>
          </cell>
        </row>
        <row r="1204">
          <cell r="A1204">
            <v>2210199</v>
          </cell>
          <cell r="B1204" t="str">
            <v>    其他保障性安居工程支出</v>
          </cell>
          <cell r="C1204">
            <v>0</v>
          </cell>
          <cell r="D1204">
            <v>0</v>
          </cell>
          <cell r="E1204">
            <v>0</v>
          </cell>
          <cell r="F1204">
            <v>0</v>
          </cell>
        </row>
        <row r="1205">
          <cell r="A1205">
            <v>22102</v>
          </cell>
          <cell r="B1205" t="str">
            <v>  住房改革支出</v>
          </cell>
          <cell r="C1205">
            <v>6815</v>
          </cell>
          <cell r="D1205">
            <v>105</v>
          </cell>
          <cell r="E1205">
            <v>159</v>
          </cell>
          <cell r="F1205">
            <v>7079</v>
          </cell>
        </row>
        <row r="1206">
          <cell r="A1206">
            <v>2210201</v>
          </cell>
          <cell r="B1206" t="str">
            <v>    住房公积金</v>
          </cell>
          <cell r="C1206">
            <v>6346</v>
          </cell>
          <cell r="D1206">
            <v>99</v>
          </cell>
          <cell r="E1206">
            <v>148</v>
          </cell>
          <cell r="F1206">
            <v>6593</v>
          </cell>
        </row>
        <row r="1207">
          <cell r="A1207">
            <v>2210202</v>
          </cell>
          <cell r="B1207" t="str">
            <v>    提租补贴</v>
          </cell>
          <cell r="C1207">
            <v>0</v>
          </cell>
          <cell r="D1207">
            <v>0</v>
          </cell>
          <cell r="E1207">
            <v>0</v>
          </cell>
          <cell r="F1207">
            <v>0</v>
          </cell>
        </row>
        <row r="1208">
          <cell r="A1208">
            <v>2210203</v>
          </cell>
          <cell r="B1208" t="str">
            <v>    购房补贴</v>
          </cell>
          <cell r="C1208">
            <v>469</v>
          </cell>
          <cell r="D1208">
            <v>6</v>
          </cell>
          <cell r="E1208">
            <v>11</v>
          </cell>
          <cell r="F1208">
            <v>486</v>
          </cell>
        </row>
        <row r="1209">
          <cell r="A1209">
            <v>22103</v>
          </cell>
          <cell r="B1209" t="str">
            <v>  城乡社区住宅</v>
          </cell>
          <cell r="C1209">
            <v>6000</v>
          </cell>
          <cell r="D1209">
            <v>0</v>
          </cell>
          <cell r="E1209">
            <v>0</v>
          </cell>
          <cell r="F1209">
            <v>6000</v>
          </cell>
        </row>
        <row r="1210">
          <cell r="A1210">
            <v>2210301</v>
          </cell>
          <cell r="B1210" t="str">
            <v>    公有住房建设和维修改造支出</v>
          </cell>
          <cell r="C1210">
            <v>0</v>
          </cell>
          <cell r="D1210">
            <v>0</v>
          </cell>
          <cell r="E1210">
            <v>0</v>
          </cell>
          <cell r="F1210">
            <v>0</v>
          </cell>
        </row>
        <row r="1211">
          <cell r="A1211">
            <v>2210302</v>
          </cell>
          <cell r="B1211" t="str">
            <v>    住房公积金管理</v>
          </cell>
          <cell r="C1211">
            <v>0</v>
          </cell>
          <cell r="D1211">
            <v>0</v>
          </cell>
          <cell r="E1211">
            <v>0</v>
          </cell>
          <cell r="F1211">
            <v>0</v>
          </cell>
        </row>
        <row r="1212">
          <cell r="A1212">
            <v>2210399</v>
          </cell>
          <cell r="B1212" t="str">
            <v>    其他城乡社区住宅支出</v>
          </cell>
          <cell r="C1212">
            <v>6000</v>
          </cell>
          <cell r="D1212">
            <v>0</v>
          </cell>
          <cell r="E1212">
            <v>0</v>
          </cell>
          <cell r="F1212">
            <v>6000</v>
          </cell>
        </row>
        <row r="1213">
          <cell r="A1213">
            <v>222</v>
          </cell>
          <cell r="B1213" t="str">
            <v>粮油物资储备支出</v>
          </cell>
          <cell r="C1213">
            <v>386</v>
          </cell>
          <cell r="D1213">
            <v>0</v>
          </cell>
          <cell r="E1213">
            <v>0</v>
          </cell>
          <cell r="F1213">
            <v>386</v>
          </cell>
        </row>
        <row r="1214">
          <cell r="A1214">
            <v>22201</v>
          </cell>
          <cell r="B1214" t="str">
            <v>  粮油物资事务</v>
          </cell>
          <cell r="C1214">
            <v>270</v>
          </cell>
          <cell r="D1214">
            <v>0</v>
          </cell>
          <cell r="E1214">
            <v>0</v>
          </cell>
          <cell r="F1214">
            <v>270</v>
          </cell>
        </row>
        <row r="1215">
          <cell r="A1215">
            <v>2220101</v>
          </cell>
          <cell r="B1215" t="str">
            <v>    行政运行</v>
          </cell>
          <cell r="C1215">
            <v>0</v>
          </cell>
          <cell r="D1215">
            <v>0</v>
          </cell>
          <cell r="E1215">
            <v>0</v>
          </cell>
          <cell r="F1215">
            <v>0</v>
          </cell>
        </row>
        <row r="1216">
          <cell r="A1216">
            <v>2220102</v>
          </cell>
          <cell r="B1216" t="str">
            <v>    一般行政管理事务</v>
          </cell>
          <cell r="C1216">
            <v>0</v>
          </cell>
          <cell r="D1216">
            <v>0</v>
          </cell>
          <cell r="E1216">
            <v>0</v>
          </cell>
          <cell r="F1216">
            <v>0</v>
          </cell>
        </row>
        <row r="1217">
          <cell r="A1217">
            <v>2220103</v>
          </cell>
          <cell r="B1217" t="str">
            <v>    机关服务</v>
          </cell>
          <cell r="C1217">
            <v>0</v>
          </cell>
          <cell r="D1217">
            <v>0</v>
          </cell>
          <cell r="E1217">
            <v>0</v>
          </cell>
          <cell r="F1217">
            <v>0</v>
          </cell>
        </row>
        <row r="1218">
          <cell r="A1218">
            <v>2220104</v>
          </cell>
          <cell r="B1218" t="str">
            <v>    财务和审计支出</v>
          </cell>
          <cell r="C1218">
            <v>0</v>
          </cell>
          <cell r="D1218">
            <v>0</v>
          </cell>
          <cell r="E1218">
            <v>0</v>
          </cell>
          <cell r="F1218">
            <v>0</v>
          </cell>
        </row>
        <row r="1219">
          <cell r="A1219">
            <v>2220105</v>
          </cell>
          <cell r="B1219" t="str">
            <v>    信息统计</v>
          </cell>
          <cell r="C1219">
            <v>1</v>
          </cell>
          <cell r="D1219">
            <v>0</v>
          </cell>
          <cell r="E1219">
            <v>0</v>
          </cell>
          <cell r="F1219">
            <v>1</v>
          </cell>
        </row>
        <row r="1220">
          <cell r="A1220">
            <v>2220106</v>
          </cell>
          <cell r="B1220" t="str">
            <v>    专项业务活动</v>
          </cell>
          <cell r="C1220">
            <v>18</v>
          </cell>
          <cell r="D1220">
            <v>0</v>
          </cell>
          <cell r="E1220">
            <v>0</v>
          </cell>
          <cell r="F1220">
            <v>18</v>
          </cell>
        </row>
        <row r="1221">
          <cell r="A1221">
            <v>2220107</v>
          </cell>
          <cell r="B1221" t="str">
            <v>    国家粮油差价补贴</v>
          </cell>
          <cell r="C1221">
            <v>0</v>
          </cell>
          <cell r="D1221">
            <v>0</v>
          </cell>
          <cell r="E1221">
            <v>0</v>
          </cell>
          <cell r="F1221">
            <v>0</v>
          </cell>
        </row>
        <row r="1222">
          <cell r="A1222">
            <v>2220112</v>
          </cell>
          <cell r="B1222" t="str">
            <v>    粮食财务挂账利息补贴</v>
          </cell>
          <cell r="C1222">
            <v>0</v>
          </cell>
          <cell r="D1222">
            <v>0</v>
          </cell>
          <cell r="E1222">
            <v>0</v>
          </cell>
          <cell r="F1222">
            <v>0</v>
          </cell>
        </row>
        <row r="1223">
          <cell r="A1223">
            <v>2220113</v>
          </cell>
          <cell r="B1223" t="str">
            <v>    粮食财务挂账消化款</v>
          </cell>
          <cell r="C1223">
            <v>0</v>
          </cell>
          <cell r="D1223">
            <v>0</v>
          </cell>
          <cell r="E1223">
            <v>0</v>
          </cell>
          <cell r="F1223">
            <v>0</v>
          </cell>
        </row>
        <row r="1224">
          <cell r="A1224">
            <v>2220114</v>
          </cell>
          <cell r="B1224" t="str">
            <v>    处理陈化粮补贴</v>
          </cell>
          <cell r="C1224">
            <v>0</v>
          </cell>
          <cell r="D1224">
            <v>0</v>
          </cell>
          <cell r="E1224">
            <v>0</v>
          </cell>
          <cell r="F1224">
            <v>0</v>
          </cell>
        </row>
        <row r="1225">
          <cell r="A1225">
            <v>2220115</v>
          </cell>
          <cell r="B1225" t="str">
            <v>    粮食风险基金</v>
          </cell>
          <cell r="C1225">
            <v>130</v>
          </cell>
          <cell r="D1225">
            <v>0</v>
          </cell>
          <cell r="E1225">
            <v>0</v>
          </cell>
          <cell r="F1225">
            <v>130</v>
          </cell>
        </row>
        <row r="1226">
          <cell r="A1226">
            <v>2220118</v>
          </cell>
          <cell r="B1226" t="str">
            <v>    粮油市场调控专项资金</v>
          </cell>
          <cell r="C1226">
            <v>0</v>
          </cell>
          <cell r="D1226">
            <v>0</v>
          </cell>
          <cell r="E1226">
            <v>0</v>
          </cell>
          <cell r="F1226">
            <v>0</v>
          </cell>
        </row>
        <row r="1227">
          <cell r="A1227">
            <v>2220119</v>
          </cell>
          <cell r="B1227" t="str">
            <v>    设施建设</v>
          </cell>
          <cell r="C1227">
            <v>0</v>
          </cell>
          <cell r="D1227">
            <v>0</v>
          </cell>
          <cell r="E1227">
            <v>0</v>
          </cell>
          <cell r="F1227">
            <v>0</v>
          </cell>
        </row>
        <row r="1228">
          <cell r="A1228">
            <v>2220120</v>
          </cell>
          <cell r="B1228" t="str">
            <v>    设施安全</v>
          </cell>
          <cell r="C1228">
            <v>0</v>
          </cell>
          <cell r="D1228">
            <v>0</v>
          </cell>
          <cell r="E1228">
            <v>0</v>
          </cell>
          <cell r="F1228">
            <v>0</v>
          </cell>
        </row>
        <row r="1229">
          <cell r="A1229">
            <v>2220121</v>
          </cell>
          <cell r="B1229" t="str">
            <v>    物资保管保养</v>
          </cell>
          <cell r="C1229">
            <v>0</v>
          </cell>
          <cell r="D1229">
            <v>0</v>
          </cell>
          <cell r="E1229">
            <v>0</v>
          </cell>
          <cell r="F1229">
            <v>0</v>
          </cell>
        </row>
        <row r="1230">
          <cell r="A1230">
            <v>2220150</v>
          </cell>
          <cell r="B1230" t="str">
            <v>    事业运行</v>
          </cell>
          <cell r="C1230">
            <v>0</v>
          </cell>
          <cell r="D1230">
            <v>0</v>
          </cell>
          <cell r="E1230">
            <v>0</v>
          </cell>
          <cell r="F1230">
            <v>0</v>
          </cell>
        </row>
        <row r="1231">
          <cell r="A1231">
            <v>2220199</v>
          </cell>
          <cell r="B1231" t="str">
            <v>    其他粮油物资事务支出</v>
          </cell>
          <cell r="C1231">
            <v>121</v>
          </cell>
          <cell r="D1231">
            <v>0</v>
          </cell>
          <cell r="E1231">
            <v>0</v>
          </cell>
          <cell r="F1231">
            <v>121</v>
          </cell>
        </row>
        <row r="1232">
          <cell r="A1232">
            <v>22203</v>
          </cell>
          <cell r="B1232" t="str">
            <v>  能源储备</v>
          </cell>
          <cell r="C1232">
            <v>0</v>
          </cell>
          <cell r="D1232">
            <v>0</v>
          </cell>
          <cell r="E1232">
            <v>0</v>
          </cell>
          <cell r="F1232">
            <v>0</v>
          </cell>
        </row>
        <row r="1233">
          <cell r="A1233">
            <v>2220301</v>
          </cell>
          <cell r="B1233" t="str">
            <v>    石油储备</v>
          </cell>
          <cell r="C1233">
            <v>0</v>
          </cell>
          <cell r="D1233">
            <v>0</v>
          </cell>
          <cell r="E1233">
            <v>0</v>
          </cell>
          <cell r="F1233">
            <v>0</v>
          </cell>
        </row>
        <row r="1234">
          <cell r="A1234">
            <v>2220303</v>
          </cell>
          <cell r="B1234" t="str">
            <v>    天然铀能源储备</v>
          </cell>
          <cell r="C1234">
            <v>0</v>
          </cell>
          <cell r="D1234">
            <v>0</v>
          </cell>
          <cell r="E1234">
            <v>0</v>
          </cell>
          <cell r="F1234">
            <v>0</v>
          </cell>
        </row>
        <row r="1235">
          <cell r="A1235">
            <v>2220304</v>
          </cell>
          <cell r="B1235" t="str">
            <v>    煤炭储备</v>
          </cell>
          <cell r="C1235">
            <v>0</v>
          </cell>
          <cell r="D1235">
            <v>0</v>
          </cell>
          <cell r="E1235">
            <v>0</v>
          </cell>
          <cell r="F1235">
            <v>0</v>
          </cell>
        </row>
        <row r="1236">
          <cell r="A1236">
            <v>2220305</v>
          </cell>
          <cell r="B1236" t="str">
            <v>    成品油储备</v>
          </cell>
          <cell r="C1236">
            <v>0</v>
          </cell>
          <cell r="D1236">
            <v>0</v>
          </cell>
          <cell r="E1236">
            <v>0</v>
          </cell>
          <cell r="F1236">
            <v>0</v>
          </cell>
        </row>
        <row r="1237">
          <cell r="A1237">
            <v>2220399</v>
          </cell>
          <cell r="B1237" t="str">
            <v>    其他能源储备支出</v>
          </cell>
          <cell r="C1237">
            <v>0</v>
          </cell>
          <cell r="D1237">
            <v>0</v>
          </cell>
          <cell r="E1237">
            <v>0</v>
          </cell>
          <cell r="F1237">
            <v>0</v>
          </cell>
        </row>
        <row r="1238">
          <cell r="A1238">
            <v>22204</v>
          </cell>
          <cell r="B1238" t="str">
            <v>  粮油储备</v>
          </cell>
          <cell r="C1238">
            <v>116</v>
          </cell>
          <cell r="D1238">
            <v>0</v>
          </cell>
          <cell r="E1238">
            <v>0</v>
          </cell>
          <cell r="F1238">
            <v>116</v>
          </cell>
        </row>
        <row r="1239">
          <cell r="A1239">
            <v>2220401</v>
          </cell>
          <cell r="B1239" t="str">
            <v>    储备粮油补贴</v>
          </cell>
          <cell r="C1239">
            <v>24</v>
          </cell>
          <cell r="D1239">
            <v>0</v>
          </cell>
          <cell r="E1239">
            <v>0</v>
          </cell>
          <cell r="F1239">
            <v>24</v>
          </cell>
        </row>
        <row r="1240">
          <cell r="A1240">
            <v>2220402</v>
          </cell>
          <cell r="B1240" t="str">
            <v>    储备粮油差价补贴</v>
          </cell>
          <cell r="C1240">
            <v>92</v>
          </cell>
          <cell r="D1240">
            <v>0</v>
          </cell>
          <cell r="E1240">
            <v>0</v>
          </cell>
          <cell r="F1240">
            <v>92</v>
          </cell>
        </row>
        <row r="1241">
          <cell r="A1241">
            <v>2220403</v>
          </cell>
          <cell r="B1241" t="str">
            <v>    储备粮(油)库建设</v>
          </cell>
          <cell r="C1241">
            <v>0</v>
          </cell>
          <cell r="D1241">
            <v>0</v>
          </cell>
          <cell r="E1241">
            <v>0</v>
          </cell>
          <cell r="F1241">
            <v>0</v>
          </cell>
        </row>
        <row r="1242">
          <cell r="A1242">
            <v>2220404</v>
          </cell>
          <cell r="B1242" t="str">
            <v>    最低收购价政策支出</v>
          </cell>
          <cell r="C1242">
            <v>0</v>
          </cell>
          <cell r="D1242">
            <v>0</v>
          </cell>
          <cell r="E1242">
            <v>0</v>
          </cell>
          <cell r="F1242">
            <v>0</v>
          </cell>
        </row>
        <row r="1243">
          <cell r="A1243">
            <v>2220499</v>
          </cell>
          <cell r="B1243" t="str">
            <v>    其他粮油储备支出</v>
          </cell>
          <cell r="C1243">
            <v>0</v>
          </cell>
          <cell r="D1243">
            <v>0</v>
          </cell>
          <cell r="E1243">
            <v>0</v>
          </cell>
          <cell r="F1243">
            <v>0</v>
          </cell>
        </row>
        <row r="1244">
          <cell r="A1244">
            <v>22205</v>
          </cell>
          <cell r="B1244" t="str">
            <v>  重要商品储备</v>
          </cell>
          <cell r="C1244">
            <v>0</v>
          </cell>
          <cell r="D1244">
            <v>0</v>
          </cell>
          <cell r="E1244">
            <v>0</v>
          </cell>
          <cell r="F1244">
            <v>0</v>
          </cell>
        </row>
        <row r="1245">
          <cell r="A1245">
            <v>2220501</v>
          </cell>
          <cell r="B1245" t="str">
            <v>    棉花储备</v>
          </cell>
          <cell r="C1245">
            <v>0</v>
          </cell>
          <cell r="D1245">
            <v>0</v>
          </cell>
          <cell r="E1245">
            <v>0</v>
          </cell>
          <cell r="F1245">
            <v>0</v>
          </cell>
        </row>
        <row r="1246">
          <cell r="A1246">
            <v>2220502</v>
          </cell>
          <cell r="B1246" t="str">
            <v>    食糖储备</v>
          </cell>
          <cell r="C1246">
            <v>0</v>
          </cell>
          <cell r="D1246">
            <v>0</v>
          </cell>
          <cell r="E1246">
            <v>0</v>
          </cell>
          <cell r="F1246">
            <v>0</v>
          </cell>
        </row>
        <row r="1247">
          <cell r="A1247">
            <v>2220503</v>
          </cell>
          <cell r="B1247" t="str">
            <v>    肉类储备</v>
          </cell>
          <cell r="C1247">
            <v>0</v>
          </cell>
          <cell r="D1247">
            <v>0</v>
          </cell>
          <cell r="E1247">
            <v>0</v>
          </cell>
          <cell r="F1247">
            <v>0</v>
          </cell>
        </row>
        <row r="1248">
          <cell r="A1248">
            <v>2220504</v>
          </cell>
          <cell r="B1248" t="str">
            <v>    化肥储备</v>
          </cell>
          <cell r="C1248">
            <v>0</v>
          </cell>
          <cell r="D1248">
            <v>0</v>
          </cell>
          <cell r="E1248">
            <v>0</v>
          </cell>
          <cell r="F1248">
            <v>0</v>
          </cell>
        </row>
        <row r="1249">
          <cell r="A1249">
            <v>2220505</v>
          </cell>
          <cell r="B1249" t="str">
            <v>    农药储备</v>
          </cell>
          <cell r="C1249">
            <v>0</v>
          </cell>
          <cell r="D1249">
            <v>0</v>
          </cell>
          <cell r="E1249">
            <v>0</v>
          </cell>
          <cell r="F1249">
            <v>0</v>
          </cell>
        </row>
        <row r="1250">
          <cell r="A1250">
            <v>2220506</v>
          </cell>
          <cell r="B1250" t="str">
            <v>    边销茶储备</v>
          </cell>
          <cell r="C1250">
            <v>0</v>
          </cell>
          <cell r="D1250">
            <v>0</v>
          </cell>
          <cell r="E1250">
            <v>0</v>
          </cell>
          <cell r="F1250">
            <v>0</v>
          </cell>
        </row>
        <row r="1251">
          <cell r="A1251">
            <v>2220507</v>
          </cell>
          <cell r="B1251" t="str">
            <v>    羊毛储备</v>
          </cell>
          <cell r="C1251">
            <v>0</v>
          </cell>
          <cell r="D1251">
            <v>0</v>
          </cell>
          <cell r="E1251">
            <v>0</v>
          </cell>
          <cell r="F1251">
            <v>0</v>
          </cell>
        </row>
        <row r="1252">
          <cell r="A1252">
            <v>2220508</v>
          </cell>
          <cell r="B1252" t="str">
            <v>    医药储备</v>
          </cell>
          <cell r="C1252">
            <v>0</v>
          </cell>
          <cell r="D1252">
            <v>0</v>
          </cell>
          <cell r="E1252">
            <v>0</v>
          </cell>
          <cell r="F1252">
            <v>0</v>
          </cell>
        </row>
        <row r="1253">
          <cell r="A1253">
            <v>2220509</v>
          </cell>
          <cell r="B1253" t="str">
            <v>    食盐储备</v>
          </cell>
          <cell r="C1253">
            <v>0</v>
          </cell>
          <cell r="D1253">
            <v>0</v>
          </cell>
          <cell r="E1253">
            <v>0</v>
          </cell>
          <cell r="F1253">
            <v>0</v>
          </cell>
        </row>
        <row r="1254">
          <cell r="A1254">
            <v>2220510</v>
          </cell>
          <cell r="B1254" t="str">
            <v>    战略物资储备</v>
          </cell>
          <cell r="C1254">
            <v>0</v>
          </cell>
          <cell r="D1254">
            <v>0</v>
          </cell>
          <cell r="E1254">
            <v>0</v>
          </cell>
          <cell r="F1254">
            <v>0</v>
          </cell>
        </row>
        <row r="1255">
          <cell r="A1255">
            <v>2220511</v>
          </cell>
          <cell r="B1255" t="str">
            <v>    应急物资储备</v>
          </cell>
          <cell r="C1255">
            <v>0</v>
          </cell>
          <cell r="D1255">
            <v>0</v>
          </cell>
          <cell r="E1255">
            <v>0</v>
          </cell>
          <cell r="F1255">
            <v>0</v>
          </cell>
        </row>
        <row r="1256">
          <cell r="A1256">
            <v>2220599</v>
          </cell>
          <cell r="B1256" t="str">
            <v>    其他重要商品储备支出</v>
          </cell>
          <cell r="C1256">
            <v>0</v>
          </cell>
          <cell r="D1256">
            <v>0</v>
          </cell>
          <cell r="E1256">
            <v>0</v>
          </cell>
          <cell r="F1256">
            <v>0</v>
          </cell>
        </row>
        <row r="1257">
          <cell r="A1257">
            <v>224</v>
          </cell>
          <cell r="B1257" t="str">
            <v>灾害防治及应急管理支出</v>
          </cell>
          <cell r="C1257">
            <v>1201</v>
          </cell>
          <cell r="D1257">
            <v>0</v>
          </cell>
          <cell r="E1257">
            <v>0</v>
          </cell>
          <cell r="F1257">
            <v>1201</v>
          </cell>
        </row>
        <row r="1258">
          <cell r="A1258">
            <v>22401</v>
          </cell>
          <cell r="B1258" t="str">
            <v>  应急管理事务</v>
          </cell>
          <cell r="C1258">
            <v>652</v>
          </cell>
          <cell r="D1258">
            <v>0</v>
          </cell>
          <cell r="E1258">
            <v>0</v>
          </cell>
          <cell r="F1258">
            <v>652</v>
          </cell>
        </row>
        <row r="1259">
          <cell r="A1259">
            <v>2240101</v>
          </cell>
          <cell r="B1259" t="str">
            <v>    行政运行</v>
          </cell>
          <cell r="C1259">
            <v>387</v>
          </cell>
          <cell r="D1259">
            <v>0</v>
          </cell>
          <cell r="E1259">
            <v>0</v>
          </cell>
          <cell r="F1259">
            <v>387</v>
          </cell>
        </row>
        <row r="1260">
          <cell r="A1260">
            <v>2240102</v>
          </cell>
          <cell r="B1260" t="str">
            <v>    一般行政管理事务</v>
          </cell>
          <cell r="C1260">
            <v>0</v>
          </cell>
          <cell r="D1260">
            <v>0</v>
          </cell>
          <cell r="E1260">
            <v>0</v>
          </cell>
          <cell r="F1260">
            <v>0</v>
          </cell>
        </row>
        <row r="1261">
          <cell r="A1261">
            <v>2240103</v>
          </cell>
          <cell r="B1261" t="str">
            <v>    机关服务</v>
          </cell>
          <cell r="C1261">
            <v>0</v>
          </cell>
          <cell r="D1261">
            <v>0</v>
          </cell>
          <cell r="E1261">
            <v>0</v>
          </cell>
          <cell r="F1261">
            <v>0</v>
          </cell>
        </row>
        <row r="1262">
          <cell r="A1262">
            <v>2240104</v>
          </cell>
          <cell r="B1262" t="str">
            <v>    灾害风险防治</v>
          </cell>
          <cell r="C1262">
            <v>28</v>
          </cell>
          <cell r="D1262">
            <v>0</v>
          </cell>
          <cell r="E1262">
            <v>0</v>
          </cell>
          <cell r="F1262">
            <v>28</v>
          </cell>
        </row>
        <row r="1263">
          <cell r="A1263">
            <v>2240105</v>
          </cell>
          <cell r="B1263" t="str">
            <v>    国务院安委会专项</v>
          </cell>
          <cell r="C1263">
            <v>0</v>
          </cell>
          <cell r="D1263">
            <v>0</v>
          </cell>
          <cell r="E1263">
            <v>0</v>
          </cell>
          <cell r="F1263">
            <v>0</v>
          </cell>
        </row>
        <row r="1264">
          <cell r="A1264">
            <v>2240106</v>
          </cell>
          <cell r="B1264" t="str">
            <v>    安全监管</v>
          </cell>
          <cell r="C1264">
            <v>0</v>
          </cell>
          <cell r="D1264">
            <v>0</v>
          </cell>
          <cell r="E1264">
            <v>0</v>
          </cell>
          <cell r="F1264">
            <v>0</v>
          </cell>
        </row>
        <row r="1265">
          <cell r="A1265">
            <v>2240107</v>
          </cell>
          <cell r="B1265" t="str">
            <v>    安全生产基础</v>
          </cell>
          <cell r="C1265">
            <v>0</v>
          </cell>
          <cell r="D1265">
            <v>0</v>
          </cell>
          <cell r="E1265">
            <v>0</v>
          </cell>
          <cell r="F1265">
            <v>0</v>
          </cell>
        </row>
        <row r="1266">
          <cell r="A1266">
            <v>2240108</v>
          </cell>
          <cell r="B1266" t="str">
            <v>    应急救援</v>
          </cell>
          <cell r="C1266">
            <v>7</v>
          </cell>
          <cell r="D1266">
            <v>0</v>
          </cell>
          <cell r="E1266">
            <v>0</v>
          </cell>
          <cell r="F1266">
            <v>7</v>
          </cell>
        </row>
        <row r="1267">
          <cell r="A1267">
            <v>2240109</v>
          </cell>
          <cell r="B1267" t="str">
            <v>    应急管理</v>
          </cell>
          <cell r="C1267">
            <v>39</v>
          </cell>
          <cell r="D1267">
            <v>0</v>
          </cell>
          <cell r="E1267">
            <v>0</v>
          </cell>
          <cell r="F1267">
            <v>39</v>
          </cell>
        </row>
        <row r="1268">
          <cell r="A1268">
            <v>2240150</v>
          </cell>
          <cell r="B1268" t="str">
            <v>    事业运行</v>
          </cell>
          <cell r="C1268">
            <v>191</v>
          </cell>
          <cell r="D1268">
            <v>0</v>
          </cell>
          <cell r="E1268">
            <v>0</v>
          </cell>
          <cell r="F1268">
            <v>191</v>
          </cell>
        </row>
        <row r="1269">
          <cell r="A1269">
            <v>2240199</v>
          </cell>
          <cell r="B1269" t="str">
            <v>    其他应急管理支出</v>
          </cell>
          <cell r="C1269">
            <v>0</v>
          </cell>
          <cell r="D1269">
            <v>0</v>
          </cell>
          <cell r="E1269">
            <v>0</v>
          </cell>
          <cell r="F1269">
            <v>0</v>
          </cell>
        </row>
        <row r="1270">
          <cell r="A1270">
            <v>22402</v>
          </cell>
          <cell r="B1270" t="str">
            <v>  消防事务</v>
          </cell>
          <cell r="C1270">
            <v>379</v>
          </cell>
          <cell r="D1270">
            <v>0</v>
          </cell>
          <cell r="E1270">
            <v>0</v>
          </cell>
          <cell r="F1270">
            <v>379</v>
          </cell>
        </row>
        <row r="1271">
          <cell r="A1271">
            <v>2240201</v>
          </cell>
          <cell r="B1271" t="str">
            <v>    行政运行</v>
          </cell>
          <cell r="C1271">
            <v>52</v>
          </cell>
          <cell r="D1271">
            <v>0</v>
          </cell>
          <cell r="E1271">
            <v>0</v>
          </cell>
          <cell r="F1271">
            <v>52</v>
          </cell>
        </row>
        <row r="1272">
          <cell r="A1272">
            <v>2240202</v>
          </cell>
          <cell r="B1272" t="str">
            <v>    一般行政管理事务</v>
          </cell>
          <cell r="C1272">
            <v>0</v>
          </cell>
          <cell r="D1272">
            <v>0</v>
          </cell>
          <cell r="E1272">
            <v>0</v>
          </cell>
          <cell r="F1272">
            <v>0</v>
          </cell>
        </row>
        <row r="1273">
          <cell r="A1273">
            <v>2240203</v>
          </cell>
          <cell r="B1273" t="str">
            <v>    机关服务</v>
          </cell>
          <cell r="C1273">
            <v>0</v>
          </cell>
          <cell r="D1273">
            <v>0</v>
          </cell>
          <cell r="E1273">
            <v>0</v>
          </cell>
          <cell r="F1273">
            <v>0</v>
          </cell>
        </row>
        <row r="1274">
          <cell r="A1274">
            <v>2240204</v>
          </cell>
          <cell r="B1274" t="str">
            <v>    消防应急救援</v>
          </cell>
          <cell r="C1274">
            <v>327</v>
          </cell>
          <cell r="D1274">
            <v>0</v>
          </cell>
          <cell r="E1274">
            <v>0</v>
          </cell>
          <cell r="F1274">
            <v>327</v>
          </cell>
        </row>
        <row r="1275">
          <cell r="A1275">
            <v>2240299</v>
          </cell>
          <cell r="B1275" t="str">
            <v>    其他消防事务支出</v>
          </cell>
          <cell r="C1275">
            <v>0</v>
          </cell>
          <cell r="D1275">
            <v>0</v>
          </cell>
          <cell r="E1275">
            <v>0</v>
          </cell>
          <cell r="F1275">
            <v>0</v>
          </cell>
        </row>
        <row r="1276">
          <cell r="A1276">
            <v>22403</v>
          </cell>
          <cell r="B1276" t="str">
            <v>  森林消防事务</v>
          </cell>
          <cell r="C1276">
            <v>0</v>
          </cell>
          <cell r="D1276">
            <v>0</v>
          </cell>
          <cell r="E1276">
            <v>0</v>
          </cell>
          <cell r="F1276">
            <v>0</v>
          </cell>
        </row>
        <row r="1277">
          <cell r="A1277">
            <v>2240301</v>
          </cell>
          <cell r="B1277" t="str">
            <v>    行政运行</v>
          </cell>
          <cell r="C1277">
            <v>0</v>
          </cell>
          <cell r="D1277">
            <v>0</v>
          </cell>
          <cell r="E1277">
            <v>0</v>
          </cell>
          <cell r="F1277">
            <v>0</v>
          </cell>
        </row>
        <row r="1278">
          <cell r="A1278">
            <v>2240302</v>
          </cell>
          <cell r="B1278" t="str">
            <v>    一般行政管理事务</v>
          </cell>
          <cell r="C1278">
            <v>0</v>
          </cell>
          <cell r="D1278">
            <v>0</v>
          </cell>
          <cell r="E1278">
            <v>0</v>
          </cell>
          <cell r="F1278">
            <v>0</v>
          </cell>
        </row>
        <row r="1279">
          <cell r="A1279">
            <v>2240303</v>
          </cell>
          <cell r="B1279" t="str">
            <v>    机关服务</v>
          </cell>
          <cell r="C1279">
            <v>0</v>
          </cell>
          <cell r="D1279">
            <v>0</v>
          </cell>
          <cell r="E1279">
            <v>0</v>
          </cell>
          <cell r="F1279">
            <v>0</v>
          </cell>
        </row>
        <row r="1280">
          <cell r="A1280">
            <v>2240304</v>
          </cell>
          <cell r="B1280" t="str">
            <v>    森林消防应急救援</v>
          </cell>
          <cell r="C1280">
            <v>0</v>
          </cell>
          <cell r="D1280">
            <v>0</v>
          </cell>
          <cell r="E1280">
            <v>0</v>
          </cell>
          <cell r="F1280">
            <v>0</v>
          </cell>
        </row>
        <row r="1281">
          <cell r="A1281">
            <v>2240399</v>
          </cell>
          <cell r="B1281" t="str">
            <v>    其他森林消防事务支出</v>
          </cell>
          <cell r="C1281">
            <v>0</v>
          </cell>
          <cell r="D1281">
            <v>0</v>
          </cell>
          <cell r="E1281">
            <v>0</v>
          </cell>
          <cell r="F1281">
            <v>0</v>
          </cell>
        </row>
        <row r="1282">
          <cell r="A1282">
            <v>22404</v>
          </cell>
          <cell r="B1282" t="str">
            <v>  煤矿安全</v>
          </cell>
          <cell r="C1282">
            <v>0</v>
          </cell>
          <cell r="D1282">
            <v>0</v>
          </cell>
          <cell r="E1282">
            <v>0</v>
          </cell>
          <cell r="F1282">
            <v>0</v>
          </cell>
        </row>
        <row r="1283">
          <cell r="A1283">
            <v>2240401</v>
          </cell>
          <cell r="B1283" t="str">
            <v>    行政运行</v>
          </cell>
          <cell r="C1283">
            <v>0</v>
          </cell>
          <cell r="D1283">
            <v>0</v>
          </cell>
          <cell r="E1283">
            <v>0</v>
          </cell>
          <cell r="F1283">
            <v>0</v>
          </cell>
        </row>
        <row r="1284">
          <cell r="A1284">
            <v>2240402</v>
          </cell>
          <cell r="B1284" t="str">
            <v>    一般行政管理事务</v>
          </cell>
          <cell r="C1284">
            <v>0</v>
          </cell>
          <cell r="D1284">
            <v>0</v>
          </cell>
          <cell r="E1284">
            <v>0</v>
          </cell>
          <cell r="F1284">
            <v>0</v>
          </cell>
        </row>
        <row r="1285">
          <cell r="A1285">
            <v>2240403</v>
          </cell>
          <cell r="B1285" t="str">
            <v>    机关服务</v>
          </cell>
          <cell r="C1285">
            <v>0</v>
          </cell>
          <cell r="D1285">
            <v>0</v>
          </cell>
          <cell r="E1285">
            <v>0</v>
          </cell>
          <cell r="F1285">
            <v>0</v>
          </cell>
        </row>
        <row r="1286">
          <cell r="A1286">
            <v>2240404</v>
          </cell>
          <cell r="B1286" t="str">
            <v>    煤矿安全监察事务</v>
          </cell>
          <cell r="C1286">
            <v>0</v>
          </cell>
          <cell r="D1286">
            <v>0</v>
          </cell>
          <cell r="E1286">
            <v>0</v>
          </cell>
          <cell r="F1286">
            <v>0</v>
          </cell>
        </row>
        <row r="1287">
          <cell r="A1287">
            <v>2240405</v>
          </cell>
          <cell r="B1287" t="str">
            <v>    煤矿应急救援事务</v>
          </cell>
          <cell r="C1287">
            <v>0</v>
          </cell>
          <cell r="D1287">
            <v>0</v>
          </cell>
          <cell r="E1287">
            <v>0</v>
          </cell>
          <cell r="F1287">
            <v>0</v>
          </cell>
        </row>
        <row r="1288">
          <cell r="A1288">
            <v>2240450</v>
          </cell>
          <cell r="B1288" t="str">
            <v>    事业运行</v>
          </cell>
          <cell r="C1288">
            <v>0</v>
          </cell>
          <cell r="D1288">
            <v>0</v>
          </cell>
          <cell r="E1288">
            <v>0</v>
          </cell>
          <cell r="F1288">
            <v>0</v>
          </cell>
        </row>
        <row r="1289">
          <cell r="A1289">
            <v>2240499</v>
          </cell>
          <cell r="B1289" t="str">
            <v>    其他煤矿安全支出</v>
          </cell>
          <cell r="C1289">
            <v>0</v>
          </cell>
          <cell r="D1289">
            <v>0</v>
          </cell>
          <cell r="E1289">
            <v>0</v>
          </cell>
          <cell r="F1289">
            <v>0</v>
          </cell>
        </row>
        <row r="1290">
          <cell r="A1290">
            <v>22405</v>
          </cell>
          <cell r="B1290" t="str">
            <v>  地震事务</v>
          </cell>
          <cell r="C1290">
            <v>126</v>
          </cell>
          <cell r="D1290">
            <v>0</v>
          </cell>
          <cell r="E1290">
            <v>0</v>
          </cell>
          <cell r="F1290">
            <v>126</v>
          </cell>
        </row>
        <row r="1291">
          <cell r="A1291">
            <v>2240501</v>
          </cell>
          <cell r="B1291" t="str">
            <v>    行政运行</v>
          </cell>
          <cell r="C1291">
            <v>124</v>
          </cell>
          <cell r="D1291">
            <v>0</v>
          </cell>
          <cell r="E1291">
            <v>0</v>
          </cell>
          <cell r="F1291">
            <v>124</v>
          </cell>
        </row>
        <row r="1292">
          <cell r="A1292">
            <v>2240502</v>
          </cell>
          <cell r="B1292" t="str">
            <v>    一般行政管理事务</v>
          </cell>
          <cell r="C1292">
            <v>0</v>
          </cell>
          <cell r="D1292">
            <v>0</v>
          </cell>
          <cell r="E1292">
            <v>0</v>
          </cell>
          <cell r="F1292">
            <v>0</v>
          </cell>
        </row>
        <row r="1293">
          <cell r="A1293">
            <v>2240503</v>
          </cell>
          <cell r="B1293" t="str">
            <v>    机关服务</v>
          </cell>
          <cell r="C1293">
            <v>0</v>
          </cell>
          <cell r="D1293">
            <v>0</v>
          </cell>
          <cell r="E1293">
            <v>0</v>
          </cell>
          <cell r="F1293">
            <v>0</v>
          </cell>
        </row>
        <row r="1294">
          <cell r="A1294">
            <v>2240504</v>
          </cell>
          <cell r="B1294" t="str">
            <v>    地震监测</v>
          </cell>
          <cell r="C1294">
            <v>0</v>
          </cell>
          <cell r="D1294">
            <v>0</v>
          </cell>
          <cell r="E1294">
            <v>0</v>
          </cell>
          <cell r="F1294">
            <v>0</v>
          </cell>
        </row>
        <row r="1295">
          <cell r="A1295">
            <v>2240505</v>
          </cell>
          <cell r="B1295" t="str">
            <v>    地震预测预报</v>
          </cell>
          <cell r="C1295">
            <v>2</v>
          </cell>
          <cell r="D1295">
            <v>0</v>
          </cell>
          <cell r="E1295">
            <v>0</v>
          </cell>
          <cell r="F1295">
            <v>2</v>
          </cell>
        </row>
        <row r="1296">
          <cell r="A1296">
            <v>2240506</v>
          </cell>
          <cell r="B1296" t="str">
            <v>    地震灾害预防</v>
          </cell>
          <cell r="C1296">
            <v>0</v>
          </cell>
          <cell r="D1296">
            <v>0</v>
          </cell>
          <cell r="E1296">
            <v>0</v>
          </cell>
          <cell r="F1296">
            <v>0</v>
          </cell>
        </row>
        <row r="1297">
          <cell r="A1297">
            <v>2240507</v>
          </cell>
          <cell r="B1297" t="str">
            <v>    地震应急救援</v>
          </cell>
          <cell r="C1297">
            <v>0</v>
          </cell>
          <cell r="D1297">
            <v>0</v>
          </cell>
          <cell r="E1297">
            <v>0</v>
          </cell>
          <cell r="F1297">
            <v>0</v>
          </cell>
        </row>
        <row r="1298">
          <cell r="A1298">
            <v>2240508</v>
          </cell>
          <cell r="B1298" t="str">
            <v>    地震环境探察</v>
          </cell>
          <cell r="C1298">
            <v>0</v>
          </cell>
          <cell r="D1298">
            <v>0</v>
          </cell>
          <cell r="E1298">
            <v>0</v>
          </cell>
          <cell r="F1298">
            <v>0</v>
          </cell>
        </row>
        <row r="1299">
          <cell r="A1299">
            <v>2240509</v>
          </cell>
          <cell r="B1299" t="str">
            <v>    防震减灾信息管理</v>
          </cell>
          <cell r="C1299">
            <v>0</v>
          </cell>
          <cell r="D1299">
            <v>0</v>
          </cell>
          <cell r="E1299">
            <v>0</v>
          </cell>
          <cell r="F1299">
            <v>0</v>
          </cell>
        </row>
        <row r="1300">
          <cell r="A1300">
            <v>2240510</v>
          </cell>
          <cell r="B1300" t="str">
            <v>    防震减灾基础管理</v>
          </cell>
          <cell r="C1300">
            <v>0</v>
          </cell>
          <cell r="D1300">
            <v>0</v>
          </cell>
          <cell r="E1300">
            <v>0</v>
          </cell>
          <cell r="F1300">
            <v>0</v>
          </cell>
        </row>
        <row r="1301">
          <cell r="A1301">
            <v>2240550</v>
          </cell>
          <cell r="B1301" t="str">
            <v>    地震事业机构</v>
          </cell>
          <cell r="C1301">
            <v>0</v>
          </cell>
          <cell r="D1301">
            <v>0</v>
          </cell>
          <cell r="E1301">
            <v>0</v>
          </cell>
          <cell r="F1301">
            <v>0</v>
          </cell>
        </row>
        <row r="1302">
          <cell r="A1302">
            <v>2240599</v>
          </cell>
          <cell r="B1302" t="str">
            <v>    其他地震事务支出</v>
          </cell>
          <cell r="C1302">
            <v>0</v>
          </cell>
          <cell r="D1302">
            <v>0</v>
          </cell>
          <cell r="E1302">
            <v>0</v>
          </cell>
          <cell r="F1302">
            <v>0</v>
          </cell>
        </row>
        <row r="1303">
          <cell r="A1303">
            <v>22406</v>
          </cell>
          <cell r="B1303" t="str">
            <v>  自然灾害防治</v>
          </cell>
          <cell r="C1303">
            <v>44</v>
          </cell>
          <cell r="D1303">
            <v>0</v>
          </cell>
          <cell r="E1303">
            <v>0</v>
          </cell>
          <cell r="F1303">
            <v>44</v>
          </cell>
        </row>
        <row r="1304">
          <cell r="A1304">
            <v>2240601</v>
          </cell>
          <cell r="B1304" t="str">
            <v>    地质灾害防治</v>
          </cell>
          <cell r="C1304">
            <v>44</v>
          </cell>
          <cell r="D1304">
            <v>0</v>
          </cell>
          <cell r="E1304">
            <v>0</v>
          </cell>
          <cell r="F1304">
            <v>44</v>
          </cell>
        </row>
        <row r="1305">
          <cell r="A1305">
            <v>2240602</v>
          </cell>
          <cell r="B1305" t="str">
            <v>    森林草原防灾减灾</v>
          </cell>
          <cell r="C1305">
            <v>0</v>
          </cell>
          <cell r="D1305">
            <v>0</v>
          </cell>
          <cell r="E1305">
            <v>0</v>
          </cell>
          <cell r="F1305">
            <v>0</v>
          </cell>
        </row>
        <row r="1306">
          <cell r="A1306">
            <v>2240699</v>
          </cell>
          <cell r="B1306" t="str">
            <v>    其他自然灾害防治支出</v>
          </cell>
          <cell r="C1306">
            <v>0</v>
          </cell>
          <cell r="D1306">
            <v>0</v>
          </cell>
          <cell r="E1306">
            <v>0</v>
          </cell>
          <cell r="F1306">
            <v>0</v>
          </cell>
        </row>
        <row r="1307">
          <cell r="A1307">
            <v>22407</v>
          </cell>
          <cell r="B1307" t="str">
            <v>  自然灾害救灾及恢复重建支出</v>
          </cell>
          <cell r="C1307">
            <v>0</v>
          </cell>
          <cell r="D1307">
            <v>0</v>
          </cell>
          <cell r="E1307">
            <v>0</v>
          </cell>
          <cell r="F1307">
            <v>0</v>
          </cell>
        </row>
        <row r="1308">
          <cell r="A1308">
            <v>2240703</v>
          </cell>
          <cell r="B1308" t="str">
            <v>    自然灾害救灾补助</v>
          </cell>
          <cell r="C1308">
            <v>0</v>
          </cell>
          <cell r="D1308">
            <v>0</v>
          </cell>
          <cell r="E1308">
            <v>0</v>
          </cell>
          <cell r="F1308">
            <v>0</v>
          </cell>
        </row>
        <row r="1309">
          <cell r="A1309">
            <v>2240704</v>
          </cell>
          <cell r="B1309" t="str">
            <v>    自然灾害灾后重建补助</v>
          </cell>
          <cell r="C1309">
            <v>0</v>
          </cell>
          <cell r="D1309">
            <v>0</v>
          </cell>
          <cell r="E1309">
            <v>0</v>
          </cell>
          <cell r="F1309">
            <v>0</v>
          </cell>
        </row>
        <row r="1310">
          <cell r="A1310">
            <v>2240799</v>
          </cell>
          <cell r="B1310" t="str">
            <v>    其他自然灾害救灾及恢复重建支出</v>
          </cell>
          <cell r="C1310">
            <v>0</v>
          </cell>
          <cell r="D1310">
            <v>0</v>
          </cell>
          <cell r="E1310">
            <v>0</v>
          </cell>
          <cell r="F1310">
            <v>0</v>
          </cell>
        </row>
        <row r="1311">
          <cell r="A1311">
            <v>22499</v>
          </cell>
          <cell r="B1311" t="str">
            <v>  其他灾害防治及应急管理支出(款)</v>
          </cell>
          <cell r="C1311">
            <v>0</v>
          </cell>
          <cell r="D1311">
            <v>0</v>
          </cell>
          <cell r="E1311">
            <v>0</v>
          </cell>
          <cell r="F1311">
            <v>0</v>
          </cell>
        </row>
        <row r="1312">
          <cell r="A1312">
            <v>2249999</v>
          </cell>
          <cell r="B1312" t="str">
            <v>    其他灾害防治及应急管理支出(项)</v>
          </cell>
          <cell r="C1312">
            <v>0</v>
          </cell>
          <cell r="D1312">
            <v>0</v>
          </cell>
          <cell r="E1312">
            <v>0</v>
          </cell>
          <cell r="F1312">
            <v>0</v>
          </cell>
        </row>
        <row r="1313">
          <cell r="A1313">
            <v>229</v>
          </cell>
          <cell r="B1313" t="str">
            <v>其他支出(类)</v>
          </cell>
          <cell r="C1313">
            <v>462</v>
          </cell>
          <cell r="D1313">
            <v>0</v>
          </cell>
          <cell r="E1313">
            <v>0</v>
          </cell>
          <cell r="F1313">
            <v>462</v>
          </cell>
        </row>
        <row r="1314">
          <cell r="A1314">
            <v>22999</v>
          </cell>
          <cell r="B1314" t="str">
            <v>  其他支出(款)</v>
          </cell>
          <cell r="C1314">
            <v>462</v>
          </cell>
          <cell r="D1314">
            <v>0</v>
          </cell>
          <cell r="E1314">
            <v>0</v>
          </cell>
          <cell r="F1314">
            <v>462</v>
          </cell>
        </row>
        <row r="1315">
          <cell r="A1315">
            <v>2299999</v>
          </cell>
          <cell r="B1315" t="str">
            <v>    其他支出(项)</v>
          </cell>
          <cell r="C1315">
            <v>462</v>
          </cell>
          <cell r="D1315">
            <v>0</v>
          </cell>
          <cell r="E1315">
            <v>0</v>
          </cell>
          <cell r="F1315">
            <v>462</v>
          </cell>
        </row>
        <row r="1316">
          <cell r="A1316">
            <v>232</v>
          </cell>
          <cell r="B1316" t="str">
            <v>债务付息支出</v>
          </cell>
          <cell r="C1316">
            <v>7079</v>
          </cell>
          <cell r="D1316">
            <v>0</v>
          </cell>
          <cell r="E1316">
            <v>0</v>
          </cell>
          <cell r="F1316">
            <v>7079</v>
          </cell>
        </row>
        <row r="1317">
          <cell r="A1317">
            <v>23201</v>
          </cell>
          <cell r="B1317" t="str">
            <v>  中央政府国内债务付息支出</v>
          </cell>
          <cell r="C1317">
            <v>0</v>
          </cell>
          <cell r="D1317">
            <v>0</v>
          </cell>
          <cell r="E1317">
            <v>0</v>
          </cell>
          <cell r="F1317">
            <v>0</v>
          </cell>
        </row>
        <row r="1318">
          <cell r="A1318">
            <v>23202</v>
          </cell>
          <cell r="B1318" t="str">
            <v>  中央政府国外债务付息支出</v>
          </cell>
          <cell r="C1318">
            <v>0</v>
          </cell>
          <cell r="D1318">
            <v>0</v>
          </cell>
          <cell r="E1318">
            <v>0</v>
          </cell>
          <cell r="F1318">
            <v>0</v>
          </cell>
        </row>
        <row r="1319">
          <cell r="A1319">
            <v>23203</v>
          </cell>
          <cell r="B1319" t="str">
            <v>  地方政府一般债务付息支出</v>
          </cell>
          <cell r="C1319">
            <v>7079</v>
          </cell>
          <cell r="D1319">
            <v>0</v>
          </cell>
          <cell r="E1319">
            <v>0</v>
          </cell>
          <cell r="F1319">
            <v>7079</v>
          </cell>
        </row>
        <row r="1320">
          <cell r="A1320">
            <v>2320301</v>
          </cell>
          <cell r="B1320" t="str">
            <v>    地方政府一般债券付息支出</v>
          </cell>
          <cell r="C1320">
            <v>7079</v>
          </cell>
          <cell r="D1320">
            <v>0</v>
          </cell>
          <cell r="E1320">
            <v>0</v>
          </cell>
          <cell r="F1320">
            <v>7079</v>
          </cell>
        </row>
        <row r="1321">
          <cell r="A1321">
            <v>2320302</v>
          </cell>
          <cell r="B1321" t="str">
            <v>    地方政府向外国政府借款付息支出</v>
          </cell>
          <cell r="C1321">
            <v>0</v>
          </cell>
          <cell r="D1321">
            <v>0</v>
          </cell>
          <cell r="E1321">
            <v>0</v>
          </cell>
          <cell r="F1321">
            <v>0</v>
          </cell>
        </row>
        <row r="1322">
          <cell r="A1322">
            <v>2320303</v>
          </cell>
          <cell r="B1322" t="str">
            <v>    地方政府向国际组织借款付息支出</v>
          </cell>
          <cell r="C1322">
            <v>0</v>
          </cell>
          <cell r="D1322">
            <v>0</v>
          </cell>
          <cell r="E1322">
            <v>0</v>
          </cell>
          <cell r="F1322">
            <v>0</v>
          </cell>
        </row>
        <row r="1323">
          <cell r="A1323">
            <v>2320399</v>
          </cell>
          <cell r="B1323" t="str">
            <v>    地方政府其他一般债务付息支出</v>
          </cell>
          <cell r="C1323">
            <v>0</v>
          </cell>
          <cell r="D1323">
            <v>0</v>
          </cell>
          <cell r="E1323">
            <v>0</v>
          </cell>
          <cell r="F1323">
            <v>0</v>
          </cell>
        </row>
        <row r="1324">
          <cell r="A1324">
            <v>233</v>
          </cell>
          <cell r="B1324" t="str">
            <v>债务发行费用支出</v>
          </cell>
          <cell r="C1324">
            <v>91</v>
          </cell>
          <cell r="D1324">
            <v>0</v>
          </cell>
          <cell r="E1324">
            <v>0</v>
          </cell>
          <cell r="F1324">
            <v>91</v>
          </cell>
        </row>
        <row r="1325">
          <cell r="A1325">
            <v>23301</v>
          </cell>
          <cell r="B1325" t="str">
            <v>  中央政府国内债务发行费用支出</v>
          </cell>
          <cell r="C1325">
            <v>0</v>
          </cell>
          <cell r="D1325">
            <v>0</v>
          </cell>
          <cell r="E1325">
            <v>0</v>
          </cell>
          <cell r="F1325">
            <v>0</v>
          </cell>
        </row>
        <row r="1326">
          <cell r="A1326">
            <v>23302</v>
          </cell>
          <cell r="B1326" t="str">
            <v>  中央政府国外债务发行费用支出</v>
          </cell>
          <cell r="C1326">
            <v>0</v>
          </cell>
          <cell r="D1326">
            <v>0</v>
          </cell>
          <cell r="E1326">
            <v>0</v>
          </cell>
          <cell r="F1326">
            <v>0</v>
          </cell>
        </row>
        <row r="1327">
          <cell r="A1327">
            <v>23303</v>
          </cell>
          <cell r="B1327" t="str">
            <v>  地方政府一般债务发行费用支出</v>
          </cell>
          <cell r="C1327">
            <v>91</v>
          </cell>
          <cell r="D1327">
            <v>0</v>
          </cell>
          <cell r="E1327">
            <v>0</v>
          </cell>
          <cell r="F1327">
            <v>91</v>
          </cell>
        </row>
      </sheetData>
      <sheetData sheetId="5" refreshError="1"/>
      <sheetData sheetId="6" refreshError="1"/>
      <sheetData sheetId="7" refreshError="1"/>
      <sheetData sheetId="8" refreshError="1"/>
      <sheetData sheetId="9" refreshError="1"/>
      <sheetData sheetId="10" refreshError="1"/>
      <sheetData sheetId="11" refreshError="1">
        <row r="6">
          <cell r="A6">
            <v>10301</v>
          </cell>
          <cell r="B6" t="str">
            <v>政府性基金收入(款)</v>
          </cell>
          <cell r="C6">
            <v>310931</v>
          </cell>
        </row>
        <row r="7">
          <cell r="A7">
            <v>1030102</v>
          </cell>
          <cell r="B7" t="str">
            <v>  农网还贷资金收入</v>
          </cell>
          <cell r="C7">
            <v>0</v>
          </cell>
        </row>
        <row r="8">
          <cell r="A8">
            <v>103010201</v>
          </cell>
          <cell r="B8" t="str">
            <v>    中央农网还贷资金收入</v>
          </cell>
          <cell r="C8">
            <v>0</v>
          </cell>
        </row>
        <row r="9">
          <cell r="A9">
            <v>103010202</v>
          </cell>
          <cell r="B9" t="str">
            <v>    地方农网还贷资金收入</v>
          </cell>
          <cell r="C9">
            <v>0</v>
          </cell>
        </row>
        <row r="10">
          <cell r="A10">
            <v>1030106</v>
          </cell>
          <cell r="B10" t="str">
            <v>  铁路建设基金收入</v>
          </cell>
          <cell r="C10">
            <v>0</v>
          </cell>
        </row>
        <row r="11">
          <cell r="A11">
            <v>1030110</v>
          </cell>
          <cell r="B11" t="str">
            <v>  民航发展基金收入</v>
          </cell>
          <cell r="C11">
            <v>0</v>
          </cell>
        </row>
        <row r="12">
          <cell r="A12">
            <v>1030112</v>
          </cell>
          <cell r="B12" t="str">
            <v>  海南省高等级公路车辆通行附加费收入</v>
          </cell>
          <cell r="C12">
            <v>0</v>
          </cell>
        </row>
        <row r="13">
          <cell r="A13">
            <v>1030115</v>
          </cell>
          <cell r="B13" t="str">
            <v>  港口建设费收入</v>
          </cell>
          <cell r="C13">
            <v>0</v>
          </cell>
        </row>
        <row r="14">
          <cell r="A14">
            <v>1030121</v>
          </cell>
          <cell r="B14" t="str">
            <v>  旅游发展基金收入</v>
          </cell>
          <cell r="C14">
            <v>0</v>
          </cell>
        </row>
        <row r="15">
          <cell r="A15">
            <v>1030129</v>
          </cell>
          <cell r="B15" t="str">
            <v>  国家电影事业发展专项资金收入</v>
          </cell>
          <cell r="C15">
            <v>0</v>
          </cell>
        </row>
        <row r="16">
          <cell r="A16">
            <v>1030146</v>
          </cell>
          <cell r="B16" t="str">
            <v>  国有土地收益基金收入</v>
          </cell>
          <cell r="C16">
            <v>0</v>
          </cell>
        </row>
        <row r="17">
          <cell r="A17">
            <v>1030147</v>
          </cell>
          <cell r="B17" t="str">
            <v>  农业土地开发资金收入</v>
          </cell>
          <cell r="C17">
            <v>0</v>
          </cell>
        </row>
        <row r="18">
          <cell r="A18">
            <v>1030148</v>
          </cell>
          <cell r="B18" t="str">
            <v>  国有土地使用权出让收入</v>
          </cell>
          <cell r="C18">
            <v>310401</v>
          </cell>
        </row>
        <row r="19">
          <cell r="A19">
            <v>103014801</v>
          </cell>
          <cell r="B19" t="str">
            <v>    土地出让价款收入</v>
          </cell>
          <cell r="C19">
            <v>302028</v>
          </cell>
        </row>
        <row r="20">
          <cell r="A20">
            <v>103014802</v>
          </cell>
          <cell r="B20" t="str">
            <v>    补缴的土地价款</v>
          </cell>
          <cell r="C20">
            <v>2034</v>
          </cell>
        </row>
        <row r="21">
          <cell r="A21">
            <v>103014803</v>
          </cell>
          <cell r="B21" t="str">
            <v>    划拨土地收入</v>
          </cell>
          <cell r="C21">
            <v>6480</v>
          </cell>
        </row>
        <row r="22">
          <cell r="A22">
            <v>103014898</v>
          </cell>
          <cell r="B22" t="str">
            <v>    缴纳新增建设用地土地有偿使用费</v>
          </cell>
          <cell r="C22">
            <v>-141</v>
          </cell>
        </row>
        <row r="23">
          <cell r="A23">
            <v>103014899</v>
          </cell>
          <cell r="B23" t="str">
            <v>    其他土地出让收入</v>
          </cell>
          <cell r="C23">
            <v>0</v>
          </cell>
        </row>
        <row r="24">
          <cell r="A24">
            <v>1030149</v>
          </cell>
          <cell r="B24" t="str">
            <v>  大中型水库移民后期扶持基金收入</v>
          </cell>
          <cell r="C24">
            <v>0</v>
          </cell>
        </row>
        <row r="25">
          <cell r="A25">
            <v>1030150</v>
          </cell>
          <cell r="B25" t="str">
            <v>  大中型水库库区基金收入</v>
          </cell>
          <cell r="C25">
            <v>0</v>
          </cell>
        </row>
        <row r="26">
          <cell r="A26">
            <v>103015001</v>
          </cell>
          <cell r="B26" t="str">
            <v>    中央大中型水库库区基金收入</v>
          </cell>
          <cell r="C26">
            <v>0</v>
          </cell>
        </row>
        <row r="27">
          <cell r="A27">
            <v>103015002</v>
          </cell>
          <cell r="B27" t="str">
            <v>    地方大中型水库库区基金收入</v>
          </cell>
          <cell r="C27">
            <v>0</v>
          </cell>
        </row>
        <row r="28">
          <cell r="A28">
            <v>1030152</v>
          </cell>
          <cell r="B28" t="str">
            <v>  三峡水库库区基金收入</v>
          </cell>
          <cell r="C28">
            <v>0</v>
          </cell>
        </row>
        <row r="29">
          <cell r="A29">
            <v>1030153</v>
          </cell>
          <cell r="B29" t="str">
            <v>  中央特别国债经营基金收入</v>
          </cell>
          <cell r="C29">
            <v>0</v>
          </cell>
        </row>
        <row r="30">
          <cell r="A30">
            <v>1030154</v>
          </cell>
          <cell r="B30" t="str">
            <v>  中央特别国债经营基金财务收入</v>
          </cell>
          <cell r="C30">
            <v>0</v>
          </cell>
        </row>
        <row r="31">
          <cell r="A31">
            <v>1030155</v>
          </cell>
          <cell r="B31" t="str">
            <v>  彩票公益金收入</v>
          </cell>
          <cell r="C31">
            <v>0</v>
          </cell>
        </row>
        <row r="32">
          <cell r="A32">
            <v>103015501</v>
          </cell>
          <cell r="B32" t="str">
            <v>    福利彩票公益金收入</v>
          </cell>
          <cell r="C32">
            <v>0</v>
          </cell>
        </row>
        <row r="33">
          <cell r="A33">
            <v>103015502</v>
          </cell>
          <cell r="B33" t="str">
            <v>    体育彩票公益金收入</v>
          </cell>
          <cell r="C33">
            <v>0</v>
          </cell>
        </row>
        <row r="34">
          <cell r="A34">
            <v>1030156</v>
          </cell>
          <cell r="B34" t="str">
            <v>  城市基础设施配套费收入</v>
          </cell>
          <cell r="C34">
            <v>0</v>
          </cell>
        </row>
        <row r="35">
          <cell r="A35">
            <v>1030157</v>
          </cell>
          <cell r="B35" t="str">
            <v>  小型水库移民扶助基金收入</v>
          </cell>
          <cell r="C35">
            <v>0</v>
          </cell>
        </row>
        <row r="36">
          <cell r="A36">
            <v>1030158</v>
          </cell>
          <cell r="B36" t="str">
            <v>  国家重大水利工程建设基金收入</v>
          </cell>
          <cell r="C36">
            <v>0</v>
          </cell>
        </row>
        <row r="37">
          <cell r="A37">
            <v>103015801</v>
          </cell>
          <cell r="B37" t="str">
            <v>    中央重大水利工程建设资金</v>
          </cell>
          <cell r="C37">
            <v>0</v>
          </cell>
        </row>
        <row r="38">
          <cell r="A38">
            <v>103015803</v>
          </cell>
          <cell r="B38" t="str">
            <v>    地方重大水利工程建设资金</v>
          </cell>
          <cell r="C38">
            <v>0</v>
          </cell>
        </row>
        <row r="39">
          <cell r="A39">
            <v>1030159</v>
          </cell>
          <cell r="B39" t="str">
            <v>  车辆通行费</v>
          </cell>
          <cell r="C39">
            <v>0</v>
          </cell>
        </row>
        <row r="40">
          <cell r="A40">
            <v>1030166</v>
          </cell>
          <cell r="B40" t="str">
            <v>  核电站乏燃料处理处置基金收入</v>
          </cell>
          <cell r="C40">
            <v>0</v>
          </cell>
        </row>
        <row r="41">
          <cell r="A41">
            <v>1030168</v>
          </cell>
          <cell r="B41" t="str">
            <v>  可再生能源电价附加收入</v>
          </cell>
          <cell r="C41">
            <v>0</v>
          </cell>
        </row>
        <row r="42">
          <cell r="A42">
            <v>1030171</v>
          </cell>
          <cell r="B42" t="str">
            <v>  船舶油污损害赔偿基金收入</v>
          </cell>
          <cell r="C42">
            <v>0</v>
          </cell>
        </row>
        <row r="43">
          <cell r="A43">
            <v>1030175</v>
          </cell>
          <cell r="B43" t="str">
            <v>  废弃电器电子产品处理基金收入</v>
          </cell>
          <cell r="C43">
            <v>0</v>
          </cell>
        </row>
        <row r="44">
          <cell r="A44">
            <v>103017501</v>
          </cell>
          <cell r="B44" t="str">
            <v>    税务部门征收的废弃电器电子产品处理基金收入</v>
          </cell>
          <cell r="C44">
            <v>0</v>
          </cell>
        </row>
        <row r="45">
          <cell r="A45">
            <v>103017502</v>
          </cell>
          <cell r="B45" t="str">
            <v>    海关征收的废弃电器电子产品处理基金收入</v>
          </cell>
          <cell r="C45">
            <v>0</v>
          </cell>
        </row>
        <row r="46">
          <cell r="A46">
            <v>1030178</v>
          </cell>
          <cell r="B46" t="str">
            <v>  污水处理费收入</v>
          </cell>
          <cell r="C46">
            <v>530</v>
          </cell>
        </row>
        <row r="47">
          <cell r="A47">
            <v>1030180</v>
          </cell>
          <cell r="B47" t="str">
            <v>  彩票发行机构和彩票销售机构的业务费用</v>
          </cell>
          <cell r="C47">
            <v>0</v>
          </cell>
        </row>
        <row r="48">
          <cell r="A48">
            <v>103018001</v>
          </cell>
          <cell r="B48" t="str">
            <v>    福利彩票发行机构的业务费用</v>
          </cell>
          <cell r="C48">
            <v>0</v>
          </cell>
        </row>
        <row r="49">
          <cell r="A49">
            <v>103018002</v>
          </cell>
          <cell r="B49" t="str">
            <v>    体育彩票发行机构的业务费用</v>
          </cell>
          <cell r="C49">
            <v>0</v>
          </cell>
        </row>
        <row r="50">
          <cell r="A50">
            <v>103018003</v>
          </cell>
          <cell r="B50" t="str">
            <v>    福利彩票销售机构的业务费用</v>
          </cell>
          <cell r="C50">
            <v>0</v>
          </cell>
        </row>
        <row r="51">
          <cell r="A51">
            <v>103018004</v>
          </cell>
          <cell r="B51" t="str">
            <v>    体育彩票销售机构的业务费用</v>
          </cell>
          <cell r="C51">
            <v>0</v>
          </cell>
        </row>
        <row r="52">
          <cell r="A52">
            <v>103018005</v>
          </cell>
          <cell r="B52" t="str">
            <v>    彩票兑奖周转金</v>
          </cell>
          <cell r="C52">
            <v>0</v>
          </cell>
        </row>
        <row r="53">
          <cell r="A53">
            <v>103018006</v>
          </cell>
          <cell r="B53" t="str">
            <v>    彩票发行销售风险基金</v>
          </cell>
          <cell r="C53">
            <v>0</v>
          </cell>
        </row>
        <row r="54">
          <cell r="A54">
            <v>103018007</v>
          </cell>
          <cell r="B54" t="str">
            <v>    彩票市场调控资金收入</v>
          </cell>
          <cell r="C54">
            <v>0</v>
          </cell>
        </row>
        <row r="55">
          <cell r="A55">
            <v>1030181</v>
          </cell>
          <cell r="B55" t="str">
            <v>  抗疫特别国债财务基金收入</v>
          </cell>
          <cell r="C55">
            <v>0</v>
          </cell>
        </row>
        <row r="56">
          <cell r="A56">
            <v>1030199</v>
          </cell>
          <cell r="B56" t="str">
            <v>  其他政府性基金收入</v>
          </cell>
          <cell r="C56">
            <v>0</v>
          </cell>
        </row>
        <row r="57">
          <cell r="A57">
            <v>10310</v>
          </cell>
          <cell r="B57" t="str">
            <v>专项债务对应项目专项收入</v>
          </cell>
          <cell r="C57">
            <v>2465</v>
          </cell>
        </row>
        <row r="58">
          <cell r="A58">
            <v>1031003</v>
          </cell>
          <cell r="B58" t="str">
            <v>  海南省高等级公路车辆通行附加费专项债务对应项目专项收入  </v>
          </cell>
          <cell r="C58">
            <v>0</v>
          </cell>
        </row>
        <row r="59">
          <cell r="A59">
            <v>1031004</v>
          </cell>
          <cell r="B59" t="str">
            <v>  港口建设费专项债务对应项目专项收入  </v>
          </cell>
          <cell r="C59">
            <v>0</v>
          </cell>
        </row>
        <row r="60">
          <cell r="A60">
            <v>1031005</v>
          </cell>
          <cell r="B60" t="str">
            <v>  国家电影事业发展专项资金专项债务对应项目专项收入  </v>
          </cell>
          <cell r="C60">
            <v>0</v>
          </cell>
        </row>
        <row r="61">
          <cell r="A61">
            <v>1031006</v>
          </cell>
          <cell r="B61" t="str">
            <v>  国有土地使用权出让金专项债务对应项目专项收入  </v>
          </cell>
          <cell r="C61">
            <v>0</v>
          </cell>
        </row>
        <row r="62">
          <cell r="A62">
            <v>103100601</v>
          </cell>
          <cell r="B62" t="str">
            <v>    土地储备专项债券对应项目专项收入      </v>
          </cell>
          <cell r="C62">
            <v>0</v>
          </cell>
        </row>
        <row r="63">
          <cell r="A63">
            <v>103100602</v>
          </cell>
          <cell r="B63" t="str">
            <v>    棚户区改造专项债券对应项目专项收入  </v>
          </cell>
          <cell r="C63">
            <v>0</v>
          </cell>
        </row>
        <row r="64">
          <cell r="A64">
            <v>103100699</v>
          </cell>
          <cell r="B64" t="str">
            <v>    其他国有土地使用权出让金专项债务对应项目专项收入  </v>
          </cell>
          <cell r="C64">
            <v>0</v>
          </cell>
        </row>
        <row r="65">
          <cell r="A65">
            <v>1031008</v>
          </cell>
          <cell r="B65" t="str">
            <v>  农业土地开发资金专项债务对应项目专项收入  </v>
          </cell>
          <cell r="C65">
            <v>0</v>
          </cell>
        </row>
        <row r="66">
          <cell r="A66">
            <v>1031009</v>
          </cell>
          <cell r="B66" t="str">
            <v>  大中型水库库区基金专项债务对应项目专项收入  </v>
          </cell>
          <cell r="C66">
            <v>0</v>
          </cell>
        </row>
        <row r="67">
          <cell r="A67">
            <v>1031010</v>
          </cell>
          <cell r="B67" t="str">
            <v>  城市基础设施配套费专项债务对应项目专项收入  </v>
          </cell>
          <cell r="C67">
            <v>0</v>
          </cell>
        </row>
        <row r="68">
          <cell r="A68">
            <v>1031011</v>
          </cell>
          <cell r="B68" t="str">
            <v>  小型水库移民扶助基金专项债务对应项目专项收入  </v>
          </cell>
          <cell r="C68">
            <v>0</v>
          </cell>
        </row>
        <row r="69">
          <cell r="A69">
            <v>1031012</v>
          </cell>
          <cell r="B69" t="str">
            <v>  国家重大水利工程建设基金专项债务对应项目专项收入  </v>
          </cell>
          <cell r="C69">
            <v>0</v>
          </cell>
        </row>
        <row r="70">
          <cell r="A70">
            <v>1031013</v>
          </cell>
          <cell r="B70" t="str">
            <v>  车辆通行费专项债务对应项目专项收入  </v>
          </cell>
          <cell r="C70">
            <v>26</v>
          </cell>
        </row>
        <row r="71">
          <cell r="A71">
            <v>103101301</v>
          </cell>
          <cell r="B71" t="str">
            <v>    政府收费公路专项债券对应项目专项收入  </v>
          </cell>
          <cell r="C71">
            <v>26</v>
          </cell>
        </row>
        <row r="72">
          <cell r="A72">
            <v>103101399</v>
          </cell>
          <cell r="B72" t="str">
            <v>    其他车辆通行费专项债务对应项目专项收入  </v>
          </cell>
          <cell r="C72">
            <v>0</v>
          </cell>
        </row>
        <row r="73">
          <cell r="A73">
            <v>1031014</v>
          </cell>
          <cell r="B73" t="str">
            <v>  污水处理费专项债务对应项目专项收入  </v>
          </cell>
          <cell r="C73">
            <v>0</v>
          </cell>
        </row>
        <row r="74">
          <cell r="A74">
            <v>1031099</v>
          </cell>
          <cell r="B74" t="str">
            <v>  其他政府性基金专项债务对应项目专项收入  </v>
          </cell>
          <cell r="C74">
            <v>2439</v>
          </cell>
        </row>
        <row r="75">
          <cell r="A75">
            <v>103109998</v>
          </cell>
          <cell r="B75" t="str">
            <v>    其他地方自行试点项目收益专项债券对应项目专项收入  </v>
          </cell>
          <cell r="C75">
            <v>2439</v>
          </cell>
        </row>
        <row r="76">
          <cell r="A76">
            <v>103109999</v>
          </cell>
          <cell r="B76" t="str">
            <v>    其他政府性基金专项债务对应项目专项收入  </v>
          </cell>
          <cell r="C76">
            <v>0</v>
          </cell>
        </row>
      </sheetData>
      <sheetData sheetId="12" refreshError="1">
        <row r="6">
          <cell r="A6">
            <v>206</v>
          </cell>
          <cell r="B6" t="str">
            <v>科学技术支出</v>
          </cell>
          <cell r="C6">
            <v>0</v>
          </cell>
        </row>
        <row r="7">
          <cell r="A7">
            <v>20610</v>
          </cell>
          <cell r="B7" t="str">
            <v>  核电站乏燃料处理处置基金支出</v>
          </cell>
          <cell r="C7">
            <v>0</v>
          </cell>
        </row>
        <row r="8">
          <cell r="A8">
            <v>2061001</v>
          </cell>
          <cell r="B8" t="str">
            <v>    乏燃料运输</v>
          </cell>
          <cell r="C8">
            <v>0</v>
          </cell>
        </row>
        <row r="9">
          <cell r="A9">
            <v>2061002</v>
          </cell>
          <cell r="B9" t="str">
            <v>    乏燃料离堆贮存</v>
          </cell>
          <cell r="C9">
            <v>0</v>
          </cell>
        </row>
        <row r="10">
          <cell r="A10">
            <v>2061003</v>
          </cell>
          <cell r="B10" t="str">
            <v>    乏燃料后处理</v>
          </cell>
          <cell r="C10">
            <v>0</v>
          </cell>
        </row>
        <row r="11">
          <cell r="A11">
            <v>2061004</v>
          </cell>
          <cell r="B11" t="str">
            <v>    高放废物的处理处置</v>
          </cell>
          <cell r="C11">
            <v>0</v>
          </cell>
        </row>
        <row r="12">
          <cell r="A12">
            <v>2061005</v>
          </cell>
          <cell r="B12" t="str">
            <v>    乏燃料后处理厂的建设、运行、改造和退役</v>
          </cell>
          <cell r="C12">
            <v>0</v>
          </cell>
        </row>
        <row r="13">
          <cell r="A13">
            <v>2061099</v>
          </cell>
          <cell r="B13" t="str">
            <v>    其他乏燃料处理处置基金支出</v>
          </cell>
          <cell r="C13">
            <v>0</v>
          </cell>
        </row>
        <row r="14">
          <cell r="A14">
            <v>207</v>
          </cell>
          <cell r="B14" t="str">
            <v>文化旅游体育与传媒支出</v>
          </cell>
          <cell r="C14">
            <v>0</v>
          </cell>
        </row>
        <row r="15">
          <cell r="A15">
            <v>20707</v>
          </cell>
          <cell r="B15" t="str">
            <v>  国家电影事业发展专项资金安排的支出</v>
          </cell>
          <cell r="C15">
            <v>0</v>
          </cell>
        </row>
        <row r="16">
          <cell r="A16">
            <v>2070701</v>
          </cell>
          <cell r="B16" t="str">
            <v>    资助国产影片放映</v>
          </cell>
          <cell r="C16">
            <v>0</v>
          </cell>
        </row>
        <row r="17">
          <cell r="A17">
            <v>2070702</v>
          </cell>
          <cell r="B17" t="str">
            <v>    资助影院建设</v>
          </cell>
          <cell r="C17">
            <v>0</v>
          </cell>
        </row>
        <row r="18">
          <cell r="A18">
            <v>2070703</v>
          </cell>
          <cell r="B18" t="str">
            <v>    资助少数民族语电影译制</v>
          </cell>
          <cell r="C18">
            <v>0</v>
          </cell>
        </row>
        <row r="19">
          <cell r="A19">
            <v>2070704</v>
          </cell>
          <cell r="B19" t="str">
            <v>    购买农村电影公益性放映版权服务</v>
          </cell>
          <cell r="C19">
            <v>0</v>
          </cell>
        </row>
        <row r="20">
          <cell r="A20">
            <v>2070799</v>
          </cell>
          <cell r="B20" t="str">
            <v>    其他国家电影事业发展专项资金支出</v>
          </cell>
          <cell r="C20">
            <v>0</v>
          </cell>
        </row>
        <row r="21">
          <cell r="A21">
            <v>20709</v>
          </cell>
          <cell r="B21" t="str">
            <v>  旅游发展基金支出</v>
          </cell>
          <cell r="C21">
            <v>0</v>
          </cell>
        </row>
        <row r="22">
          <cell r="A22">
            <v>2070901</v>
          </cell>
          <cell r="B22" t="str">
            <v>    宣传促销</v>
          </cell>
          <cell r="C22">
            <v>0</v>
          </cell>
        </row>
        <row r="23">
          <cell r="A23">
            <v>2070902</v>
          </cell>
          <cell r="B23" t="str">
            <v>    行业规划</v>
          </cell>
          <cell r="C23">
            <v>0</v>
          </cell>
        </row>
        <row r="24">
          <cell r="A24">
            <v>2070903</v>
          </cell>
          <cell r="B24" t="str">
            <v>    旅游事业补助</v>
          </cell>
          <cell r="C24">
            <v>0</v>
          </cell>
        </row>
        <row r="25">
          <cell r="A25">
            <v>2070904</v>
          </cell>
          <cell r="B25" t="str">
            <v>    地方旅游开发项目补助</v>
          </cell>
          <cell r="C25">
            <v>0</v>
          </cell>
        </row>
        <row r="26">
          <cell r="A26">
            <v>2070999</v>
          </cell>
          <cell r="B26" t="str">
            <v>    其他旅游发展基金支出</v>
          </cell>
          <cell r="C26">
            <v>0</v>
          </cell>
        </row>
        <row r="27">
          <cell r="A27">
            <v>20710</v>
          </cell>
          <cell r="B27" t="str">
            <v>  国家电影事业发展专项资金对应专项债务收入安排的支出</v>
          </cell>
          <cell r="C27">
            <v>0</v>
          </cell>
        </row>
        <row r="28">
          <cell r="A28">
            <v>2071001</v>
          </cell>
          <cell r="B28" t="str">
            <v>    资助城市影院</v>
          </cell>
          <cell r="C28">
            <v>0</v>
          </cell>
        </row>
        <row r="29">
          <cell r="A29">
            <v>2071099</v>
          </cell>
          <cell r="B29" t="str">
            <v>    其他国家电影事业发展专项资金对应专项债务收入支出</v>
          </cell>
          <cell r="C29">
            <v>0</v>
          </cell>
        </row>
        <row r="30">
          <cell r="A30">
            <v>208</v>
          </cell>
          <cell r="B30" t="str">
            <v>社会保障和就业支出</v>
          </cell>
          <cell r="C30">
            <v>22</v>
          </cell>
        </row>
        <row r="31">
          <cell r="A31">
            <v>20822</v>
          </cell>
          <cell r="B31" t="str">
            <v>  大中型水库移民后期扶持基金支出</v>
          </cell>
          <cell r="C31">
            <v>22</v>
          </cell>
        </row>
        <row r="32">
          <cell r="A32">
            <v>2082201</v>
          </cell>
          <cell r="B32" t="str">
            <v>    移民补助</v>
          </cell>
          <cell r="C32">
            <v>22</v>
          </cell>
        </row>
        <row r="33">
          <cell r="A33">
            <v>2082202</v>
          </cell>
          <cell r="B33" t="str">
            <v>    基础设施建设和经济发展</v>
          </cell>
          <cell r="C33">
            <v>0</v>
          </cell>
        </row>
        <row r="34">
          <cell r="A34">
            <v>2082299</v>
          </cell>
          <cell r="B34" t="str">
            <v>    其他大中型水库移民后期扶持基金支出</v>
          </cell>
          <cell r="C34">
            <v>0</v>
          </cell>
        </row>
        <row r="35">
          <cell r="A35">
            <v>20823</v>
          </cell>
          <cell r="B35" t="str">
            <v>  小型水库移民扶助基金安排的支出</v>
          </cell>
          <cell r="C35">
            <v>0</v>
          </cell>
        </row>
        <row r="36">
          <cell r="A36">
            <v>2082301</v>
          </cell>
          <cell r="B36" t="str">
            <v>    移民补助</v>
          </cell>
          <cell r="C36">
            <v>0</v>
          </cell>
        </row>
        <row r="37">
          <cell r="A37">
            <v>2082302</v>
          </cell>
          <cell r="B37" t="str">
            <v>    基础设施建设和经济发展</v>
          </cell>
          <cell r="C37">
            <v>0</v>
          </cell>
        </row>
        <row r="38">
          <cell r="A38">
            <v>2082399</v>
          </cell>
          <cell r="B38" t="str">
            <v>    其他小型水库移民扶助基金支出</v>
          </cell>
          <cell r="C38">
            <v>0</v>
          </cell>
        </row>
        <row r="39">
          <cell r="A39">
            <v>20829</v>
          </cell>
          <cell r="B39" t="str">
            <v>  小型水库移民扶助基金对应专项债务收入安排的支出</v>
          </cell>
          <cell r="C39">
            <v>0</v>
          </cell>
        </row>
        <row r="40">
          <cell r="A40">
            <v>2082901</v>
          </cell>
          <cell r="B40" t="str">
            <v>    基础设施建设和经济发展</v>
          </cell>
          <cell r="C40">
            <v>0</v>
          </cell>
        </row>
        <row r="41">
          <cell r="A41">
            <v>2082999</v>
          </cell>
          <cell r="B41" t="str">
            <v>    其他小型水库移民扶助基金对应专项债务收入安排的支出</v>
          </cell>
          <cell r="C41">
            <v>0</v>
          </cell>
        </row>
        <row r="42">
          <cell r="A42">
            <v>211</v>
          </cell>
          <cell r="B42" t="str">
            <v>节能环保支出</v>
          </cell>
          <cell r="C42">
            <v>0</v>
          </cell>
        </row>
        <row r="43">
          <cell r="A43">
            <v>21160</v>
          </cell>
          <cell r="B43" t="str">
            <v>  可再生能源电价附加收入安排的支出</v>
          </cell>
          <cell r="C43">
            <v>0</v>
          </cell>
        </row>
        <row r="44">
          <cell r="A44">
            <v>2116001</v>
          </cell>
          <cell r="B44" t="str">
            <v>    风力发电补助</v>
          </cell>
          <cell r="C44">
            <v>0</v>
          </cell>
        </row>
        <row r="45">
          <cell r="A45">
            <v>2116002</v>
          </cell>
          <cell r="B45" t="str">
            <v>    太阳能发电补助</v>
          </cell>
          <cell r="C45">
            <v>0</v>
          </cell>
        </row>
        <row r="46">
          <cell r="A46">
            <v>2116003</v>
          </cell>
          <cell r="B46" t="str">
            <v>    生物质能发电补助</v>
          </cell>
          <cell r="C46">
            <v>0</v>
          </cell>
        </row>
        <row r="47">
          <cell r="A47">
            <v>2116099</v>
          </cell>
          <cell r="B47" t="str">
            <v>    其他可再生能源电价附加收入安排的支出</v>
          </cell>
          <cell r="C47">
            <v>0</v>
          </cell>
        </row>
        <row r="48">
          <cell r="A48">
            <v>21161</v>
          </cell>
          <cell r="B48" t="str">
            <v>  废弃电器电子产品处理基金支出</v>
          </cell>
          <cell r="C48">
            <v>0</v>
          </cell>
        </row>
        <row r="49">
          <cell r="A49">
            <v>2116101</v>
          </cell>
          <cell r="B49" t="str">
            <v>    回收处理费用补贴</v>
          </cell>
          <cell r="C49">
            <v>0</v>
          </cell>
        </row>
        <row r="50">
          <cell r="A50">
            <v>2116102</v>
          </cell>
          <cell r="B50" t="str">
            <v>    信息系统建设</v>
          </cell>
          <cell r="C50">
            <v>0</v>
          </cell>
        </row>
        <row r="51">
          <cell r="A51">
            <v>2116103</v>
          </cell>
          <cell r="B51" t="str">
            <v>    基金征管经费</v>
          </cell>
          <cell r="C51">
            <v>0</v>
          </cell>
        </row>
        <row r="52">
          <cell r="A52">
            <v>2116104</v>
          </cell>
          <cell r="B52" t="str">
            <v>    其他废弃电器电子产品处理基金支出</v>
          </cell>
          <cell r="C52">
            <v>0</v>
          </cell>
        </row>
        <row r="53">
          <cell r="A53">
            <v>212</v>
          </cell>
          <cell r="B53" t="str">
            <v>城乡社区支出</v>
          </cell>
          <cell r="C53">
            <v>318714</v>
          </cell>
        </row>
        <row r="54">
          <cell r="A54">
            <v>21208</v>
          </cell>
          <cell r="B54" t="str">
            <v>  国有土地使用权出让收入安排的支出</v>
          </cell>
          <cell r="C54">
            <v>258449</v>
          </cell>
        </row>
        <row r="55">
          <cell r="A55">
            <v>2120801</v>
          </cell>
          <cell r="B55" t="str">
            <v>    征地和拆迁补偿支出</v>
          </cell>
          <cell r="C55">
            <v>77752</v>
          </cell>
        </row>
        <row r="56">
          <cell r="A56">
            <v>2120802</v>
          </cell>
          <cell r="B56" t="str">
            <v>    土地开发支出</v>
          </cell>
          <cell r="C56">
            <v>0</v>
          </cell>
        </row>
        <row r="57">
          <cell r="A57">
            <v>2120803</v>
          </cell>
          <cell r="B57" t="str">
            <v>    城市建设支出</v>
          </cell>
          <cell r="C57">
            <v>0</v>
          </cell>
        </row>
        <row r="58">
          <cell r="A58">
            <v>2120804</v>
          </cell>
          <cell r="B58" t="str">
            <v>    农村基础设施建设支出</v>
          </cell>
          <cell r="C58">
            <v>0</v>
          </cell>
        </row>
        <row r="59">
          <cell r="A59">
            <v>2120805</v>
          </cell>
          <cell r="B59" t="str">
            <v>    补助被征地农民支出</v>
          </cell>
          <cell r="C59">
            <v>0</v>
          </cell>
        </row>
        <row r="60">
          <cell r="A60">
            <v>2120806</v>
          </cell>
          <cell r="B60" t="str">
            <v>    土地出让业务支出</v>
          </cell>
          <cell r="C60">
            <v>0</v>
          </cell>
        </row>
        <row r="61">
          <cell r="A61">
            <v>2120807</v>
          </cell>
          <cell r="B61" t="str">
            <v>    廉租住房支出</v>
          </cell>
          <cell r="C61">
            <v>0</v>
          </cell>
        </row>
        <row r="62">
          <cell r="A62">
            <v>2120809</v>
          </cell>
          <cell r="B62" t="str">
            <v>    支付破产或改制企业职工安置费</v>
          </cell>
          <cell r="C62">
            <v>0</v>
          </cell>
        </row>
        <row r="63">
          <cell r="A63">
            <v>2120810</v>
          </cell>
          <cell r="B63" t="str">
            <v>    棚户区改造支出</v>
          </cell>
          <cell r="C63">
            <v>0</v>
          </cell>
        </row>
        <row r="64">
          <cell r="A64">
            <v>2120811</v>
          </cell>
          <cell r="B64" t="str">
            <v>    公共租赁住房支出</v>
          </cell>
          <cell r="C64">
            <v>0</v>
          </cell>
        </row>
        <row r="65">
          <cell r="A65">
            <v>2120813</v>
          </cell>
          <cell r="B65" t="str">
            <v>    保障性住房租金补贴</v>
          </cell>
          <cell r="C65">
            <v>0</v>
          </cell>
        </row>
        <row r="66">
          <cell r="A66">
            <v>2120899</v>
          </cell>
          <cell r="B66" t="str">
            <v>    其他国有土地使用权出让收入安排的支出</v>
          </cell>
          <cell r="C66">
            <v>180697</v>
          </cell>
        </row>
        <row r="67">
          <cell r="A67">
            <v>21210</v>
          </cell>
          <cell r="B67" t="str">
            <v>  国有土地收益基金安排的支出</v>
          </cell>
          <cell r="C67">
            <v>0</v>
          </cell>
        </row>
        <row r="68">
          <cell r="A68">
            <v>2121001</v>
          </cell>
          <cell r="B68" t="str">
            <v>    征地和拆迁补偿支出</v>
          </cell>
          <cell r="C68">
            <v>0</v>
          </cell>
        </row>
        <row r="69">
          <cell r="A69">
            <v>2121002</v>
          </cell>
          <cell r="B69" t="str">
            <v>    土地开发支出</v>
          </cell>
          <cell r="C69">
            <v>0</v>
          </cell>
        </row>
        <row r="70">
          <cell r="A70">
            <v>2121099</v>
          </cell>
          <cell r="B70" t="str">
            <v>    其他国有土地收益基金支出</v>
          </cell>
          <cell r="C70">
            <v>0</v>
          </cell>
        </row>
        <row r="71">
          <cell r="A71">
            <v>21211</v>
          </cell>
          <cell r="B71" t="str">
            <v>  农业土地开发资金安排的支出</v>
          </cell>
          <cell r="C71">
            <v>0</v>
          </cell>
        </row>
        <row r="72">
          <cell r="A72">
            <v>21213</v>
          </cell>
          <cell r="B72" t="str">
            <v>  城市基础设施配套费安排的支出</v>
          </cell>
          <cell r="C72">
            <v>0</v>
          </cell>
        </row>
        <row r="73">
          <cell r="A73">
            <v>2121301</v>
          </cell>
          <cell r="B73" t="str">
            <v>    城市公共设施</v>
          </cell>
          <cell r="C73">
            <v>0</v>
          </cell>
        </row>
        <row r="74">
          <cell r="A74">
            <v>2121302</v>
          </cell>
          <cell r="B74" t="str">
            <v>    城市环境卫生</v>
          </cell>
          <cell r="C74">
            <v>0</v>
          </cell>
        </row>
        <row r="75">
          <cell r="A75">
            <v>2121303</v>
          </cell>
          <cell r="B75" t="str">
            <v>    公有房屋</v>
          </cell>
          <cell r="C75">
            <v>0</v>
          </cell>
        </row>
        <row r="76">
          <cell r="A76">
            <v>2121304</v>
          </cell>
          <cell r="B76" t="str">
            <v>    城市防洪</v>
          </cell>
          <cell r="C76">
            <v>0</v>
          </cell>
        </row>
        <row r="77">
          <cell r="A77">
            <v>2121399</v>
          </cell>
          <cell r="B77" t="str">
            <v>    其他城市基础设施配套费安排的支出</v>
          </cell>
          <cell r="C77">
            <v>0</v>
          </cell>
        </row>
        <row r="78">
          <cell r="A78">
            <v>21214</v>
          </cell>
          <cell r="B78" t="str">
            <v>  污水处理费安排的支出</v>
          </cell>
          <cell r="C78">
            <v>265</v>
          </cell>
        </row>
        <row r="79">
          <cell r="A79">
            <v>2121401</v>
          </cell>
          <cell r="B79" t="str">
            <v>    污水处理设施建设和运营</v>
          </cell>
          <cell r="C79">
            <v>265</v>
          </cell>
        </row>
        <row r="80">
          <cell r="A80">
            <v>2121402</v>
          </cell>
          <cell r="B80" t="str">
            <v>    代征手续费</v>
          </cell>
          <cell r="C80">
            <v>0</v>
          </cell>
        </row>
        <row r="81">
          <cell r="A81">
            <v>2121499</v>
          </cell>
          <cell r="B81" t="str">
            <v>    其他污水处理费安排的支出</v>
          </cell>
          <cell r="C81">
            <v>0</v>
          </cell>
        </row>
        <row r="82">
          <cell r="A82">
            <v>21215</v>
          </cell>
          <cell r="B82" t="str">
            <v>  土地储备专项债券收入安排的支出  </v>
          </cell>
          <cell r="C82">
            <v>0</v>
          </cell>
        </row>
        <row r="83">
          <cell r="A83">
            <v>2121501</v>
          </cell>
          <cell r="B83" t="str">
            <v>    征地和拆迁补偿支出  </v>
          </cell>
          <cell r="C83">
            <v>0</v>
          </cell>
        </row>
        <row r="84">
          <cell r="A84">
            <v>2121502</v>
          </cell>
          <cell r="B84" t="str">
            <v>    土地开发支出  </v>
          </cell>
          <cell r="C84">
            <v>0</v>
          </cell>
        </row>
        <row r="85">
          <cell r="A85">
            <v>2121599</v>
          </cell>
          <cell r="B85" t="str">
            <v>    其他土地储备专项债券收入安排的支出  </v>
          </cell>
          <cell r="C85">
            <v>0</v>
          </cell>
        </row>
        <row r="86">
          <cell r="A86">
            <v>21216</v>
          </cell>
          <cell r="B86" t="str">
            <v>  棚户区改造专项债券收入安排的支出  </v>
          </cell>
          <cell r="C86">
            <v>60000</v>
          </cell>
        </row>
        <row r="87">
          <cell r="A87">
            <v>2121601</v>
          </cell>
          <cell r="B87" t="str">
            <v>    征地和拆迁补偿支出  </v>
          </cell>
          <cell r="C87">
            <v>0</v>
          </cell>
        </row>
        <row r="88">
          <cell r="A88">
            <v>2121602</v>
          </cell>
          <cell r="B88" t="str">
            <v>    土地开发支出  </v>
          </cell>
          <cell r="C88">
            <v>0</v>
          </cell>
        </row>
        <row r="89">
          <cell r="A89">
            <v>2121699</v>
          </cell>
          <cell r="B89" t="str">
            <v>    其他棚户区改造专项债券收入安排的支出  </v>
          </cell>
          <cell r="C89">
            <v>60000</v>
          </cell>
        </row>
        <row r="90">
          <cell r="A90">
            <v>21217</v>
          </cell>
          <cell r="B90" t="str">
            <v>  城市基础设施配套费对应专项债务收入安排的支出  </v>
          </cell>
          <cell r="C90">
            <v>0</v>
          </cell>
        </row>
        <row r="91">
          <cell r="A91">
            <v>2121701</v>
          </cell>
          <cell r="B91" t="str">
            <v>    城市公共设施  </v>
          </cell>
          <cell r="C91">
            <v>0</v>
          </cell>
        </row>
        <row r="92">
          <cell r="A92">
            <v>2121702</v>
          </cell>
          <cell r="B92" t="str">
            <v>    城市环境卫生  </v>
          </cell>
          <cell r="C92">
            <v>0</v>
          </cell>
        </row>
        <row r="93">
          <cell r="A93">
            <v>2121703</v>
          </cell>
          <cell r="B93" t="str">
            <v>    公有房屋  </v>
          </cell>
          <cell r="C93">
            <v>0</v>
          </cell>
        </row>
        <row r="94">
          <cell r="A94">
            <v>2121704</v>
          </cell>
          <cell r="B94" t="str">
            <v>    城市防洪  </v>
          </cell>
          <cell r="C94">
            <v>0</v>
          </cell>
        </row>
        <row r="95">
          <cell r="A95">
            <v>2121799</v>
          </cell>
          <cell r="B95" t="str">
            <v>    其他城市基础设施配套费对应专项债务收入安排的支出  </v>
          </cell>
          <cell r="C95">
            <v>0</v>
          </cell>
        </row>
        <row r="96">
          <cell r="A96">
            <v>21218</v>
          </cell>
          <cell r="B96" t="str">
            <v>  污水处理费对应专项债务收入安排的支出  </v>
          </cell>
          <cell r="C96">
            <v>0</v>
          </cell>
        </row>
        <row r="97">
          <cell r="A97">
            <v>2121801</v>
          </cell>
          <cell r="B97" t="str">
            <v>    污水处理设施建设和运营  </v>
          </cell>
          <cell r="C97">
            <v>0</v>
          </cell>
        </row>
        <row r="98">
          <cell r="A98">
            <v>2121899</v>
          </cell>
          <cell r="B98" t="str">
            <v>    其他污水处理费对应专项债务收入安排的支出  </v>
          </cell>
          <cell r="C98">
            <v>0</v>
          </cell>
        </row>
        <row r="99">
          <cell r="A99">
            <v>21219</v>
          </cell>
          <cell r="B99" t="str">
            <v>  国有土地使用权出让收入对应专项债务收入安排的支出  </v>
          </cell>
          <cell r="C99">
            <v>0</v>
          </cell>
        </row>
        <row r="100">
          <cell r="A100">
            <v>2121901</v>
          </cell>
          <cell r="B100" t="str">
            <v>    征地和拆迁补偿支出  </v>
          </cell>
          <cell r="C100">
            <v>0</v>
          </cell>
        </row>
        <row r="101">
          <cell r="A101">
            <v>2121902</v>
          </cell>
          <cell r="B101" t="str">
            <v>    土地开发支出  </v>
          </cell>
          <cell r="C101">
            <v>0</v>
          </cell>
        </row>
        <row r="102">
          <cell r="A102">
            <v>2121903</v>
          </cell>
          <cell r="B102" t="str">
            <v>    城市建设支出  </v>
          </cell>
          <cell r="C102">
            <v>0</v>
          </cell>
        </row>
        <row r="103">
          <cell r="A103">
            <v>2121904</v>
          </cell>
          <cell r="B103" t="str">
            <v>    农村基础设施建设支出  </v>
          </cell>
          <cell r="C103">
            <v>0</v>
          </cell>
        </row>
        <row r="104">
          <cell r="A104">
            <v>2121905</v>
          </cell>
          <cell r="B104" t="str">
            <v>    廉租住房支出  </v>
          </cell>
          <cell r="C104">
            <v>0</v>
          </cell>
        </row>
        <row r="105">
          <cell r="A105">
            <v>2121906</v>
          </cell>
          <cell r="B105" t="str">
            <v>    棚户区改造支出  </v>
          </cell>
          <cell r="C105">
            <v>0</v>
          </cell>
        </row>
        <row r="106">
          <cell r="A106">
            <v>2121907</v>
          </cell>
          <cell r="B106" t="str">
            <v>    公共租赁住房支出  </v>
          </cell>
          <cell r="C106">
            <v>0</v>
          </cell>
        </row>
        <row r="107">
          <cell r="A107">
            <v>2121999</v>
          </cell>
          <cell r="B107" t="str">
            <v>    其他国有土地使用权出让收入对应专项债务收入安排的支出  </v>
          </cell>
          <cell r="C107">
            <v>0</v>
          </cell>
        </row>
        <row r="108">
          <cell r="A108">
            <v>213</v>
          </cell>
          <cell r="B108" t="str">
            <v>农林水支出</v>
          </cell>
          <cell r="C108">
            <v>0</v>
          </cell>
        </row>
        <row r="109">
          <cell r="A109">
            <v>21366</v>
          </cell>
          <cell r="B109" t="str">
            <v>  大中型水库库区基金安排的支出</v>
          </cell>
          <cell r="C109">
            <v>0</v>
          </cell>
        </row>
        <row r="110">
          <cell r="A110">
            <v>2136601</v>
          </cell>
          <cell r="B110" t="str">
            <v>    基础设施建设和经济发展</v>
          </cell>
          <cell r="C110">
            <v>0</v>
          </cell>
        </row>
        <row r="111">
          <cell r="A111">
            <v>2136602</v>
          </cell>
          <cell r="B111" t="str">
            <v>    解决移民遗留问题</v>
          </cell>
          <cell r="C111">
            <v>0</v>
          </cell>
        </row>
        <row r="112">
          <cell r="A112">
            <v>2136603</v>
          </cell>
          <cell r="B112" t="str">
            <v>    库区防护工程维护</v>
          </cell>
          <cell r="C112">
            <v>0</v>
          </cell>
        </row>
        <row r="113">
          <cell r="A113">
            <v>2136699</v>
          </cell>
          <cell r="B113" t="str">
            <v>    其他大中型水库库区基金支出</v>
          </cell>
          <cell r="C113">
            <v>0</v>
          </cell>
        </row>
        <row r="114">
          <cell r="A114">
            <v>21367</v>
          </cell>
          <cell r="B114" t="str">
            <v>  三峡水库库区基金支出</v>
          </cell>
          <cell r="C114">
            <v>0</v>
          </cell>
        </row>
        <row r="115">
          <cell r="A115">
            <v>2136701</v>
          </cell>
          <cell r="B115" t="str">
            <v>    基础设施建设和经济发展</v>
          </cell>
          <cell r="C115">
            <v>0</v>
          </cell>
        </row>
        <row r="116">
          <cell r="A116">
            <v>2136702</v>
          </cell>
          <cell r="B116" t="str">
            <v>    解决移民遗留问题</v>
          </cell>
          <cell r="C116">
            <v>0</v>
          </cell>
        </row>
        <row r="117">
          <cell r="A117">
            <v>2136703</v>
          </cell>
          <cell r="B117" t="str">
            <v>    库区维护和管理</v>
          </cell>
          <cell r="C117">
            <v>0</v>
          </cell>
        </row>
        <row r="118">
          <cell r="A118">
            <v>2136799</v>
          </cell>
          <cell r="B118" t="str">
            <v>    其他三峡水库库区基金支出</v>
          </cell>
          <cell r="C118">
            <v>0</v>
          </cell>
        </row>
        <row r="119">
          <cell r="A119">
            <v>21369</v>
          </cell>
          <cell r="B119" t="str">
            <v>  国家重大水利工程建设基金安排的支出</v>
          </cell>
          <cell r="C119">
            <v>0</v>
          </cell>
        </row>
        <row r="120">
          <cell r="A120">
            <v>2136901</v>
          </cell>
          <cell r="B120" t="str">
            <v>    南水北调工程建设</v>
          </cell>
          <cell r="C120">
            <v>0</v>
          </cell>
        </row>
        <row r="121">
          <cell r="A121">
            <v>2136902</v>
          </cell>
          <cell r="B121" t="str">
            <v>    三峡后续工作</v>
          </cell>
          <cell r="C121">
            <v>0</v>
          </cell>
        </row>
        <row r="122">
          <cell r="A122">
            <v>2136903</v>
          </cell>
          <cell r="B122" t="str">
            <v>    地方重大水利工程建设</v>
          </cell>
          <cell r="C122">
            <v>0</v>
          </cell>
        </row>
        <row r="123">
          <cell r="A123">
            <v>2136999</v>
          </cell>
          <cell r="B123" t="str">
            <v>    其他重大水利工程建设基金支出</v>
          </cell>
          <cell r="C123">
            <v>0</v>
          </cell>
        </row>
        <row r="124">
          <cell r="A124">
            <v>21370</v>
          </cell>
          <cell r="B124" t="str">
            <v>  大中型水库库区基金对应专项债务收入安排的支出  </v>
          </cell>
          <cell r="C124">
            <v>0</v>
          </cell>
        </row>
        <row r="125">
          <cell r="A125">
            <v>2137001</v>
          </cell>
          <cell r="B125" t="str">
            <v>    基础设施建设和经济发展  </v>
          </cell>
          <cell r="C125">
            <v>0</v>
          </cell>
        </row>
        <row r="126">
          <cell r="A126">
            <v>2137099</v>
          </cell>
          <cell r="B126" t="str">
            <v>    其他大中型水库库区基金对应专项债务收入支出  </v>
          </cell>
          <cell r="C126">
            <v>0</v>
          </cell>
        </row>
        <row r="127">
          <cell r="A127">
            <v>21371</v>
          </cell>
          <cell r="B127" t="str">
            <v>  国家重大水利工程建设基金对应专项债务收入安排的支出  </v>
          </cell>
          <cell r="C127">
            <v>0</v>
          </cell>
        </row>
        <row r="128">
          <cell r="A128">
            <v>2137101</v>
          </cell>
          <cell r="B128" t="str">
            <v>    南水北调工程建设  </v>
          </cell>
          <cell r="C128">
            <v>0</v>
          </cell>
        </row>
        <row r="129">
          <cell r="A129">
            <v>2137102</v>
          </cell>
          <cell r="B129" t="str">
            <v>    三峡工程后续工作  </v>
          </cell>
          <cell r="C129">
            <v>0</v>
          </cell>
        </row>
        <row r="130">
          <cell r="A130">
            <v>2137103</v>
          </cell>
          <cell r="B130" t="str">
            <v>    地方重大水利工程建设  </v>
          </cell>
          <cell r="C130">
            <v>0</v>
          </cell>
        </row>
        <row r="131">
          <cell r="A131">
            <v>2137199</v>
          </cell>
          <cell r="B131" t="str">
            <v>    其他重大水利工程建设基金对应专项债务收入支出  </v>
          </cell>
          <cell r="C131">
            <v>0</v>
          </cell>
        </row>
        <row r="132">
          <cell r="A132">
            <v>214</v>
          </cell>
          <cell r="B132" t="str">
            <v>交通运输支出</v>
          </cell>
          <cell r="C132">
            <v>24700</v>
          </cell>
        </row>
        <row r="133">
          <cell r="A133">
            <v>21460</v>
          </cell>
          <cell r="B133" t="str">
            <v>  海南省高等级公路车辆通行附加费安排的支出</v>
          </cell>
          <cell r="C133">
            <v>0</v>
          </cell>
        </row>
        <row r="134">
          <cell r="A134">
            <v>2146001</v>
          </cell>
          <cell r="B134" t="str">
            <v>    公路建设</v>
          </cell>
          <cell r="C134">
            <v>0</v>
          </cell>
        </row>
        <row r="135">
          <cell r="A135">
            <v>2146002</v>
          </cell>
          <cell r="B135" t="str">
            <v>    公路养护</v>
          </cell>
          <cell r="C135">
            <v>0</v>
          </cell>
        </row>
        <row r="136">
          <cell r="A136">
            <v>2146003</v>
          </cell>
          <cell r="B136" t="str">
            <v>    公路还贷</v>
          </cell>
          <cell r="C136">
            <v>0</v>
          </cell>
        </row>
        <row r="137">
          <cell r="A137">
            <v>2146099</v>
          </cell>
          <cell r="B137" t="str">
            <v>    其他海南省高等级公路车辆通行附加费安排的支出</v>
          </cell>
          <cell r="C137">
            <v>0</v>
          </cell>
        </row>
        <row r="138">
          <cell r="A138">
            <v>21462</v>
          </cell>
          <cell r="B138" t="str">
            <v>  车辆通行费安排的支出</v>
          </cell>
          <cell r="C138">
            <v>0</v>
          </cell>
        </row>
        <row r="139">
          <cell r="A139">
            <v>2146201</v>
          </cell>
          <cell r="B139" t="str">
            <v>    公路还贷</v>
          </cell>
          <cell r="C139">
            <v>0</v>
          </cell>
        </row>
        <row r="140">
          <cell r="A140">
            <v>2146202</v>
          </cell>
          <cell r="B140" t="str">
            <v>    政府还贷公路养护</v>
          </cell>
          <cell r="C140">
            <v>0</v>
          </cell>
        </row>
        <row r="141">
          <cell r="A141">
            <v>2146203</v>
          </cell>
          <cell r="B141" t="str">
            <v>    政府还贷公路管理</v>
          </cell>
          <cell r="C141">
            <v>0</v>
          </cell>
        </row>
        <row r="142">
          <cell r="A142">
            <v>2146299</v>
          </cell>
          <cell r="B142" t="str">
            <v>    其他车辆通行费安排的支出</v>
          </cell>
          <cell r="C142">
            <v>0</v>
          </cell>
        </row>
        <row r="143">
          <cell r="A143">
            <v>21463</v>
          </cell>
          <cell r="B143" t="str">
            <v>  港口建设费安排的支出</v>
          </cell>
          <cell r="C143">
            <v>0</v>
          </cell>
        </row>
        <row r="144">
          <cell r="A144">
            <v>2146301</v>
          </cell>
          <cell r="B144" t="str">
            <v>    港口设施</v>
          </cell>
          <cell r="C144">
            <v>0</v>
          </cell>
        </row>
        <row r="145">
          <cell r="A145">
            <v>2146302</v>
          </cell>
          <cell r="B145" t="str">
            <v>    航道建设和维护</v>
          </cell>
          <cell r="C145">
            <v>0</v>
          </cell>
        </row>
        <row r="146">
          <cell r="A146">
            <v>2146303</v>
          </cell>
          <cell r="B146" t="str">
            <v>    航运保障系统建设</v>
          </cell>
          <cell r="C146">
            <v>0</v>
          </cell>
        </row>
        <row r="147">
          <cell r="A147">
            <v>2146399</v>
          </cell>
          <cell r="B147" t="str">
            <v>    其他港口建设费安排的支出</v>
          </cell>
          <cell r="C147">
            <v>0</v>
          </cell>
        </row>
        <row r="148">
          <cell r="A148">
            <v>21464</v>
          </cell>
          <cell r="B148" t="str">
            <v>  铁路建设基金支出</v>
          </cell>
          <cell r="C148">
            <v>0</v>
          </cell>
        </row>
        <row r="149">
          <cell r="A149">
            <v>2146401</v>
          </cell>
          <cell r="B149" t="str">
            <v>    铁路建设投资</v>
          </cell>
          <cell r="C149">
            <v>0</v>
          </cell>
        </row>
        <row r="150">
          <cell r="A150">
            <v>2146402</v>
          </cell>
          <cell r="B150" t="str">
            <v>    购置铁路机车车辆</v>
          </cell>
          <cell r="C150">
            <v>0</v>
          </cell>
        </row>
        <row r="151">
          <cell r="A151">
            <v>2146403</v>
          </cell>
          <cell r="B151" t="str">
            <v>    铁路还贷</v>
          </cell>
          <cell r="C151">
            <v>0</v>
          </cell>
        </row>
        <row r="152">
          <cell r="A152">
            <v>2146404</v>
          </cell>
          <cell r="B152" t="str">
            <v>    建设项目铺底资金</v>
          </cell>
          <cell r="C152">
            <v>0</v>
          </cell>
        </row>
        <row r="153">
          <cell r="A153">
            <v>2146405</v>
          </cell>
          <cell r="B153" t="str">
            <v>    勘测设计</v>
          </cell>
          <cell r="C153">
            <v>0</v>
          </cell>
        </row>
        <row r="154">
          <cell r="A154">
            <v>2146406</v>
          </cell>
          <cell r="B154" t="str">
            <v>    注册资本金</v>
          </cell>
          <cell r="C154">
            <v>0</v>
          </cell>
        </row>
        <row r="155">
          <cell r="A155">
            <v>2146407</v>
          </cell>
          <cell r="B155" t="str">
            <v>    周转资金</v>
          </cell>
          <cell r="C155">
            <v>0</v>
          </cell>
        </row>
        <row r="156">
          <cell r="A156">
            <v>2146499</v>
          </cell>
          <cell r="B156" t="str">
            <v>    其他铁路建设基金支出</v>
          </cell>
          <cell r="C156">
            <v>0</v>
          </cell>
        </row>
        <row r="157">
          <cell r="A157">
            <v>21468</v>
          </cell>
          <cell r="B157" t="str">
            <v>  船舶油污损害赔偿基金支出</v>
          </cell>
          <cell r="C157">
            <v>0</v>
          </cell>
        </row>
        <row r="158">
          <cell r="A158">
            <v>2146801</v>
          </cell>
          <cell r="B158" t="str">
            <v>    应急处置费用</v>
          </cell>
          <cell r="C158">
            <v>0</v>
          </cell>
        </row>
        <row r="159">
          <cell r="A159">
            <v>2146802</v>
          </cell>
          <cell r="B159" t="str">
            <v>    控制清除污染</v>
          </cell>
          <cell r="C159">
            <v>0</v>
          </cell>
        </row>
        <row r="160">
          <cell r="A160">
            <v>2146803</v>
          </cell>
          <cell r="B160" t="str">
            <v>    损失补偿</v>
          </cell>
          <cell r="C160">
            <v>0</v>
          </cell>
        </row>
        <row r="161">
          <cell r="A161">
            <v>2146804</v>
          </cell>
          <cell r="B161" t="str">
            <v>    生态恢复</v>
          </cell>
          <cell r="C161">
            <v>0</v>
          </cell>
        </row>
        <row r="162">
          <cell r="A162">
            <v>2146805</v>
          </cell>
          <cell r="B162" t="str">
            <v>    监视监测</v>
          </cell>
          <cell r="C162">
            <v>0</v>
          </cell>
        </row>
        <row r="163">
          <cell r="A163">
            <v>2146899</v>
          </cell>
          <cell r="B163" t="str">
            <v>    其他船舶油污损害赔偿基金支出</v>
          </cell>
          <cell r="C163">
            <v>0</v>
          </cell>
        </row>
        <row r="164">
          <cell r="A164">
            <v>21469</v>
          </cell>
          <cell r="B164" t="str">
            <v>  民航发展基金支出</v>
          </cell>
          <cell r="C164">
            <v>0</v>
          </cell>
        </row>
        <row r="165">
          <cell r="A165">
            <v>2146901</v>
          </cell>
          <cell r="B165" t="str">
            <v>    民航机场建设</v>
          </cell>
          <cell r="C165">
            <v>0</v>
          </cell>
        </row>
        <row r="166">
          <cell r="A166">
            <v>2146902</v>
          </cell>
          <cell r="B166" t="str">
            <v>    空管系统建设</v>
          </cell>
          <cell r="C166">
            <v>0</v>
          </cell>
        </row>
        <row r="167">
          <cell r="A167">
            <v>2146903</v>
          </cell>
          <cell r="B167" t="str">
            <v>    民航安全</v>
          </cell>
          <cell r="C167">
            <v>0</v>
          </cell>
        </row>
        <row r="168">
          <cell r="A168">
            <v>2146904</v>
          </cell>
          <cell r="B168" t="str">
            <v>    航线和机场补贴</v>
          </cell>
          <cell r="C168">
            <v>0</v>
          </cell>
        </row>
        <row r="169">
          <cell r="A169">
            <v>2146906</v>
          </cell>
          <cell r="B169" t="str">
            <v>    民航节能减排</v>
          </cell>
          <cell r="C169">
            <v>0</v>
          </cell>
        </row>
        <row r="170">
          <cell r="A170">
            <v>2146907</v>
          </cell>
          <cell r="B170" t="str">
            <v>    通用航空发展</v>
          </cell>
          <cell r="C170">
            <v>0</v>
          </cell>
        </row>
        <row r="171">
          <cell r="A171">
            <v>2146908</v>
          </cell>
          <cell r="B171" t="str">
            <v>    征管经费</v>
          </cell>
          <cell r="C171">
            <v>0</v>
          </cell>
        </row>
        <row r="172">
          <cell r="A172">
            <v>2146999</v>
          </cell>
          <cell r="B172" t="str">
            <v>    其他民航发展基金支出</v>
          </cell>
          <cell r="C172">
            <v>0</v>
          </cell>
        </row>
        <row r="173">
          <cell r="A173">
            <v>21470</v>
          </cell>
          <cell r="B173" t="str">
            <v>  海南省高等级公路车辆通行附加费对应专项债务收入安排的支出  </v>
          </cell>
          <cell r="C173">
            <v>0</v>
          </cell>
        </row>
        <row r="174">
          <cell r="A174">
            <v>2147001</v>
          </cell>
          <cell r="B174" t="str">
            <v>    公路建设  </v>
          </cell>
          <cell r="C174">
            <v>0</v>
          </cell>
        </row>
        <row r="175">
          <cell r="A175">
            <v>2147099</v>
          </cell>
          <cell r="B175" t="str">
            <v>    其他海南省高等级公路车辆通行附加费对应专项债务收入安排的支出  </v>
          </cell>
          <cell r="C175">
            <v>0</v>
          </cell>
        </row>
        <row r="176">
          <cell r="A176">
            <v>21471</v>
          </cell>
          <cell r="B176" t="str">
            <v>  政府收费公路专项债券收入安排的支出  </v>
          </cell>
          <cell r="C176">
            <v>24700</v>
          </cell>
        </row>
        <row r="177">
          <cell r="A177">
            <v>2147101</v>
          </cell>
          <cell r="B177" t="str">
            <v>    公路建设  </v>
          </cell>
          <cell r="C177">
            <v>24700</v>
          </cell>
        </row>
        <row r="178">
          <cell r="A178">
            <v>2147199</v>
          </cell>
          <cell r="B178" t="str">
            <v>    其他政府收费公路专项债券收入安排的支出  </v>
          </cell>
          <cell r="C178">
            <v>0</v>
          </cell>
        </row>
        <row r="179">
          <cell r="A179">
            <v>21472</v>
          </cell>
          <cell r="B179" t="str">
            <v>  车辆通行费对应专项债务收入安排的支出  </v>
          </cell>
          <cell r="C179">
            <v>0</v>
          </cell>
        </row>
        <row r="180">
          <cell r="A180">
            <v>21473</v>
          </cell>
          <cell r="B180" t="str">
            <v>  港口建设费对应专项债务收入安排的支出  </v>
          </cell>
          <cell r="C180">
            <v>0</v>
          </cell>
        </row>
        <row r="181">
          <cell r="A181">
            <v>2147301</v>
          </cell>
          <cell r="B181" t="str">
            <v>    港口设施  </v>
          </cell>
          <cell r="C181">
            <v>0</v>
          </cell>
        </row>
        <row r="182">
          <cell r="A182">
            <v>2147303</v>
          </cell>
          <cell r="B182" t="str">
            <v>    航运保障系统建设  </v>
          </cell>
          <cell r="C182">
            <v>0</v>
          </cell>
        </row>
        <row r="183">
          <cell r="A183">
            <v>2147399</v>
          </cell>
          <cell r="B183" t="str">
            <v>    其他港口建设费对应专项债务收入安排的支出  </v>
          </cell>
          <cell r="C183">
            <v>0</v>
          </cell>
        </row>
        <row r="184">
          <cell r="A184">
            <v>215</v>
          </cell>
          <cell r="B184" t="str">
            <v>资源勘探工业信息等支出</v>
          </cell>
          <cell r="C184">
            <v>0</v>
          </cell>
        </row>
        <row r="185">
          <cell r="A185">
            <v>21562</v>
          </cell>
          <cell r="B185" t="str">
            <v>  农网还贷资金支出</v>
          </cell>
          <cell r="C185">
            <v>0</v>
          </cell>
        </row>
        <row r="186">
          <cell r="A186">
            <v>2156201</v>
          </cell>
          <cell r="B186" t="str">
            <v>    中央农网还贷资金支出</v>
          </cell>
          <cell r="C186">
            <v>0</v>
          </cell>
        </row>
        <row r="187">
          <cell r="A187">
            <v>2156202</v>
          </cell>
          <cell r="B187" t="str">
            <v>    地方农网还贷资金支出</v>
          </cell>
          <cell r="C187">
            <v>0</v>
          </cell>
        </row>
        <row r="188">
          <cell r="A188">
            <v>2156299</v>
          </cell>
          <cell r="B188" t="str">
            <v>    其他农网还贷资金支出</v>
          </cell>
          <cell r="C188">
            <v>0</v>
          </cell>
        </row>
        <row r="189">
          <cell r="A189">
            <v>217</v>
          </cell>
          <cell r="B189" t="str">
            <v>金融支出</v>
          </cell>
          <cell r="C189">
            <v>0</v>
          </cell>
        </row>
        <row r="190">
          <cell r="A190">
            <v>21704</v>
          </cell>
          <cell r="B190" t="str">
            <v>  金融调控支出</v>
          </cell>
          <cell r="C190">
            <v>0</v>
          </cell>
        </row>
        <row r="191">
          <cell r="A191">
            <v>2170402</v>
          </cell>
          <cell r="B191" t="str">
            <v>    中央特别国债经营基金支出</v>
          </cell>
          <cell r="C191">
            <v>0</v>
          </cell>
        </row>
        <row r="192">
          <cell r="A192">
            <v>2170403</v>
          </cell>
          <cell r="B192" t="str">
            <v>    中央特别国债经营基金财务支出</v>
          </cell>
          <cell r="C192">
            <v>0</v>
          </cell>
        </row>
        <row r="193">
          <cell r="A193">
            <v>229</v>
          </cell>
          <cell r="B193" t="str">
            <v>其他支出</v>
          </cell>
          <cell r="C193">
            <v>61951</v>
          </cell>
        </row>
        <row r="194">
          <cell r="A194">
            <v>22904</v>
          </cell>
          <cell r="B194" t="str">
            <v>  其他政府性基金及对应专项债务收入安排的支出</v>
          </cell>
          <cell r="C194">
            <v>61900</v>
          </cell>
        </row>
        <row r="195">
          <cell r="A195">
            <v>2290401</v>
          </cell>
          <cell r="B195" t="str">
            <v>    其他政府性基金安排的支出  </v>
          </cell>
          <cell r="C195">
            <v>0</v>
          </cell>
        </row>
        <row r="196">
          <cell r="A196">
            <v>2290402</v>
          </cell>
          <cell r="B196" t="str">
            <v>    其他地方自行试点项目收益专项债券收入安排的支出  </v>
          </cell>
          <cell r="C196">
            <v>61900</v>
          </cell>
        </row>
        <row r="197">
          <cell r="A197">
            <v>2290403</v>
          </cell>
          <cell r="B197" t="str">
            <v>    其他政府性基金债务收入安排的支出  </v>
          </cell>
          <cell r="C197">
            <v>0</v>
          </cell>
        </row>
        <row r="198">
          <cell r="A198">
            <v>22908</v>
          </cell>
          <cell r="B198" t="str">
            <v>  彩票发行销售机构业务费安排的支出</v>
          </cell>
          <cell r="C198">
            <v>0</v>
          </cell>
        </row>
        <row r="199">
          <cell r="A199">
            <v>2290802</v>
          </cell>
          <cell r="B199" t="str">
            <v>    福利彩票发行机构的业务费支出</v>
          </cell>
          <cell r="C199">
            <v>0</v>
          </cell>
        </row>
        <row r="200">
          <cell r="A200">
            <v>2290803</v>
          </cell>
          <cell r="B200" t="str">
            <v>    体育彩票发行机构的业务费支出</v>
          </cell>
          <cell r="C200">
            <v>0</v>
          </cell>
        </row>
        <row r="201">
          <cell r="A201">
            <v>2290804</v>
          </cell>
          <cell r="B201" t="str">
            <v>    福利彩票销售机构的业务费支出</v>
          </cell>
          <cell r="C201">
            <v>0</v>
          </cell>
        </row>
        <row r="202">
          <cell r="A202">
            <v>2290805</v>
          </cell>
          <cell r="B202" t="str">
            <v>    体育彩票销售机构的业务费支出</v>
          </cell>
          <cell r="C202">
            <v>0</v>
          </cell>
        </row>
        <row r="203">
          <cell r="A203">
            <v>2290806</v>
          </cell>
          <cell r="B203" t="str">
            <v>    彩票兑奖周转金支出</v>
          </cell>
          <cell r="C203">
            <v>0</v>
          </cell>
        </row>
        <row r="204">
          <cell r="A204">
            <v>2290807</v>
          </cell>
          <cell r="B204" t="str">
            <v>    彩票发行销售风险基金支出</v>
          </cell>
          <cell r="C204">
            <v>0</v>
          </cell>
        </row>
        <row r="205">
          <cell r="A205">
            <v>2290808</v>
          </cell>
          <cell r="B205" t="str">
            <v>    彩票市场调控资金支出</v>
          </cell>
          <cell r="C205">
            <v>0</v>
          </cell>
        </row>
        <row r="206">
          <cell r="A206">
            <v>2290899</v>
          </cell>
          <cell r="B206" t="str">
            <v>    其他彩票发行销售机构业务费安排的支出</v>
          </cell>
          <cell r="C206">
            <v>0</v>
          </cell>
        </row>
        <row r="207">
          <cell r="A207">
            <v>22909</v>
          </cell>
          <cell r="B207" t="str">
            <v>  抗疫特别国债财务基金支出</v>
          </cell>
          <cell r="C207">
            <v>0</v>
          </cell>
        </row>
        <row r="208">
          <cell r="A208">
            <v>22960</v>
          </cell>
          <cell r="B208" t="str">
            <v>  彩票公益金安排的支出</v>
          </cell>
          <cell r="C208">
            <v>51</v>
          </cell>
        </row>
        <row r="209">
          <cell r="A209">
            <v>2296001</v>
          </cell>
          <cell r="B209" t="str">
            <v>    用于补充全国社会保障基金的彩票公益金支出</v>
          </cell>
          <cell r="C209">
            <v>0</v>
          </cell>
        </row>
        <row r="210">
          <cell r="A210">
            <v>2296002</v>
          </cell>
          <cell r="B210" t="str">
            <v>    用于社会福利的彩票公益金支出</v>
          </cell>
          <cell r="C210">
            <v>0</v>
          </cell>
        </row>
        <row r="211">
          <cell r="A211">
            <v>2296003</v>
          </cell>
          <cell r="B211" t="str">
            <v>    用于体育事业的彩票公益金支出</v>
          </cell>
          <cell r="C211">
            <v>39</v>
          </cell>
        </row>
        <row r="212">
          <cell r="A212">
            <v>2296004</v>
          </cell>
          <cell r="B212" t="str">
            <v>    用于教育事业的彩票公益金支出</v>
          </cell>
          <cell r="C212">
            <v>0</v>
          </cell>
        </row>
        <row r="213">
          <cell r="A213">
            <v>2296005</v>
          </cell>
          <cell r="B213" t="str">
            <v>    用于红十字事业的彩票公益金支出</v>
          </cell>
          <cell r="C213">
            <v>0</v>
          </cell>
        </row>
        <row r="214">
          <cell r="A214">
            <v>2296006</v>
          </cell>
          <cell r="B214" t="str">
            <v>    用于残疾人事业的彩票公益金支出</v>
          </cell>
          <cell r="C214">
            <v>12</v>
          </cell>
        </row>
        <row r="215">
          <cell r="A215">
            <v>2296010</v>
          </cell>
          <cell r="B215" t="str">
            <v>    用于文化事业的彩票公益金支出</v>
          </cell>
          <cell r="C215">
            <v>0</v>
          </cell>
        </row>
        <row r="216">
          <cell r="A216">
            <v>2296011</v>
          </cell>
          <cell r="B216" t="str">
            <v>    用于扶贫的彩票公益金支出</v>
          </cell>
          <cell r="C216">
            <v>0</v>
          </cell>
        </row>
        <row r="217">
          <cell r="A217">
            <v>2296012</v>
          </cell>
          <cell r="B217" t="str">
            <v>    用于法律援助的彩票公益金支出</v>
          </cell>
          <cell r="C217">
            <v>0</v>
          </cell>
        </row>
        <row r="218">
          <cell r="A218">
            <v>2296013</v>
          </cell>
          <cell r="B218" t="str">
            <v>    用于城乡医疗救助的彩票公益金支出</v>
          </cell>
          <cell r="C218">
            <v>0</v>
          </cell>
        </row>
        <row r="219">
          <cell r="A219">
            <v>2296099</v>
          </cell>
          <cell r="B219" t="str">
            <v>    用于其他社会公益事业的彩票公益金支出</v>
          </cell>
          <cell r="C219">
            <v>0</v>
          </cell>
        </row>
        <row r="220">
          <cell r="A220">
            <v>232</v>
          </cell>
          <cell r="B220" t="str">
            <v>债务付息支出</v>
          </cell>
          <cell r="C220">
            <v>19203</v>
          </cell>
        </row>
        <row r="221">
          <cell r="A221">
            <v>23204</v>
          </cell>
          <cell r="B221" t="str">
            <v>  地方政府专项债务付息支出</v>
          </cell>
          <cell r="C221">
            <v>19203</v>
          </cell>
        </row>
        <row r="222">
          <cell r="A222">
            <v>2320401</v>
          </cell>
          <cell r="B222" t="str">
            <v>    海南省高等级公路车辆通行附加费债务付息支出</v>
          </cell>
          <cell r="C222">
            <v>0</v>
          </cell>
        </row>
        <row r="223">
          <cell r="A223">
            <v>2320402</v>
          </cell>
          <cell r="B223" t="str">
            <v>    港口建设费债务付息支出</v>
          </cell>
          <cell r="C223">
            <v>0</v>
          </cell>
        </row>
        <row r="224">
          <cell r="A224">
            <v>2320405</v>
          </cell>
          <cell r="B224" t="str">
            <v>    国家电影事业发展专项资金债务付息支出</v>
          </cell>
          <cell r="C224">
            <v>0</v>
          </cell>
        </row>
        <row r="225">
          <cell r="A225">
            <v>2320411</v>
          </cell>
          <cell r="B225" t="str">
            <v>    国有土地使用权出让金债务付息支出</v>
          </cell>
          <cell r="C225">
            <v>2164</v>
          </cell>
        </row>
        <row r="226">
          <cell r="A226">
            <v>2320413</v>
          </cell>
          <cell r="B226" t="str">
            <v>    农业土地开发资金债务付息支出</v>
          </cell>
          <cell r="C226">
            <v>0</v>
          </cell>
        </row>
        <row r="227">
          <cell r="A227">
            <v>2320414</v>
          </cell>
          <cell r="B227" t="str">
            <v>    大中型水库库区基金债务付息支出</v>
          </cell>
          <cell r="C227">
            <v>0</v>
          </cell>
        </row>
        <row r="228">
          <cell r="A228">
            <v>2320416</v>
          </cell>
          <cell r="B228" t="str">
            <v>    城市基础设施配套费债务付息支出</v>
          </cell>
          <cell r="C228">
            <v>0</v>
          </cell>
        </row>
        <row r="229">
          <cell r="A229">
            <v>2320417</v>
          </cell>
          <cell r="B229" t="str">
            <v>    小型水库移民扶助基金债务付息支出</v>
          </cell>
          <cell r="C229">
            <v>0</v>
          </cell>
        </row>
        <row r="230">
          <cell r="A230">
            <v>2320418</v>
          </cell>
          <cell r="B230" t="str">
            <v>    国家重大水利工程建设基金债务付息支出</v>
          </cell>
          <cell r="C230">
            <v>0</v>
          </cell>
        </row>
        <row r="231">
          <cell r="A231">
            <v>2320419</v>
          </cell>
          <cell r="B231" t="str">
            <v>    车辆通行费债务付息支出</v>
          </cell>
          <cell r="C231">
            <v>0</v>
          </cell>
        </row>
        <row r="232">
          <cell r="A232">
            <v>2320420</v>
          </cell>
          <cell r="B232" t="str">
            <v>    污水处理费债务付息支出</v>
          </cell>
          <cell r="C232">
            <v>0</v>
          </cell>
        </row>
        <row r="233">
          <cell r="A233">
            <v>2320431</v>
          </cell>
          <cell r="B233" t="str">
            <v>    土地储备专项债券付息支出</v>
          </cell>
          <cell r="C233">
            <v>2379</v>
          </cell>
        </row>
        <row r="234">
          <cell r="A234">
            <v>2320432</v>
          </cell>
          <cell r="B234" t="str">
            <v>    政府收费公路专项债券付息支出</v>
          </cell>
          <cell r="C234">
            <v>0</v>
          </cell>
        </row>
        <row r="235">
          <cell r="A235">
            <v>2320433</v>
          </cell>
          <cell r="B235" t="str">
            <v>    棚户区改造专项债券付息支出</v>
          </cell>
          <cell r="C235">
            <v>12286</v>
          </cell>
        </row>
        <row r="236">
          <cell r="A236">
            <v>2320498</v>
          </cell>
          <cell r="B236" t="str">
            <v>    其他地方自行试点项目收益专项债券付息支出</v>
          </cell>
          <cell r="C236">
            <v>2374</v>
          </cell>
        </row>
        <row r="237">
          <cell r="A237">
            <v>2320499</v>
          </cell>
          <cell r="B237" t="str">
            <v>    其他政府性基金债务付息支出</v>
          </cell>
          <cell r="C237">
            <v>0</v>
          </cell>
        </row>
        <row r="238">
          <cell r="A238">
            <v>233</v>
          </cell>
          <cell r="B238" t="str">
            <v>债务发行费用支出</v>
          </cell>
          <cell r="C238">
            <v>224</v>
          </cell>
        </row>
        <row r="239">
          <cell r="A239">
            <v>23304</v>
          </cell>
          <cell r="B239" t="str">
            <v>  地方政府专项债务发行费用支出</v>
          </cell>
          <cell r="C239">
            <v>224</v>
          </cell>
        </row>
        <row r="240">
          <cell r="A240">
            <v>2330401</v>
          </cell>
          <cell r="B240" t="str">
            <v>    海南省高等级公路车辆通行附加费债务发行费用支出</v>
          </cell>
          <cell r="C240">
            <v>0</v>
          </cell>
        </row>
        <row r="241">
          <cell r="A241">
            <v>2330402</v>
          </cell>
          <cell r="B241" t="str">
            <v>    港口建设费债务发行费用支出</v>
          </cell>
          <cell r="C241">
            <v>0</v>
          </cell>
        </row>
        <row r="242">
          <cell r="A242">
            <v>2330405</v>
          </cell>
          <cell r="B242" t="str">
            <v>    国家电影事业发展专项资金债务发行费用支出</v>
          </cell>
          <cell r="C242">
            <v>0</v>
          </cell>
        </row>
        <row r="243">
          <cell r="A243">
            <v>2330411</v>
          </cell>
          <cell r="B243" t="str">
            <v>    国有土地使用权出让金债务发行费用支出</v>
          </cell>
          <cell r="C243">
            <v>69</v>
          </cell>
        </row>
        <row r="244">
          <cell r="A244">
            <v>2330413</v>
          </cell>
          <cell r="B244" t="str">
            <v>    农业土地开发资金债务发行费用支出</v>
          </cell>
          <cell r="C244">
            <v>0</v>
          </cell>
        </row>
        <row r="245">
          <cell r="A245">
            <v>2330414</v>
          </cell>
          <cell r="B245" t="str">
            <v>    大中型水库库区基金债务发行费用支出</v>
          </cell>
          <cell r="C245">
            <v>0</v>
          </cell>
        </row>
        <row r="246">
          <cell r="A246">
            <v>2330416</v>
          </cell>
          <cell r="B246" t="str">
            <v>    城市基础设施配套费债务发行费用支出</v>
          </cell>
          <cell r="C246">
            <v>0</v>
          </cell>
        </row>
        <row r="247">
          <cell r="A247">
            <v>2330417</v>
          </cell>
          <cell r="B247" t="str">
            <v>    小型水库移民扶助基金债务发行费用支出</v>
          </cell>
          <cell r="C247">
            <v>0</v>
          </cell>
        </row>
        <row r="248">
          <cell r="A248">
            <v>2330418</v>
          </cell>
          <cell r="B248" t="str">
            <v>    国家重大水利工程建设基金债务发行费用支出</v>
          </cell>
          <cell r="C248">
            <v>0</v>
          </cell>
        </row>
        <row r="249">
          <cell r="A249">
            <v>2330419</v>
          </cell>
          <cell r="B249" t="str">
            <v>    车辆通行费债务发行费用支出</v>
          </cell>
          <cell r="C249">
            <v>0</v>
          </cell>
        </row>
        <row r="250">
          <cell r="A250">
            <v>2330420</v>
          </cell>
          <cell r="B250" t="str">
            <v>    污水处理费债务发行费用支出</v>
          </cell>
          <cell r="C250">
            <v>0</v>
          </cell>
        </row>
        <row r="251">
          <cell r="A251">
            <v>2330431</v>
          </cell>
          <cell r="B251" t="str">
            <v>    土地储备专项债券发行费用支出</v>
          </cell>
          <cell r="C251">
            <v>0</v>
          </cell>
        </row>
        <row r="252">
          <cell r="A252">
            <v>2330432</v>
          </cell>
          <cell r="B252" t="str">
            <v>    政府收费公路专项债券发行费用支出</v>
          </cell>
          <cell r="C252">
            <v>26</v>
          </cell>
        </row>
        <row r="253">
          <cell r="A253">
            <v>2330433</v>
          </cell>
          <cell r="B253" t="str">
            <v>    棚户区改造专项债券发行费用支出</v>
          </cell>
          <cell r="C253">
            <v>64</v>
          </cell>
        </row>
        <row r="254">
          <cell r="A254">
            <v>2330498</v>
          </cell>
          <cell r="B254" t="str">
            <v>    其他地方自行试点项目收益专项债券发行费用支出</v>
          </cell>
          <cell r="C254">
            <v>65</v>
          </cell>
        </row>
        <row r="255">
          <cell r="A255">
            <v>2330499</v>
          </cell>
          <cell r="B255" t="str">
            <v>    其他政府性基金债务发行费用支出</v>
          </cell>
          <cell r="C255">
            <v>0</v>
          </cell>
        </row>
        <row r="256">
          <cell r="A256">
            <v>234</v>
          </cell>
          <cell r="B256" t="str">
            <v>抗疫特别国债安排的支出</v>
          </cell>
          <cell r="C256">
            <v>0</v>
          </cell>
        </row>
        <row r="257">
          <cell r="A257">
            <v>23401</v>
          </cell>
          <cell r="B257" t="str">
            <v>  基础设施建设</v>
          </cell>
          <cell r="C257">
            <v>0</v>
          </cell>
        </row>
        <row r="258">
          <cell r="A258">
            <v>2340101</v>
          </cell>
          <cell r="B258" t="str">
            <v>    公共卫生体系建设</v>
          </cell>
          <cell r="C258">
            <v>0</v>
          </cell>
        </row>
        <row r="259">
          <cell r="A259">
            <v>2340102</v>
          </cell>
          <cell r="B259" t="str">
            <v>    重大疫情防控救治体系建设</v>
          </cell>
          <cell r="C259">
            <v>0</v>
          </cell>
        </row>
        <row r="260">
          <cell r="A260">
            <v>2340103</v>
          </cell>
          <cell r="B260" t="str">
            <v>    粮食安全</v>
          </cell>
          <cell r="C260">
            <v>0</v>
          </cell>
        </row>
        <row r="261">
          <cell r="A261">
            <v>2340104</v>
          </cell>
          <cell r="B261" t="str">
            <v>    能源安全</v>
          </cell>
          <cell r="C261">
            <v>0</v>
          </cell>
        </row>
        <row r="262">
          <cell r="A262">
            <v>2340105</v>
          </cell>
          <cell r="B262" t="str">
            <v>    应急物资保障</v>
          </cell>
          <cell r="C262">
            <v>0</v>
          </cell>
        </row>
        <row r="263">
          <cell r="A263">
            <v>2340106</v>
          </cell>
          <cell r="B263" t="str">
            <v>    产业链改造升级</v>
          </cell>
          <cell r="C263">
            <v>0</v>
          </cell>
        </row>
        <row r="264">
          <cell r="A264">
            <v>2340107</v>
          </cell>
          <cell r="B264" t="str">
            <v>    城镇老旧小区改造</v>
          </cell>
          <cell r="C264">
            <v>0</v>
          </cell>
        </row>
        <row r="265">
          <cell r="A265">
            <v>2340108</v>
          </cell>
          <cell r="B265" t="str">
            <v>    生态环境治理</v>
          </cell>
          <cell r="C265">
            <v>0</v>
          </cell>
        </row>
        <row r="266">
          <cell r="A266">
            <v>2340109</v>
          </cell>
          <cell r="B266" t="str">
            <v>    交通基础设施建设</v>
          </cell>
          <cell r="C266">
            <v>0</v>
          </cell>
        </row>
        <row r="267">
          <cell r="A267">
            <v>2340110</v>
          </cell>
          <cell r="B267" t="str">
            <v>    市政设施建设</v>
          </cell>
          <cell r="C267">
            <v>0</v>
          </cell>
        </row>
        <row r="268">
          <cell r="A268">
            <v>2340111</v>
          </cell>
          <cell r="B268" t="str">
            <v>    重大区域规划基础设施建设</v>
          </cell>
          <cell r="C268">
            <v>0</v>
          </cell>
        </row>
        <row r="269">
          <cell r="A269">
            <v>2340199</v>
          </cell>
          <cell r="B269" t="str">
            <v>    其他基础设施建设</v>
          </cell>
          <cell r="C269">
            <v>0</v>
          </cell>
        </row>
        <row r="270">
          <cell r="A270">
            <v>23402</v>
          </cell>
          <cell r="B270" t="str">
            <v>  抗疫相关支出</v>
          </cell>
          <cell r="C270">
            <v>0</v>
          </cell>
        </row>
        <row r="271">
          <cell r="A271">
            <v>2340201</v>
          </cell>
          <cell r="B271" t="str">
            <v>    减免房租补贴</v>
          </cell>
          <cell r="C271">
            <v>0</v>
          </cell>
        </row>
        <row r="272">
          <cell r="A272">
            <v>2340202</v>
          </cell>
          <cell r="B272" t="str">
            <v>    重点企业贷款贴息</v>
          </cell>
          <cell r="C272">
            <v>0</v>
          </cell>
        </row>
        <row r="273">
          <cell r="A273">
            <v>2340203</v>
          </cell>
          <cell r="B273" t="str">
            <v>    创业担保贷款贴息</v>
          </cell>
          <cell r="C273">
            <v>0</v>
          </cell>
        </row>
        <row r="274">
          <cell r="A274">
            <v>2340204</v>
          </cell>
          <cell r="B274" t="str">
            <v>    援企稳岗补贴</v>
          </cell>
          <cell r="C274">
            <v>0</v>
          </cell>
        </row>
        <row r="275">
          <cell r="A275">
            <v>2340205</v>
          </cell>
          <cell r="B275" t="str">
            <v>    困难群众基本生活补助</v>
          </cell>
          <cell r="C275">
            <v>0</v>
          </cell>
        </row>
        <row r="276">
          <cell r="A276">
            <v>2340299</v>
          </cell>
          <cell r="B276" t="str">
            <v>    其他抗疫相关支出</v>
          </cell>
          <cell r="C276">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封面"/>
      <sheetName val="目录"/>
      <sheetName val="空白页"/>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1"/>
      <sheetName val="20-2"/>
      <sheetName val="21"/>
      <sheetName val="22-1"/>
      <sheetName val="2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4">
            <v>201</v>
          </cell>
          <cell r="B4" t="str">
            <v>一、一般公共服务</v>
          </cell>
          <cell r="C4">
            <v>25277</v>
          </cell>
        </row>
        <row r="5">
          <cell r="A5">
            <v>20101</v>
          </cell>
          <cell r="B5" t="str">
            <v>人大事务</v>
          </cell>
          <cell r="C5">
            <v>1360</v>
          </cell>
        </row>
        <row r="6">
          <cell r="A6">
            <v>2010101</v>
          </cell>
          <cell r="B6" t="str">
            <v>行政运行</v>
          </cell>
          <cell r="C6">
            <v>873</v>
          </cell>
        </row>
        <row r="7">
          <cell r="A7">
            <v>2010102</v>
          </cell>
          <cell r="B7" t="str">
            <v>一般行政管理事务</v>
          </cell>
          <cell r="C7">
            <v>9</v>
          </cell>
        </row>
        <row r="8">
          <cell r="A8">
            <v>2010103</v>
          </cell>
          <cell r="B8" t="str">
            <v>机关服务</v>
          </cell>
          <cell r="C8">
            <v>0</v>
          </cell>
        </row>
        <row r="9">
          <cell r="A9">
            <v>2010104</v>
          </cell>
          <cell r="B9" t="str">
            <v>人大会议</v>
          </cell>
          <cell r="C9">
            <v>55</v>
          </cell>
        </row>
        <row r="10">
          <cell r="A10">
            <v>2010105</v>
          </cell>
          <cell r="B10" t="str">
            <v>人大立法</v>
          </cell>
          <cell r="C10">
            <v>2</v>
          </cell>
        </row>
        <row r="11">
          <cell r="A11">
            <v>2010106</v>
          </cell>
          <cell r="B11" t="str">
            <v>人大监督</v>
          </cell>
          <cell r="C11">
            <v>0</v>
          </cell>
        </row>
        <row r="12">
          <cell r="A12">
            <v>2010107</v>
          </cell>
          <cell r="B12" t="str">
            <v>人大代表履职能力提升</v>
          </cell>
          <cell r="C12">
            <v>5</v>
          </cell>
        </row>
        <row r="13">
          <cell r="A13">
            <v>2010108</v>
          </cell>
          <cell r="B13" t="str">
            <v>代表工作</v>
          </cell>
          <cell r="C13">
            <v>416</v>
          </cell>
        </row>
        <row r="14">
          <cell r="A14">
            <v>2010109</v>
          </cell>
          <cell r="B14" t="str">
            <v>人大信访工作</v>
          </cell>
          <cell r="C14">
            <v>0</v>
          </cell>
        </row>
        <row r="15">
          <cell r="A15">
            <v>2010150</v>
          </cell>
          <cell r="B15" t="str">
            <v>事业运行</v>
          </cell>
          <cell r="C15">
            <v>0</v>
          </cell>
        </row>
        <row r="16">
          <cell r="A16">
            <v>2010199</v>
          </cell>
          <cell r="B16" t="str">
            <v>其他人大事务支出</v>
          </cell>
          <cell r="C16">
            <v>0</v>
          </cell>
        </row>
        <row r="17">
          <cell r="A17">
            <v>20102</v>
          </cell>
          <cell r="B17" t="str">
            <v>政协事务</v>
          </cell>
          <cell r="C17">
            <v>1291</v>
          </cell>
        </row>
        <row r="18">
          <cell r="A18">
            <v>2010201</v>
          </cell>
          <cell r="B18" t="str">
            <v>行政运行</v>
          </cell>
          <cell r="C18">
            <v>729</v>
          </cell>
        </row>
        <row r="19">
          <cell r="A19">
            <v>2010202</v>
          </cell>
          <cell r="B19" t="str">
            <v>一般行政管理事务</v>
          </cell>
          <cell r="C19">
            <v>190</v>
          </cell>
        </row>
        <row r="20">
          <cell r="A20">
            <v>2010203</v>
          </cell>
          <cell r="B20" t="str">
            <v>机关服务</v>
          </cell>
          <cell r="C20">
            <v>190</v>
          </cell>
        </row>
        <row r="21">
          <cell r="A21">
            <v>2010204</v>
          </cell>
          <cell r="B21" t="str">
            <v>政协会议</v>
          </cell>
          <cell r="C21">
            <v>75</v>
          </cell>
        </row>
        <row r="22">
          <cell r="A22">
            <v>2010205</v>
          </cell>
          <cell r="B22" t="str">
            <v>委员视察</v>
          </cell>
          <cell r="C22">
            <v>20</v>
          </cell>
        </row>
        <row r="23">
          <cell r="A23">
            <v>2010206</v>
          </cell>
          <cell r="B23" t="str">
            <v>参政议政</v>
          </cell>
          <cell r="C23">
            <v>32</v>
          </cell>
        </row>
        <row r="24">
          <cell r="A24">
            <v>2010250</v>
          </cell>
          <cell r="B24" t="str">
            <v>事业运行</v>
          </cell>
          <cell r="C24">
            <v>0</v>
          </cell>
        </row>
        <row r="25">
          <cell r="A25">
            <v>2010299</v>
          </cell>
          <cell r="B25" t="str">
            <v>其他政协事务支出</v>
          </cell>
          <cell r="C25">
            <v>55</v>
          </cell>
        </row>
        <row r="26">
          <cell r="A26">
            <v>20103</v>
          </cell>
          <cell r="B26" t="str">
            <v>政府办公厅(室)及相关机构事务</v>
          </cell>
          <cell r="C26">
            <v>5402</v>
          </cell>
        </row>
        <row r="27">
          <cell r="A27">
            <v>2010301</v>
          </cell>
          <cell r="B27" t="str">
            <v>行政运行</v>
          </cell>
          <cell r="C27">
            <v>3174</v>
          </cell>
        </row>
        <row r="28">
          <cell r="A28">
            <v>2010302</v>
          </cell>
          <cell r="B28" t="str">
            <v>一般行政管理事务</v>
          </cell>
          <cell r="C28">
            <v>1059</v>
          </cell>
        </row>
        <row r="29">
          <cell r="A29">
            <v>2010303</v>
          </cell>
          <cell r="B29" t="str">
            <v>机关服务</v>
          </cell>
          <cell r="C29">
            <v>434</v>
          </cell>
        </row>
        <row r="30">
          <cell r="A30">
            <v>2010304</v>
          </cell>
          <cell r="B30" t="str">
            <v>专项服务</v>
          </cell>
          <cell r="C30">
            <v>0</v>
          </cell>
        </row>
        <row r="31">
          <cell r="A31">
            <v>2010305</v>
          </cell>
          <cell r="B31" t="str">
            <v>专项业务及机关事务管理</v>
          </cell>
          <cell r="C31">
            <v>0</v>
          </cell>
        </row>
        <row r="32">
          <cell r="A32">
            <v>2010306</v>
          </cell>
          <cell r="B32" t="str">
            <v>政务公开审批</v>
          </cell>
          <cell r="C32">
            <v>0</v>
          </cell>
        </row>
        <row r="33">
          <cell r="A33">
            <v>2010308</v>
          </cell>
          <cell r="B33" t="str">
            <v>信访事务</v>
          </cell>
          <cell r="C33">
            <v>15</v>
          </cell>
        </row>
        <row r="34">
          <cell r="A34">
            <v>2010309</v>
          </cell>
          <cell r="B34" t="str">
            <v>参事事务</v>
          </cell>
          <cell r="C34">
            <v>0</v>
          </cell>
        </row>
        <row r="35">
          <cell r="A35">
            <v>2010350</v>
          </cell>
          <cell r="B35" t="str">
            <v>事业运行</v>
          </cell>
          <cell r="C35">
            <v>231</v>
          </cell>
        </row>
        <row r="36">
          <cell r="A36">
            <v>2010399</v>
          </cell>
          <cell r="B36" t="str">
            <v>其他政府办公厅（室）及相关机构事务支出</v>
          </cell>
          <cell r="C36">
            <v>489</v>
          </cell>
        </row>
        <row r="37">
          <cell r="A37">
            <v>20104</v>
          </cell>
          <cell r="B37" t="str">
            <v>发展与改革事务</v>
          </cell>
          <cell r="C37">
            <v>554</v>
          </cell>
        </row>
        <row r="38">
          <cell r="A38">
            <v>2010401</v>
          </cell>
          <cell r="B38" t="str">
            <v>行政运行</v>
          </cell>
          <cell r="C38">
            <v>334</v>
          </cell>
        </row>
        <row r="39">
          <cell r="A39">
            <v>2010402</v>
          </cell>
          <cell r="B39" t="str">
            <v>一般行政管理事务</v>
          </cell>
          <cell r="C39">
            <v>9</v>
          </cell>
        </row>
        <row r="40">
          <cell r="A40">
            <v>2010403</v>
          </cell>
          <cell r="B40" t="str">
            <v>机关服务</v>
          </cell>
          <cell r="C40">
            <v>0</v>
          </cell>
        </row>
        <row r="41">
          <cell r="A41">
            <v>2010404</v>
          </cell>
          <cell r="B41" t="str">
            <v>战略规划与实施</v>
          </cell>
          <cell r="C41">
            <v>56</v>
          </cell>
        </row>
        <row r="42">
          <cell r="A42">
            <v>2010405</v>
          </cell>
          <cell r="B42" t="str">
            <v>日常经济运行调节</v>
          </cell>
          <cell r="C42">
            <v>0</v>
          </cell>
        </row>
        <row r="43">
          <cell r="A43">
            <v>2010406</v>
          </cell>
          <cell r="B43" t="str">
            <v>社会事业发展规划</v>
          </cell>
          <cell r="C43">
            <v>0</v>
          </cell>
        </row>
        <row r="44">
          <cell r="A44">
            <v>2010407</v>
          </cell>
          <cell r="B44" t="str">
            <v>经济体制改革研究</v>
          </cell>
          <cell r="C44">
            <v>0</v>
          </cell>
        </row>
        <row r="45">
          <cell r="A45">
            <v>2010408</v>
          </cell>
          <cell r="B45" t="str">
            <v>物价管理</v>
          </cell>
          <cell r="C45">
            <v>0</v>
          </cell>
        </row>
        <row r="46">
          <cell r="A46">
            <v>2010450</v>
          </cell>
          <cell r="B46" t="str">
            <v>事业运行</v>
          </cell>
          <cell r="C46">
            <v>134</v>
          </cell>
        </row>
        <row r="47">
          <cell r="A47">
            <v>2010499</v>
          </cell>
          <cell r="B47" t="str">
            <v>其他发展与改革事务支出</v>
          </cell>
          <cell r="C47">
            <v>21</v>
          </cell>
        </row>
        <row r="48">
          <cell r="A48">
            <v>20105</v>
          </cell>
          <cell r="B48" t="str">
            <v>统计信息事务</v>
          </cell>
          <cell r="C48">
            <v>574</v>
          </cell>
        </row>
        <row r="49">
          <cell r="A49">
            <v>2010501</v>
          </cell>
          <cell r="B49" t="str">
            <v>行政运行</v>
          </cell>
          <cell r="C49">
            <v>304</v>
          </cell>
        </row>
        <row r="50">
          <cell r="A50">
            <v>2010502</v>
          </cell>
          <cell r="B50" t="str">
            <v>一般行政管理事务</v>
          </cell>
          <cell r="C50">
            <v>0</v>
          </cell>
        </row>
        <row r="51">
          <cell r="A51">
            <v>2010503</v>
          </cell>
          <cell r="B51" t="str">
            <v>机关服务</v>
          </cell>
          <cell r="C51">
            <v>0</v>
          </cell>
        </row>
        <row r="52">
          <cell r="A52">
            <v>2010504</v>
          </cell>
          <cell r="B52" t="str">
            <v>信息事务</v>
          </cell>
          <cell r="C52">
            <v>0</v>
          </cell>
        </row>
        <row r="53">
          <cell r="A53">
            <v>2010505</v>
          </cell>
          <cell r="B53" t="str">
            <v>专项统计业务</v>
          </cell>
          <cell r="C53">
            <v>7</v>
          </cell>
        </row>
        <row r="54">
          <cell r="A54">
            <v>2010506</v>
          </cell>
          <cell r="B54" t="str">
            <v>统计管理</v>
          </cell>
          <cell r="C54">
            <v>0</v>
          </cell>
        </row>
        <row r="55">
          <cell r="A55">
            <v>2010507</v>
          </cell>
          <cell r="B55" t="str">
            <v>专项普查活动</v>
          </cell>
          <cell r="C55">
            <v>0</v>
          </cell>
        </row>
        <row r="56">
          <cell r="A56">
            <v>2010508</v>
          </cell>
          <cell r="B56" t="str">
            <v>统计抽样调查</v>
          </cell>
          <cell r="C56">
            <v>58</v>
          </cell>
        </row>
        <row r="57">
          <cell r="A57">
            <v>2010550</v>
          </cell>
          <cell r="B57" t="str">
            <v>事业运行</v>
          </cell>
          <cell r="C57">
            <v>205</v>
          </cell>
        </row>
        <row r="58">
          <cell r="A58">
            <v>2010599</v>
          </cell>
          <cell r="B58" t="str">
            <v>其他统计信息事务支出</v>
          </cell>
          <cell r="C58">
            <v>0</v>
          </cell>
        </row>
        <row r="59">
          <cell r="A59">
            <v>20106</v>
          </cell>
          <cell r="B59" t="str">
            <v>财政事务</v>
          </cell>
          <cell r="C59">
            <v>1481</v>
          </cell>
        </row>
        <row r="60">
          <cell r="A60">
            <v>2010601</v>
          </cell>
          <cell r="B60" t="str">
            <v>行政运行</v>
          </cell>
          <cell r="C60">
            <v>807</v>
          </cell>
        </row>
        <row r="61">
          <cell r="A61">
            <v>2010602</v>
          </cell>
          <cell r="B61" t="str">
            <v>一般行政管理事务</v>
          </cell>
          <cell r="C61">
            <v>0</v>
          </cell>
        </row>
        <row r="62">
          <cell r="A62">
            <v>2010603</v>
          </cell>
          <cell r="B62" t="str">
            <v>机关服务</v>
          </cell>
          <cell r="C62">
            <v>0</v>
          </cell>
        </row>
        <row r="63">
          <cell r="A63">
            <v>2010604</v>
          </cell>
          <cell r="B63" t="str">
            <v>预算改革业务</v>
          </cell>
          <cell r="C63">
            <v>0</v>
          </cell>
        </row>
        <row r="64">
          <cell r="A64">
            <v>2010605</v>
          </cell>
          <cell r="B64" t="str">
            <v>财政国库业务</v>
          </cell>
          <cell r="C64">
            <v>0</v>
          </cell>
        </row>
        <row r="65">
          <cell r="A65">
            <v>2010606</v>
          </cell>
          <cell r="B65" t="str">
            <v>财政监察</v>
          </cell>
          <cell r="C65">
            <v>0</v>
          </cell>
        </row>
        <row r="66">
          <cell r="A66">
            <v>2010607</v>
          </cell>
          <cell r="B66" t="str">
            <v>信息化建设</v>
          </cell>
          <cell r="C66">
            <v>74</v>
          </cell>
        </row>
        <row r="67">
          <cell r="A67">
            <v>2010608</v>
          </cell>
          <cell r="B67" t="str">
            <v>财政委托业务支出</v>
          </cell>
          <cell r="C67">
            <v>50</v>
          </cell>
        </row>
        <row r="68">
          <cell r="A68">
            <v>2010650</v>
          </cell>
          <cell r="B68" t="str">
            <v>事业运行</v>
          </cell>
          <cell r="C68">
            <v>450</v>
          </cell>
        </row>
        <row r="69">
          <cell r="A69">
            <v>2010699</v>
          </cell>
          <cell r="B69" t="str">
            <v>其他财政事务支出</v>
          </cell>
          <cell r="C69">
            <v>100</v>
          </cell>
        </row>
        <row r="70">
          <cell r="A70">
            <v>20107</v>
          </cell>
          <cell r="B70" t="str">
            <v>税收事务</v>
          </cell>
          <cell r="C70">
            <v>300</v>
          </cell>
        </row>
        <row r="71">
          <cell r="A71">
            <v>2010701</v>
          </cell>
          <cell r="B71" t="str">
            <v>行政运行</v>
          </cell>
          <cell r="C71">
            <v>0</v>
          </cell>
        </row>
        <row r="72">
          <cell r="A72">
            <v>2010702</v>
          </cell>
          <cell r="B72" t="str">
            <v>一般行政管理事务</v>
          </cell>
          <cell r="C72">
            <v>0</v>
          </cell>
        </row>
        <row r="73">
          <cell r="A73">
            <v>2010703</v>
          </cell>
          <cell r="B73" t="str">
            <v>机关服务</v>
          </cell>
          <cell r="C73">
            <v>0</v>
          </cell>
        </row>
        <row r="74">
          <cell r="A74">
            <v>2010709</v>
          </cell>
          <cell r="B74" t="str">
            <v>信息化建设</v>
          </cell>
          <cell r="C74">
            <v>0</v>
          </cell>
        </row>
        <row r="75">
          <cell r="A75">
            <v>2010710</v>
          </cell>
          <cell r="B75" t="str">
            <v>税收业务</v>
          </cell>
          <cell r="C75">
            <v>0</v>
          </cell>
        </row>
        <row r="76">
          <cell r="A76">
            <v>2010750</v>
          </cell>
          <cell r="B76" t="str">
            <v>事业运行</v>
          </cell>
          <cell r="C76">
            <v>0</v>
          </cell>
        </row>
        <row r="77">
          <cell r="A77">
            <v>2010799</v>
          </cell>
          <cell r="B77" t="str">
            <v>其他税收事务支出</v>
          </cell>
          <cell r="C77">
            <v>300</v>
          </cell>
        </row>
        <row r="78">
          <cell r="A78">
            <v>20108</v>
          </cell>
          <cell r="B78" t="str">
            <v>审计事务</v>
          </cell>
          <cell r="C78">
            <v>48</v>
          </cell>
        </row>
        <row r="79">
          <cell r="A79">
            <v>2010801</v>
          </cell>
          <cell r="B79" t="str">
            <v>行政运行</v>
          </cell>
          <cell r="C79">
            <v>38</v>
          </cell>
        </row>
        <row r="80">
          <cell r="A80">
            <v>2010802</v>
          </cell>
          <cell r="B80" t="str">
            <v>一般行政管理事务</v>
          </cell>
          <cell r="C80">
            <v>0</v>
          </cell>
        </row>
        <row r="81">
          <cell r="A81">
            <v>2010803</v>
          </cell>
          <cell r="B81" t="str">
            <v>机关服务</v>
          </cell>
          <cell r="C81">
            <v>0</v>
          </cell>
        </row>
        <row r="82">
          <cell r="A82">
            <v>2010804</v>
          </cell>
          <cell r="B82" t="str">
            <v>审计业务</v>
          </cell>
          <cell r="C82">
            <v>10</v>
          </cell>
        </row>
        <row r="83">
          <cell r="A83">
            <v>2010805</v>
          </cell>
          <cell r="B83" t="str">
            <v>审计管理</v>
          </cell>
          <cell r="C83">
            <v>0</v>
          </cell>
        </row>
        <row r="84">
          <cell r="A84">
            <v>2010806</v>
          </cell>
          <cell r="B84" t="str">
            <v>信息化建设</v>
          </cell>
          <cell r="C84">
            <v>0</v>
          </cell>
        </row>
        <row r="85">
          <cell r="A85">
            <v>2010850</v>
          </cell>
          <cell r="B85" t="str">
            <v>事业运行</v>
          </cell>
          <cell r="C85">
            <v>0</v>
          </cell>
        </row>
        <row r="86">
          <cell r="A86">
            <v>2010899</v>
          </cell>
          <cell r="B86" t="str">
            <v>其他审计事务支出</v>
          </cell>
          <cell r="C86">
            <v>0</v>
          </cell>
        </row>
        <row r="87">
          <cell r="A87">
            <v>20109</v>
          </cell>
          <cell r="B87" t="str">
            <v>海关事务</v>
          </cell>
          <cell r="C87">
            <v>0</v>
          </cell>
        </row>
        <row r="88">
          <cell r="A88">
            <v>2010901</v>
          </cell>
          <cell r="B88" t="str">
            <v>行政运行</v>
          </cell>
          <cell r="C88">
            <v>0</v>
          </cell>
        </row>
        <row r="89">
          <cell r="A89">
            <v>2010902</v>
          </cell>
          <cell r="B89" t="str">
            <v>一般行政管理事务</v>
          </cell>
          <cell r="C89">
            <v>0</v>
          </cell>
        </row>
        <row r="90">
          <cell r="A90">
            <v>2010903</v>
          </cell>
          <cell r="B90" t="str">
            <v>机关服务</v>
          </cell>
          <cell r="C90">
            <v>0</v>
          </cell>
        </row>
        <row r="91">
          <cell r="A91">
            <v>2010905</v>
          </cell>
          <cell r="B91" t="str">
            <v>缉私办案</v>
          </cell>
          <cell r="C91">
            <v>0</v>
          </cell>
        </row>
        <row r="92">
          <cell r="A92">
            <v>2010907</v>
          </cell>
          <cell r="B92" t="str">
            <v>口岸管理</v>
          </cell>
          <cell r="C92">
            <v>0</v>
          </cell>
        </row>
        <row r="93">
          <cell r="A93">
            <v>2010908</v>
          </cell>
          <cell r="B93" t="str">
            <v>信息化建设</v>
          </cell>
          <cell r="C93">
            <v>0</v>
          </cell>
        </row>
        <row r="94">
          <cell r="A94">
            <v>2010909</v>
          </cell>
          <cell r="B94" t="str">
            <v>海关关务</v>
          </cell>
          <cell r="C94">
            <v>0</v>
          </cell>
        </row>
        <row r="95">
          <cell r="A95">
            <v>2010910</v>
          </cell>
          <cell r="B95" t="str">
            <v>关税征管</v>
          </cell>
          <cell r="C95">
            <v>0</v>
          </cell>
        </row>
        <row r="96">
          <cell r="A96">
            <v>2010911</v>
          </cell>
          <cell r="B96" t="str">
            <v>海关监管</v>
          </cell>
          <cell r="C96">
            <v>0</v>
          </cell>
        </row>
        <row r="97">
          <cell r="A97">
            <v>2010912</v>
          </cell>
          <cell r="B97" t="str">
            <v>检验检疫</v>
          </cell>
          <cell r="C97">
            <v>0</v>
          </cell>
        </row>
        <row r="98">
          <cell r="A98">
            <v>2010950</v>
          </cell>
          <cell r="B98" t="str">
            <v>事业运行</v>
          </cell>
          <cell r="C98">
            <v>0</v>
          </cell>
        </row>
        <row r="99">
          <cell r="A99">
            <v>2010999</v>
          </cell>
          <cell r="B99" t="str">
            <v>其他海关事务支出</v>
          </cell>
          <cell r="C99">
            <v>0</v>
          </cell>
        </row>
        <row r="100">
          <cell r="A100">
            <v>20111</v>
          </cell>
          <cell r="B100" t="str">
            <v>纪检监察事务</v>
          </cell>
          <cell r="C100">
            <v>1438</v>
          </cell>
        </row>
        <row r="101">
          <cell r="A101">
            <v>2011101</v>
          </cell>
          <cell r="B101" t="str">
            <v>行政运行</v>
          </cell>
          <cell r="C101">
            <v>1438</v>
          </cell>
        </row>
        <row r="102">
          <cell r="A102">
            <v>2011102</v>
          </cell>
          <cell r="B102" t="str">
            <v>一般行政管理事务</v>
          </cell>
          <cell r="C102">
            <v>0</v>
          </cell>
        </row>
        <row r="103">
          <cell r="A103">
            <v>2011103</v>
          </cell>
          <cell r="B103" t="str">
            <v>机关服务</v>
          </cell>
          <cell r="C103">
            <v>0</v>
          </cell>
        </row>
        <row r="104">
          <cell r="A104">
            <v>2011104</v>
          </cell>
          <cell r="B104" t="str">
            <v>大案要案查处</v>
          </cell>
          <cell r="C104">
            <v>0</v>
          </cell>
        </row>
        <row r="105">
          <cell r="A105">
            <v>2011105</v>
          </cell>
          <cell r="B105" t="str">
            <v>派驻派出机构</v>
          </cell>
          <cell r="C105">
            <v>0</v>
          </cell>
        </row>
        <row r="106">
          <cell r="A106">
            <v>2011106</v>
          </cell>
          <cell r="B106" t="str">
            <v>巡视工作</v>
          </cell>
          <cell r="C106">
            <v>0</v>
          </cell>
        </row>
        <row r="107">
          <cell r="A107">
            <v>2011150</v>
          </cell>
          <cell r="B107" t="str">
            <v>事业运行</v>
          </cell>
          <cell r="C107">
            <v>0</v>
          </cell>
        </row>
        <row r="108">
          <cell r="A108">
            <v>2011199</v>
          </cell>
          <cell r="B108" t="str">
            <v>其他纪检监察事务支出</v>
          </cell>
          <cell r="C108">
            <v>0</v>
          </cell>
        </row>
        <row r="109">
          <cell r="A109">
            <v>20113</v>
          </cell>
          <cell r="B109" t="str">
            <v>商贸事务</v>
          </cell>
          <cell r="C109">
            <v>411</v>
          </cell>
        </row>
        <row r="110">
          <cell r="A110">
            <v>2011301</v>
          </cell>
          <cell r="B110" t="str">
            <v>行政运行</v>
          </cell>
          <cell r="C110">
            <v>154</v>
          </cell>
        </row>
        <row r="111">
          <cell r="A111">
            <v>2011302</v>
          </cell>
          <cell r="B111" t="str">
            <v>一般行政管理事务</v>
          </cell>
          <cell r="C111">
            <v>0</v>
          </cell>
        </row>
        <row r="112">
          <cell r="A112">
            <v>2011303</v>
          </cell>
          <cell r="B112" t="str">
            <v>机关服务</v>
          </cell>
          <cell r="C112">
            <v>0</v>
          </cell>
        </row>
        <row r="113">
          <cell r="A113">
            <v>2011304</v>
          </cell>
          <cell r="B113" t="str">
            <v>对外贸易管理</v>
          </cell>
          <cell r="C113">
            <v>0</v>
          </cell>
        </row>
        <row r="114">
          <cell r="A114">
            <v>2011305</v>
          </cell>
          <cell r="B114" t="str">
            <v>国际经济合作</v>
          </cell>
          <cell r="C114">
            <v>0</v>
          </cell>
        </row>
        <row r="115">
          <cell r="A115">
            <v>2011306</v>
          </cell>
          <cell r="B115" t="str">
            <v>外资管理</v>
          </cell>
          <cell r="C115">
            <v>0</v>
          </cell>
        </row>
        <row r="116">
          <cell r="A116">
            <v>2011307</v>
          </cell>
          <cell r="B116" t="str">
            <v>国内贸易管理</v>
          </cell>
          <cell r="C116">
            <v>0</v>
          </cell>
        </row>
        <row r="117">
          <cell r="A117">
            <v>2011308</v>
          </cell>
          <cell r="B117" t="str">
            <v>招商引资</v>
          </cell>
          <cell r="C117">
            <v>252</v>
          </cell>
        </row>
        <row r="118">
          <cell r="A118">
            <v>2011350</v>
          </cell>
          <cell r="B118" t="str">
            <v>事业运行</v>
          </cell>
          <cell r="C118">
            <v>0</v>
          </cell>
        </row>
        <row r="119">
          <cell r="A119">
            <v>2011399</v>
          </cell>
          <cell r="B119" t="str">
            <v>其他商贸事务支出</v>
          </cell>
          <cell r="C119">
            <v>5</v>
          </cell>
        </row>
        <row r="120">
          <cell r="A120">
            <v>20114</v>
          </cell>
          <cell r="B120" t="str">
            <v>知识产权事务</v>
          </cell>
          <cell r="C120">
            <v>0</v>
          </cell>
        </row>
        <row r="121">
          <cell r="A121">
            <v>2011401</v>
          </cell>
          <cell r="B121" t="str">
            <v>行政运行</v>
          </cell>
          <cell r="C121">
            <v>0</v>
          </cell>
        </row>
        <row r="122">
          <cell r="A122">
            <v>2011402</v>
          </cell>
          <cell r="B122" t="str">
            <v>一般行政管理事务</v>
          </cell>
          <cell r="C122">
            <v>0</v>
          </cell>
        </row>
        <row r="123">
          <cell r="A123">
            <v>2011403</v>
          </cell>
          <cell r="B123" t="str">
            <v>机关服务</v>
          </cell>
          <cell r="C123">
            <v>0</v>
          </cell>
        </row>
        <row r="124">
          <cell r="A124">
            <v>2011404</v>
          </cell>
          <cell r="B124" t="str">
            <v>专利审批</v>
          </cell>
          <cell r="C124">
            <v>0</v>
          </cell>
        </row>
        <row r="125">
          <cell r="A125">
            <v>2011405</v>
          </cell>
          <cell r="B125" t="str">
            <v>产权战略与规划</v>
          </cell>
          <cell r="C125">
            <v>0</v>
          </cell>
        </row>
        <row r="126">
          <cell r="A126">
            <v>2011408</v>
          </cell>
          <cell r="B126" t="str">
            <v>国际合作与交流</v>
          </cell>
          <cell r="C126">
            <v>0</v>
          </cell>
        </row>
        <row r="127">
          <cell r="A127">
            <v>2011409</v>
          </cell>
          <cell r="B127" t="str">
            <v>知识产权宏观管理</v>
          </cell>
          <cell r="C127">
            <v>0</v>
          </cell>
        </row>
        <row r="128">
          <cell r="A128">
            <v>2011410</v>
          </cell>
          <cell r="B128" t="str">
            <v>商标管理</v>
          </cell>
          <cell r="C128">
            <v>0</v>
          </cell>
        </row>
        <row r="129">
          <cell r="A129">
            <v>2011411</v>
          </cell>
          <cell r="B129" t="str">
            <v>原产地地理标志管理</v>
          </cell>
          <cell r="C129">
            <v>0</v>
          </cell>
        </row>
        <row r="130">
          <cell r="A130">
            <v>2011450</v>
          </cell>
          <cell r="B130" t="str">
            <v>事业运行</v>
          </cell>
          <cell r="C130">
            <v>0</v>
          </cell>
        </row>
        <row r="131">
          <cell r="A131">
            <v>2011499</v>
          </cell>
          <cell r="B131" t="str">
            <v>其他知识产权事务支出</v>
          </cell>
          <cell r="C131">
            <v>0</v>
          </cell>
        </row>
        <row r="132">
          <cell r="A132">
            <v>20123</v>
          </cell>
          <cell r="B132" t="str">
            <v>民族事务</v>
          </cell>
          <cell r="C132">
            <v>23</v>
          </cell>
        </row>
        <row r="133">
          <cell r="A133">
            <v>2012301</v>
          </cell>
          <cell r="B133" t="str">
            <v>行政运行</v>
          </cell>
          <cell r="C133">
            <v>0</v>
          </cell>
        </row>
        <row r="134">
          <cell r="A134">
            <v>2012302</v>
          </cell>
          <cell r="B134" t="str">
            <v>一般行政管理事务</v>
          </cell>
          <cell r="C134">
            <v>0</v>
          </cell>
        </row>
        <row r="135">
          <cell r="A135">
            <v>2012303</v>
          </cell>
          <cell r="B135" t="str">
            <v>机关服务</v>
          </cell>
          <cell r="C135">
            <v>0</v>
          </cell>
        </row>
        <row r="136">
          <cell r="A136">
            <v>2012304</v>
          </cell>
          <cell r="B136" t="str">
            <v>民族工作专项</v>
          </cell>
          <cell r="C136">
            <v>20</v>
          </cell>
        </row>
        <row r="137">
          <cell r="A137">
            <v>2012350</v>
          </cell>
          <cell r="B137" t="str">
            <v>事业运行</v>
          </cell>
          <cell r="C137">
            <v>0</v>
          </cell>
        </row>
        <row r="138">
          <cell r="A138">
            <v>2012399</v>
          </cell>
          <cell r="B138" t="str">
            <v>其他民族事务支出</v>
          </cell>
          <cell r="C138">
            <v>3</v>
          </cell>
        </row>
        <row r="139">
          <cell r="A139">
            <v>20125</v>
          </cell>
          <cell r="B139" t="str">
            <v>港澳台事务</v>
          </cell>
          <cell r="C139">
            <v>0</v>
          </cell>
        </row>
        <row r="140">
          <cell r="A140">
            <v>2012501</v>
          </cell>
          <cell r="B140" t="str">
            <v>行政运行</v>
          </cell>
          <cell r="C140">
            <v>0</v>
          </cell>
        </row>
        <row r="141">
          <cell r="A141">
            <v>2012502</v>
          </cell>
          <cell r="B141" t="str">
            <v>一般行政管理事务</v>
          </cell>
          <cell r="C141">
            <v>0</v>
          </cell>
        </row>
        <row r="142">
          <cell r="A142">
            <v>2012503</v>
          </cell>
          <cell r="B142" t="str">
            <v>机关服务</v>
          </cell>
          <cell r="C142">
            <v>0</v>
          </cell>
        </row>
        <row r="143">
          <cell r="A143">
            <v>2012504</v>
          </cell>
          <cell r="B143" t="str">
            <v>港澳事务</v>
          </cell>
          <cell r="C143">
            <v>0</v>
          </cell>
        </row>
        <row r="144">
          <cell r="A144">
            <v>2012505</v>
          </cell>
          <cell r="B144" t="str">
            <v>台湾事务</v>
          </cell>
          <cell r="C144">
            <v>0</v>
          </cell>
        </row>
        <row r="145">
          <cell r="A145">
            <v>2012550</v>
          </cell>
          <cell r="B145" t="str">
            <v>事业运行</v>
          </cell>
          <cell r="C145">
            <v>0</v>
          </cell>
        </row>
        <row r="146">
          <cell r="A146">
            <v>2012599</v>
          </cell>
          <cell r="B146" t="str">
            <v>其他港澳台事务支出</v>
          </cell>
          <cell r="C146">
            <v>0</v>
          </cell>
        </row>
        <row r="147">
          <cell r="A147">
            <v>20126</v>
          </cell>
          <cell r="B147" t="str">
            <v>档案事务</v>
          </cell>
          <cell r="C147">
            <v>127</v>
          </cell>
        </row>
        <row r="148">
          <cell r="A148">
            <v>2012601</v>
          </cell>
          <cell r="B148" t="str">
            <v>行政运行</v>
          </cell>
          <cell r="C148">
            <v>99</v>
          </cell>
        </row>
        <row r="149">
          <cell r="A149">
            <v>2012602</v>
          </cell>
          <cell r="B149" t="str">
            <v>一般行政管理事务</v>
          </cell>
          <cell r="C149">
            <v>0</v>
          </cell>
        </row>
        <row r="150">
          <cell r="A150">
            <v>2012603</v>
          </cell>
          <cell r="B150" t="str">
            <v>机关服务</v>
          </cell>
          <cell r="C150">
            <v>0</v>
          </cell>
        </row>
        <row r="151">
          <cell r="A151">
            <v>2012604</v>
          </cell>
          <cell r="B151" t="str">
            <v>档案馆</v>
          </cell>
          <cell r="C151">
            <v>0</v>
          </cell>
        </row>
        <row r="152">
          <cell r="A152">
            <v>2012699</v>
          </cell>
          <cell r="B152" t="str">
            <v>其他档案事务支出</v>
          </cell>
          <cell r="C152">
            <v>28</v>
          </cell>
        </row>
        <row r="153">
          <cell r="A153">
            <v>20128</v>
          </cell>
          <cell r="B153" t="str">
            <v>民主党派及工商联事务</v>
          </cell>
          <cell r="C153">
            <v>54</v>
          </cell>
        </row>
        <row r="154">
          <cell r="A154">
            <v>2012801</v>
          </cell>
          <cell r="B154" t="str">
            <v>行政运行</v>
          </cell>
          <cell r="C154">
            <v>50</v>
          </cell>
        </row>
        <row r="155">
          <cell r="A155">
            <v>2012802</v>
          </cell>
          <cell r="B155" t="str">
            <v>一般行政管理事务</v>
          </cell>
          <cell r="C155">
            <v>0</v>
          </cell>
        </row>
        <row r="156">
          <cell r="A156">
            <v>2012803</v>
          </cell>
          <cell r="B156" t="str">
            <v>机关服务</v>
          </cell>
          <cell r="C156">
            <v>0</v>
          </cell>
        </row>
        <row r="157">
          <cell r="A157">
            <v>2012804</v>
          </cell>
          <cell r="B157" t="str">
            <v>参政议政</v>
          </cell>
          <cell r="C157">
            <v>0</v>
          </cell>
        </row>
        <row r="158">
          <cell r="A158">
            <v>2012850</v>
          </cell>
          <cell r="B158" t="str">
            <v>事业运行</v>
          </cell>
          <cell r="C158">
            <v>0</v>
          </cell>
        </row>
        <row r="159">
          <cell r="A159">
            <v>2012899</v>
          </cell>
          <cell r="B159" t="str">
            <v>其他民主党派及工商联事务支出</v>
          </cell>
          <cell r="C159">
            <v>4</v>
          </cell>
        </row>
        <row r="160">
          <cell r="A160">
            <v>20129</v>
          </cell>
          <cell r="B160" t="str">
            <v>群众团体事务</v>
          </cell>
          <cell r="C160">
            <v>443</v>
          </cell>
        </row>
        <row r="161">
          <cell r="A161">
            <v>2012901</v>
          </cell>
          <cell r="B161" t="str">
            <v>行政运行</v>
          </cell>
          <cell r="C161">
            <v>227</v>
          </cell>
        </row>
        <row r="162">
          <cell r="A162">
            <v>2012902</v>
          </cell>
          <cell r="B162" t="str">
            <v>一般行政管理事务</v>
          </cell>
          <cell r="C162">
            <v>6</v>
          </cell>
        </row>
        <row r="163">
          <cell r="A163">
            <v>2012903</v>
          </cell>
          <cell r="B163" t="str">
            <v>机关服务</v>
          </cell>
          <cell r="C163">
            <v>0</v>
          </cell>
        </row>
        <row r="164">
          <cell r="A164">
            <v>2012906</v>
          </cell>
          <cell r="B164" t="str">
            <v>工会事务</v>
          </cell>
          <cell r="C164">
            <v>0</v>
          </cell>
        </row>
        <row r="165">
          <cell r="A165">
            <v>2012950</v>
          </cell>
          <cell r="B165" t="str">
            <v>事业运行</v>
          </cell>
          <cell r="C165">
            <v>42</v>
          </cell>
        </row>
        <row r="166">
          <cell r="A166">
            <v>2012999</v>
          </cell>
          <cell r="B166" t="str">
            <v>其他群众团体事务支出</v>
          </cell>
          <cell r="C166">
            <v>168</v>
          </cell>
        </row>
        <row r="167">
          <cell r="A167">
            <v>20131</v>
          </cell>
          <cell r="B167" t="str">
            <v>党委办公厅（室）及相关机构事务</v>
          </cell>
          <cell r="C167">
            <v>1456</v>
          </cell>
        </row>
        <row r="168">
          <cell r="A168">
            <v>2013101</v>
          </cell>
          <cell r="B168" t="str">
            <v>行政运行</v>
          </cell>
          <cell r="C168">
            <v>1192</v>
          </cell>
        </row>
        <row r="169">
          <cell r="A169">
            <v>2013102</v>
          </cell>
          <cell r="B169" t="str">
            <v>一般行政管理事务</v>
          </cell>
          <cell r="C169">
            <v>177</v>
          </cell>
        </row>
        <row r="170">
          <cell r="A170">
            <v>2013103</v>
          </cell>
          <cell r="B170" t="str">
            <v>机关服务</v>
          </cell>
          <cell r="C170">
            <v>0</v>
          </cell>
        </row>
        <row r="171">
          <cell r="A171">
            <v>2013105</v>
          </cell>
          <cell r="B171" t="str">
            <v>专项业务</v>
          </cell>
          <cell r="C171">
            <v>0</v>
          </cell>
        </row>
        <row r="172">
          <cell r="A172">
            <v>2013150</v>
          </cell>
          <cell r="B172" t="str">
            <v>事业运行</v>
          </cell>
          <cell r="C172">
            <v>86</v>
          </cell>
        </row>
        <row r="173">
          <cell r="A173">
            <v>2013199</v>
          </cell>
          <cell r="B173" t="str">
            <v>其他党委办公厅（室）及相关机构事务支出</v>
          </cell>
          <cell r="C173">
            <v>1</v>
          </cell>
        </row>
        <row r="174">
          <cell r="A174">
            <v>20132</v>
          </cell>
          <cell r="B174" t="str">
            <v>组织事务</v>
          </cell>
          <cell r="C174">
            <v>1535</v>
          </cell>
        </row>
        <row r="175">
          <cell r="A175">
            <v>2013201</v>
          </cell>
          <cell r="B175" t="str">
            <v>行政运行</v>
          </cell>
          <cell r="C175">
            <v>728</v>
          </cell>
        </row>
        <row r="176">
          <cell r="A176">
            <v>2013202</v>
          </cell>
          <cell r="B176" t="str">
            <v>一般行政管理事务</v>
          </cell>
          <cell r="C176">
            <v>802</v>
          </cell>
        </row>
        <row r="177">
          <cell r="A177">
            <v>2013203</v>
          </cell>
          <cell r="B177" t="str">
            <v>机关服务</v>
          </cell>
          <cell r="C177">
            <v>0</v>
          </cell>
        </row>
        <row r="178">
          <cell r="A178">
            <v>2013204</v>
          </cell>
          <cell r="B178" t="str">
            <v>公务员事务</v>
          </cell>
          <cell r="C178">
            <v>0</v>
          </cell>
        </row>
        <row r="179">
          <cell r="A179">
            <v>2013250</v>
          </cell>
          <cell r="B179" t="str">
            <v>事业运行</v>
          </cell>
          <cell r="C179">
            <v>0</v>
          </cell>
        </row>
        <row r="180">
          <cell r="A180">
            <v>2013299</v>
          </cell>
          <cell r="B180" t="str">
            <v>其他组织事务支出</v>
          </cell>
          <cell r="C180">
            <v>5</v>
          </cell>
        </row>
        <row r="181">
          <cell r="A181">
            <v>20133</v>
          </cell>
          <cell r="B181" t="str">
            <v>宣传事务</v>
          </cell>
          <cell r="C181">
            <v>738</v>
          </cell>
        </row>
        <row r="182">
          <cell r="A182">
            <v>2013301</v>
          </cell>
          <cell r="B182" t="str">
            <v>行政运行</v>
          </cell>
          <cell r="C182">
            <v>262</v>
          </cell>
        </row>
        <row r="183">
          <cell r="A183">
            <v>2013302</v>
          </cell>
          <cell r="B183" t="str">
            <v>一般行政管理事务</v>
          </cell>
          <cell r="C183">
            <v>154</v>
          </cell>
        </row>
        <row r="184">
          <cell r="A184">
            <v>2013303</v>
          </cell>
          <cell r="B184" t="str">
            <v>机关服务</v>
          </cell>
          <cell r="C184">
            <v>0</v>
          </cell>
        </row>
        <row r="185">
          <cell r="A185">
            <v>2013304</v>
          </cell>
          <cell r="B185" t="str">
            <v>宣传管理</v>
          </cell>
          <cell r="C185">
            <v>157</v>
          </cell>
        </row>
        <row r="186">
          <cell r="A186">
            <v>2013350</v>
          </cell>
          <cell r="B186" t="str">
            <v>事业运行</v>
          </cell>
          <cell r="C186">
            <v>81</v>
          </cell>
        </row>
        <row r="187">
          <cell r="A187">
            <v>2013399</v>
          </cell>
          <cell r="B187" t="str">
            <v>其他宣传事务支出</v>
          </cell>
          <cell r="C187">
            <v>84</v>
          </cell>
        </row>
        <row r="188">
          <cell r="A188">
            <v>20134</v>
          </cell>
          <cell r="B188" t="str">
            <v>统战事务</v>
          </cell>
          <cell r="C188">
            <v>256</v>
          </cell>
        </row>
        <row r="189">
          <cell r="A189">
            <v>2013401</v>
          </cell>
          <cell r="B189" t="str">
            <v>行政运行</v>
          </cell>
          <cell r="C189">
            <v>155</v>
          </cell>
        </row>
        <row r="190">
          <cell r="A190">
            <v>2013402</v>
          </cell>
          <cell r="B190" t="str">
            <v>一般行政管理事务</v>
          </cell>
          <cell r="C190">
            <v>1</v>
          </cell>
        </row>
        <row r="191">
          <cell r="A191">
            <v>2013403</v>
          </cell>
          <cell r="B191" t="str">
            <v>机关服务</v>
          </cell>
          <cell r="C191">
            <v>0</v>
          </cell>
        </row>
        <row r="192">
          <cell r="A192">
            <v>2013404</v>
          </cell>
          <cell r="B192" t="str">
            <v>宗教事务</v>
          </cell>
          <cell r="C192">
            <v>27</v>
          </cell>
        </row>
        <row r="193">
          <cell r="A193">
            <v>2013405</v>
          </cell>
          <cell r="B193" t="str">
            <v>华侨事务</v>
          </cell>
          <cell r="C193">
            <v>0</v>
          </cell>
        </row>
        <row r="194">
          <cell r="A194">
            <v>2013450</v>
          </cell>
          <cell r="B194" t="str">
            <v>事业运行</v>
          </cell>
          <cell r="C194">
            <v>0</v>
          </cell>
        </row>
        <row r="195">
          <cell r="A195">
            <v>2013499</v>
          </cell>
          <cell r="B195" t="str">
            <v>其他统战事务支出</v>
          </cell>
          <cell r="C195">
            <v>73</v>
          </cell>
        </row>
        <row r="196">
          <cell r="A196">
            <v>20135</v>
          </cell>
          <cell r="B196" t="str">
            <v>对外联络事务</v>
          </cell>
          <cell r="C196">
            <v>0</v>
          </cell>
        </row>
        <row r="197">
          <cell r="A197">
            <v>2013501</v>
          </cell>
          <cell r="B197" t="str">
            <v>行政运行</v>
          </cell>
          <cell r="C197">
            <v>0</v>
          </cell>
        </row>
        <row r="198">
          <cell r="A198">
            <v>2013502</v>
          </cell>
          <cell r="B198" t="str">
            <v>一般行政管理事务</v>
          </cell>
          <cell r="C198">
            <v>0</v>
          </cell>
        </row>
        <row r="199">
          <cell r="A199">
            <v>2013503</v>
          </cell>
          <cell r="B199" t="str">
            <v>机关服务</v>
          </cell>
          <cell r="C199">
            <v>0</v>
          </cell>
        </row>
        <row r="200">
          <cell r="A200">
            <v>2013550</v>
          </cell>
          <cell r="B200" t="str">
            <v>事业运行</v>
          </cell>
          <cell r="C200">
            <v>0</v>
          </cell>
        </row>
        <row r="201">
          <cell r="A201">
            <v>2013599</v>
          </cell>
          <cell r="B201" t="str">
            <v>其他对外联络事务支出</v>
          </cell>
          <cell r="C201">
            <v>0</v>
          </cell>
        </row>
        <row r="202">
          <cell r="A202">
            <v>20136</v>
          </cell>
          <cell r="B202" t="str">
            <v>其他共产党事务支出</v>
          </cell>
          <cell r="C202">
            <v>132</v>
          </cell>
        </row>
        <row r="203">
          <cell r="A203">
            <v>2013601</v>
          </cell>
          <cell r="B203" t="str">
            <v>行政运行</v>
          </cell>
          <cell r="C203">
            <v>0</v>
          </cell>
        </row>
        <row r="204">
          <cell r="A204">
            <v>2013602</v>
          </cell>
          <cell r="B204" t="str">
            <v>一般行政管理事务</v>
          </cell>
          <cell r="C204">
            <v>21</v>
          </cell>
        </row>
        <row r="205">
          <cell r="A205">
            <v>2013603</v>
          </cell>
          <cell r="B205" t="str">
            <v>机关服务</v>
          </cell>
          <cell r="C205">
            <v>0</v>
          </cell>
        </row>
        <row r="206">
          <cell r="A206">
            <v>2013650</v>
          </cell>
          <cell r="B206" t="str">
            <v>事业运行</v>
          </cell>
          <cell r="C206">
            <v>101</v>
          </cell>
        </row>
        <row r="207">
          <cell r="A207">
            <v>2013699</v>
          </cell>
          <cell r="B207" t="str">
            <v>其他共产党事务支出</v>
          </cell>
          <cell r="C207">
            <v>10</v>
          </cell>
        </row>
        <row r="208">
          <cell r="A208">
            <v>20137</v>
          </cell>
          <cell r="B208" t="str">
            <v>网信事务</v>
          </cell>
          <cell r="C208">
            <v>0</v>
          </cell>
        </row>
        <row r="209">
          <cell r="A209">
            <v>2013701</v>
          </cell>
          <cell r="B209" t="str">
            <v>行政运行</v>
          </cell>
          <cell r="C209">
            <v>0</v>
          </cell>
        </row>
        <row r="210">
          <cell r="A210">
            <v>2013702</v>
          </cell>
          <cell r="B210" t="str">
            <v>一般行政管理事务</v>
          </cell>
          <cell r="C210">
            <v>0</v>
          </cell>
        </row>
        <row r="211">
          <cell r="A211">
            <v>2013703</v>
          </cell>
          <cell r="B211" t="str">
            <v>机关服务</v>
          </cell>
          <cell r="C211">
            <v>0</v>
          </cell>
        </row>
        <row r="212">
          <cell r="A212">
            <v>2013704</v>
          </cell>
          <cell r="B212" t="str">
            <v>信息安全事务</v>
          </cell>
          <cell r="C212">
            <v>0</v>
          </cell>
        </row>
        <row r="213">
          <cell r="A213">
            <v>2013750</v>
          </cell>
          <cell r="B213" t="str">
            <v>事业运行</v>
          </cell>
          <cell r="C213">
            <v>0</v>
          </cell>
        </row>
        <row r="214">
          <cell r="A214">
            <v>2013799</v>
          </cell>
          <cell r="B214" t="str">
            <v>其他网信事务支出</v>
          </cell>
          <cell r="C214">
            <v>0</v>
          </cell>
        </row>
        <row r="215">
          <cell r="A215">
            <v>20138</v>
          </cell>
          <cell r="B215" t="str">
            <v>市场监督管理事务</v>
          </cell>
          <cell r="C215">
            <v>1106</v>
          </cell>
        </row>
        <row r="216">
          <cell r="A216">
            <v>2013801</v>
          </cell>
          <cell r="B216" t="str">
            <v>行政运行</v>
          </cell>
          <cell r="C216">
            <v>888</v>
          </cell>
        </row>
        <row r="217">
          <cell r="A217">
            <v>2013802</v>
          </cell>
          <cell r="B217" t="str">
            <v>一般行政管理事务</v>
          </cell>
          <cell r="C217">
            <v>0</v>
          </cell>
        </row>
        <row r="218">
          <cell r="A218">
            <v>2013803</v>
          </cell>
          <cell r="B218" t="str">
            <v>机关服务</v>
          </cell>
          <cell r="C218">
            <v>0</v>
          </cell>
        </row>
        <row r="219">
          <cell r="A219">
            <v>2013804</v>
          </cell>
          <cell r="B219" t="str">
            <v>市场主体管理</v>
          </cell>
          <cell r="C219">
            <v>20</v>
          </cell>
        </row>
        <row r="220">
          <cell r="A220">
            <v>2013805</v>
          </cell>
          <cell r="B220" t="str">
            <v>市场秩序执法</v>
          </cell>
          <cell r="C220">
            <v>5</v>
          </cell>
        </row>
        <row r="221">
          <cell r="A221">
            <v>2013808</v>
          </cell>
          <cell r="B221" t="str">
            <v>信息化建设</v>
          </cell>
          <cell r="C221">
            <v>0</v>
          </cell>
        </row>
        <row r="222">
          <cell r="A222">
            <v>2013810</v>
          </cell>
          <cell r="B222" t="str">
            <v>质量基础</v>
          </cell>
          <cell r="C222">
            <v>11</v>
          </cell>
        </row>
        <row r="223">
          <cell r="A223">
            <v>2013812</v>
          </cell>
          <cell r="B223" t="str">
            <v>药品事务</v>
          </cell>
          <cell r="C223">
            <v>3</v>
          </cell>
        </row>
        <row r="224">
          <cell r="A224">
            <v>2013813</v>
          </cell>
          <cell r="B224" t="str">
            <v>医疗器械事务</v>
          </cell>
          <cell r="C224">
            <v>0</v>
          </cell>
        </row>
        <row r="225">
          <cell r="A225">
            <v>2013814</v>
          </cell>
          <cell r="B225" t="str">
            <v>化妆品事务</v>
          </cell>
          <cell r="C225">
            <v>0</v>
          </cell>
        </row>
        <row r="226">
          <cell r="A226">
            <v>2013815</v>
          </cell>
          <cell r="B226" t="str">
            <v>质量安全监管</v>
          </cell>
          <cell r="C226">
            <v>9</v>
          </cell>
        </row>
        <row r="227">
          <cell r="A227">
            <v>2013816</v>
          </cell>
          <cell r="B227" t="str">
            <v>食品安全监管</v>
          </cell>
          <cell r="C227">
            <v>29</v>
          </cell>
        </row>
        <row r="228">
          <cell r="A228">
            <v>2013850</v>
          </cell>
          <cell r="B228" t="str">
            <v>事业运行</v>
          </cell>
          <cell r="C228">
            <v>136</v>
          </cell>
        </row>
        <row r="229">
          <cell r="A229">
            <v>2013899</v>
          </cell>
          <cell r="B229" t="str">
            <v>其他市场监督管理事务</v>
          </cell>
          <cell r="C229">
            <v>5</v>
          </cell>
        </row>
        <row r="230">
          <cell r="A230">
            <v>20199</v>
          </cell>
          <cell r="B230" t="str">
            <v>其他一般公共服务支出</v>
          </cell>
          <cell r="C230">
            <v>6548</v>
          </cell>
        </row>
        <row r="231">
          <cell r="A231">
            <v>2019901</v>
          </cell>
          <cell r="B231" t="str">
            <v>国家赔偿费用支出</v>
          </cell>
          <cell r="C231">
            <v>0</v>
          </cell>
        </row>
        <row r="232">
          <cell r="A232">
            <v>2019999</v>
          </cell>
          <cell r="B232" t="str">
            <v>其他一般公共服务支出</v>
          </cell>
          <cell r="C232">
            <v>6548</v>
          </cell>
        </row>
        <row r="233">
          <cell r="A233">
            <v>202</v>
          </cell>
          <cell r="B233" t="str">
            <v>二、外交支出</v>
          </cell>
          <cell r="C233">
            <v>0</v>
          </cell>
        </row>
        <row r="234">
          <cell r="A234">
            <v>20205</v>
          </cell>
          <cell r="B234" t="str">
            <v>对外合作与交流</v>
          </cell>
          <cell r="C234">
            <v>0</v>
          </cell>
        </row>
        <row r="235">
          <cell r="A235">
            <v>20299</v>
          </cell>
          <cell r="B235" t="str">
            <v>其他外交支出</v>
          </cell>
        </row>
        <row r="236">
          <cell r="A236">
            <v>203</v>
          </cell>
          <cell r="B236" t="str">
            <v>三、国防支出</v>
          </cell>
          <cell r="C236">
            <v>142</v>
          </cell>
        </row>
        <row r="237">
          <cell r="A237">
            <v>20301</v>
          </cell>
          <cell r="B237" t="str">
            <v>军费</v>
          </cell>
          <cell r="C237">
            <v>0</v>
          </cell>
        </row>
        <row r="238">
          <cell r="A238">
            <v>2030101</v>
          </cell>
          <cell r="B238" t="str">
            <v>现役部队</v>
          </cell>
          <cell r="C238">
            <v>0</v>
          </cell>
        </row>
        <row r="239">
          <cell r="A239">
            <v>2030102</v>
          </cell>
          <cell r="B239" t="str">
            <v>预备役部队●</v>
          </cell>
          <cell r="C239">
            <v>0</v>
          </cell>
        </row>
        <row r="240">
          <cell r="A240">
            <v>2030199</v>
          </cell>
          <cell r="B240" t="str">
            <v>其他军费支出●</v>
          </cell>
          <cell r="C240">
            <v>0</v>
          </cell>
        </row>
        <row r="241">
          <cell r="A241">
            <v>20304</v>
          </cell>
          <cell r="B241" t="str">
            <v>国防科研事业</v>
          </cell>
          <cell r="C241">
            <v>0</v>
          </cell>
        </row>
        <row r="242">
          <cell r="A242">
            <v>2030401</v>
          </cell>
          <cell r="B242" t="str">
            <v>国防科研事业</v>
          </cell>
          <cell r="C242">
            <v>0</v>
          </cell>
        </row>
        <row r="243">
          <cell r="A243">
            <v>20305</v>
          </cell>
          <cell r="B243" t="str">
            <v>专项工程</v>
          </cell>
          <cell r="C243">
            <v>0</v>
          </cell>
        </row>
        <row r="244">
          <cell r="A244">
            <v>2030501</v>
          </cell>
          <cell r="B244" t="str">
            <v>专项工程</v>
          </cell>
          <cell r="C244">
            <v>0</v>
          </cell>
        </row>
        <row r="245">
          <cell r="A245">
            <v>20306</v>
          </cell>
          <cell r="B245" t="str">
            <v>国防动员</v>
          </cell>
          <cell r="C245">
            <v>142</v>
          </cell>
        </row>
        <row r="246">
          <cell r="A246">
            <v>2030601</v>
          </cell>
          <cell r="B246" t="str">
            <v>兵役征集</v>
          </cell>
          <cell r="C246">
            <v>73</v>
          </cell>
        </row>
        <row r="247">
          <cell r="A247">
            <v>2030602</v>
          </cell>
          <cell r="B247" t="str">
            <v>经济动员</v>
          </cell>
          <cell r="C247">
            <v>0</v>
          </cell>
        </row>
        <row r="248">
          <cell r="A248">
            <v>2030603</v>
          </cell>
          <cell r="B248" t="str">
            <v>人民防空</v>
          </cell>
          <cell r="C248">
            <v>0</v>
          </cell>
        </row>
        <row r="249">
          <cell r="A249">
            <v>2030604</v>
          </cell>
          <cell r="B249" t="str">
            <v>交通战备</v>
          </cell>
          <cell r="C249">
            <v>0</v>
          </cell>
        </row>
        <row r="250">
          <cell r="A250">
            <v>2030605</v>
          </cell>
          <cell r="B250" t="str">
            <v>国防教育◆</v>
          </cell>
          <cell r="C250">
            <v>0</v>
          </cell>
        </row>
        <row r="251">
          <cell r="A251">
            <v>2030606</v>
          </cell>
          <cell r="B251" t="str">
            <v>预备役部队◆</v>
          </cell>
          <cell r="C251">
            <v>0</v>
          </cell>
        </row>
        <row r="252">
          <cell r="A252">
            <v>2030607</v>
          </cell>
          <cell r="B252" t="str">
            <v>民兵</v>
          </cell>
          <cell r="C252">
            <v>47</v>
          </cell>
        </row>
        <row r="253">
          <cell r="A253">
            <v>2030608</v>
          </cell>
          <cell r="B253" t="str">
            <v>边海防</v>
          </cell>
          <cell r="C253">
            <v>0</v>
          </cell>
        </row>
        <row r="254">
          <cell r="A254">
            <v>2030699</v>
          </cell>
          <cell r="B254" t="str">
            <v>其他国防动员支出</v>
          </cell>
          <cell r="C254">
            <v>22</v>
          </cell>
        </row>
        <row r="255">
          <cell r="A255">
            <v>20399</v>
          </cell>
          <cell r="B255" t="str">
            <v>其他国防支出</v>
          </cell>
          <cell r="C255">
            <v>0</v>
          </cell>
        </row>
        <row r="256">
          <cell r="A256">
            <v>2039999</v>
          </cell>
          <cell r="B256" t="str">
            <v>其他国防支出</v>
          </cell>
          <cell r="C256">
            <v>0</v>
          </cell>
        </row>
        <row r="257">
          <cell r="A257">
            <v>204</v>
          </cell>
          <cell r="B257" t="str">
            <v>四、公共安全支出</v>
          </cell>
          <cell r="C257">
            <v>8992</v>
          </cell>
        </row>
        <row r="258">
          <cell r="A258">
            <v>20401</v>
          </cell>
          <cell r="B258" t="str">
            <v>武装警察部队</v>
          </cell>
          <cell r="C258">
            <v>22</v>
          </cell>
        </row>
        <row r="259">
          <cell r="A259">
            <v>2040101</v>
          </cell>
          <cell r="B259" t="str">
            <v>武装警察部队</v>
          </cell>
          <cell r="C259">
            <v>0</v>
          </cell>
        </row>
        <row r="260">
          <cell r="A260">
            <v>2040199</v>
          </cell>
          <cell r="B260" t="str">
            <v>其他武装警察部队支出</v>
          </cell>
          <cell r="C260">
            <v>22</v>
          </cell>
        </row>
        <row r="261">
          <cell r="A261">
            <v>20402</v>
          </cell>
          <cell r="B261" t="str">
            <v>公安</v>
          </cell>
          <cell r="C261">
            <v>7756</v>
          </cell>
        </row>
        <row r="262">
          <cell r="A262">
            <v>2040201</v>
          </cell>
          <cell r="B262" t="str">
            <v>行政运行</v>
          </cell>
          <cell r="C262">
            <v>6541</v>
          </cell>
        </row>
        <row r="263">
          <cell r="A263">
            <v>2040202</v>
          </cell>
          <cell r="B263" t="str">
            <v>一般行政管理事务</v>
          </cell>
          <cell r="C263">
            <v>846</v>
          </cell>
        </row>
        <row r="264">
          <cell r="A264">
            <v>2040203</v>
          </cell>
          <cell r="B264" t="str">
            <v>机关服务</v>
          </cell>
          <cell r="C264">
            <v>0</v>
          </cell>
        </row>
        <row r="265">
          <cell r="A265">
            <v>2040219</v>
          </cell>
          <cell r="B265" t="str">
            <v>信息化建设</v>
          </cell>
          <cell r="C265">
            <v>0</v>
          </cell>
        </row>
        <row r="266">
          <cell r="A266">
            <v>2040220</v>
          </cell>
          <cell r="B266" t="str">
            <v>执法办案</v>
          </cell>
          <cell r="C266">
            <v>128</v>
          </cell>
        </row>
        <row r="267">
          <cell r="A267">
            <v>2040221</v>
          </cell>
          <cell r="B267" t="str">
            <v>特别业务</v>
          </cell>
          <cell r="C267">
            <v>0</v>
          </cell>
        </row>
        <row r="268">
          <cell r="A268">
            <v>2040222</v>
          </cell>
          <cell r="B268" t="str">
            <v>特勤业务</v>
          </cell>
          <cell r="C268">
            <v>0</v>
          </cell>
        </row>
        <row r="269">
          <cell r="A269">
            <v>2040223</v>
          </cell>
          <cell r="B269" t="str">
            <v>移民事务</v>
          </cell>
          <cell r="C269">
            <v>0</v>
          </cell>
        </row>
        <row r="270">
          <cell r="A270">
            <v>2040250</v>
          </cell>
          <cell r="B270" t="str">
            <v>事业运行</v>
          </cell>
          <cell r="C270">
            <v>0</v>
          </cell>
        </row>
        <row r="271">
          <cell r="A271">
            <v>2040299</v>
          </cell>
          <cell r="B271" t="str">
            <v>其他公安支出</v>
          </cell>
          <cell r="C271">
            <v>241</v>
          </cell>
        </row>
        <row r="272">
          <cell r="A272">
            <v>20403</v>
          </cell>
          <cell r="B272" t="str">
            <v>国家安全</v>
          </cell>
          <cell r="C272">
            <v>0</v>
          </cell>
        </row>
        <row r="273">
          <cell r="A273">
            <v>2040301</v>
          </cell>
          <cell r="B273" t="str">
            <v>行政运行</v>
          </cell>
          <cell r="C273">
            <v>0</v>
          </cell>
        </row>
        <row r="274">
          <cell r="A274">
            <v>2040302</v>
          </cell>
          <cell r="B274" t="str">
            <v>一般行政管理事务</v>
          </cell>
          <cell r="C274">
            <v>0</v>
          </cell>
        </row>
        <row r="275">
          <cell r="A275">
            <v>2040303</v>
          </cell>
          <cell r="B275" t="str">
            <v>机关服务</v>
          </cell>
          <cell r="C275">
            <v>0</v>
          </cell>
        </row>
        <row r="276">
          <cell r="A276">
            <v>2040304</v>
          </cell>
          <cell r="B276" t="str">
            <v>安全业务</v>
          </cell>
          <cell r="C276">
            <v>0</v>
          </cell>
        </row>
        <row r="277">
          <cell r="A277">
            <v>2040350</v>
          </cell>
          <cell r="B277" t="str">
            <v>事业运行</v>
          </cell>
          <cell r="C277">
            <v>0</v>
          </cell>
        </row>
        <row r="278">
          <cell r="A278">
            <v>2040399</v>
          </cell>
          <cell r="B278" t="str">
            <v>其他国家安全支出</v>
          </cell>
          <cell r="C278">
            <v>0</v>
          </cell>
        </row>
        <row r="279">
          <cell r="A279">
            <v>20404</v>
          </cell>
          <cell r="B279" t="str">
            <v>检察</v>
          </cell>
          <cell r="C279">
            <v>80</v>
          </cell>
        </row>
        <row r="280">
          <cell r="A280">
            <v>2040401</v>
          </cell>
          <cell r="B280" t="str">
            <v>行政运行</v>
          </cell>
          <cell r="C280">
            <v>80</v>
          </cell>
        </row>
        <row r="281">
          <cell r="A281">
            <v>2040402</v>
          </cell>
          <cell r="B281" t="str">
            <v>一般行政管理事务</v>
          </cell>
          <cell r="C281">
            <v>0</v>
          </cell>
        </row>
        <row r="282">
          <cell r="A282">
            <v>2040403</v>
          </cell>
          <cell r="B282" t="str">
            <v>机关服务</v>
          </cell>
          <cell r="C282">
            <v>0</v>
          </cell>
        </row>
        <row r="283">
          <cell r="A283">
            <v>2040409</v>
          </cell>
          <cell r="B283" t="str">
            <v>“两房”建设</v>
          </cell>
          <cell r="C283">
            <v>0</v>
          </cell>
        </row>
        <row r="284">
          <cell r="A284">
            <v>2040410</v>
          </cell>
          <cell r="B284" t="str">
            <v>检察监督</v>
          </cell>
          <cell r="C284">
            <v>0</v>
          </cell>
        </row>
        <row r="285">
          <cell r="A285">
            <v>2040450</v>
          </cell>
          <cell r="B285" t="str">
            <v>事业运行</v>
          </cell>
          <cell r="C285">
            <v>0</v>
          </cell>
        </row>
        <row r="286">
          <cell r="A286">
            <v>2040499</v>
          </cell>
          <cell r="B286" t="str">
            <v>其他检察支出</v>
          </cell>
          <cell r="C286">
            <v>0</v>
          </cell>
        </row>
        <row r="287">
          <cell r="A287">
            <v>20405</v>
          </cell>
          <cell r="B287" t="str">
            <v>法院</v>
          </cell>
          <cell r="C287">
            <v>163</v>
          </cell>
        </row>
        <row r="288">
          <cell r="A288">
            <v>2040501</v>
          </cell>
          <cell r="B288" t="str">
            <v>行政运行</v>
          </cell>
          <cell r="C288">
            <v>131</v>
          </cell>
        </row>
        <row r="289">
          <cell r="A289">
            <v>2040502</v>
          </cell>
          <cell r="B289" t="str">
            <v>一般行政管理事务</v>
          </cell>
          <cell r="C289">
            <v>20</v>
          </cell>
        </row>
        <row r="290">
          <cell r="A290">
            <v>2040503</v>
          </cell>
          <cell r="B290" t="str">
            <v>机关服务</v>
          </cell>
          <cell r="C290">
            <v>0</v>
          </cell>
        </row>
        <row r="291">
          <cell r="A291">
            <v>2040504</v>
          </cell>
          <cell r="B291" t="str">
            <v>案件审判</v>
          </cell>
          <cell r="C291">
            <v>0</v>
          </cell>
        </row>
        <row r="292">
          <cell r="A292">
            <v>2040505</v>
          </cell>
          <cell r="B292" t="str">
            <v>案件执行</v>
          </cell>
          <cell r="C292">
            <v>0</v>
          </cell>
        </row>
        <row r="293">
          <cell r="A293">
            <v>2040506</v>
          </cell>
          <cell r="B293" t="str">
            <v>“两庭”建设</v>
          </cell>
          <cell r="C293">
            <v>0</v>
          </cell>
        </row>
        <row r="294">
          <cell r="A294">
            <v>2040550</v>
          </cell>
          <cell r="B294" t="str">
            <v>事业运行</v>
          </cell>
          <cell r="C294">
            <v>0</v>
          </cell>
        </row>
        <row r="295">
          <cell r="A295">
            <v>2040599</v>
          </cell>
          <cell r="B295" t="str">
            <v>其他法院支出</v>
          </cell>
          <cell r="C295">
            <v>12</v>
          </cell>
        </row>
        <row r="296">
          <cell r="A296">
            <v>20406</v>
          </cell>
          <cell r="B296" t="str">
            <v>司法</v>
          </cell>
          <cell r="C296">
            <v>691</v>
          </cell>
        </row>
        <row r="297">
          <cell r="A297">
            <v>2040601</v>
          </cell>
          <cell r="B297" t="str">
            <v>行政运行</v>
          </cell>
          <cell r="C297">
            <v>383</v>
          </cell>
        </row>
        <row r="298">
          <cell r="A298">
            <v>2040602</v>
          </cell>
          <cell r="B298" t="str">
            <v>一般行政管理事务</v>
          </cell>
          <cell r="C298">
            <v>23</v>
          </cell>
        </row>
        <row r="299">
          <cell r="A299">
            <v>2040603</v>
          </cell>
          <cell r="B299" t="str">
            <v>机关服务</v>
          </cell>
          <cell r="C299">
            <v>0</v>
          </cell>
        </row>
        <row r="300">
          <cell r="A300">
            <v>2040604</v>
          </cell>
          <cell r="B300" t="str">
            <v>基层司法业务</v>
          </cell>
          <cell r="C300">
            <v>26</v>
          </cell>
        </row>
        <row r="301">
          <cell r="A301">
            <v>2040605</v>
          </cell>
          <cell r="B301" t="str">
            <v>普法宣传</v>
          </cell>
          <cell r="C301">
            <v>28</v>
          </cell>
        </row>
        <row r="302">
          <cell r="A302">
            <v>2040606</v>
          </cell>
          <cell r="B302" t="str">
            <v>律师管理</v>
          </cell>
          <cell r="C302">
            <v>0</v>
          </cell>
        </row>
        <row r="303">
          <cell r="A303">
            <v>2040607</v>
          </cell>
          <cell r="B303" t="str">
            <v>公共法律服务</v>
          </cell>
          <cell r="C303">
            <v>65</v>
          </cell>
        </row>
        <row r="304">
          <cell r="A304">
            <v>2040608</v>
          </cell>
          <cell r="B304" t="str">
            <v>国家统一法律职业资格考试</v>
          </cell>
          <cell r="C304">
            <v>0</v>
          </cell>
        </row>
        <row r="305">
          <cell r="A305">
            <v>2040610</v>
          </cell>
          <cell r="B305" t="str">
            <v>社区矫正</v>
          </cell>
          <cell r="C305">
            <v>25</v>
          </cell>
        </row>
        <row r="306">
          <cell r="A306">
            <v>2040612</v>
          </cell>
          <cell r="B306" t="str">
            <v>法治建设</v>
          </cell>
          <cell r="C306">
            <v>11</v>
          </cell>
        </row>
        <row r="307">
          <cell r="A307">
            <v>2040613</v>
          </cell>
          <cell r="B307" t="str">
            <v>信息化建设</v>
          </cell>
          <cell r="C307">
            <v>0</v>
          </cell>
        </row>
        <row r="308">
          <cell r="A308">
            <v>2040650</v>
          </cell>
          <cell r="B308" t="str">
            <v>事业运行</v>
          </cell>
          <cell r="C308">
            <v>0</v>
          </cell>
        </row>
        <row r="309">
          <cell r="A309">
            <v>2040699</v>
          </cell>
          <cell r="B309" t="str">
            <v>其他司法支出</v>
          </cell>
          <cell r="C309">
            <v>130</v>
          </cell>
        </row>
        <row r="310">
          <cell r="A310">
            <v>20407</v>
          </cell>
          <cell r="B310" t="str">
            <v>监狱</v>
          </cell>
          <cell r="C310">
            <v>0</v>
          </cell>
        </row>
        <row r="311">
          <cell r="A311">
            <v>2040701</v>
          </cell>
          <cell r="B311" t="str">
            <v>行政运行</v>
          </cell>
          <cell r="C311">
            <v>0</v>
          </cell>
        </row>
        <row r="312">
          <cell r="A312">
            <v>2040702</v>
          </cell>
          <cell r="B312" t="str">
            <v>一般行政管理事务</v>
          </cell>
          <cell r="C312">
            <v>0</v>
          </cell>
        </row>
        <row r="313">
          <cell r="A313">
            <v>2040703</v>
          </cell>
          <cell r="B313" t="str">
            <v>机关服务</v>
          </cell>
          <cell r="C313">
            <v>0</v>
          </cell>
        </row>
        <row r="314">
          <cell r="A314">
            <v>2040704</v>
          </cell>
          <cell r="B314" t="str">
            <v>罪犯生活及医疗卫生</v>
          </cell>
          <cell r="C314">
            <v>0</v>
          </cell>
        </row>
        <row r="315">
          <cell r="A315">
            <v>2040705</v>
          </cell>
          <cell r="B315" t="str">
            <v>监狱业务及罪犯改造</v>
          </cell>
          <cell r="C315">
            <v>0</v>
          </cell>
        </row>
        <row r="316">
          <cell r="A316">
            <v>2040706</v>
          </cell>
          <cell r="B316" t="str">
            <v>狱政设施建设</v>
          </cell>
          <cell r="C316">
            <v>0</v>
          </cell>
        </row>
        <row r="317">
          <cell r="A317">
            <v>2040707</v>
          </cell>
          <cell r="B317" t="str">
            <v>信息化建设</v>
          </cell>
          <cell r="C317">
            <v>0</v>
          </cell>
        </row>
        <row r="318">
          <cell r="A318">
            <v>2040750</v>
          </cell>
          <cell r="B318" t="str">
            <v>事业运行</v>
          </cell>
          <cell r="C318">
            <v>0</v>
          </cell>
        </row>
        <row r="319">
          <cell r="A319">
            <v>2040799</v>
          </cell>
          <cell r="B319" t="str">
            <v>其他监狱支出</v>
          </cell>
          <cell r="C319">
            <v>0</v>
          </cell>
        </row>
        <row r="320">
          <cell r="A320">
            <v>20408</v>
          </cell>
          <cell r="B320" t="str">
            <v>强制隔离戒毒</v>
          </cell>
          <cell r="C320">
            <v>0</v>
          </cell>
        </row>
        <row r="321">
          <cell r="A321">
            <v>2040801</v>
          </cell>
          <cell r="B321" t="str">
            <v>行政运行</v>
          </cell>
          <cell r="C321">
            <v>0</v>
          </cell>
        </row>
        <row r="322">
          <cell r="A322">
            <v>2040802</v>
          </cell>
          <cell r="B322" t="str">
            <v>一般行政管理事务</v>
          </cell>
          <cell r="C322">
            <v>0</v>
          </cell>
        </row>
        <row r="323">
          <cell r="A323">
            <v>2040803</v>
          </cell>
          <cell r="B323" t="str">
            <v>机关服务</v>
          </cell>
          <cell r="C323">
            <v>0</v>
          </cell>
        </row>
        <row r="324">
          <cell r="A324">
            <v>2040804</v>
          </cell>
          <cell r="B324" t="str">
            <v>强制隔离戒毒人员生活</v>
          </cell>
          <cell r="C324">
            <v>0</v>
          </cell>
        </row>
        <row r="325">
          <cell r="A325">
            <v>2040805</v>
          </cell>
          <cell r="B325" t="str">
            <v>强制隔离戒毒人员教育</v>
          </cell>
          <cell r="C325">
            <v>0</v>
          </cell>
        </row>
        <row r="326">
          <cell r="A326">
            <v>2040806</v>
          </cell>
          <cell r="B326" t="str">
            <v>所政设施建设</v>
          </cell>
          <cell r="C326">
            <v>0</v>
          </cell>
        </row>
        <row r="327">
          <cell r="A327">
            <v>2040807</v>
          </cell>
          <cell r="B327" t="str">
            <v>信息化建设</v>
          </cell>
          <cell r="C327">
            <v>0</v>
          </cell>
        </row>
        <row r="328">
          <cell r="A328">
            <v>2040850</v>
          </cell>
          <cell r="B328" t="str">
            <v>事业运行</v>
          </cell>
          <cell r="C328">
            <v>0</v>
          </cell>
        </row>
        <row r="329">
          <cell r="A329">
            <v>2040899</v>
          </cell>
          <cell r="B329" t="str">
            <v>其他强制隔离戒毒支出</v>
          </cell>
          <cell r="C329">
            <v>0</v>
          </cell>
        </row>
        <row r="330">
          <cell r="A330">
            <v>20409</v>
          </cell>
          <cell r="B330" t="str">
            <v>国家保密</v>
          </cell>
          <cell r="C330">
            <v>0</v>
          </cell>
        </row>
        <row r="331">
          <cell r="A331">
            <v>2040901</v>
          </cell>
          <cell r="B331" t="str">
            <v>行政运行</v>
          </cell>
          <cell r="C331">
            <v>0</v>
          </cell>
        </row>
        <row r="332">
          <cell r="A332">
            <v>2040902</v>
          </cell>
          <cell r="B332" t="str">
            <v>一般行政管理事务</v>
          </cell>
          <cell r="C332">
            <v>0</v>
          </cell>
        </row>
        <row r="333">
          <cell r="A333">
            <v>2040903</v>
          </cell>
          <cell r="B333" t="str">
            <v>机关服务</v>
          </cell>
          <cell r="C333">
            <v>0</v>
          </cell>
        </row>
        <row r="334">
          <cell r="A334">
            <v>2040904</v>
          </cell>
          <cell r="B334" t="str">
            <v>保密技术</v>
          </cell>
          <cell r="C334">
            <v>0</v>
          </cell>
        </row>
        <row r="335">
          <cell r="A335">
            <v>2040905</v>
          </cell>
          <cell r="B335" t="str">
            <v>保密管理</v>
          </cell>
          <cell r="C335">
            <v>0</v>
          </cell>
        </row>
        <row r="336">
          <cell r="A336">
            <v>2040950</v>
          </cell>
          <cell r="B336" t="str">
            <v>事业运行</v>
          </cell>
          <cell r="C336">
            <v>0</v>
          </cell>
        </row>
        <row r="337">
          <cell r="A337">
            <v>2040999</v>
          </cell>
          <cell r="B337" t="str">
            <v>其他国家保密支出</v>
          </cell>
          <cell r="C337">
            <v>0</v>
          </cell>
        </row>
        <row r="338">
          <cell r="A338">
            <v>20410</v>
          </cell>
          <cell r="B338" t="str">
            <v>缉私警察</v>
          </cell>
          <cell r="C338">
            <v>0</v>
          </cell>
        </row>
        <row r="339">
          <cell r="A339">
            <v>2041001</v>
          </cell>
          <cell r="B339" t="str">
            <v>行政运行</v>
          </cell>
          <cell r="C339">
            <v>0</v>
          </cell>
        </row>
        <row r="340">
          <cell r="A340">
            <v>2041002</v>
          </cell>
          <cell r="B340" t="str">
            <v>一般行政管理事务</v>
          </cell>
          <cell r="C340">
            <v>0</v>
          </cell>
        </row>
        <row r="341">
          <cell r="A341">
            <v>2041006</v>
          </cell>
          <cell r="B341" t="str">
            <v>信息化建设</v>
          </cell>
          <cell r="C341">
            <v>0</v>
          </cell>
        </row>
        <row r="342">
          <cell r="A342">
            <v>2041007</v>
          </cell>
          <cell r="B342" t="str">
            <v>缉私业务</v>
          </cell>
          <cell r="C342">
            <v>0</v>
          </cell>
        </row>
        <row r="343">
          <cell r="A343">
            <v>2041099</v>
          </cell>
          <cell r="B343" t="str">
            <v>其他缉私警察支出</v>
          </cell>
          <cell r="C343">
            <v>0</v>
          </cell>
        </row>
        <row r="344">
          <cell r="A344">
            <v>20499</v>
          </cell>
          <cell r="B344" t="str">
            <v>其他公共安全支出</v>
          </cell>
          <cell r="C344">
            <v>280</v>
          </cell>
        </row>
        <row r="345">
          <cell r="A345">
            <v>2049902</v>
          </cell>
          <cell r="B345" t="str">
            <v>国家司法救助支出</v>
          </cell>
          <cell r="C345">
            <v>0</v>
          </cell>
        </row>
        <row r="346">
          <cell r="A346">
            <v>2049999</v>
          </cell>
          <cell r="B346" t="str">
            <v>其他公共安全支出</v>
          </cell>
          <cell r="C346">
            <v>280</v>
          </cell>
        </row>
        <row r="347">
          <cell r="A347">
            <v>205</v>
          </cell>
          <cell r="B347" t="str">
            <v>五、教育支出</v>
          </cell>
          <cell r="C347">
            <v>34663</v>
          </cell>
        </row>
        <row r="348">
          <cell r="A348">
            <v>20501</v>
          </cell>
          <cell r="B348" t="str">
            <v>教育管理事务</v>
          </cell>
          <cell r="C348">
            <v>698</v>
          </cell>
        </row>
        <row r="349">
          <cell r="A349">
            <v>2050101</v>
          </cell>
          <cell r="B349" t="str">
            <v>行政运行</v>
          </cell>
          <cell r="C349">
            <v>151</v>
          </cell>
        </row>
        <row r="350">
          <cell r="A350">
            <v>2050102</v>
          </cell>
          <cell r="B350" t="str">
            <v>一般行政管理事务</v>
          </cell>
          <cell r="C350">
            <v>0</v>
          </cell>
        </row>
        <row r="351">
          <cell r="A351">
            <v>2050103</v>
          </cell>
          <cell r="B351" t="str">
            <v>机关服务</v>
          </cell>
          <cell r="C351">
            <v>0</v>
          </cell>
        </row>
        <row r="352">
          <cell r="A352">
            <v>2050199</v>
          </cell>
          <cell r="B352" t="str">
            <v>其他教育管理事务支出</v>
          </cell>
          <cell r="C352">
            <v>547</v>
          </cell>
        </row>
        <row r="353">
          <cell r="A353">
            <v>20502</v>
          </cell>
          <cell r="B353" t="str">
            <v>普通教育</v>
          </cell>
          <cell r="C353">
            <v>32319</v>
          </cell>
        </row>
        <row r="354">
          <cell r="A354">
            <v>2050201</v>
          </cell>
          <cell r="B354" t="str">
            <v>学前教育</v>
          </cell>
          <cell r="C354">
            <v>2922</v>
          </cell>
        </row>
        <row r="355">
          <cell r="A355">
            <v>2050202</v>
          </cell>
          <cell r="B355" t="str">
            <v>小学教育</v>
          </cell>
          <cell r="C355">
            <v>12941</v>
          </cell>
        </row>
        <row r="356">
          <cell r="A356">
            <v>2050203</v>
          </cell>
          <cell r="B356" t="str">
            <v>初中教育</v>
          </cell>
          <cell r="C356">
            <v>6358</v>
          </cell>
        </row>
        <row r="357">
          <cell r="A357">
            <v>2050204</v>
          </cell>
          <cell r="B357" t="str">
            <v>高中教育</v>
          </cell>
          <cell r="C357">
            <v>2775</v>
          </cell>
        </row>
        <row r="358">
          <cell r="A358">
            <v>2050205</v>
          </cell>
          <cell r="B358" t="str">
            <v>高等教育</v>
          </cell>
          <cell r="C358">
            <v>0</v>
          </cell>
        </row>
        <row r="359">
          <cell r="A359">
            <v>2050299</v>
          </cell>
          <cell r="B359" t="str">
            <v>其他普通教育支出</v>
          </cell>
          <cell r="C359">
            <v>7323</v>
          </cell>
        </row>
        <row r="360">
          <cell r="A360">
            <v>20503</v>
          </cell>
          <cell r="B360" t="str">
            <v>职业教育</v>
          </cell>
          <cell r="C360">
            <v>1243</v>
          </cell>
        </row>
        <row r="361">
          <cell r="A361">
            <v>2050301</v>
          </cell>
          <cell r="B361" t="str">
            <v>初等职业教育</v>
          </cell>
          <cell r="C361">
            <v>0</v>
          </cell>
        </row>
        <row r="362">
          <cell r="A362">
            <v>2050302</v>
          </cell>
          <cell r="B362" t="str">
            <v>中等职业教育</v>
          </cell>
          <cell r="C362">
            <v>1243</v>
          </cell>
        </row>
        <row r="363">
          <cell r="A363">
            <v>2050303</v>
          </cell>
          <cell r="B363" t="str">
            <v>技校教育</v>
          </cell>
          <cell r="C363">
            <v>0</v>
          </cell>
        </row>
        <row r="364">
          <cell r="A364">
            <v>2050305</v>
          </cell>
          <cell r="B364" t="str">
            <v>高等职业教育</v>
          </cell>
          <cell r="C364">
            <v>0</v>
          </cell>
        </row>
        <row r="365">
          <cell r="A365">
            <v>2050399</v>
          </cell>
          <cell r="B365" t="str">
            <v>其他职业教育支出</v>
          </cell>
          <cell r="C365">
            <v>0</v>
          </cell>
        </row>
        <row r="366">
          <cell r="A366">
            <v>20504</v>
          </cell>
          <cell r="B366" t="str">
            <v>成人教育</v>
          </cell>
          <cell r="C366">
            <v>0</v>
          </cell>
        </row>
        <row r="367">
          <cell r="A367">
            <v>2050401</v>
          </cell>
          <cell r="B367" t="str">
            <v>成人初等教育</v>
          </cell>
          <cell r="C367">
            <v>0</v>
          </cell>
        </row>
        <row r="368">
          <cell r="A368">
            <v>2050402</v>
          </cell>
          <cell r="B368" t="str">
            <v>成人中等教育</v>
          </cell>
          <cell r="C368">
            <v>0</v>
          </cell>
        </row>
        <row r="369">
          <cell r="A369">
            <v>2050403</v>
          </cell>
          <cell r="B369" t="str">
            <v>成人高等教育</v>
          </cell>
          <cell r="C369">
            <v>0</v>
          </cell>
        </row>
        <row r="370">
          <cell r="A370">
            <v>2050404</v>
          </cell>
          <cell r="B370" t="str">
            <v>成人广播电视教育</v>
          </cell>
          <cell r="C370">
            <v>0</v>
          </cell>
        </row>
        <row r="371">
          <cell r="A371">
            <v>2050499</v>
          </cell>
          <cell r="B371" t="str">
            <v>其他成人教育支出</v>
          </cell>
          <cell r="C371">
            <v>0</v>
          </cell>
        </row>
        <row r="372">
          <cell r="A372">
            <v>20505</v>
          </cell>
          <cell r="B372" t="str">
            <v>广播电视教育</v>
          </cell>
          <cell r="C372">
            <v>0</v>
          </cell>
        </row>
        <row r="373">
          <cell r="A373">
            <v>2050501</v>
          </cell>
          <cell r="B373" t="str">
            <v>广播电视学校</v>
          </cell>
          <cell r="C373">
            <v>0</v>
          </cell>
        </row>
        <row r="374">
          <cell r="A374">
            <v>2050502</v>
          </cell>
          <cell r="B374" t="str">
            <v>教育电视台</v>
          </cell>
          <cell r="C374">
            <v>0</v>
          </cell>
        </row>
        <row r="375">
          <cell r="A375">
            <v>2050599</v>
          </cell>
          <cell r="B375" t="str">
            <v>其他广播电视教育支出</v>
          </cell>
          <cell r="C375">
            <v>0</v>
          </cell>
        </row>
        <row r="376">
          <cell r="A376">
            <v>20506</v>
          </cell>
          <cell r="B376" t="str">
            <v>留学教育</v>
          </cell>
          <cell r="C376">
            <v>0</v>
          </cell>
        </row>
        <row r="377">
          <cell r="A377">
            <v>2050601</v>
          </cell>
          <cell r="B377" t="str">
            <v>出国留学教育</v>
          </cell>
          <cell r="C377">
            <v>0</v>
          </cell>
        </row>
        <row r="378">
          <cell r="A378">
            <v>2050602</v>
          </cell>
          <cell r="B378" t="str">
            <v>来华留学教育</v>
          </cell>
          <cell r="C378">
            <v>0</v>
          </cell>
        </row>
        <row r="379">
          <cell r="A379">
            <v>2050699</v>
          </cell>
          <cell r="B379" t="str">
            <v>其他留学教育支出</v>
          </cell>
          <cell r="C379">
            <v>0</v>
          </cell>
        </row>
        <row r="380">
          <cell r="A380">
            <v>20507</v>
          </cell>
          <cell r="B380" t="str">
            <v>特殊教育</v>
          </cell>
          <cell r="C380">
            <v>3</v>
          </cell>
        </row>
        <row r="381">
          <cell r="A381">
            <v>2050701</v>
          </cell>
          <cell r="B381" t="str">
            <v>特殊学校教育</v>
          </cell>
          <cell r="C381">
            <v>3</v>
          </cell>
        </row>
        <row r="382">
          <cell r="A382">
            <v>2050702</v>
          </cell>
          <cell r="B382" t="str">
            <v>工读学校教育</v>
          </cell>
          <cell r="C382">
            <v>0</v>
          </cell>
        </row>
        <row r="383">
          <cell r="A383">
            <v>2050799</v>
          </cell>
          <cell r="B383" t="str">
            <v>其他特殊教育支出</v>
          </cell>
          <cell r="C383">
            <v>0</v>
          </cell>
        </row>
        <row r="384">
          <cell r="A384">
            <v>20508</v>
          </cell>
          <cell r="B384" t="str">
            <v>进修及培训</v>
          </cell>
          <cell r="C384">
            <v>235</v>
          </cell>
        </row>
        <row r="385">
          <cell r="A385">
            <v>2050801</v>
          </cell>
          <cell r="B385" t="str">
            <v>教师进修</v>
          </cell>
          <cell r="C385">
            <v>0</v>
          </cell>
        </row>
        <row r="386">
          <cell r="A386">
            <v>2050802</v>
          </cell>
          <cell r="B386" t="str">
            <v>干部教育</v>
          </cell>
          <cell r="C386">
            <v>235</v>
          </cell>
        </row>
        <row r="387">
          <cell r="A387">
            <v>2050803</v>
          </cell>
          <cell r="B387" t="str">
            <v>培训支出</v>
          </cell>
          <cell r="C387">
            <v>0</v>
          </cell>
        </row>
        <row r="388">
          <cell r="A388">
            <v>2050804</v>
          </cell>
          <cell r="B388" t="str">
            <v>退役士兵能力提升</v>
          </cell>
          <cell r="C388">
            <v>0</v>
          </cell>
        </row>
        <row r="389">
          <cell r="A389">
            <v>2050899</v>
          </cell>
          <cell r="B389" t="str">
            <v>其他进修及培训</v>
          </cell>
          <cell r="C389">
            <v>0</v>
          </cell>
        </row>
        <row r="390">
          <cell r="A390">
            <v>20509</v>
          </cell>
          <cell r="B390" t="str">
            <v>教育费附加安排的支出</v>
          </cell>
          <cell r="C390">
            <v>0</v>
          </cell>
        </row>
        <row r="391">
          <cell r="A391">
            <v>2050901</v>
          </cell>
          <cell r="B391" t="str">
            <v>农村中小学校舍建设</v>
          </cell>
          <cell r="C391">
            <v>0</v>
          </cell>
        </row>
        <row r="392">
          <cell r="A392">
            <v>2050902</v>
          </cell>
          <cell r="B392" t="str">
            <v>农村中小学教学设施</v>
          </cell>
          <cell r="C392">
            <v>0</v>
          </cell>
        </row>
        <row r="393">
          <cell r="A393">
            <v>2050903</v>
          </cell>
          <cell r="B393" t="str">
            <v>城市中小学校舍建设</v>
          </cell>
          <cell r="C393">
            <v>0</v>
          </cell>
        </row>
        <row r="394">
          <cell r="A394">
            <v>2050904</v>
          </cell>
          <cell r="B394" t="str">
            <v>城市中小学教学设施</v>
          </cell>
          <cell r="C394">
            <v>0</v>
          </cell>
        </row>
        <row r="395">
          <cell r="A395">
            <v>2050905</v>
          </cell>
          <cell r="B395" t="str">
            <v>中等职业学校教学设施</v>
          </cell>
          <cell r="C395">
            <v>0</v>
          </cell>
        </row>
        <row r="396">
          <cell r="A396">
            <v>2050999</v>
          </cell>
          <cell r="B396" t="str">
            <v>其他教育费附加安排的支出</v>
          </cell>
          <cell r="C396">
            <v>0</v>
          </cell>
        </row>
        <row r="397">
          <cell r="A397">
            <v>20599</v>
          </cell>
          <cell r="B397" t="str">
            <v>其他教育支出</v>
          </cell>
          <cell r="C397">
            <v>165</v>
          </cell>
        </row>
        <row r="398">
          <cell r="A398">
            <v>2059999</v>
          </cell>
          <cell r="B398" t="str">
            <v>其他教育支出</v>
          </cell>
          <cell r="C398">
            <v>165</v>
          </cell>
        </row>
        <row r="399">
          <cell r="A399">
            <v>206</v>
          </cell>
          <cell r="B399" t="str">
            <v>六、科学技术支出</v>
          </cell>
          <cell r="C399">
            <v>1928</v>
          </cell>
        </row>
        <row r="400">
          <cell r="A400">
            <v>20601</v>
          </cell>
          <cell r="B400" t="str">
            <v>科学技术管理事务</v>
          </cell>
          <cell r="C400">
            <v>66</v>
          </cell>
        </row>
        <row r="401">
          <cell r="A401">
            <v>2060101</v>
          </cell>
          <cell r="B401" t="str">
            <v>行政运行</v>
          </cell>
          <cell r="C401">
            <v>66</v>
          </cell>
        </row>
        <row r="402">
          <cell r="A402">
            <v>2060102</v>
          </cell>
          <cell r="B402" t="str">
            <v>一般行政管理事务</v>
          </cell>
          <cell r="C402">
            <v>0</v>
          </cell>
        </row>
        <row r="403">
          <cell r="A403">
            <v>2060103</v>
          </cell>
          <cell r="B403" t="str">
            <v>机关服务</v>
          </cell>
          <cell r="C403">
            <v>0</v>
          </cell>
        </row>
        <row r="404">
          <cell r="A404">
            <v>2060199</v>
          </cell>
          <cell r="B404" t="str">
            <v>其他科学技术管理事务支出</v>
          </cell>
          <cell r="C404">
            <v>0</v>
          </cell>
        </row>
        <row r="405">
          <cell r="A405">
            <v>20602</v>
          </cell>
          <cell r="B405" t="str">
            <v>基础研究</v>
          </cell>
          <cell r="C405">
            <v>475</v>
          </cell>
        </row>
        <row r="406">
          <cell r="A406">
            <v>2060201</v>
          </cell>
          <cell r="B406" t="str">
            <v>机构运行</v>
          </cell>
          <cell r="C406">
            <v>0</v>
          </cell>
        </row>
        <row r="407">
          <cell r="A407">
            <v>2060203</v>
          </cell>
          <cell r="B407" t="str">
            <v>自然科学基金</v>
          </cell>
          <cell r="C407">
            <v>0</v>
          </cell>
        </row>
        <row r="408">
          <cell r="A408">
            <v>2060204</v>
          </cell>
          <cell r="B408" t="str">
            <v>实验室及相关设施</v>
          </cell>
          <cell r="C408">
            <v>0</v>
          </cell>
        </row>
        <row r="409">
          <cell r="A409">
            <v>2060205</v>
          </cell>
          <cell r="B409" t="str">
            <v>重大科学工程</v>
          </cell>
          <cell r="C409">
            <v>0</v>
          </cell>
        </row>
        <row r="410">
          <cell r="A410">
            <v>2060206</v>
          </cell>
          <cell r="B410" t="str">
            <v>专项基础科研</v>
          </cell>
          <cell r="C410">
            <v>0</v>
          </cell>
        </row>
        <row r="411">
          <cell r="A411">
            <v>2060207</v>
          </cell>
          <cell r="B411" t="str">
            <v>专项技术基础</v>
          </cell>
          <cell r="C411">
            <v>0</v>
          </cell>
        </row>
        <row r="412">
          <cell r="A412">
            <v>2060208</v>
          </cell>
          <cell r="B412" t="str">
            <v>科技人才队伍建设</v>
          </cell>
          <cell r="C412">
            <v>0</v>
          </cell>
        </row>
        <row r="413">
          <cell r="A413">
            <v>2060299</v>
          </cell>
          <cell r="B413" t="str">
            <v>其他基础研究支出</v>
          </cell>
          <cell r="C413">
            <v>475</v>
          </cell>
        </row>
        <row r="414">
          <cell r="A414">
            <v>20603</v>
          </cell>
          <cell r="B414" t="str">
            <v>应用研究</v>
          </cell>
          <cell r="C414">
            <v>0</v>
          </cell>
        </row>
        <row r="415">
          <cell r="A415">
            <v>2060301</v>
          </cell>
          <cell r="B415" t="str">
            <v>机构运行</v>
          </cell>
          <cell r="C415">
            <v>0</v>
          </cell>
        </row>
        <row r="416">
          <cell r="A416">
            <v>2060302</v>
          </cell>
          <cell r="B416" t="str">
            <v>社会公益研究</v>
          </cell>
          <cell r="C416">
            <v>0</v>
          </cell>
        </row>
        <row r="417">
          <cell r="A417">
            <v>2060303</v>
          </cell>
          <cell r="B417" t="str">
            <v>高技术研究</v>
          </cell>
          <cell r="C417">
            <v>0</v>
          </cell>
        </row>
        <row r="418">
          <cell r="A418">
            <v>2060304</v>
          </cell>
          <cell r="B418" t="str">
            <v>专项科研试制</v>
          </cell>
          <cell r="C418">
            <v>0</v>
          </cell>
        </row>
        <row r="419">
          <cell r="A419">
            <v>2060399</v>
          </cell>
          <cell r="B419" t="str">
            <v>其他应用研究支出</v>
          </cell>
          <cell r="C419">
            <v>0</v>
          </cell>
        </row>
        <row r="420">
          <cell r="A420">
            <v>20604</v>
          </cell>
          <cell r="B420" t="str">
            <v>技术研究与开发</v>
          </cell>
          <cell r="C420">
            <v>168</v>
          </cell>
        </row>
        <row r="421">
          <cell r="A421">
            <v>2060401</v>
          </cell>
          <cell r="B421" t="str">
            <v>机构运行</v>
          </cell>
          <cell r="C421">
            <v>0</v>
          </cell>
        </row>
        <row r="422">
          <cell r="A422">
            <v>2060404</v>
          </cell>
          <cell r="B422" t="str">
            <v>科技成果转化与扩散</v>
          </cell>
          <cell r="C422">
            <v>0</v>
          </cell>
        </row>
        <row r="423">
          <cell r="A423">
            <v>2060405</v>
          </cell>
          <cell r="B423" t="str">
            <v>共性技术研究与开发</v>
          </cell>
          <cell r="C423">
            <v>0</v>
          </cell>
        </row>
        <row r="424">
          <cell r="A424">
            <v>2060499</v>
          </cell>
          <cell r="B424" t="str">
            <v>其他技术研究与开发支出</v>
          </cell>
          <cell r="C424">
            <v>168</v>
          </cell>
        </row>
        <row r="425">
          <cell r="A425">
            <v>20605</v>
          </cell>
          <cell r="B425" t="str">
            <v>科技条件与服务</v>
          </cell>
          <cell r="C425">
            <v>0</v>
          </cell>
        </row>
        <row r="426">
          <cell r="A426">
            <v>2060501</v>
          </cell>
          <cell r="B426" t="str">
            <v>机构运行</v>
          </cell>
          <cell r="C426">
            <v>0</v>
          </cell>
        </row>
        <row r="427">
          <cell r="A427">
            <v>2060502</v>
          </cell>
          <cell r="B427" t="str">
            <v>技术创新服务体系</v>
          </cell>
          <cell r="C427">
            <v>0</v>
          </cell>
        </row>
        <row r="428">
          <cell r="A428">
            <v>2060503</v>
          </cell>
          <cell r="B428" t="str">
            <v>科技条件专项</v>
          </cell>
          <cell r="C428">
            <v>0</v>
          </cell>
        </row>
        <row r="429">
          <cell r="A429">
            <v>2060599</v>
          </cell>
          <cell r="B429" t="str">
            <v>其他科技条件与服务支出</v>
          </cell>
          <cell r="C429">
            <v>0</v>
          </cell>
        </row>
        <row r="430">
          <cell r="A430">
            <v>20606</v>
          </cell>
          <cell r="B430" t="str">
            <v>社会科学</v>
          </cell>
          <cell r="C430">
            <v>0</v>
          </cell>
        </row>
        <row r="431">
          <cell r="A431">
            <v>2060601</v>
          </cell>
          <cell r="B431" t="str">
            <v>社会科学研究机构</v>
          </cell>
          <cell r="C431">
            <v>0</v>
          </cell>
        </row>
        <row r="432">
          <cell r="A432">
            <v>2060602</v>
          </cell>
          <cell r="B432" t="str">
            <v>社会科学研究</v>
          </cell>
          <cell r="C432">
            <v>0</v>
          </cell>
        </row>
        <row r="433">
          <cell r="A433">
            <v>2060603</v>
          </cell>
          <cell r="B433" t="str">
            <v>社科基金支出</v>
          </cell>
          <cell r="C433">
            <v>0</v>
          </cell>
        </row>
        <row r="434">
          <cell r="A434">
            <v>2060699</v>
          </cell>
          <cell r="B434" t="str">
            <v>其他社会科学支出</v>
          </cell>
          <cell r="C434">
            <v>0</v>
          </cell>
        </row>
        <row r="435">
          <cell r="A435">
            <v>20607</v>
          </cell>
          <cell r="B435" t="str">
            <v>科学技术普及</v>
          </cell>
          <cell r="C435">
            <v>99</v>
          </cell>
        </row>
        <row r="436">
          <cell r="A436">
            <v>2060701</v>
          </cell>
          <cell r="B436" t="str">
            <v>机构运行</v>
          </cell>
          <cell r="C436">
            <v>0</v>
          </cell>
        </row>
        <row r="437">
          <cell r="A437">
            <v>2060702</v>
          </cell>
          <cell r="B437" t="str">
            <v>科普活动</v>
          </cell>
          <cell r="C437">
            <v>74</v>
          </cell>
        </row>
        <row r="438">
          <cell r="A438">
            <v>2060703</v>
          </cell>
          <cell r="B438" t="str">
            <v>青少年科技活动</v>
          </cell>
          <cell r="C438">
            <v>0</v>
          </cell>
        </row>
        <row r="439">
          <cell r="A439">
            <v>2060704</v>
          </cell>
          <cell r="B439" t="str">
            <v>学术交流活动</v>
          </cell>
          <cell r="C439">
            <v>0</v>
          </cell>
        </row>
        <row r="440">
          <cell r="A440">
            <v>2060705</v>
          </cell>
          <cell r="B440" t="str">
            <v>科技馆站</v>
          </cell>
          <cell r="C440">
            <v>0</v>
          </cell>
        </row>
        <row r="441">
          <cell r="A441">
            <v>2060799</v>
          </cell>
          <cell r="B441" t="str">
            <v>其他科学技术普及支出</v>
          </cell>
          <cell r="C441">
            <v>25</v>
          </cell>
        </row>
        <row r="442">
          <cell r="A442">
            <v>20608</v>
          </cell>
          <cell r="B442" t="str">
            <v>科技交流与合作</v>
          </cell>
          <cell r="C442">
            <v>0</v>
          </cell>
        </row>
        <row r="443">
          <cell r="A443">
            <v>2060801</v>
          </cell>
          <cell r="B443" t="str">
            <v>国际交流与合作</v>
          </cell>
          <cell r="C443">
            <v>0</v>
          </cell>
        </row>
        <row r="444">
          <cell r="A444">
            <v>2060802</v>
          </cell>
          <cell r="B444" t="str">
            <v>重大科技合作项目</v>
          </cell>
          <cell r="C444">
            <v>0</v>
          </cell>
        </row>
        <row r="445">
          <cell r="A445">
            <v>2060899</v>
          </cell>
          <cell r="B445" t="str">
            <v>其他科技交流与合作支出</v>
          </cell>
          <cell r="C445">
            <v>0</v>
          </cell>
        </row>
        <row r="446">
          <cell r="A446">
            <v>20609</v>
          </cell>
          <cell r="B446" t="str">
            <v>科技重大项目</v>
          </cell>
          <cell r="C446">
            <v>0</v>
          </cell>
        </row>
        <row r="447">
          <cell r="A447">
            <v>2060901</v>
          </cell>
          <cell r="B447" t="str">
            <v>科技重大专项</v>
          </cell>
          <cell r="C447">
            <v>0</v>
          </cell>
        </row>
        <row r="448">
          <cell r="A448">
            <v>2060902</v>
          </cell>
          <cell r="B448" t="str">
            <v>重点研发计划</v>
          </cell>
          <cell r="C448">
            <v>0</v>
          </cell>
        </row>
        <row r="449">
          <cell r="A449">
            <v>2060999</v>
          </cell>
          <cell r="B449" t="str">
            <v>其他科技重大项目</v>
          </cell>
          <cell r="C449">
            <v>0</v>
          </cell>
        </row>
        <row r="450">
          <cell r="A450">
            <v>20699</v>
          </cell>
          <cell r="B450" t="str">
            <v>其他科学技术支出</v>
          </cell>
          <cell r="C450">
            <v>1120</v>
          </cell>
        </row>
        <row r="451">
          <cell r="A451">
            <v>2069901</v>
          </cell>
          <cell r="B451" t="str">
            <v>科技奖励</v>
          </cell>
          <cell r="C451">
            <v>0</v>
          </cell>
        </row>
        <row r="452">
          <cell r="A452">
            <v>2069902</v>
          </cell>
          <cell r="B452" t="str">
            <v>核应急</v>
          </cell>
          <cell r="C452">
            <v>0</v>
          </cell>
        </row>
        <row r="453">
          <cell r="A453">
            <v>2069903</v>
          </cell>
          <cell r="B453" t="str">
            <v>转制科研机构</v>
          </cell>
          <cell r="C453">
            <v>0</v>
          </cell>
        </row>
        <row r="454">
          <cell r="A454">
            <v>2069999</v>
          </cell>
          <cell r="B454" t="str">
            <v>其他科学技术支出</v>
          </cell>
          <cell r="C454">
            <v>1120</v>
          </cell>
        </row>
        <row r="455">
          <cell r="A455">
            <v>207</v>
          </cell>
          <cell r="B455" t="str">
            <v>七、文化旅游体育与传媒支出</v>
          </cell>
          <cell r="C455">
            <v>3481</v>
          </cell>
        </row>
        <row r="456">
          <cell r="A456">
            <v>20701</v>
          </cell>
          <cell r="B456" t="str">
            <v>文化和旅游</v>
          </cell>
          <cell r="C456">
            <v>1609</v>
          </cell>
        </row>
        <row r="457">
          <cell r="A457">
            <v>2070101</v>
          </cell>
          <cell r="B457" t="str">
            <v>行政运行</v>
          </cell>
          <cell r="C457">
            <v>337</v>
          </cell>
        </row>
        <row r="458">
          <cell r="A458">
            <v>2070102</v>
          </cell>
          <cell r="B458" t="str">
            <v>一般行政管理事务</v>
          </cell>
          <cell r="C458">
            <v>0</v>
          </cell>
        </row>
        <row r="459">
          <cell r="A459">
            <v>2070103</v>
          </cell>
          <cell r="B459" t="str">
            <v>机关服务</v>
          </cell>
          <cell r="C459">
            <v>0</v>
          </cell>
        </row>
        <row r="460">
          <cell r="A460">
            <v>2070104</v>
          </cell>
          <cell r="B460" t="str">
            <v>图书馆</v>
          </cell>
          <cell r="C460">
            <v>103</v>
          </cell>
        </row>
        <row r="461">
          <cell r="A461">
            <v>2070105</v>
          </cell>
          <cell r="B461" t="str">
            <v>文化展示及纪念机构</v>
          </cell>
          <cell r="C461">
            <v>0</v>
          </cell>
        </row>
        <row r="462">
          <cell r="A462">
            <v>2070106</v>
          </cell>
          <cell r="B462" t="str">
            <v>艺术表演场所</v>
          </cell>
          <cell r="C462">
            <v>0</v>
          </cell>
        </row>
        <row r="463">
          <cell r="A463">
            <v>2070107</v>
          </cell>
          <cell r="B463" t="str">
            <v>艺术表演团体</v>
          </cell>
          <cell r="C463">
            <v>0</v>
          </cell>
        </row>
        <row r="464">
          <cell r="A464">
            <v>2070108</v>
          </cell>
          <cell r="B464" t="str">
            <v>文化活动</v>
          </cell>
          <cell r="C464">
            <v>93</v>
          </cell>
        </row>
        <row r="465">
          <cell r="A465">
            <v>2070109</v>
          </cell>
          <cell r="B465" t="str">
            <v>群众文化</v>
          </cell>
          <cell r="C465">
            <v>477</v>
          </cell>
        </row>
        <row r="466">
          <cell r="A466">
            <v>2070110</v>
          </cell>
          <cell r="B466" t="str">
            <v>文化和旅游交流与合作</v>
          </cell>
          <cell r="C466">
            <v>20</v>
          </cell>
        </row>
        <row r="467">
          <cell r="A467">
            <v>2070111</v>
          </cell>
          <cell r="B467" t="str">
            <v>文化创作与保护</v>
          </cell>
          <cell r="C467">
            <v>7</v>
          </cell>
        </row>
        <row r="468">
          <cell r="A468">
            <v>2070112</v>
          </cell>
          <cell r="B468" t="str">
            <v>文化和旅游市场管理</v>
          </cell>
          <cell r="C468">
            <v>25</v>
          </cell>
        </row>
        <row r="469">
          <cell r="A469">
            <v>2070113</v>
          </cell>
          <cell r="B469" t="str">
            <v>旅游宣传</v>
          </cell>
          <cell r="C469">
            <v>0</v>
          </cell>
        </row>
        <row r="470">
          <cell r="A470">
            <v>2070114</v>
          </cell>
          <cell r="B470" t="str">
            <v>文化和旅游管理事务</v>
          </cell>
          <cell r="C470">
            <v>147</v>
          </cell>
        </row>
        <row r="471">
          <cell r="A471">
            <v>2070199</v>
          </cell>
          <cell r="B471" t="str">
            <v>其他文化和旅游支出</v>
          </cell>
          <cell r="C471">
            <v>400</v>
          </cell>
        </row>
        <row r="472">
          <cell r="A472">
            <v>20702</v>
          </cell>
          <cell r="B472" t="str">
            <v>文物</v>
          </cell>
          <cell r="C472">
            <v>992</v>
          </cell>
        </row>
        <row r="473">
          <cell r="A473">
            <v>2070201</v>
          </cell>
          <cell r="B473" t="str">
            <v>行政运行</v>
          </cell>
          <cell r="C473">
            <v>556</v>
          </cell>
        </row>
        <row r="474">
          <cell r="A474">
            <v>2070202</v>
          </cell>
          <cell r="B474" t="str">
            <v>一般行政管理事务</v>
          </cell>
          <cell r="C474">
            <v>0</v>
          </cell>
        </row>
        <row r="475">
          <cell r="A475">
            <v>2070203</v>
          </cell>
          <cell r="B475" t="str">
            <v>机关服务</v>
          </cell>
          <cell r="C475">
            <v>0</v>
          </cell>
        </row>
        <row r="476">
          <cell r="A476">
            <v>2070204</v>
          </cell>
          <cell r="B476" t="str">
            <v>文物保护</v>
          </cell>
          <cell r="C476">
            <v>84</v>
          </cell>
        </row>
        <row r="477">
          <cell r="A477">
            <v>2070205</v>
          </cell>
          <cell r="B477" t="str">
            <v>博物馆</v>
          </cell>
          <cell r="C477">
            <v>258</v>
          </cell>
        </row>
        <row r="478">
          <cell r="A478">
            <v>2070206</v>
          </cell>
          <cell r="B478" t="str">
            <v>历史名城与古迹</v>
          </cell>
          <cell r="C478">
            <v>0</v>
          </cell>
        </row>
        <row r="479">
          <cell r="A479">
            <v>2070299</v>
          </cell>
          <cell r="B479" t="str">
            <v>其他文物支出</v>
          </cell>
          <cell r="C479">
            <v>94</v>
          </cell>
        </row>
        <row r="480">
          <cell r="A480">
            <v>20703</v>
          </cell>
          <cell r="B480" t="str">
            <v>体育</v>
          </cell>
          <cell r="C480">
            <v>175</v>
          </cell>
        </row>
        <row r="481">
          <cell r="A481">
            <v>2070301</v>
          </cell>
          <cell r="B481" t="str">
            <v>行政运行</v>
          </cell>
          <cell r="C481">
            <v>0</v>
          </cell>
        </row>
        <row r="482">
          <cell r="A482">
            <v>2070302</v>
          </cell>
          <cell r="B482" t="str">
            <v>一般行政管理事务</v>
          </cell>
          <cell r="C482">
            <v>0</v>
          </cell>
        </row>
        <row r="483">
          <cell r="A483">
            <v>2070303</v>
          </cell>
          <cell r="B483" t="str">
            <v>机关服务</v>
          </cell>
          <cell r="C483">
            <v>0</v>
          </cell>
        </row>
        <row r="484">
          <cell r="A484">
            <v>2070304</v>
          </cell>
          <cell r="B484" t="str">
            <v>运动项目管理</v>
          </cell>
          <cell r="C484">
            <v>0</v>
          </cell>
        </row>
        <row r="485">
          <cell r="A485">
            <v>2070305</v>
          </cell>
          <cell r="B485" t="str">
            <v>体育竞赛</v>
          </cell>
          <cell r="C485">
            <v>0</v>
          </cell>
        </row>
        <row r="486">
          <cell r="A486">
            <v>2070306</v>
          </cell>
          <cell r="B486" t="str">
            <v>体育训练</v>
          </cell>
          <cell r="C486">
            <v>0</v>
          </cell>
        </row>
        <row r="487">
          <cell r="A487">
            <v>2070307</v>
          </cell>
          <cell r="B487" t="str">
            <v>体育场馆</v>
          </cell>
          <cell r="C487">
            <v>0</v>
          </cell>
        </row>
        <row r="488">
          <cell r="A488">
            <v>2070308</v>
          </cell>
          <cell r="B488" t="str">
            <v>群众体育</v>
          </cell>
          <cell r="C488">
            <v>0</v>
          </cell>
        </row>
        <row r="489">
          <cell r="A489">
            <v>2070309</v>
          </cell>
          <cell r="B489" t="str">
            <v>体育交流与合作</v>
          </cell>
          <cell r="C489">
            <v>0</v>
          </cell>
        </row>
        <row r="490">
          <cell r="A490">
            <v>2070399</v>
          </cell>
          <cell r="B490" t="str">
            <v>其他体育支出</v>
          </cell>
          <cell r="C490">
            <v>175</v>
          </cell>
        </row>
        <row r="491">
          <cell r="A491">
            <v>20706</v>
          </cell>
          <cell r="B491" t="str">
            <v>新闻出版电影</v>
          </cell>
          <cell r="C491">
            <v>7</v>
          </cell>
        </row>
        <row r="492">
          <cell r="A492">
            <v>2070601</v>
          </cell>
          <cell r="B492" t="str">
            <v>行政运行</v>
          </cell>
          <cell r="C492">
            <v>0</v>
          </cell>
        </row>
        <row r="493">
          <cell r="A493">
            <v>2070602</v>
          </cell>
          <cell r="B493" t="str">
            <v>一般行政管理事务</v>
          </cell>
          <cell r="C493">
            <v>0</v>
          </cell>
        </row>
        <row r="494">
          <cell r="A494">
            <v>2070603</v>
          </cell>
          <cell r="B494" t="str">
            <v>机关服务</v>
          </cell>
          <cell r="C494">
            <v>0</v>
          </cell>
        </row>
        <row r="495">
          <cell r="A495">
            <v>2070604</v>
          </cell>
          <cell r="B495" t="str">
            <v>新闻通讯</v>
          </cell>
          <cell r="C495">
            <v>0</v>
          </cell>
        </row>
        <row r="496">
          <cell r="A496">
            <v>2070605</v>
          </cell>
          <cell r="B496" t="str">
            <v>出版发行</v>
          </cell>
          <cell r="C496">
            <v>0</v>
          </cell>
        </row>
        <row r="497">
          <cell r="A497">
            <v>2070606</v>
          </cell>
          <cell r="B497" t="str">
            <v>版权管理</v>
          </cell>
          <cell r="C497">
            <v>0</v>
          </cell>
        </row>
        <row r="498">
          <cell r="A498">
            <v>2070607</v>
          </cell>
          <cell r="B498" t="str">
            <v>电影</v>
          </cell>
          <cell r="C498">
            <v>7</v>
          </cell>
        </row>
        <row r="499">
          <cell r="A499">
            <v>2070699</v>
          </cell>
          <cell r="B499" t="str">
            <v>其他新闻出版电影支出</v>
          </cell>
          <cell r="C499">
            <v>0</v>
          </cell>
        </row>
        <row r="500">
          <cell r="A500">
            <v>20708</v>
          </cell>
          <cell r="B500" t="str">
            <v>广播电视</v>
          </cell>
          <cell r="C500">
            <v>485</v>
          </cell>
        </row>
        <row r="501">
          <cell r="A501">
            <v>2070801</v>
          </cell>
          <cell r="B501" t="str">
            <v>行政运行</v>
          </cell>
          <cell r="C501">
            <v>0</v>
          </cell>
        </row>
        <row r="502">
          <cell r="A502">
            <v>2070802</v>
          </cell>
          <cell r="B502" t="str">
            <v>一般行政管理事务</v>
          </cell>
          <cell r="C502">
            <v>0</v>
          </cell>
        </row>
        <row r="503">
          <cell r="A503">
            <v>2070803</v>
          </cell>
          <cell r="B503" t="str">
            <v>机关服务</v>
          </cell>
          <cell r="C503">
            <v>0</v>
          </cell>
        </row>
        <row r="504">
          <cell r="A504">
            <v>2070806</v>
          </cell>
          <cell r="B504" t="str">
            <v>监测监管</v>
          </cell>
          <cell r="C504">
            <v>0</v>
          </cell>
        </row>
        <row r="505">
          <cell r="A505">
            <v>2070807</v>
          </cell>
          <cell r="B505" t="str">
            <v>传输发射</v>
          </cell>
          <cell r="C505">
            <v>0</v>
          </cell>
        </row>
        <row r="506">
          <cell r="A506">
            <v>2070808</v>
          </cell>
          <cell r="B506" t="str">
            <v>广播电视事务</v>
          </cell>
          <cell r="C506">
            <v>452</v>
          </cell>
        </row>
        <row r="507">
          <cell r="A507">
            <v>2070899</v>
          </cell>
          <cell r="B507" t="str">
            <v>其他广播电视支出</v>
          </cell>
          <cell r="C507">
            <v>33</v>
          </cell>
        </row>
        <row r="508">
          <cell r="A508">
            <v>20799</v>
          </cell>
          <cell r="B508" t="str">
            <v>其他文化旅游体育与传媒支出</v>
          </cell>
          <cell r="C508">
            <v>213</v>
          </cell>
        </row>
        <row r="509">
          <cell r="A509">
            <v>2079902</v>
          </cell>
          <cell r="B509" t="str">
            <v>宣传文化发展专项支出</v>
          </cell>
          <cell r="C509">
            <v>0</v>
          </cell>
        </row>
        <row r="510">
          <cell r="A510">
            <v>2079903</v>
          </cell>
          <cell r="B510" t="str">
            <v>文化产业发展专项支出</v>
          </cell>
          <cell r="C510">
            <v>0</v>
          </cell>
        </row>
        <row r="511">
          <cell r="A511">
            <v>2079999</v>
          </cell>
          <cell r="B511" t="str">
            <v>其他文化旅游体育与传媒支出</v>
          </cell>
          <cell r="C511">
            <v>213</v>
          </cell>
        </row>
        <row r="512">
          <cell r="A512">
            <v>208</v>
          </cell>
          <cell r="B512" t="str">
            <v>八、社会保障和就业支出</v>
          </cell>
          <cell r="C512">
            <v>36862</v>
          </cell>
        </row>
        <row r="513">
          <cell r="A513">
            <v>20801</v>
          </cell>
          <cell r="B513" t="str">
            <v>人力资源和社会保障管理事务</v>
          </cell>
          <cell r="C513">
            <v>1023</v>
          </cell>
        </row>
        <row r="514">
          <cell r="A514">
            <v>2080101</v>
          </cell>
          <cell r="B514" t="str">
            <v>行政运行</v>
          </cell>
          <cell r="C514">
            <v>284</v>
          </cell>
        </row>
        <row r="515">
          <cell r="A515">
            <v>2080102</v>
          </cell>
          <cell r="B515" t="str">
            <v>一般行政管理事务</v>
          </cell>
          <cell r="C515">
            <v>0</v>
          </cell>
        </row>
        <row r="516">
          <cell r="A516">
            <v>2080103</v>
          </cell>
          <cell r="B516" t="str">
            <v>机关服务</v>
          </cell>
          <cell r="C516">
            <v>0</v>
          </cell>
        </row>
        <row r="517">
          <cell r="A517">
            <v>2080104</v>
          </cell>
          <cell r="B517" t="str">
            <v>综合业务管理</v>
          </cell>
          <cell r="C517">
            <v>29</v>
          </cell>
        </row>
        <row r="518">
          <cell r="A518">
            <v>2080105</v>
          </cell>
          <cell r="B518" t="str">
            <v>劳动保障监察</v>
          </cell>
          <cell r="C518">
            <v>4</v>
          </cell>
        </row>
        <row r="519">
          <cell r="A519">
            <v>2080106</v>
          </cell>
          <cell r="B519" t="str">
            <v>就业管理事务</v>
          </cell>
          <cell r="C519">
            <v>0</v>
          </cell>
        </row>
        <row r="520">
          <cell r="A520">
            <v>2080107</v>
          </cell>
          <cell r="B520" t="str">
            <v>社会保险业务管理事务</v>
          </cell>
          <cell r="C520">
            <v>0</v>
          </cell>
        </row>
        <row r="521">
          <cell r="A521">
            <v>2080108</v>
          </cell>
          <cell r="B521" t="str">
            <v>信息化建设</v>
          </cell>
          <cell r="C521">
            <v>0</v>
          </cell>
        </row>
        <row r="522">
          <cell r="A522">
            <v>2080109</v>
          </cell>
          <cell r="B522" t="str">
            <v>社会保险经办机构</v>
          </cell>
          <cell r="C522">
            <v>543</v>
          </cell>
        </row>
        <row r="523">
          <cell r="A523">
            <v>2080110</v>
          </cell>
          <cell r="B523" t="str">
            <v>劳动关系和维权</v>
          </cell>
          <cell r="C523">
            <v>0</v>
          </cell>
        </row>
        <row r="524">
          <cell r="A524">
            <v>2080111</v>
          </cell>
          <cell r="B524" t="str">
            <v>公共就业服务和职业技能鉴定机构</v>
          </cell>
          <cell r="C524">
            <v>0</v>
          </cell>
        </row>
        <row r="525">
          <cell r="A525">
            <v>2080112</v>
          </cell>
          <cell r="B525" t="str">
            <v>劳动人事争议调解仲裁</v>
          </cell>
          <cell r="C525">
            <v>9</v>
          </cell>
        </row>
        <row r="526">
          <cell r="A526">
            <v>2080113</v>
          </cell>
          <cell r="B526" t="str">
            <v>政府特殊津贴</v>
          </cell>
          <cell r="C526">
            <v>0</v>
          </cell>
        </row>
        <row r="527">
          <cell r="A527">
            <v>2080114</v>
          </cell>
          <cell r="B527" t="str">
            <v>资助留学回国人员</v>
          </cell>
          <cell r="C527">
            <v>0</v>
          </cell>
        </row>
        <row r="528">
          <cell r="A528">
            <v>2080115</v>
          </cell>
          <cell r="B528" t="str">
            <v>博士后日常经费</v>
          </cell>
          <cell r="C528">
            <v>0</v>
          </cell>
        </row>
        <row r="529">
          <cell r="A529">
            <v>2080116</v>
          </cell>
          <cell r="B529" t="str">
            <v>引进人才费用</v>
          </cell>
          <cell r="C529">
            <v>0</v>
          </cell>
        </row>
        <row r="530">
          <cell r="A530">
            <v>2080150</v>
          </cell>
          <cell r="B530" t="str">
            <v>事业运行</v>
          </cell>
          <cell r="C530">
            <v>95</v>
          </cell>
        </row>
        <row r="531">
          <cell r="A531">
            <v>2080199</v>
          </cell>
          <cell r="B531" t="str">
            <v>其他人力资源和社会保障管理事务支出</v>
          </cell>
          <cell r="C531">
            <v>59</v>
          </cell>
        </row>
        <row r="532">
          <cell r="A532">
            <v>20802</v>
          </cell>
          <cell r="B532" t="str">
            <v>民政管理事务</v>
          </cell>
          <cell r="C532">
            <v>438</v>
          </cell>
        </row>
        <row r="533">
          <cell r="A533">
            <v>2080201</v>
          </cell>
          <cell r="B533" t="str">
            <v>行政运行</v>
          </cell>
          <cell r="C533">
            <v>159</v>
          </cell>
        </row>
        <row r="534">
          <cell r="A534">
            <v>2080202</v>
          </cell>
          <cell r="B534" t="str">
            <v>一般行政管理事务</v>
          </cell>
          <cell r="C534">
            <v>0</v>
          </cell>
        </row>
        <row r="535">
          <cell r="A535">
            <v>2080203</v>
          </cell>
          <cell r="B535" t="str">
            <v>机关服务</v>
          </cell>
          <cell r="C535">
            <v>0</v>
          </cell>
        </row>
        <row r="536">
          <cell r="A536">
            <v>2080206</v>
          </cell>
          <cell r="B536" t="str">
            <v>社会组织管理</v>
          </cell>
          <cell r="C536">
            <v>5</v>
          </cell>
        </row>
        <row r="537">
          <cell r="A537">
            <v>2080207</v>
          </cell>
          <cell r="B537" t="str">
            <v>行政区划和地名管理</v>
          </cell>
          <cell r="C537">
            <v>25</v>
          </cell>
        </row>
        <row r="538">
          <cell r="A538">
            <v>2080208</v>
          </cell>
          <cell r="B538" t="str">
            <v>基层政权建设和社区治理</v>
          </cell>
          <cell r="C538">
            <v>28</v>
          </cell>
        </row>
        <row r="539">
          <cell r="A539">
            <v>2080299</v>
          </cell>
          <cell r="B539" t="str">
            <v>其他民政管理事务支出</v>
          </cell>
          <cell r="C539">
            <v>221</v>
          </cell>
        </row>
        <row r="540">
          <cell r="A540">
            <v>20804</v>
          </cell>
          <cell r="B540" t="str">
            <v>补充全国社会保障基金</v>
          </cell>
          <cell r="C540">
            <v>0</v>
          </cell>
        </row>
        <row r="541">
          <cell r="A541">
            <v>2080402</v>
          </cell>
          <cell r="B541" t="str">
            <v>用一般公共预算补充基金</v>
          </cell>
          <cell r="C541">
            <v>0</v>
          </cell>
        </row>
        <row r="542">
          <cell r="A542">
            <v>20805</v>
          </cell>
          <cell r="B542" t="str">
            <v>行政事业单位养老支出</v>
          </cell>
          <cell r="C542">
            <v>20862</v>
          </cell>
        </row>
        <row r="543">
          <cell r="A543">
            <v>2080501</v>
          </cell>
          <cell r="B543" t="str">
            <v>行政单位离退休</v>
          </cell>
          <cell r="C543">
            <v>2065</v>
          </cell>
        </row>
        <row r="544">
          <cell r="A544">
            <v>2080502</v>
          </cell>
          <cell r="B544" t="str">
            <v>事业单位离退休</v>
          </cell>
          <cell r="C544">
            <v>4385</v>
          </cell>
        </row>
        <row r="545">
          <cell r="A545">
            <v>2080503</v>
          </cell>
          <cell r="B545" t="str">
            <v>离退休人员管理机构</v>
          </cell>
          <cell r="C545">
            <v>74</v>
          </cell>
        </row>
        <row r="546">
          <cell r="A546">
            <v>2080505</v>
          </cell>
          <cell r="B546" t="str">
            <v>机关事业单位基本养老保险缴费支出</v>
          </cell>
          <cell r="C546">
            <v>6501</v>
          </cell>
        </row>
        <row r="547">
          <cell r="A547">
            <v>2080506</v>
          </cell>
          <cell r="B547" t="str">
            <v>机关事业单位职业年金缴费支出</v>
          </cell>
          <cell r="C547">
            <v>1393</v>
          </cell>
        </row>
        <row r="548">
          <cell r="A548">
            <v>2080507</v>
          </cell>
          <cell r="B548" t="str">
            <v>对机关事业单位基本养老保险基金的补助</v>
          </cell>
          <cell r="C548">
            <v>5635</v>
          </cell>
        </row>
        <row r="549">
          <cell r="A549">
            <v>2080508</v>
          </cell>
          <cell r="B549" t="str">
            <v>对机关事业单位职业年金的补助</v>
          </cell>
          <cell r="C549">
            <v>600</v>
          </cell>
        </row>
        <row r="550">
          <cell r="A550">
            <v>2080599</v>
          </cell>
          <cell r="B550" t="str">
            <v>其他行政事业单位养老支出</v>
          </cell>
          <cell r="C550">
            <v>209</v>
          </cell>
        </row>
        <row r="551">
          <cell r="A551">
            <v>20806</v>
          </cell>
          <cell r="B551" t="str">
            <v>企业改革补助</v>
          </cell>
          <cell r="C551">
            <v>207</v>
          </cell>
        </row>
        <row r="552">
          <cell r="A552">
            <v>2080601</v>
          </cell>
          <cell r="B552" t="str">
            <v>企业关闭破产补助</v>
          </cell>
          <cell r="C552">
            <v>207</v>
          </cell>
        </row>
        <row r="553">
          <cell r="A553">
            <v>2080602</v>
          </cell>
          <cell r="B553" t="str">
            <v>厂办大集体改革补助</v>
          </cell>
          <cell r="C553">
            <v>0</v>
          </cell>
        </row>
        <row r="554">
          <cell r="A554">
            <v>2080699</v>
          </cell>
          <cell r="B554" t="str">
            <v>其他企业改革发展补助</v>
          </cell>
          <cell r="C554">
            <v>0</v>
          </cell>
        </row>
        <row r="555">
          <cell r="A555">
            <v>20807</v>
          </cell>
          <cell r="B555" t="str">
            <v>就业补助</v>
          </cell>
          <cell r="C555">
            <v>747</v>
          </cell>
        </row>
        <row r="556">
          <cell r="A556">
            <v>2080701</v>
          </cell>
          <cell r="B556" t="str">
            <v>就业创业服务补贴</v>
          </cell>
          <cell r="C556">
            <v>0</v>
          </cell>
        </row>
        <row r="557">
          <cell r="A557">
            <v>2080702</v>
          </cell>
          <cell r="B557" t="str">
            <v>职业培训补贴</v>
          </cell>
          <cell r="C557">
            <v>0</v>
          </cell>
        </row>
        <row r="558">
          <cell r="A558">
            <v>2080704</v>
          </cell>
          <cell r="B558" t="str">
            <v>社会保险补贴</v>
          </cell>
          <cell r="C558">
            <v>0</v>
          </cell>
        </row>
        <row r="559">
          <cell r="A559">
            <v>2080705</v>
          </cell>
          <cell r="B559" t="str">
            <v>公益性岗位补贴</v>
          </cell>
          <cell r="C559">
            <v>0</v>
          </cell>
        </row>
        <row r="560">
          <cell r="A560">
            <v>2080709</v>
          </cell>
          <cell r="B560" t="str">
            <v>职业技能鉴定补贴</v>
          </cell>
          <cell r="C560">
            <v>0</v>
          </cell>
        </row>
        <row r="561">
          <cell r="A561">
            <v>2080711</v>
          </cell>
          <cell r="B561" t="str">
            <v>就业见习补贴</v>
          </cell>
          <cell r="C561">
            <v>0</v>
          </cell>
        </row>
        <row r="562">
          <cell r="A562">
            <v>2080712</v>
          </cell>
          <cell r="B562" t="str">
            <v>高技能人才培养补助</v>
          </cell>
          <cell r="C562">
            <v>0</v>
          </cell>
        </row>
        <row r="563">
          <cell r="A563">
            <v>2080713</v>
          </cell>
          <cell r="B563" t="str">
            <v>促进创业补贴</v>
          </cell>
          <cell r="C563">
            <v>0</v>
          </cell>
        </row>
        <row r="564">
          <cell r="A564">
            <v>2080799</v>
          </cell>
          <cell r="B564" t="str">
            <v>其他就业补助支出</v>
          </cell>
          <cell r="C564">
            <v>747</v>
          </cell>
        </row>
        <row r="565">
          <cell r="A565">
            <v>20808</v>
          </cell>
          <cell r="B565" t="str">
            <v>抚恤</v>
          </cell>
          <cell r="C565">
            <v>2828</v>
          </cell>
        </row>
        <row r="566">
          <cell r="A566">
            <v>2080801</v>
          </cell>
          <cell r="B566" t="str">
            <v>死亡抚恤</v>
          </cell>
          <cell r="C566">
            <v>817</v>
          </cell>
        </row>
        <row r="567">
          <cell r="A567">
            <v>2080802</v>
          </cell>
          <cell r="B567" t="str">
            <v>伤残抚恤</v>
          </cell>
          <cell r="C567">
            <v>1065</v>
          </cell>
        </row>
        <row r="568">
          <cell r="A568">
            <v>2080803</v>
          </cell>
          <cell r="B568" t="str">
            <v>在乡复员、退伍军人生活补助★</v>
          </cell>
          <cell r="C568">
            <v>36</v>
          </cell>
        </row>
        <row r="569">
          <cell r="A569">
            <v>2080804</v>
          </cell>
          <cell r="B569" t="str">
            <v>优抚事业单位支出◆</v>
          </cell>
          <cell r="C569">
            <v>0</v>
          </cell>
        </row>
        <row r="570">
          <cell r="A570">
            <v>2080805</v>
          </cell>
          <cell r="B570" t="str">
            <v>义务兵优待</v>
          </cell>
          <cell r="C570">
            <v>270</v>
          </cell>
        </row>
        <row r="571">
          <cell r="A571">
            <v>2080806</v>
          </cell>
          <cell r="B571" t="str">
            <v>农村籍退役士兵老年生活补助</v>
          </cell>
          <cell r="C571">
            <v>0</v>
          </cell>
        </row>
        <row r="572">
          <cell r="A572">
            <v>2080807</v>
          </cell>
          <cell r="B572" t="str">
            <v>光荣院●</v>
          </cell>
          <cell r="C572">
            <v>0</v>
          </cell>
        </row>
        <row r="573">
          <cell r="A573">
            <v>2080808</v>
          </cell>
          <cell r="B573" t="str">
            <v>烈士纪念设施管理维护●</v>
          </cell>
          <cell r="C573">
            <v>3</v>
          </cell>
        </row>
        <row r="574">
          <cell r="A574">
            <v>2080899</v>
          </cell>
          <cell r="B574" t="str">
            <v>其他优抚支出★</v>
          </cell>
          <cell r="C574">
            <v>637</v>
          </cell>
        </row>
        <row r="575">
          <cell r="A575">
            <v>20809</v>
          </cell>
          <cell r="B575" t="str">
            <v>退役安置</v>
          </cell>
          <cell r="C575">
            <v>472</v>
          </cell>
        </row>
        <row r="576">
          <cell r="A576">
            <v>2080901</v>
          </cell>
          <cell r="B576" t="str">
            <v>退役士兵安置</v>
          </cell>
          <cell r="C576">
            <v>257</v>
          </cell>
        </row>
        <row r="577">
          <cell r="A577">
            <v>2080902</v>
          </cell>
          <cell r="B577" t="str">
            <v>军队移交政府的离退休人员安置</v>
          </cell>
          <cell r="C577">
            <v>185</v>
          </cell>
        </row>
        <row r="578">
          <cell r="A578">
            <v>2080903</v>
          </cell>
          <cell r="B578" t="str">
            <v>军队移交政府离退休干部管理机构</v>
          </cell>
          <cell r="C578">
            <v>4</v>
          </cell>
        </row>
        <row r="579">
          <cell r="A579">
            <v>2080904</v>
          </cell>
          <cell r="B579" t="str">
            <v>退役士兵管理教育</v>
          </cell>
          <cell r="C579">
            <v>18</v>
          </cell>
        </row>
        <row r="580">
          <cell r="A580">
            <v>2080905</v>
          </cell>
          <cell r="B580" t="str">
            <v>军队转业干部安置★</v>
          </cell>
          <cell r="C580">
            <v>8</v>
          </cell>
        </row>
        <row r="581">
          <cell r="A581">
            <v>2080999</v>
          </cell>
          <cell r="B581" t="str">
            <v>其他退役安置支出</v>
          </cell>
          <cell r="C581">
            <v>0</v>
          </cell>
        </row>
        <row r="582">
          <cell r="A582">
            <v>20810</v>
          </cell>
          <cell r="B582" t="str">
            <v>社会福利</v>
          </cell>
          <cell r="C582">
            <v>1084</v>
          </cell>
        </row>
        <row r="583">
          <cell r="A583">
            <v>2081001</v>
          </cell>
          <cell r="B583" t="str">
            <v>儿童福利</v>
          </cell>
          <cell r="C583">
            <v>17</v>
          </cell>
        </row>
        <row r="584">
          <cell r="A584">
            <v>2081002</v>
          </cell>
          <cell r="B584" t="str">
            <v>老年福利</v>
          </cell>
          <cell r="C584">
            <v>340</v>
          </cell>
        </row>
        <row r="585">
          <cell r="A585">
            <v>2081003</v>
          </cell>
          <cell r="B585" t="str">
            <v>康复辅具</v>
          </cell>
          <cell r="C585">
            <v>0</v>
          </cell>
        </row>
        <row r="586">
          <cell r="A586">
            <v>2081004</v>
          </cell>
          <cell r="B586" t="str">
            <v>殡葬</v>
          </cell>
          <cell r="C586">
            <v>492</v>
          </cell>
        </row>
        <row r="587">
          <cell r="A587">
            <v>2081005</v>
          </cell>
          <cell r="B587" t="str">
            <v>社会福利事业单位</v>
          </cell>
          <cell r="C587">
            <v>4</v>
          </cell>
        </row>
        <row r="588">
          <cell r="A588">
            <v>2081006</v>
          </cell>
          <cell r="B588" t="str">
            <v>养老服务</v>
          </cell>
          <cell r="C588">
            <v>231</v>
          </cell>
        </row>
        <row r="589">
          <cell r="A589">
            <v>2081099</v>
          </cell>
          <cell r="B589" t="str">
            <v>其他社会福利支出</v>
          </cell>
          <cell r="C589">
            <v>0</v>
          </cell>
        </row>
        <row r="590">
          <cell r="A590">
            <v>20811</v>
          </cell>
          <cell r="B590" t="str">
            <v>残疾人事业</v>
          </cell>
          <cell r="C590">
            <v>979</v>
          </cell>
        </row>
        <row r="591">
          <cell r="A591">
            <v>2081101</v>
          </cell>
          <cell r="B591" t="str">
            <v>行政运行</v>
          </cell>
          <cell r="C591">
            <v>129</v>
          </cell>
        </row>
        <row r="592">
          <cell r="A592">
            <v>2081102</v>
          </cell>
          <cell r="B592" t="str">
            <v>一般行政管理事务</v>
          </cell>
          <cell r="C592">
            <v>0</v>
          </cell>
        </row>
        <row r="593">
          <cell r="A593">
            <v>2081103</v>
          </cell>
          <cell r="B593" t="str">
            <v>机关服务</v>
          </cell>
          <cell r="C593">
            <v>0</v>
          </cell>
        </row>
        <row r="594">
          <cell r="A594">
            <v>2081104</v>
          </cell>
          <cell r="B594" t="str">
            <v>残疾人康复</v>
          </cell>
          <cell r="C594">
            <v>128</v>
          </cell>
        </row>
        <row r="595">
          <cell r="A595">
            <v>2081105</v>
          </cell>
          <cell r="B595" t="str">
            <v>残疾人就业</v>
          </cell>
          <cell r="C595">
            <v>72</v>
          </cell>
        </row>
        <row r="596">
          <cell r="A596">
            <v>2081106</v>
          </cell>
          <cell r="B596" t="str">
            <v>残疾人体育</v>
          </cell>
          <cell r="C596">
            <v>0</v>
          </cell>
        </row>
        <row r="597">
          <cell r="A597">
            <v>2081107</v>
          </cell>
          <cell r="B597" t="str">
            <v>残疾人生活和护理补贴</v>
          </cell>
          <cell r="C597">
            <v>470</v>
          </cell>
        </row>
        <row r="598">
          <cell r="A598">
            <v>2081199</v>
          </cell>
          <cell r="B598" t="str">
            <v>其他残疾人事业支出</v>
          </cell>
          <cell r="C598">
            <v>180</v>
          </cell>
        </row>
        <row r="599">
          <cell r="A599">
            <v>20816</v>
          </cell>
          <cell r="B599" t="str">
            <v>红十字事业</v>
          </cell>
          <cell r="C599">
            <v>73</v>
          </cell>
        </row>
        <row r="600">
          <cell r="A600">
            <v>2081601</v>
          </cell>
          <cell r="B600" t="str">
            <v>行政运行</v>
          </cell>
          <cell r="C600">
            <v>53</v>
          </cell>
        </row>
        <row r="601">
          <cell r="A601">
            <v>2081602</v>
          </cell>
          <cell r="B601" t="str">
            <v>一般行政管理事务</v>
          </cell>
          <cell r="C601">
            <v>0</v>
          </cell>
        </row>
        <row r="602">
          <cell r="A602">
            <v>2081603</v>
          </cell>
          <cell r="B602" t="str">
            <v>机关服务</v>
          </cell>
          <cell r="C602">
            <v>0</v>
          </cell>
        </row>
        <row r="603">
          <cell r="A603">
            <v>2081650</v>
          </cell>
          <cell r="B603" t="str">
            <v>事业运行▼</v>
          </cell>
          <cell r="C603">
            <v>0</v>
          </cell>
        </row>
        <row r="604">
          <cell r="A604">
            <v>2081699</v>
          </cell>
          <cell r="B604" t="str">
            <v>其他红十字事业支出</v>
          </cell>
          <cell r="C604">
            <v>20</v>
          </cell>
        </row>
        <row r="605">
          <cell r="A605">
            <v>20819</v>
          </cell>
          <cell r="B605" t="str">
            <v>最低生活保障</v>
          </cell>
          <cell r="C605">
            <v>3373</v>
          </cell>
        </row>
        <row r="606">
          <cell r="A606">
            <v>2081901</v>
          </cell>
          <cell r="B606" t="str">
            <v>城市最低生活保障金支出</v>
          </cell>
          <cell r="C606">
            <v>2443</v>
          </cell>
        </row>
        <row r="607">
          <cell r="A607">
            <v>2081902</v>
          </cell>
          <cell r="B607" t="str">
            <v>农村最低生活保障金支出</v>
          </cell>
          <cell r="C607">
            <v>930</v>
          </cell>
        </row>
        <row r="608">
          <cell r="A608">
            <v>20820</v>
          </cell>
          <cell r="B608" t="str">
            <v>临时救助</v>
          </cell>
          <cell r="C608">
            <v>178</v>
          </cell>
        </row>
        <row r="609">
          <cell r="A609">
            <v>2082001</v>
          </cell>
          <cell r="B609" t="str">
            <v>临时救助支出</v>
          </cell>
          <cell r="C609">
            <v>168</v>
          </cell>
        </row>
        <row r="610">
          <cell r="A610">
            <v>2082002</v>
          </cell>
          <cell r="B610" t="str">
            <v>流浪乞讨人员救助支出</v>
          </cell>
          <cell r="C610">
            <v>10</v>
          </cell>
        </row>
        <row r="611">
          <cell r="A611">
            <v>20821</v>
          </cell>
          <cell r="B611" t="str">
            <v>特困人员救助供养</v>
          </cell>
          <cell r="C611">
            <v>202</v>
          </cell>
        </row>
        <row r="612">
          <cell r="A612">
            <v>2082101</v>
          </cell>
          <cell r="B612" t="str">
            <v>城市特困人员救助供养支出</v>
          </cell>
          <cell r="C612">
            <v>93</v>
          </cell>
        </row>
        <row r="613">
          <cell r="A613">
            <v>2082102</v>
          </cell>
          <cell r="B613" t="str">
            <v>农村特困人员救助供养支出</v>
          </cell>
          <cell r="C613">
            <v>109</v>
          </cell>
        </row>
        <row r="614">
          <cell r="A614">
            <v>20824</v>
          </cell>
          <cell r="B614" t="str">
            <v>补充道路交通事故社会救助基金</v>
          </cell>
          <cell r="C614">
            <v>0</v>
          </cell>
        </row>
        <row r="615">
          <cell r="A615">
            <v>2082401</v>
          </cell>
          <cell r="B615" t="str">
            <v>交强险增值税补助基金支出</v>
          </cell>
          <cell r="C615">
            <v>0</v>
          </cell>
        </row>
        <row r="616">
          <cell r="A616">
            <v>2082402</v>
          </cell>
          <cell r="B616" t="str">
            <v>交强险罚款收入补助基金支出</v>
          </cell>
          <cell r="C616">
            <v>0</v>
          </cell>
        </row>
        <row r="617">
          <cell r="A617">
            <v>20825</v>
          </cell>
          <cell r="B617" t="str">
            <v>其他生活救助</v>
          </cell>
          <cell r="C617">
            <v>117</v>
          </cell>
        </row>
        <row r="618">
          <cell r="A618">
            <v>2082501</v>
          </cell>
          <cell r="B618" t="str">
            <v>其他城市生活救助</v>
          </cell>
          <cell r="C618">
            <v>0</v>
          </cell>
        </row>
        <row r="619">
          <cell r="A619">
            <v>2082502</v>
          </cell>
          <cell r="B619" t="str">
            <v>其他农村生活救助</v>
          </cell>
          <cell r="C619">
            <v>117</v>
          </cell>
        </row>
        <row r="620">
          <cell r="A620">
            <v>20826</v>
          </cell>
          <cell r="B620" t="str">
            <v>财政对基本养老保险基金的补助</v>
          </cell>
          <cell r="C620">
            <v>3095</v>
          </cell>
        </row>
        <row r="621">
          <cell r="A621">
            <v>2082601</v>
          </cell>
          <cell r="B621" t="str">
            <v>财政对企业职工基本养老保险基金的补助</v>
          </cell>
          <cell r="C621">
            <v>0</v>
          </cell>
        </row>
        <row r="622">
          <cell r="A622">
            <v>2082602</v>
          </cell>
          <cell r="B622" t="str">
            <v>财政对城乡居民基本养老保险基金的补助</v>
          </cell>
          <cell r="C622">
            <v>3095</v>
          </cell>
        </row>
        <row r="623">
          <cell r="A623">
            <v>2082699</v>
          </cell>
          <cell r="B623" t="str">
            <v>财政对其他基本养老保险基金的补助</v>
          </cell>
          <cell r="C623">
            <v>0</v>
          </cell>
        </row>
        <row r="624">
          <cell r="A624">
            <v>20827</v>
          </cell>
          <cell r="B624" t="str">
            <v>财政对其他社会保险基金的补助</v>
          </cell>
          <cell r="C624">
            <v>0</v>
          </cell>
        </row>
        <row r="625">
          <cell r="A625">
            <v>2082701</v>
          </cell>
          <cell r="B625" t="str">
            <v>财政对失业保险基金的补助</v>
          </cell>
          <cell r="C625">
            <v>0</v>
          </cell>
        </row>
        <row r="626">
          <cell r="A626">
            <v>2082702</v>
          </cell>
          <cell r="B626" t="str">
            <v>财政对工伤保险基金的补助</v>
          </cell>
          <cell r="C626">
            <v>0</v>
          </cell>
        </row>
        <row r="627">
          <cell r="A627">
            <v>2082799</v>
          </cell>
          <cell r="B627" t="str">
            <v>其他财政对社会保险基金的补助</v>
          </cell>
          <cell r="C627">
            <v>0</v>
          </cell>
        </row>
        <row r="628">
          <cell r="A628">
            <v>20828</v>
          </cell>
          <cell r="B628" t="str">
            <v>退役军人管理事务</v>
          </cell>
          <cell r="C628">
            <v>488</v>
          </cell>
        </row>
        <row r="629">
          <cell r="A629">
            <v>2082801</v>
          </cell>
          <cell r="B629" t="str">
            <v>行政运行</v>
          </cell>
          <cell r="C629">
            <v>225</v>
          </cell>
        </row>
        <row r="630">
          <cell r="A630">
            <v>2082802</v>
          </cell>
          <cell r="B630" t="str">
            <v>一般行政管理事务</v>
          </cell>
          <cell r="C630">
            <v>0</v>
          </cell>
        </row>
        <row r="631">
          <cell r="A631">
            <v>2082803</v>
          </cell>
          <cell r="B631" t="str">
            <v>机关服务</v>
          </cell>
          <cell r="C631">
            <v>0</v>
          </cell>
        </row>
        <row r="632">
          <cell r="A632">
            <v>2082804</v>
          </cell>
          <cell r="B632" t="str">
            <v>拥军优属</v>
          </cell>
          <cell r="C632">
            <v>100</v>
          </cell>
        </row>
        <row r="633">
          <cell r="A633">
            <v>2082805</v>
          </cell>
          <cell r="B633" t="str">
            <v>军供保障</v>
          </cell>
          <cell r="C633">
            <v>0</v>
          </cell>
        </row>
        <row r="634">
          <cell r="A634">
            <v>2082850</v>
          </cell>
          <cell r="B634" t="str">
            <v>事业运行</v>
          </cell>
          <cell r="C634">
            <v>103</v>
          </cell>
        </row>
        <row r="635">
          <cell r="A635">
            <v>2082899</v>
          </cell>
          <cell r="B635" t="str">
            <v>其他退役军人事务管理支出</v>
          </cell>
          <cell r="C635">
            <v>60</v>
          </cell>
        </row>
        <row r="636">
          <cell r="A636">
            <v>20830</v>
          </cell>
          <cell r="B636" t="str">
            <v>财政代缴社会保险费支出</v>
          </cell>
          <cell r="C636">
            <v>30</v>
          </cell>
        </row>
        <row r="637">
          <cell r="A637">
            <v>2083001</v>
          </cell>
          <cell r="B637" t="str">
            <v>财政代缴城乡居民基本养老保险费支出</v>
          </cell>
          <cell r="C637">
            <v>30</v>
          </cell>
        </row>
        <row r="638">
          <cell r="A638">
            <v>2083099</v>
          </cell>
          <cell r="B638" t="str">
            <v>财政代缴其他社会保险费支出</v>
          </cell>
          <cell r="C638">
            <v>0</v>
          </cell>
        </row>
        <row r="639">
          <cell r="A639">
            <v>20899</v>
          </cell>
          <cell r="B639" t="str">
            <v>其他社会保障和就业支出</v>
          </cell>
          <cell r="C639">
            <v>666</v>
          </cell>
        </row>
        <row r="640">
          <cell r="A640">
            <v>2089999</v>
          </cell>
          <cell r="B640" t="str">
            <v>其他社会保障和就业支出</v>
          </cell>
          <cell r="C640">
            <v>666</v>
          </cell>
        </row>
        <row r="641">
          <cell r="A641">
            <v>210</v>
          </cell>
          <cell r="B641" t="str">
            <v>九、卫生健康支出</v>
          </cell>
          <cell r="C641">
            <v>17908</v>
          </cell>
        </row>
        <row r="642">
          <cell r="A642">
            <v>21001</v>
          </cell>
          <cell r="B642" t="str">
            <v>卫生健康管理事务★</v>
          </cell>
          <cell r="C642">
            <v>492</v>
          </cell>
        </row>
        <row r="643">
          <cell r="A643">
            <v>2100101</v>
          </cell>
          <cell r="B643" t="str">
            <v>行政运行</v>
          </cell>
          <cell r="C643">
            <v>385</v>
          </cell>
        </row>
        <row r="644">
          <cell r="A644">
            <v>2100102</v>
          </cell>
          <cell r="B644" t="str">
            <v>一般行政管理事务</v>
          </cell>
          <cell r="C644">
            <v>0</v>
          </cell>
        </row>
        <row r="645">
          <cell r="A645">
            <v>2100103</v>
          </cell>
          <cell r="B645" t="str">
            <v>机关服务</v>
          </cell>
          <cell r="C645">
            <v>0</v>
          </cell>
        </row>
        <row r="646">
          <cell r="A646">
            <v>2100199</v>
          </cell>
          <cell r="B646" t="str">
            <v>其他卫生健康管理事务支出</v>
          </cell>
          <cell r="C646">
            <v>107</v>
          </cell>
        </row>
        <row r="647">
          <cell r="A647">
            <v>21002</v>
          </cell>
          <cell r="B647" t="str">
            <v>公立医院</v>
          </cell>
          <cell r="C647">
            <v>2204</v>
          </cell>
        </row>
        <row r="648">
          <cell r="A648">
            <v>2100201</v>
          </cell>
          <cell r="B648" t="str">
            <v>综合医院</v>
          </cell>
          <cell r="C648">
            <v>1108</v>
          </cell>
        </row>
        <row r="649">
          <cell r="A649">
            <v>2100202</v>
          </cell>
          <cell r="B649" t="str">
            <v>中医（民族）医院</v>
          </cell>
          <cell r="C649">
            <v>664</v>
          </cell>
        </row>
        <row r="650">
          <cell r="A650">
            <v>2100203</v>
          </cell>
          <cell r="B650" t="str">
            <v>传染病医院★</v>
          </cell>
          <cell r="C650">
            <v>0</v>
          </cell>
        </row>
        <row r="651">
          <cell r="A651">
            <v>2100204</v>
          </cell>
          <cell r="B651" t="str">
            <v>职业病防治医院</v>
          </cell>
          <cell r="C651">
            <v>0</v>
          </cell>
        </row>
        <row r="652">
          <cell r="A652">
            <v>2100205</v>
          </cell>
          <cell r="B652" t="str">
            <v>精神病医院</v>
          </cell>
          <cell r="C652">
            <v>0</v>
          </cell>
        </row>
        <row r="653">
          <cell r="A653">
            <v>2100206</v>
          </cell>
          <cell r="B653" t="str">
            <v>妇幼保健医院</v>
          </cell>
          <cell r="C653">
            <v>0</v>
          </cell>
        </row>
        <row r="654">
          <cell r="A654">
            <v>2100207</v>
          </cell>
          <cell r="B654" t="str">
            <v>儿童医院</v>
          </cell>
          <cell r="C654">
            <v>0</v>
          </cell>
        </row>
        <row r="655">
          <cell r="A655">
            <v>2100208</v>
          </cell>
          <cell r="B655" t="str">
            <v>其他专科医院</v>
          </cell>
          <cell r="C655">
            <v>0</v>
          </cell>
        </row>
        <row r="656">
          <cell r="A656">
            <v>2100209</v>
          </cell>
          <cell r="B656" t="str">
            <v>福利医院</v>
          </cell>
          <cell r="C656">
            <v>0</v>
          </cell>
        </row>
        <row r="657">
          <cell r="A657">
            <v>2100210</v>
          </cell>
          <cell r="B657" t="str">
            <v>行业医院</v>
          </cell>
          <cell r="C657">
            <v>0</v>
          </cell>
        </row>
        <row r="658">
          <cell r="A658">
            <v>2100211</v>
          </cell>
          <cell r="B658" t="str">
            <v>处理医疗欠费</v>
          </cell>
          <cell r="C658">
            <v>0</v>
          </cell>
        </row>
        <row r="659">
          <cell r="A659">
            <v>2100212</v>
          </cell>
          <cell r="B659" t="str">
            <v>康复医院</v>
          </cell>
          <cell r="C659">
            <v>0</v>
          </cell>
        </row>
        <row r="660">
          <cell r="A660">
            <v>2100213</v>
          </cell>
          <cell r="B660" t="str">
            <v>优抚医院●</v>
          </cell>
          <cell r="C660">
            <v>0</v>
          </cell>
        </row>
        <row r="661">
          <cell r="A661">
            <v>2100299</v>
          </cell>
          <cell r="B661" t="str">
            <v>其他公立医院支出</v>
          </cell>
          <cell r="C661">
            <v>432</v>
          </cell>
        </row>
        <row r="662">
          <cell r="A662">
            <v>21003</v>
          </cell>
          <cell r="B662" t="str">
            <v>基层医疗卫生机构</v>
          </cell>
          <cell r="C662">
            <v>2343</v>
          </cell>
        </row>
        <row r="663">
          <cell r="A663">
            <v>2100301</v>
          </cell>
          <cell r="B663" t="str">
            <v>城市社区卫生机构</v>
          </cell>
          <cell r="C663">
            <v>140</v>
          </cell>
        </row>
        <row r="664">
          <cell r="A664">
            <v>2100302</v>
          </cell>
          <cell r="B664" t="str">
            <v>乡镇卫生院</v>
          </cell>
          <cell r="C664">
            <v>2004</v>
          </cell>
        </row>
        <row r="665">
          <cell r="A665">
            <v>2100399</v>
          </cell>
          <cell r="B665" t="str">
            <v>其他基层医疗卫生机构支出</v>
          </cell>
          <cell r="C665">
            <v>199</v>
          </cell>
        </row>
        <row r="666">
          <cell r="A666">
            <v>21004</v>
          </cell>
          <cell r="B666" t="str">
            <v>公共卫生</v>
          </cell>
          <cell r="C666">
            <v>3363</v>
          </cell>
        </row>
        <row r="667">
          <cell r="A667">
            <v>2100401</v>
          </cell>
          <cell r="B667" t="str">
            <v>疾病预防控制机构★</v>
          </cell>
          <cell r="C667">
            <v>732</v>
          </cell>
        </row>
        <row r="668">
          <cell r="A668">
            <v>2100402</v>
          </cell>
          <cell r="B668" t="str">
            <v>卫生监督机构★</v>
          </cell>
          <cell r="C668">
            <v>146</v>
          </cell>
        </row>
        <row r="669">
          <cell r="A669">
            <v>2100403</v>
          </cell>
          <cell r="B669" t="str">
            <v>妇幼保健机构</v>
          </cell>
          <cell r="C669">
            <v>720</v>
          </cell>
        </row>
        <row r="670">
          <cell r="A670">
            <v>2100404</v>
          </cell>
          <cell r="B670" t="str">
            <v>精神卫生机构</v>
          </cell>
          <cell r="C670">
            <v>0</v>
          </cell>
        </row>
        <row r="671">
          <cell r="A671">
            <v>2100405</v>
          </cell>
          <cell r="B671" t="str">
            <v>应急救治机构★</v>
          </cell>
          <cell r="C671">
            <v>200</v>
          </cell>
        </row>
        <row r="672">
          <cell r="A672">
            <v>2100406</v>
          </cell>
          <cell r="B672" t="str">
            <v>采供血机构</v>
          </cell>
          <cell r="C672">
            <v>0</v>
          </cell>
        </row>
        <row r="673">
          <cell r="A673">
            <v>2100407</v>
          </cell>
          <cell r="B673" t="str">
            <v>其他专业公共卫生机构</v>
          </cell>
          <cell r="C673">
            <v>0</v>
          </cell>
        </row>
        <row r="674">
          <cell r="A674">
            <v>2100408</v>
          </cell>
          <cell r="B674" t="str">
            <v>基本公共卫生服务</v>
          </cell>
          <cell r="C674">
            <v>847</v>
          </cell>
        </row>
        <row r="675">
          <cell r="A675">
            <v>2100409</v>
          </cell>
          <cell r="B675" t="str">
            <v>重大公共卫生服务</v>
          </cell>
          <cell r="C675">
            <v>234</v>
          </cell>
        </row>
        <row r="676">
          <cell r="A676">
            <v>2100410</v>
          </cell>
          <cell r="B676" t="str">
            <v>突发公共卫生事件应急处理</v>
          </cell>
          <cell r="C676">
            <v>484</v>
          </cell>
        </row>
        <row r="677">
          <cell r="A677">
            <v>2100499</v>
          </cell>
          <cell r="B677" t="str">
            <v>其他公共卫生支出</v>
          </cell>
          <cell r="C677">
            <v>0</v>
          </cell>
        </row>
        <row r="678">
          <cell r="A678">
            <v>21006</v>
          </cell>
          <cell r="B678" t="str">
            <v>中医药</v>
          </cell>
          <cell r="C678">
            <v>0</v>
          </cell>
        </row>
        <row r="679">
          <cell r="A679">
            <v>2100601</v>
          </cell>
          <cell r="B679" t="str">
            <v>中医（民族医）药专项</v>
          </cell>
          <cell r="C679">
            <v>0</v>
          </cell>
        </row>
        <row r="680">
          <cell r="A680">
            <v>2100699</v>
          </cell>
          <cell r="B680" t="str">
            <v>其他中医药支出</v>
          </cell>
          <cell r="C680">
            <v>0</v>
          </cell>
        </row>
        <row r="681">
          <cell r="A681">
            <v>21007</v>
          </cell>
          <cell r="B681" t="str">
            <v>计划生育事务</v>
          </cell>
          <cell r="C681">
            <v>228</v>
          </cell>
        </row>
        <row r="682">
          <cell r="A682">
            <v>2100716</v>
          </cell>
          <cell r="B682" t="str">
            <v>计划生育机构</v>
          </cell>
          <cell r="C682">
            <v>0</v>
          </cell>
        </row>
        <row r="683">
          <cell r="A683">
            <v>2100717</v>
          </cell>
          <cell r="B683" t="str">
            <v>计划生育服务</v>
          </cell>
          <cell r="C683">
            <v>71</v>
          </cell>
        </row>
        <row r="684">
          <cell r="A684">
            <v>2100799</v>
          </cell>
          <cell r="B684" t="str">
            <v>其他计划生育事务支出</v>
          </cell>
          <cell r="C684">
            <v>157</v>
          </cell>
        </row>
        <row r="685">
          <cell r="A685">
            <v>21011</v>
          </cell>
          <cell r="B685" t="str">
            <v>行政事业单位医疗</v>
          </cell>
          <cell r="C685">
            <v>6707</v>
          </cell>
        </row>
        <row r="686">
          <cell r="A686">
            <v>2101101</v>
          </cell>
          <cell r="B686" t="str">
            <v>行政单位医疗</v>
          </cell>
          <cell r="C686">
            <v>1217</v>
          </cell>
        </row>
        <row r="687">
          <cell r="A687">
            <v>2101102</v>
          </cell>
          <cell r="B687" t="str">
            <v>事业单位医疗</v>
          </cell>
          <cell r="C687">
            <v>2634</v>
          </cell>
        </row>
        <row r="688">
          <cell r="A688">
            <v>2101103</v>
          </cell>
          <cell r="B688" t="str">
            <v>公务员医疗补助</v>
          </cell>
          <cell r="C688">
            <v>2856</v>
          </cell>
        </row>
        <row r="689">
          <cell r="A689">
            <v>2101199</v>
          </cell>
          <cell r="B689" t="str">
            <v>其他行政事业单位医疗支出</v>
          </cell>
          <cell r="C689">
            <v>0</v>
          </cell>
        </row>
        <row r="690">
          <cell r="A690">
            <v>21012</v>
          </cell>
          <cell r="B690" t="str">
            <v>财政对基本医疗保险基金的补助</v>
          </cell>
          <cell r="C690">
            <v>557</v>
          </cell>
        </row>
        <row r="691">
          <cell r="A691">
            <v>2101201</v>
          </cell>
          <cell r="B691" t="str">
            <v>财政对职工基本医疗保险基金的补助</v>
          </cell>
          <cell r="C691">
            <v>0</v>
          </cell>
        </row>
        <row r="692">
          <cell r="A692">
            <v>2101202</v>
          </cell>
          <cell r="B692" t="str">
            <v>财政对城乡居民基本医疗保险基金的补助</v>
          </cell>
          <cell r="C692">
            <v>557</v>
          </cell>
        </row>
        <row r="693">
          <cell r="A693">
            <v>2101299</v>
          </cell>
          <cell r="B693" t="str">
            <v>财政对其他基本医疗保险基金的补助</v>
          </cell>
          <cell r="C693">
            <v>0</v>
          </cell>
        </row>
        <row r="694">
          <cell r="A694">
            <v>21013</v>
          </cell>
          <cell r="B694" t="str">
            <v>医疗救助</v>
          </cell>
          <cell r="C694">
            <v>1288</v>
          </cell>
        </row>
        <row r="695">
          <cell r="A695">
            <v>2101301</v>
          </cell>
          <cell r="B695" t="str">
            <v>城乡医疗救助</v>
          </cell>
          <cell r="C695">
            <v>1283</v>
          </cell>
        </row>
        <row r="696">
          <cell r="A696">
            <v>2101302</v>
          </cell>
          <cell r="B696" t="str">
            <v>疾病应急救助</v>
          </cell>
          <cell r="C696">
            <v>0</v>
          </cell>
        </row>
        <row r="697">
          <cell r="A697">
            <v>2101399</v>
          </cell>
          <cell r="B697" t="str">
            <v>其他医疗救助支出</v>
          </cell>
          <cell r="C697">
            <v>5</v>
          </cell>
        </row>
        <row r="698">
          <cell r="A698">
            <v>21014</v>
          </cell>
          <cell r="B698" t="str">
            <v>优抚对象医疗</v>
          </cell>
          <cell r="C698">
            <v>247</v>
          </cell>
        </row>
        <row r="699">
          <cell r="A699">
            <v>2101401</v>
          </cell>
          <cell r="B699" t="str">
            <v>优抚对象医疗补助</v>
          </cell>
          <cell r="C699">
            <v>247</v>
          </cell>
        </row>
        <row r="700">
          <cell r="A700">
            <v>2101499</v>
          </cell>
          <cell r="B700" t="str">
            <v>其他优抚对象医疗支出</v>
          </cell>
          <cell r="C700">
            <v>0</v>
          </cell>
        </row>
        <row r="701">
          <cell r="A701">
            <v>21015</v>
          </cell>
          <cell r="B701" t="str">
            <v>医疗保障管理事务</v>
          </cell>
          <cell r="C701">
            <v>363</v>
          </cell>
        </row>
        <row r="702">
          <cell r="A702">
            <v>2101501</v>
          </cell>
          <cell r="B702" t="str">
            <v>行政运行</v>
          </cell>
          <cell r="C702">
            <v>306</v>
          </cell>
        </row>
        <row r="703">
          <cell r="A703">
            <v>2101502</v>
          </cell>
          <cell r="B703" t="str">
            <v>一般行政管理事务</v>
          </cell>
          <cell r="C703">
            <v>0</v>
          </cell>
        </row>
        <row r="704">
          <cell r="A704">
            <v>2101503</v>
          </cell>
          <cell r="B704" t="str">
            <v>机关服务</v>
          </cell>
          <cell r="C704">
            <v>0</v>
          </cell>
        </row>
        <row r="705">
          <cell r="A705">
            <v>2101504</v>
          </cell>
          <cell r="B705" t="str">
            <v>信息化建设</v>
          </cell>
          <cell r="C705">
            <v>0</v>
          </cell>
        </row>
        <row r="706">
          <cell r="A706">
            <v>2101505</v>
          </cell>
          <cell r="B706" t="str">
            <v>医疗保障政策管理</v>
          </cell>
          <cell r="C706">
            <v>42</v>
          </cell>
        </row>
        <row r="707">
          <cell r="A707">
            <v>2101506</v>
          </cell>
          <cell r="B707" t="str">
            <v>医疗保障经办事务</v>
          </cell>
          <cell r="C707">
            <v>15</v>
          </cell>
        </row>
        <row r="708">
          <cell r="A708">
            <v>2101550</v>
          </cell>
          <cell r="B708" t="str">
            <v>事业运行</v>
          </cell>
          <cell r="C708">
            <v>0</v>
          </cell>
        </row>
        <row r="709">
          <cell r="A709">
            <v>2101599</v>
          </cell>
          <cell r="B709" t="str">
            <v>其他医疗保障管理事务支出</v>
          </cell>
          <cell r="C709">
            <v>0</v>
          </cell>
        </row>
        <row r="710">
          <cell r="A710">
            <v>21016</v>
          </cell>
          <cell r="B710" t="str">
            <v>老龄卫生健康事务</v>
          </cell>
          <cell r="C710">
            <v>97</v>
          </cell>
        </row>
        <row r="711">
          <cell r="A711">
            <v>2101601</v>
          </cell>
          <cell r="B711" t="str">
            <v>老龄卫生健康事务</v>
          </cell>
          <cell r="C711">
            <v>97</v>
          </cell>
        </row>
        <row r="712">
          <cell r="A712">
            <v>21099</v>
          </cell>
          <cell r="B712" t="str">
            <v>其他卫生健康支出</v>
          </cell>
          <cell r="C712">
            <v>19</v>
          </cell>
        </row>
        <row r="713">
          <cell r="A713">
            <v>2109999</v>
          </cell>
          <cell r="B713" t="str">
            <v>其他卫生健康支出</v>
          </cell>
          <cell r="C713">
            <v>19</v>
          </cell>
        </row>
        <row r="714">
          <cell r="A714">
            <v>211</v>
          </cell>
          <cell r="B714" t="str">
            <v>十、节能环保支出</v>
          </cell>
          <cell r="C714">
            <v>45173</v>
          </cell>
        </row>
        <row r="715">
          <cell r="A715">
            <v>21101</v>
          </cell>
          <cell r="B715" t="str">
            <v>环境保护管理事务</v>
          </cell>
          <cell r="C715">
            <v>1261</v>
          </cell>
        </row>
        <row r="716">
          <cell r="A716">
            <v>2110101</v>
          </cell>
          <cell r="B716" t="str">
            <v>行政运行</v>
          </cell>
          <cell r="C716">
            <v>66</v>
          </cell>
        </row>
        <row r="717">
          <cell r="A717">
            <v>2110102</v>
          </cell>
          <cell r="B717" t="str">
            <v>一般行政管理事务</v>
          </cell>
          <cell r="C717">
            <v>69</v>
          </cell>
        </row>
        <row r="718">
          <cell r="A718">
            <v>2110103</v>
          </cell>
          <cell r="B718" t="str">
            <v>机关服务</v>
          </cell>
          <cell r="C718">
            <v>0</v>
          </cell>
        </row>
        <row r="719">
          <cell r="A719">
            <v>2110104</v>
          </cell>
          <cell r="B719" t="str">
            <v>生态环境保护宣传</v>
          </cell>
          <cell r="C719">
            <v>0</v>
          </cell>
        </row>
        <row r="720">
          <cell r="A720">
            <v>2110105</v>
          </cell>
          <cell r="B720" t="str">
            <v>环境保护法规、规划及标准</v>
          </cell>
          <cell r="C720">
            <v>0</v>
          </cell>
        </row>
        <row r="721">
          <cell r="A721">
            <v>2110106</v>
          </cell>
          <cell r="B721" t="str">
            <v>生态环境国际合作及履约</v>
          </cell>
          <cell r="C721">
            <v>0</v>
          </cell>
        </row>
        <row r="722">
          <cell r="A722">
            <v>2110107</v>
          </cell>
          <cell r="B722" t="str">
            <v>生态环境保护行政许可</v>
          </cell>
          <cell r="C722">
            <v>0</v>
          </cell>
        </row>
        <row r="723">
          <cell r="A723">
            <v>2110108</v>
          </cell>
          <cell r="B723" t="str">
            <v>应对气候变化管理事务</v>
          </cell>
          <cell r="C723">
            <v>0</v>
          </cell>
        </row>
        <row r="724">
          <cell r="A724">
            <v>2110199</v>
          </cell>
          <cell r="B724" t="str">
            <v>其他环境保护管理事务支出</v>
          </cell>
          <cell r="C724">
            <v>1126</v>
          </cell>
        </row>
        <row r="725">
          <cell r="A725">
            <v>21102</v>
          </cell>
          <cell r="B725" t="str">
            <v>环境监测与监察</v>
          </cell>
          <cell r="C725">
            <v>45</v>
          </cell>
        </row>
        <row r="726">
          <cell r="A726">
            <v>2110203</v>
          </cell>
          <cell r="B726" t="str">
            <v>建设项目环评审查与监督</v>
          </cell>
          <cell r="C726">
            <v>0</v>
          </cell>
        </row>
        <row r="727">
          <cell r="A727">
            <v>2110204</v>
          </cell>
          <cell r="B727" t="str">
            <v>核与辐射安全监督</v>
          </cell>
          <cell r="C727">
            <v>0</v>
          </cell>
        </row>
        <row r="728">
          <cell r="A728">
            <v>2110299</v>
          </cell>
          <cell r="B728" t="str">
            <v>其他环境监测与监察支出</v>
          </cell>
          <cell r="C728">
            <v>45</v>
          </cell>
        </row>
        <row r="729">
          <cell r="A729">
            <v>21103</v>
          </cell>
          <cell r="B729" t="str">
            <v>污染防治</v>
          </cell>
          <cell r="C729">
            <v>41349</v>
          </cell>
        </row>
        <row r="730">
          <cell r="A730">
            <v>2110301</v>
          </cell>
          <cell r="B730" t="str">
            <v>大气</v>
          </cell>
          <cell r="C730">
            <v>0</v>
          </cell>
        </row>
        <row r="731">
          <cell r="A731">
            <v>2110302</v>
          </cell>
          <cell r="B731" t="str">
            <v>水体</v>
          </cell>
          <cell r="C731">
            <v>41349</v>
          </cell>
        </row>
        <row r="732">
          <cell r="A732">
            <v>2110303</v>
          </cell>
          <cell r="B732" t="str">
            <v>噪声</v>
          </cell>
          <cell r="C732">
            <v>0</v>
          </cell>
        </row>
        <row r="733">
          <cell r="A733">
            <v>2110304</v>
          </cell>
          <cell r="B733" t="str">
            <v>固体废弃物与化学品</v>
          </cell>
          <cell r="C733">
            <v>0</v>
          </cell>
        </row>
        <row r="734">
          <cell r="A734">
            <v>2110305</v>
          </cell>
          <cell r="B734" t="str">
            <v>放射源和放射性废物监管</v>
          </cell>
          <cell r="C734">
            <v>0</v>
          </cell>
        </row>
        <row r="735">
          <cell r="A735">
            <v>2110306</v>
          </cell>
          <cell r="B735" t="str">
            <v>辐射</v>
          </cell>
          <cell r="C735">
            <v>0</v>
          </cell>
        </row>
        <row r="736">
          <cell r="A736">
            <v>2110307</v>
          </cell>
          <cell r="B736" t="str">
            <v>土壤</v>
          </cell>
          <cell r="C736">
            <v>0</v>
          </cell>
        </row>
        <row r="737">
          <cell r="A737">
            <v>2110399</v>
          </cell>
          <cell r="B737" t="str">
            <v>其他污染防治支出</v>
          </cell>
          <cell r="C737">
            <v>0</v>
          </cell>
        </row>
        <row r="738">
          <cell r="A738">
            <v>21104</v>
          </cell>
          <cell r="B738" t="str">
            <v>自然生态保护</v>
          </cell>
          <cell r="C738">
            <v>755</v>
          </cell>
        </row>
        <row r="739">
          <cell r="A739">
            <v>2110401</v>
          </cell>
          <cell r="B739" t="str">
            <v>生态保护</v>
          </cell>
          <cell r="C739">
            <v>520</v>
          </cell>
        </row>
        <row r="740">
          <cell r="A740">
            <v>2110402</v>
          </cell>
          <cell r="B740" t="str">
            <v>农村环境保护</v>
          </cell>
          <cell r="C740">
            <v>0</v>
          </cell>
        </row>
        <row r="741">
          <cell r="A741">
            <v>2110404</v>
          </cell>
          <cell r="B741" t="str">
            <v>生物及物种资源保护</v>
          </cell>
          <cell r="C741">
            <v>0</v>
          </cell>
        </row>
        <row r="742">
          <cell r="A742">
            <v>2110405</v>
          </cell>
          <cell r="B742" t="str">
            <v>草原生态修复治理●</v>
          </cell>
          <cell r="C742">
            <v>0</v>
          </cell>
        </row>
        <row r="743">
          <cell r="A743">
            <v>2110406</v>
          </cell>
          <cell r="B743" t="str">
            <v>自然保护地●</v>
          </cell>
          <cell r="C743">
            <v>0</v>
          </cell>
        </row>
        <row r="744">
          <cell r="A744">
            <v>2110499</v>
          </cell>
          <cell r="B744" t="str">
            <v>其他自然生态保护支出</v>
          </cell>
          <cell r="C744">
            <v>235</v>
          </cell>
        </row>
        <row r="745">
          <cell r="A745">
            <v>21105</v>
          </cell>
          <cell r="B745" t="str">
            <v>天然林保护</v>
          </cell>
          <cell r="C745">
            <v>1277</v>
          </cell>
        </row>
        <row r="746">
          <cell r="A746">
            <v>2110501</v>
          </cell>
          <cell r="B746" t="str">
            <v>森林管护</v>
          </cell>
          <cell r="C746">
            <v>1277</v>
          </cell>
        </row>
        <row r="747">
          <cell r="A747">
            <v>2110502</v>
          </cell>
          <cell r="B747" t="str">
            <v>社会保险补助</v>
          </cell>
          <cell r="C747">
            <v>0</v>
          </cell>
        </row>
        <row r="748">
          <cell r="A748">
            <v>2110503</v>
          </cell>
          <cell r="B748" t="str">
            <v>政策性社会性支出补助</v>
          </cell>
          <cell r="C748">
            <v>0</v>
          </cell>
        </row>
        <row r="749">
          <cell r="A749">
            <v>2110506</v>
          </cell>
          <cell r="B749" t="str">
            <v>天然林保护工程建设</v>
          </cell>
          <cell r="C749">
            <v>0</v>
          </cell>
        </row>
        <row r="750">
          <cell r="A750">
            <v>2110507</v>
          </cell>
          <cell r="B750" t="str">
            <v>停伐补助</v>
          </cell>
          <cell r="C750">
            <v>0</v>
          </cell>
        </row>
        <row r="751">
          <cell r="A751">
            <v>2110599</v>
          </cell>
          <cell r="B751" t="str">
            <v>其他天然林保护支出</v>
          </cell>
          <cell r="C751">
            <v>0</v>
          </cell>
        </row>
        <row r="752">
          <cell r="A752">
            <v>21106</v>
          </cell>
          <cell r="B752" t="str">
            <v>退耕还林还草</v>
          </cell>
          <cell r="C752">
            <v>486</v>
          </cell>
        </row>
        <row r="753">
          <cell r="A753">
            <v>2110602</v>
          </cell>
          <cell r="B753" t="str">
            <v>退耕现金</v>
          </cell>
          <cell r="C753">
            <v>486</v>
          </cell>
        </row>
        <row r="754">
          <cell r="A754">
            <v>2110603</v>
          </cell>
          <cell r="B754" t="str">
            <v>退耕还林粮食折现补贴</v>
          </cell>
          <cell r="C754">
            <v>0</v>
          </cell>
        </row>
        <row r="755">
          <cell r="A755">
            <v>2110604</v>
          </cell>
          <cell r="B755" t="str">
            <v>退耕还林粮食费用补贴</v>
          </cell>
          <cell r="C755">
            <v>0</v>
          </cell>
        </row>
        <row r="756">
          <cell r="A756">
            <v>2110605</v>
          </cell>
          <cell r="B756" t="str">
            <v>退耕还林工程建设</v>
          </cell>
          <cell r="C756">
            <v>0</v>
          </cell>
        </row>
        <row r="757">
          <cell r="A757">
            <v>2110699</v>
          </cell>
          <cell r="B757" t="str">
            <v>其他退耕还林还草支出</v>
          </cell>
          <cell r="C757">
            <v>0</v>
          </cell>
        </row>
        <row r="758">
          <cell r="A758">
            <v>21107</v>
          </cell>
          <cell r="B758" t="str">
            <v>风沙荒漠治理</v>
          </cell>
          <cell r="C758">
            <v>0</v>
          </cell>
        </row>
        <row r="759">
          <cell r="A759">
            <v>2110704</v>
          </cell>
          <cell r="B759" t="str">
            <v>京津风沙源治理工程建设</v>
          </cell>
          <cell r="C759">
            <v>0</v>
          </cell>
        </row>
        <row r="760">
          <cell r="A760">
            <v>2110799</v>
          </cell>
          <cell r="B760" t="str">
            <v>其他风沙荒漠治理支出</v>
          </cell>
          <cell r="C760">
            <v>0</v>
          </cell>
        </row>
        <row r="761">
          <cell r="A761">
            <v>21108</v>
          </cell>
          <cell r="B761" t="str">
            <v>退牧还草</v>
          </cell>
          <cell r="C761">
            <v>0</v>
          </cell>
        </row>
        <row r="762">
          <cell r="A762">
            <v>2110804</v>
          </cell>
          <cell r="B762" t="str">
            <v>退牧还草工程建设</v>
          </cell>
          <cell r="C762">
            <v>0</v>
          </cell>
        </row>
        <row r="763">
          <cell r="A763">
            <v>2110899</v>
          </cell>
          <cell r="B763" t="str">
            <v>其他退牧还草支出</v>
          </cell>
          <cell r="C763">
            <v>0</v>
          </cell>
        </row>
        <row r="764">
          <cell r="A764">
            <v>21109</v>
          </cell>
          <cell r="B764" t="str">
            <v>已垦草原退耕还草</v>
          </cell>
          <cell r="C764">
            <v>0</v>
          </cell>
        </row>
        <row r="765">
          <cell r="A765">
            <v>2110901</v>
          </cell>
          <cell r="B765" t="str">
            <v>已垦草原退耕还草</v>
          </cell>
          <cell r="C765">
            <v>0</v>
          </cell>
        </row>
        <row r="766">
          <cell r="A766">
            <v>21110</v>
          </cell>
          <cell r="B766" t="str">
            <v>能源节约利用</v>
          </cell>
          <cell r="C766">
            <v>0</v>
          </cell>
        </row>
        <row r="767">
          <cell r="A767">
            <v>2111001</v>
          </cell>
          <cell r="B767" t="str">
            <v>能源节约利用</v>
          </cell>
          <cell r="C767">
            <v>0</v>
          </cell>
        </row>
        <row r="768">
          <cell r="A768">
            <v>21111</v>
          </cell>
          <cell r="B768" t="str">
            <v>污染减排</v>
          </cell>
          <cell r="C768">
            <v>0</v>
          </cell>
        </row>
        <row r="769">
          <cell r="A769">
            <v>2111101</v>
          </cell>
          <cell r="B769" t="str">
            <v>生态环境监测与信息</v>
          </cell>
          <cell r="C769">
            <v>0</v>
          </cell>
        </row>
        <row r="770">
          <cell r="A770">
            <v>2111102</v>
          </cell>
          <cell r="B770" t="str">
            <v>生态环境执法监察</v>
          </cell>
          <cell r="C770">
            <v>0</v>
          </cell>
        </row>
        <row r="771">
          <cell r="A771">
            <v>2111103</v>
          </cell>
          <cell r="B771" t="str">
            <v>减排专项支出</v>
          </cell>
          <cell r="C771">
            <v>0</v>
          </cell>
        </row>
        <row r="772">
          <cell r="A772">
            <v>2111104</v>
          </cell>
          <cell r="B772" t="str">
            <v>清洁生产专项支出</v>
          </cell>
          <cell r="C772">
            <v>0</v>
          </cell>
        </row>
        <row r="773">
          <cell r="A773">
            <v>2111199</v>
          </cell>
          <cell r="B773" t="str">
            <v>其他污染减排支出</v>
          </cell>
          <cell r="C773">
            <v>0</v>
          </cell>
        </row>
        <row r="774">
          <cell r="A774">
            <v>21112</v>
          </cell>
          <cell r="B774" t="str">
            <v>可再生能源</v>
          </cell>
          <cell r="C774">
            <v>0</v>
          </cell>
        </row>
        <row r="775">
          <cell r="A775">
            <v>2111201</v>
          </cell>
          <cell r="B775" t="str">
            <v>可再生能源</v>
          </cell>
          <cell r="C775">
            <v>0</v>
          </cell>
        </row>
        <row r="776">
          <cell r="A776">
            <v>21113</v>
          </cell>
          <cell r="B776" t="str">
            <v>循环经济</v>
          </cell>
          <cell r="C776">
            <v>0</v>
          </cell>
        </row>
        <row r="777">
          <cell r="A777">
            <v>2111301</v>
          </cell>
          <cell r="B777" t="str">
            <v>循环经济</v>
          </cell>
          <cell r="C777">
            <v>0</v>
          </cell>
        </row>
        <row r="778">
          <cell r="A778">
            <v>21114</v>
          </cell>
          <cell r="B778" t="str">
            <v>能源管理事务</v>
          </cell>
          <cell r="C778">
            <v>0</v>
          </cell>
        </row>
        <row r="779">
          <cell r="A779">
            <v>2111401</v>
          </cell>
          <cell r="B779" t="str">
            <v>行政运行</v>
          </cell>
          <cell r="C779">
            <v>0</v>
          </cell>
        </row>
        <row r="780">
          <cell r="A780">
            <v>2111402</v>
          </cell>
          <cell r="B780" t="str">
            <v>一般行政管理事务</v>
          </cell>
          <cell r="C780">
            <v>0</v>
          </cell>
        </row>
        <row r="781">
          <cell r="A781">
            <v>2111403</v>
          </cell>
          <cell r="B781" t="str">
            <v>机关服务</v>
          </cell>
          <cell r="C781">
            <v>0</v>
          </cell>
        </row>
        <row r="782">
          <cell r="A782">
            <v>2111404</v>
          </cell>
          <cell r="B782" t="str">
            <v>能源预测预警◆</v>
          </cell>
          <cell r="C782">
            <v>0</v>
          </cell>
        </row>
        <row r="783">
          <cell r="A783">
            <v>2111405</v>
          </cell>
          <cell r="B783" t="str">
            <v>能源战略规划与实施◆</v>
          </cell>
          <cell r="C783">
            <v>0</v>
          </cell>
        </row>
        <row r="784">
          <cell r="A784">
            <v>2111406</v>
          </cell>
          <cell r="B784" t="str">
            <v>能源科技装备</v>
          </cell>
          <cell r="C784">
            <v>0</v>
          </cell>
        </row>
        <row r="785">
          <cell r="A785">
            <v>2111407</v>
          </cell>
          <cell r="B785" t="str">
            <v>能源行业管理</v>
          </cell>
          <cell r="C785">
            <v>0</v>
          </cell>
        </row>
        <row r="786">
          <cell r="A786">
            <v>2111408</v>
          </cell>
          <cell r="B786" t="str">
            <v>能源管理</v>
          </cell>
          <cell r="C786">
            <v>0</v>
          </cell>
        </row>
        <row r="787">
          <cell r="A787">
            <v>2111409</v>
          </cell>
          <cell r="B787" t="str">
            <v>石油储备发展管理◆</v>
          </cell>
          <cell r="C787">
            <v>0</v>
          </cell>
        </row>
        <row r="788">
          <cell r="A788">
            <v>2111410</v>
          </cell>
          <cell r="B788" t="str">
            <v>能源调查◆</v>
          </cell>
          <cell r="C788">
            <v>0</v>
          </cell>
        </row>
        <row r="789">
          <cell r="A789">
            <v>2111411</v>
          </cell>
          <cell r="B789" t="str">
            <v>信息化建设</v>
          </cell>
          <cell r="C789">
            <v>0</v>
          </cell>
        </row>
        <row r="790">
          <cell r="A790">
            <v>2111413</v>
          </cell>
          <cell r="B790" t="str">
            <v>农村电网建设</v>
          </cell>
          <cell r="C790">
            <v>0</v>
          </cell>
        </row>
        <row r="791">
          <cell r="A791">
            <v>2111450</v>
          </cell>
          <cell r="B791" t="str">
            <v>事业运行</v>
          </cell>
          <cell r="C791">
            <v>0</v>
          </cell>
        </row>
        <row r="792">
          <cell r="A792">
            <v>2111499</v>
          </cell>
          <cell r="B792" t="str">
            <v>其他能源管理事务支出</v>
          </cell>
          <cell r="C792">
            <v>0</v>
          </cell>
        </row>
        <row r="793">
          <cell r="A793">
            <v>21199</v>
          </cell>
          <cell r="B793" t="str">
            <v>其他节能环保支出</v>
          </cell>
          <cell r="C793">
            <v>0</v>
          </cell>
        </row>
        <row r="794">
          <cell r="A794">
            <v>2119999</v>
          </cell>
          <cell r="B794" t="str">
            <v>其他节能环保支出</v>
          </cell>
          <cell r="C794">
            <v>0</v>
          </cell>
        </row>
        <row r="795">
          <cell r="A795">
            <v>212</v>
          </cell>
          <cell r="B795" t="str">
            <v>十一、城乡社区支出</v>
          </cell>
          <cell r="C795">
            <v>4988</v>
          </cell>
        </row>
        <row r="796">
          <cell r="A796">
            <v>21201</v>
          </cell>
          <cell r="B796" t="str">
            <v>城乡社区管理事务</v>
          </cell>
          <cell r="C796">
            <v>1386</v>
          </cell>
        </row>
        <row r="797">
          <cell r="A797">
            <v>2120101</v>
          </cell>
          <cell r="B797" t="str">
            <v>行政运行</v>
          </cell>
          <cell r="C797">
            <v>263</v>
          </cell>
        </row>
        <row r="798">
          <cell r="A798">
            <v>2120102</v>
          </cell>
          <cell r="B798" t="str">
            <v>一般行政管理事务</v>
          </cell>
          <cell r="C798">
            <v>0</v>
          </cell>
        </row>
        <row r="799">
          <cell r="A799">
            <v>2120103</v>
          </cell>
          <cell r="B799" t="str">
            <v>机关服务</v>
          </cell>
          <cell r="C799">
            <v>0</v>
          </cell>
        </row>
        <row r="800">
          <cell r="A800">
            <v>2120104</v>
          </cell>
          <cell r="B800" t="str">
            <v>城管执法</v>
          </cell>
          <cell r="C800">
            <v>671</v>
          </cell>
        </row>
        <row r="801">
          <cell r="A801">
            <v>2120105</v>
          </cell>
          <cell r="B801" t="str">
            <v>工程建设标准规范编制与监管</v>
          </cell>
          <cell r="C801">
            <v>0</v>
          </cell>
        </row>
        <row r="802">
          <cell r="A802">
            <v>2120106</v>
          </cell>
          <cell r="B802" t="str">
            <v>工程建设管理</v>
          </cell>
          <cell r="C802">
            <v>117</v>
          </cell>
        </row>
        <row r="803">
          <cell r="A803">
            <v>2120107</v>
          </cell>
          <cell r="B803" t="str">
            <v>市政公用行业市场监管</v>
          </cell>
          <cell r="C803">
            <v>0</v>
          </cell>
        </row>
        <row r="804">
          <cell r="A804">
            <v>2120109</v>
          </cell>
          <cell r="B804" t="str">
            <v>住宅建设与房地产市场监管</v>
          </cell>
          <cell r="C804">
            <v>0</v>
          </cell>
        </row>
        <row r="805">
          <cell r="A805">
            <v>2120110</v>
          </cell>
          <cell r="B805" t="str">
            <v>执业资格注册、资质审查</v>
          </cell>
          <cell r="C805">
            <v>0</v>
          </cell>
        </row>
        <row r="806">
          <cell r="A806">
            <v>2120199</v>
          </cell>
          <cell r="B806" t="str">
            <v>其他城乡社区管理事务支出</v>
          </cell>
          <cell r="C806">
            <v>335</v>
          </cell>
        </row>
        <row r="807">
          <cell r="A807">
            <v>21202</v>
          </cell>
          <cell r="B807" t="str">
            <v>城乡社区规划与管理</v>
          </cell>
          <cell r="C807">
            <v>0</v>
          </cell>
        </row>
        <row r="808">
          <cell r="A808">
            <v>2120201</v>
          </cell>
          <cell r="B808" t="str">
            <v>城乡社区规划与管理</v>
          </cell>
          <cell r="C808">
            <v>0</v>
          </cell>
        </row>
        <row r="809">
          <cell r="A809">
            <v>21203</v>
          </cell>
          <cell r="B809" t="str">
            <v>城乡社区公共设施</v>
          </cell>
          <cell r="C809">
            <v>93</v>
          </cell>
        </row>
        <row r="810">
          <cell r="A810">
            <v>2120303</v>
          </cell>
          <cell r="B810" t="str">
            <v>小城镇基础设施建设</v>
          </cell>
          <cell r="C810">
            <v>13</v>
          </cell>
        </row>
        <row r="811">
          <cell r="A811">
            <v>2120399</v>
          </cell>
          <cell r="B811" t="str">
            <v>其他城乡社区公共设施支出</v>
          </cell>
          <cell r="C811">
            <v>80</v>
          </cell>
        </row>
        <row r="812">
          <cell r="A812">
            <v>21205</v>
          </cell>
          <cell r="B812" t="str">
            <v>城乡社区环境卫生</v>
          </cell>
          <cell r="C812">
            <v>869</v>
          </cell>
        </row>
        <row r="813">
          <cell r="A813">
            <v>2120501</v>
          </cell>
          <cell r="B813" t="str">
            <v>城乡社区环境卫生</v>
          </cell>
          <cell r="C813">
            <v>869</v>
          </cell>
        </row>
        <row r="814">
          <cell r="A814">
            <v>21206</v>
          </cell>
          <cell r="B814" t="str">
            <v>建设市场管理与监督</v>
          </cell>
          <cell r="C814">
            <v>0</v>
          </cell>
        </row>
        <row r="815">
          <cell r="A815">
            <v>2120601</v>
          </cell>
          <cell r="B815" t="str">
            <v>建设市场管理与监督</v>
          </cell>
          <cell r="C815">
            <v>0</v>
          </cell>
        </row>
        <row r="816">
          <cell r="A816">
            <v>21299</v>
          </cell>
          <cell r="B816" t="str">
            <v>其他城乡社区支出</v>
          </cell>
          <cell r="C816">
            <v>2640</v>
          </cell>
        </row>
        <row r="817">
          <cell r="A817">
            <v>2129999</v>
          </cell>
          <cell r="B817" t="str">
            <v>其他城乡社区支出</v>
          </cell>
          <cell r="C817">
            <v>2640</v>
          </cell>
        </row>
        <row r="818">
          <cell r="A818">
            <v>213</v>
          </cell>
          <cell r="B818" t="str">
            <v>十二、农林水支出</v>
          </cell>
          <cell r="C818">
            <v>27004</v>
          </cell>
        </row>
        <row r="819">
          <cell r="A819">
            <v>21301</v>
          </cell>
          <cell r="B819" t="str">
            <v>农业农村</v>
          </cell>
          <cell r="C819">
            <v>8238</v>
          </cell>
        </row>
        <row r="820">
          <cell r="A820">
            <v>2130101</v>
          </cell>
          <cell r="B820" t="str">
            <v>行政运行</v>
          </cell>
          <cell r="C820">
            <v>409</v>
          </cell>
        </row>
        <row r="821">
          <cell r="A821">
            <v>2130102</v>
          </cell>
          <cell r="B821" t="str">
            <v>一般行政管理事务</v>
          </cell>
          <cell r="C821">
            <v>8</v>
          </cell>
        </row>
        <row r="822">
          <cell r="A822">
            <v>2130103</v>
          </cell>
          <cell r="B822" t="str">
            <v>机关服务</v>
          </cell>
          <cell r="C822">
            <v>0</v>
          </cell>
        </row>
        <row r="823">
          <cell r="A823">
            <v>2130104</v>
          </cell>
          <cell r="B823" t="str">
            <v>事业运行</v>
          </cell>
          <cell r="C823">
            <v>3138</v>
          </cell>
        </row>
        <row r="824">
          <cell r="A824">
            <v>2130105</v>
          </cell>
          <cell r="B824" t="str">
            <v>农垦运行</v>
          </cell>
          <cell r="C824">
            <v>0</v>
          </cell>
        </row>
        <row r="825">
          <cell r="A825">
            <v>2130106</v>
          </cell>
          <cell r="B825" t="str">
            <v>科技转化与推广服务★</v>
          </cell>
          <cell r="C825">
            <v>1314</v>
          </cell>
        </row>
        <row r="826">
          <cell r="A826">
            <v>2130108</v>
          </cell>
          <cell r="B826" t="str">
            <v>病虫害控制</v>
          </cell>
          <cell r="C826">
            <v>113</v>
          </cell>
        </row>
        <row r="827">
          <cell r="A827">
            <v>2130109</v>
          </cell>
          <cell r="B827" t="str">
            <v>农产品质量安全</v>
          </cell>
          <cell r="C827">
            <v>6</v>
          </cell>
        </row>
        <row r="828">
          <cell r="A828">
            <v>2130110</v>
          </cell>
          <cell r="B828" t="str">
            <v>执法监管</v>
          </cell>
          <cell r="C828">
            <v>0</v>
          </cell>
        </row>
        <row r="829">
          <cell r="A829">
            <v>2130111</v>
          </cell>
          <cell r="B829" t="str">
            <v>统计监测与信息服务</v>
          </cell>
          <cell r="C829">
            <v>104</v>
          </cell>
        </row>
        <row r="830">
          <cell r="A830">
            <v>2130112</v>
          </cell>
          <cell r="B830" t="str">
            <v>行业业务管理</v>
          </cell>
          <cell r="C830">
            <v>0</v>
          </cell>
        </row>
        <row r="831">
          <cell r="A831">
            <v>2130114</v>
          </cell>
          <cell r="B831" t="str">
            <v>对外交流与合作</v>
          </cell>
          <cell r="C831">
            <v>0</v>
          </cell>
        </row>
        <row r="832">
          <cell r="A832">
            <v>2130119</v>
          </cell>
          <cell r="B832" t="str">
            <v>防灾救灾</v>
          </cell>
          <cell r="C832">
            <v>0</v>
          </cell>
        </row>
        <row r="833">
          <cell r="A833">
            <v>2130120</v>
          </cell>
          <cell r="B833" t="str">
            <v>稳定农民收入补贴</v>
          </cell>
          <cell r="C833">
            <v>0</v>
          </cell>
        </row>
        <row r="834">
          <cell r="A834">
            <v>2130121</v>
          </cell>
          <cell r="B834" t="str">
            <v>农业结构调整补贴</v>
          </cell>
          <cell r="C834">
            <v>0</v>
          </cell>
        </row>
        <row r="835">
          <cell r="A835">
            <v>2130122</v>
          </cell>
          <cell r="B835" t="str">
            <v>农业生产发展★</v>
          </cell>
          <cell r="C835">
            <v>20</v>
          </cell>
        </row>
        <row r="836">
          <cell r="A836">
            <v>2130124</v>
          </cell>
          <cell r="B836" t="str">
            <v>农村合作经济</v>
          </cell>
          <cell r="C836">
            <v>9</v>
          </cell>
        </row>
        <row r="837">
          <cell r="A837">
            <v>2130125</v>
          </cell>
          <cell r="B837" t="str">
            <v>农产品加工与促销</v>
          </cell>
          <cell r="C837">
            <v>1</v>
          </cell>
        </row>
        <row r="838">
          <cell r="A838">
            <v>2130126</v>
          </cell>
          <cell r="B838" t="str">
            <v>农村社会事业</v>
          </cell>
          <cell r="C838">
            <v>677</v>
          </cell>
        </row>
        <row r="839">
          <cell r="A839">
            <v>2130135</v>
          </cell>
          <cell r="B839" t="str">
            <v>农业资源保护修复与利用</v>
          </cell>
          <cell r="C839">
            <v>0</v>
          </cell>
        </row>
        <row r="840">
          <cell r="A840">
            <v>2130142</v>
          </cell>
          <cell r="B840" t="str">
            <v>农村道路建设</v>
          </cell>
          <cell r="C840">
            <v>0</v>
          </cell>
        </row>
        <row r="841">
          <cell r="A841">
            <v>2130148</v>
          </cell>
          <cell r="B841" t="str">
            <v>渔业发展</v>
          </cell>
          <cell r="C841">
            <v>0</v>
          </cell>
        </row>
        <row r="842">
          <cell r="A842">
            <v>2130152</v>
          </cell>
          <cell r="B842" t="str">
            <v>对高校毕业生到基层任职补助</v>
          </cell>
          <cell r="C842">
            <v>0</v>
          </cell>
        </row>
        <row r="843">
          <cell r="A843">
            <v>2130153</v>
          </cell>
          <cell r="B843" t="str">
            <v>农田建设</v>
          </cell>
          <cell r="C843">
            <v>1071</v>
          </cell>
        </row>
        <row r="844">
          <cell r="A844">
            <v>2130199</v>
          </cell>
          <cell r="B844" t="str">
            <v>其他农业农村支出</v>
          </cell>
          <cell r="C844">
            <v>1368</v>
          </cell>
        </row>
        <row r="845">
          <cell r="A845">
            <v>21302</v>
          </cell>
          <cell r="B845" t="str">
            <v>林业和草原</v>
          </cell>
          <cell r="C845">
            <v>2523</v>
          </cell>
        </row>
        <row r="846">
          <cell r="A846">
            <v>2130201</v>
          </cell>
          <cell r="B846" t="str">
            <v>行政运行</v>
          </cell>
          <cell r="C846">
            <v>297</v>
          </cell>
        </row>
        <row r="847">
          <cell r="A847">
            <v>2130202</v>
          </cell>
          <cell r="B847" t="str">
            <v>一般行政管理事务</v>
          </cell>
          <cell r="C847">
            <v>0</v>
          </cell>
        </row>
        <row r="848">
          <cell r="A848">
            <v>2130203</v>
          </cell>
          <cell r="B848" t="str">
            <v>机关服务</v>
          </cell>
          <cell r="C848">
            <v>0</v>
          </cell>
        </row>
        <row r="849">
          <cell r="A849">
            <v>2130204</v>
          </cell>
          <cell r="B849" t="str">
            <v>事业机构</v>
          </cell>
          <cell r="C849">
            <v>383</v>
          </cell>
        </row>
        <row r="850">
          <cell r="A850">
            <v>2130205</v>
          </cell>
          <cell r="B850" t="str">
            <v>森林资源培育</v>
          </cell>
          <cell r="C850">
            <v>1168</v>
          </cell>
        </row>
        <row r="851">
          <cell r="A851">
            <v>2130206</v>
          </cell>
          <cell r="B851" t="str">
            <v>技术推广与转化</v>
          </cell>
          <cell r="C851">
            <v>0</v>
          </cell>
        </row>
        <row r="852">
          <cell r="A852">
            <v>2130207</v>
          </cell>
          <cell r="B852" t="str">
            <v>森林资源管理</v>
          </cell>
          <cell r="C852">
            <v>0</v>
          </cell>
        </row>
        <row r="853">
          <cell r="A853">
            <v>2130209</v>
          </cell>
          <cell r="B853" t="str">
            <v>森林生态效益补偿</v>
          </cell>
          <cell r="C853">
            <v>40</v>
          </cell>
        </row>
        <row r="854">
          <cell r="A854">
            <v>2130210</v>
          </cell>
          <cell r="B854" t="str">
            <v>自然保护区等管理◆</v>
          </cell>
          <cell r="C854">
            <v>0</v>
          </cell>
        </row>
        <row r="855">
          <cell r="A855">
            <v>2130211</v>
          </cell>
          <cell r="B855" t="str">
            <v>动植物保护</v>
          </cell>
          <cell r="C855">
            <v>20</v>
          </cell>
        </row>
        <row r="856">
          <cell r="A856">
            <v>2130212</v>
          </cell>
          <cell r="B856" t="str">
            <v>湿地保护</v>
          </cell>
          <cell r="C856">
            <v>0</v>
          </cell>
        </row>
        <row r="857">
          <cell r="A857">
            <v>2130213</v>
          </cell>
          <cell r="B857" t="str">
            <v>执法与监督</v>
          </cell>
          <cell r="C857">
            <v>30</v>
          </cell>
        </row>
        <row r="858">
          <cell r="A858">
            <v>2130217</v>
          </cell>
          <cell r="B858" t="str">
            <v>防沙治沙</v>
          </cell>
          <cell r="C858">
            <v>0</v>
          </cell>
        </row>
        <row r="859">
          <cell r="A859">
            <v>2130220</v>
          </cell>
          <cell r="B859" t="str">
            <v>对外合作与交流</v>
          </cell>
          <cell r="C859">
            <v>0</v>
          </cell>
        </row>
        <row r="860">
          <cell r="A860">
            <v>2130221</v>
          </cell>
          <cell r="B860" t="str">
            <v>产业化管理</v>
          </cell>
          <cell r="C860">
            <v>0</v>
          </cell>
        </row>
        <row r="861">
          <cell r="A861">
            <v>2130223</v>
          </cell>
          <cell r="B861" t="str">
            <v>信息管理</v>
          </cell>
          <cell r="C861">
            <v>0</v>
          </cell>
        </row>
        <row r="862">
          <cell r="A862">
            <v>2130226</v>
          </cell>
          <cell r="B862" t="str">
            <v>林区公共支出</v>
          </cell>
          <cell r="C862">
            <v>0</v>
          </cell>
        </row>
        <row r="863">
          <cell r="A863">
            <v>2130227</v>
          </cell>
          <cell r="B863" t="str">
            <v>贷款贴息</v>
          </cell>
          <cell r="C863">
            <v>0</v>
          </cell>
        </row>
        <row r="864">
          <cell r="A864">
            <v>2130232</v>
          </cell>
          <cell r="B864" t="str">
            <v>成品油价格改革对林业的补贴◆</v>
          </cell>
          <cell r="C864">
            <v>0</v>
          </cell>
        </row>
        <row r="865">
          <cell r="A865">
            <v>2130234</v>
          </cell>
          <cell r="B865" t="str">
            <v>林业草原防灾减灾</v>
          </cell>
          <cell r="C865">
            <v>357</v>
          </cell>
        </row>
        <row r="866">
          <cell r="A866">
            <v>2130235</v>
          </cell>
          <cell r="B866" t="str">
            <v>国家公园◆</v>
          </cell>
          <cell r="C866">
            <v>0</v>
          </cell>
        </row>
        <row r="867">
          <cell r="A867">
            <v>2130236</v>
          </cell>
          <cell r="B867" t="str">
            <v>草原管理</v>
          </cell>
          <cell r="C867">
            <v>0</v>
          </cell>
        </row>
        <row r="868">
          <cell r="A868">
            <v>2130237</v>
          </cell>
          <cell r="B868" t="str">
            <v>行业业务管理</v>
          </cell>
          <cell r="C868">
            <v>0</v>
          </cell>
        </row>
        <row r="869">
          <cell r="A869">
            <v>2130299</v>
          </cell>
          <cell r="B869" t="str">
            <v>其他林业和草原支出</v>
          </cell>
          <cell r="C869">
            <v>228</v>
          </cell>
        </row>
        <row r="870">
          <cell r="A870">
            <v>21303</v>
          </cell>
          <cell r="B870" t="str">
            <v>水利</v>
          </cell>
          <cell r="C870">
            <v>5573</v>
          </cell>
        </row>
        <row r="871">
          <cell r="A871">
            <v>2130301</v>
          </cell>
          <cell r="B871" t="str">
            <v>行政运行</v>
          </cell>
          <cell r="C871">
            <v>304</v>
          </cell>
        </row>
        <row r="872">
          <cell r="A872">
            <v>2130302</v>
          </cell>
          <cell r="B872" t="str">
            <v>一般行政管理事务</v>
          </cell>
          <cell r="C872">
            <v>0</v>
          </cell>
        </row>
        <row r="873">
          <cell r="A873">
            <v>2130303</v>
          </cell>
          <cell r="B873" t="str">
            <v>机关服务</v>
          </cell>
          <cell r="C873">
            <v>0</v>
          </cell>
        </row>
        <row r="874">
          <cell r="A874">
            <v>2130304</v>
          </cell>
          <cell r="B874" t="str">
            <v>水利行业业务管理</v>
          </cell>
          <cell r="C874">
            <v>0</v>
          </cell>
        </row>
        <row r="875">
          <cell r="A875">
            <v>2130305</v>
          </cell>
          <cell r="B875" t="str">
            <v>水利工程建设</v>
          </cell>
          <cell r="C875">
            <v>3598</v>
          </cell>
        </row>
        <row r="876">
          <cell r="A876">
            <v>2130306</v>
          </cell>
          <cell r="B876" t="str">
            <v>水利工程运行与维护</v>
          </cell>
          <cell r="C876">
            <v>40</v>
          </cell>
        </row>
        <row r="877">
          <cell r="A877">
            <v>2130307</v>
          </cell>
          <cell r="B877" t="str">
            <v>长江黄河等流域管理</v>
          </cell>
          <cell r="C877">
            <v>0</v>
          </cell>
        </row>
        <row r="878">
          <cell r="A878">
            <v>2130308</v>
          </cell>
          <cell r="B878" t="str">
            <v>水利前期工作</v>
          </cell>
          <cell r="C878">
            <v>0</v>
          </cell>
        </row>
        <row r="879">
          <cell r="A879">
            <v>2130309</v>
          </cell>
          <cell r="B879" t="str">
            <v>水利执法监督</v>
          </cell>
          <cell r="C879">
            <v>0</v>
          </cell>
        </row>
        <row r="880">
          <cell r="A880">
            <v>2130310</v>
          </cell>
          <cell r="B880" t="str">
            <v>水土保持</v>
          </cell>
          <cell r="C880">
            <v>56</v>
          </cell>
        </row>
        <row r="881">
          <cell r="A881">
            <v>2130311</v>
          </cell>
          <cell r="B881" t="str">
            <v>水资源节约管理与保护</v>
          </cell>
          <cell r="C881">
            <v>245</v>
          </cell>
        </row>
        <row r="882">
          <cell r="A882">
            <v>2130312</v>
          </cell>
          <cell r="B882" t="str">
            <v>水质监测</v>
          </cell>
          <cell r="C882">
            <v>20</v>
          </cell>
        </row>
        <row r="883">
          <cell r="A883">
            <v>2130313</v>
          </cell>
          <cell r="B883" t="str">
            <v>水文测报</v>
          </cell>
          <cell r="C883">
            <v>0</v>
          </cell>
        </row>
        <row r="884">
          <cell r="A884">
            <v>2130314</v>
          </cell>
          <cell r="B884" t="str">
            <v>防汛</v>
          </cell>
          <cell r="C884">
            <v>10</v>
          </cell>
        </row>
        <row r="885">
          <cell r="A885">
            <v>2130315</v>
          </cell>
          <cell r="B885" t="str">
            <v>抗旱</v>
          </cell>
          <cell r="C885">
            <v>0</v>
          </cell>
        </row>
        <row r="886">
          <cell r="A886">
            <v>2130316</v>
          </cell>
          <cell r="B886" t="str">
            <v>农村水利</v>
          </cell>
          <cell r="C886">
            <v>0</v>
          </cell>
        </row>
        <row r="887">
          <cell r="A887">
            <v>2130317</v>
          </cell>
          <cell r="B887" t="str">
            <v>水利技术推广</v>
          </cell>
          <cell r="C887">
            <v>0</v>
          </cell>
        </row>
        <row r="888">
          <cell r="A888">
            <v>2130318</v>
          </cell>
          <cell r="B888" t="str">
            <v>国际河流治理与管理</v>
          </cell>
          <cell r="C888">
            <v>0</v>
          </cell>
        </row>
        <row r="889">
          <cell r="A889">
            <v>2130319</v>
          </cell>
          <cell r="B889" t="str">
            <v>江河湖库水系综合整治</v>
          </cell>
          <cell r="C889">
            <v>833</v>
          </cell>
        </row>
        <row r="890">
          <cell r="A890">
            <v>2130321</v>
          </cell>
          <cell r="B890" t="str">
            <v>大中型水库移民后期扶持专项支出</v>
          </cell>
          <cell r="C890">
            <v>0</v>
          </cell>
        </row>
        <row r="891">
          <cell r="A891">
            <v>2130322</v>
          </cell>
          <cell r="B891" t="str">
            <v>水利安全监督</v>
          </cell>
          <cell r="C891">
            <v>0</v>
          </cell>
        </row>
        <row r="892">
          <cell r="A892">
            <v>2130333</v>
          </cell>
          <cell r="B892" t="str">
            <v>信息管理</v>
          </cell>
          <cell r="C892">
            <v>4</v>
          </cell>
        </row>
        <row r="893">
          <cell r="A893">
            <v>2130334</v>
          </cell>
          <cell r="B893" t="str">
            <v>水利建设征地及移民支出</v>
          </cell>
          <cell r="C893">
            <v>0</v>
          </cell>
        </row>
        <row r="894">
          <cell r="A894">
            <v>2130335</v>
          </cell>
          <cell r="B894" t="str">
            <v>农村供水★</v>
          </cell>
          <cell r="C894">
            <v>32</v>
          </cell>
        </row>
        <row r="895">
          <cell r="A895">
            <v>2130336</v>
          </cell>
          <cell r="B895" t="str">
            <v>南水北调工程建设</v>
          </cell>
          <cell r="C895">
            <v>0</v>
          </cell>
        </row>
        <row r="896">
          <cell r="A896">
            <v>2130337</v>
          </cell>
          <cell r="B896" t="str">
            <v>南水北调工程管理</v>
          </cell>
          <cell r="C896">
            <v>0</v>
          </cell>
        </row>
        <row r="897">
          <cell r="A897">
            <v>2130399</v>
          </cell>
          <cell r="B897" t="str">
            <v>其他水利支出</v>
          </cell>
          <cell r="C897">
            <v>431</v>
          </cell>
        </row>
        <row r="898">
          <cell r="A898">
            <v>21305</v>
          </cell>
          <cell r="B898" t="str">
            <v>巩固脱贫攻坚成果衔接乡村振兴★</v>
          </cell>
          <cell r="C898">
            <v>3896</v>
          </cell>
        </row>
        <row r="899">
          <cell r="A899">
            <v>2130501</v>
          </cell>
          <cell r="B899" t="str">
            <v>行政运行</v>
          </cell>
          <cell r="C899">
            <v>0</v>
          </cell>
        </row>
        <row r="900">
          <cell r="A900">
            <v>2130502</v>
          </cell>
          <cell r="B900" t="str">
            <v>一般行政管理事务</v>
          </cell>
          <cell r="C900">
            <v>0</v>
          </cell>
        </row>
        <row r="901">
          <cell r="A901">
            <v>2130503</v>
          </cell>
          <cell r="B901" t="str">
            <v>机关服务</v>
          </cell>
          <cell r="C901">
            <v>0</v>
          </cell>
        </row>
        <row r="902">
          <cell r="A902">
            <v>2130504</v>
          </cell>
          <cell r="B902" t="str">
            <v>农村基础设施建设</v>
          </cell>
          <cell r="C902">
            <v>3366</v>
          </cell>
        </row>
        <row r="903">
          <cell r="A903">
            <v>2130505</v>
          </cell>
          <cell r="B903" t="str">
            <v>生产发展</v>
          </cell>
          <cell r="C903">
            <v>500</v>
          </cell>
        </row>
        <row r="904">
          <cell r="A904">
            <v>2130506</v>
          </cell>
          <cell r="B904" t="str">
            <v>社会发展</v>
          </cell>
          <cell r="C904">
            <v>0</v>
          </cell>
        </row>
        <row r="905">
          <cell r="A905">
            <v>2130507</v>
          </cell>
          <cell r="B905" t="str">
            <v>贷款奖补和贴息</v>
          </cell>
          <cell r="C905">
            <v>0</v>
          </cell>
        </row>
        <row r="906">
          <cell r="A906">
            <v>2130508</v>
          </cell>
          <cell r="B906" t="str">
            <v>“三西”农业建设专项补助</v>
          </cell>
          <cell r="C906">
            <v>0</v>
          </cell>
        </row>
        <row r="907">
          <cell r="A907">
            <v>2130550</v>
          </cell>
          <cell r="B907" t="str">
            <v>事业运行</v>
          </cell>
          <cell r="C907">
            <v>0</v>
          </cell>
        </row>
        <row r="908">
          <cell r="A908">
            <v>2130599</v>
          </cell>
          <cell r="B908" t="str">
            <v>其他巩固脱贫攻坚成果衔接乡村振兴支出★</v>
          </cell>
          <cell r="C908">
            <v>30</v>
          </cell>
        </row>
        <row r="909">
          <cell r="A909">
            <v>21307</v>
          </cell>
          <cell r="B909" t="str">
            <v>农村综合改革</v>
          </cell>
          <cell r="C909">
            <v>3824</v>
          </cell>
        </row>
        <row r="910">
          <cell r="A910">
            <v>2130701</v>
          </cell>
          <cell r="B910" t="str">
            <v>对村级公益事业建设的补助</v>
          </cell>
          <cell r="C910">
            <v>3</v>
          </cell>
        </row>
        <row r="911">
          <cell r="A911">
            <v>2130704</v>
          </cell>
          <cell r="B911" t="str">
            <v>国有农场办社会职能改革补助</v>
          </cell>
          <cell r="C911">
            <v>0</v>
          </cell>
        </row>
        <row r="912">
          <cell r="A912">
            <v>2130705</v>
          </cell>
          <cell r="B912" t="str">
            <v>对村民委员会和村党支部的补助</v>
          </cell>
          <cell r="C912">
            <v>3821</v>
          </cell>
        </row>
        <row r="913">
          <cell r="A913">
            <v>2130706</v>
          </cell>
          <cell r="B913" t="str">
            <v>对村集体经济组织的补助</v>
          </cell>
          <cell r="C913">
            <v>0</v>
          </cell>
        </row>
        <row r="914">
          <cell r="A914">
            <v>2130707</v>
          </cell>
          <cell r="B914" t="str">
            <v>农村综合改革示范试点补助</v>
          </cell>
          <cell r="C914">
            <v>0</v>
          </cell>
        </row>
        <row r="915">
          <cell r="A915">
            <v>2130799</v>
          </cell>
          <cell r="B915" t="str">
            <v>其他农村综合改革支出</v>
          </cell>
          <cell r="C915">
            <v>0</v>
          </cell>
        </row>
        <row r="916">
          <cell r="A916">
            <v>21308</v>
          </cell>
          <cell r="B916" t="str">
            <v>普惠金融发展支出</v>
          </cell>
          <cell r="C916">
            <v>2550</v>
          </cell>
        </row>
        <row r="917">
          <cell r="A917">
            <v>2130801</v>
          </cell>
          <cell r="B917" t="str">
            <v>支持农村金融机构</v>
          </cell>
          <cell r="C917">
            <v>0</v>
          </cell>
        </row>
        <row r="918">
          <cell r="A918">
            <v>2130802</v>
          </cell>
          <cell r="B918" t="str">
            <v>涉农贷款增量奖励◆</v>
          </cell>
          <cell r="C918">
            <v>0</v>
          </cell>
        </row>
        <row r="919">
          <cell r="A919">
            <v>2130803</v>
          </cell>
          <cell r="B919" t="str">
            <v>农业保险保费补贴</v>
          </cell>
          <cell r="C919">
            <v>142</v>
          </cell>
        </row>
        <row r="920">
          <cell r="A920">
            <v>2130804</v>
          </cell>
          <cell r="B920" t="str">
            <v>创业担保贷款贴息及奖补</v>
          </cell>
          <cell r="C920">
            <v>2356</v>
          </cell>
        </row>
        <row r="921">
          <cell r="A921">
            <v>2130805</v>
          </cell>
          <cell r="B921" t="str">
            <v>补充创业担保贷款基金</v>
          </cell>
          <cell r="C921">
            <v>0</v>
          </cell>
        </row>
        <row r="922">
          <cell r="A922">
            <v>2130899</v>
          </cell>
          <cell r="B922" t="str">
            <v>其他普惠金融发展支出</v>
          </cell>
          <cell r="C922">
            <v>52</v>
          </cell>
        </row>
        <row r="923">
          <cell r="A923">
            <v>21309</v>
          </cell>
          <cell r="B923" t="str">
            <v>目标价格补贴</v>
          </cell>
          <cell r="C923">
            <v>0</v>
          </cell>
        </row>
        <row r="924">
          <cell r="A924">
            <v>2130901</v>
          </cell>
          <cell r="B924" t="str">
            <v>棉花目标价格补贴</v>
          </cell>
          <cell r="C924">
            <v>0</v>
          </cell>
        </row>
        <row r="925">
          <cell r="A925">
            <v>2130999</v>
          </cell>
          <cell r="B925" t="str">
            <v>其他目标价格补贴</v>
          </cell>
          <cell r="C925">
            <v>0</v>
          </cell>
        </row>
        <row r="926">
          <cell r="A926">
            <v>21399</v>
          </cell>
          <cell r="B926" t="str">
            <v>其他农林水支出</v>
          </cell>
          <cell r="C926">
            <v>400</v>
          </cell>
        </row>
        <row r="927">
          <cell r="A927">
            <v>2139901</v>
          </cell>
          <cell r="B927" t="str">
            <v>化解其他公益性乡村债务支出</v>
          </cell>
          <cell r="C927">
            <v>0</v>
          </cell>
        </row>
        <row r="928">
          <cell r="A928">
            <v>2139999</v>
          </cell>
          <cell r="B928" t="str">
            <v>其他农林水支出</v>
          </cell>
          <cell r="C928">
            <v>400</v>
          </cell>
        </row>
        <row r="929">
          <cell r="A929">
            <v>214</v>
          </cell>
          <cell r="B929" t="str">
            <v>十三、交通运输支出</v>
          </cell>
          <cell r="C929">
            <v>2847</v>
          </cell>
        </row>
        <row r="930">
          <cell r="A930">
            <v>21401</v>
          </cell>
          <cell r="B930" t="str">
            <v>公路水路运输</v>
          </cell>
          <cell r="C930">
            <v>2847</v>
          </cell>
        </row>
        <row r="931">
          <cell r="A931">
            <v>2140101</v>
          </cell>
          <cell r="B931" t="str">
            <v>行政运行</v>
          </cell>
          <cell r="C931">
            <v>111</v>
          </cell>
        </row>
        <row r="932">
          <cell r="A932">
            <v>2140102</v>
          </cell>
          <cell r="B932" t="str">
            <v>一般行政管理事务</v>
          </cell>
          <cell r="C932">
            <v>0</v>
          </cell>
        </row>
        <row r="933">
          <cell r="A933">
            <v>2140103</v>
          </cell>
          <cell r="B933" t="str">
            <v>机关服务</v>
          </cell>
          <cell r="C933">
            <v>0</v>
          </cell>
        </row>
        <row r="934">
          <cell r="A934">
            <v>2140104</v>
          </cell>
          <cell r="B934" t="str">
            <v>公路建设</v>
          </cell>
          <cell r="C934">
            <v>160</v>
          </cell>
        </row>
        <row r="935">
          <cell r="A935">
            <v>2140106</v>
          </cell>
          <cell r="B935" t="str">
            <v>公路养护</v>
          </cell>
          <cell r="C935">
            <v>1311</v>
          </cell>
        </row>
        <row r="936">
          <cell r="A936">
            <v>2140109</v>
          </cell>
          <cell r="B936" t="str">
            <v>交通运输信息化建设</v>
          </cell>
          <cell r="C936">
            <v>0</v>
          </cell>
        </row>
        <row r="937">
          <cell r="A937">
            <v>2140110</v>
          </cell>
          <cell r="B937" t="str">
            <v>公路和运输安全</v>
          </cell>
          <cell r="C937">
            <v>0</v>
          </cell>
        </row>
        <row r="938">
          <cell r="A938">
            <v>2140111</v>
          </cell>
          <cell r="B938" t="str">
            <v>公路还贷专项</v>
          </cell>
          <cell r="C938">
            <v>0</v>
          </cell>
        </row>
        <row r="939">
          <cell r="A939">
            <v>2140112</v>
          </cell>
          <cell r="B939" t="str">
            <v>公路运输管理</v>
          </cell>
          <cell r="C939">
            <v>0</v>
          </cell>
        </row>
        <row r="940">
          <cell r="A940">
            <v>2140114</v>
          </cell>
          <cell r="B940" t="str">
            <v>公路和运输技术标准化建设</v>
          </cell>
          <cell r="C940">
            <v>0</v>
          </cell>
        </row>
        <row r="941">
          <cell r="A941">
            <v>2140122</v>
          </cell>
          <cell r="B941" t="str">
            <v>港口设施</v>
          </cell>
          <cell r="C941">
            <v>0</v>
          </cell>
        </row>
        <row r="942">
          <cell r="A942">
            <v>2140123</v>
          </cell>
          <cell r="B942" t="str">
            <v>航道维护</v>
          </cell>
          <cell r="C942">
            <v>0</v>
          </cell>
        </row>
        <row r="943">
          <cell r="A943">
            <v>2140127</v>
          </cell>
          <cell r="B943" t="str">
            <v>船舶检验</v>
          </cell>
          <cell r="C943">
            <v>0</v>
          </cell>
        </row>
        <row r="944">
          <cell r="A944">
            <v>2140128</v>
          </cell>
          <cell r="B944" t="str">
            <v>救助打捞</v>
          </cell>
          <cell r="C944">
            <v>0</v>
          </cell>
        </row>
        <row r="945">
          <cell r="A945">
            <v>2140129</v>
          </cell>
          <cell r="B945" t="str">
            <v>内河运输</v>
          </cell>
          <cell r="C945">
            <v>0</v>
          </cell>
        </row>
        <row r="946">
          <cell r="A946">
            <v>2140130</v>
          </cell>
          <cell r="B946" t="str">
            <v>远洋运输</v>
          </cell>
          <cell r="C946">
            <v>0</v>
          </cell>
        </row>
        <row r="947">
          <cell r="A947">
            <v>2140131</v>
          </cell>
          <cell r="B947" t="str">
            <v>海事管理</v>
          </cell>
          <cell r="C947">
            <v>0</v>
          </cell>
        </row>
        <row r="948">
          <cell r="A948">
            <v>2140133</v>
          </cell>
          <cell r="B948" t="str">
            <v>航标事业发展支出</v>
          </cell>
          <cell r="C948">
            <v>0</v>
          </cell>
        </row>
        <row r="949">
          <cell r="A949">
            <v>2140136</v>
          </cell>
          <cell r="B949" t="str">
            <v>水路运输管理支出</v>
          </cell>
          <cell r="C949">
            <v>0</v>
          </cell>
        </row>
        <row r="950">
          <cell r="A950">
            <v>2140138</v>
          </cell>
          <cell r="B950" t="str">
            <v>口岸建设</v>
          </cell>
          <cell r="C950">
            <v>0</v>
          </cell>
        </row>
        <row r="951">
          <cell r="A951">
            <v>2140139</v>
          </cell>
          <cell r="B951" t="str">
            <v>取消政府还贷二级公路收费专项支出◆</v>
          </cell>
          <cell r="C951">
            <v>0</v>
          </cell>
        </row>
        <row r="952">
          <cell r="A952">
            <v>2140199</v>
          </cell>
          <cell r="B952" t="str">
            <v>其他公路水路运输支出</v>
          </cell>
          <cell r="C952">
            <v>1265</v>
          </cell>
        </row>
        <row r="953">
          <cell r="A953">
            <v>21402</v>
          </cell>
          <cell r="B953" t="str">
            <v>铁路运输</v>
          </cell>
          <cell r="C953">
            <v>0</v>
          </cell>
        </row>
        <row r="954">
          <cell r="A954">
            <v>2140201</v>
          </cell>
          <cell r="B954" t="str">
            <v>行政运行</v>
          </cell>
          <cell r="C954">
            <v>0</v>
          </cell>
        </row>
        <row r="955">
          <cell r="A955">
            <v>2140202</v>
          </cell>
          <cell r="B955" t="str">
            <v>一般行政管理事务</v>
          </cell>
          <cell r="C955">
            <v>0</v>
          </cell>
        </row>
        <row r="956">
          <cell r="A956">
            <v>2140203</v>
          </cell>
          <cell r="B956" t="str">
            <v>机关服务</v>
          </cell>
          <cell r="C956">
            <v>0</v>
          </cell>
        </row>
        <row r="957">
          <cell r="A957">
            <v>2140204</v>
          </cell>
          <cell r="B957" t="str">
            <v>铁路路网建设</v>
          </cell>
          <cell r="C957">
            <v>0</v>
          </cell>
        </row>
        <row r="958">
          <cell r="A958">
            <v>2140205</v>
          </cell>
          <cell r="B958" t="str">
            <v>铁路还贷专项</v>
          </cell>
          <cell r="C958">
            <v>0</v>
          </cell>
        </row>
        <row r="959">
          <cell r="A959">
            <v>2140206</v>
          </cell>
          <cell r="B959" t="str">
            <v>铁路安全</v>
          </cell>
          <cell r="C959">
            <v>0</v>
          </cell>
        </row>
        <row r="960">
          <cell r="A960">
            <v>2140207</v>
          </cell>
          <cell r="B960" t="str">
            <v>铁路专项运输</v>
          </cell>
          <cell r="C960">
            <v>0</v>
          </cell>
        </row>
        <row r="961">
          <cell r="A961">
            <v>2140208</v>
          </cell>
          <cell r="B961" t="str">
            <v>行业监管</v>
          </cell>
          <cell r="C961">
            <v>0</v>
          </cell>
        </row>
        <row r="962">
          <cell r="A962">
            <v>2140299</v>
          </cell>
          <cell r="B962" t="str">
            <v>其他铁路运输支出</v>
          </cell>
          <cell r="C962">
            <v>0</v>
          </cell>
        </row>
        <row r="963">
          <cell r="A963">
            <v>21403</v>
          </cell>
          <cell r="B963" t="str">
            <v>民用航空运输</v>
          </cell>
          <cell r="C963">
            <v>0</v>
          </cell>
        </row>
        <row r="964">
          <cell r="A964">
            <v>2140301</v>
          </cell>
          <cell r="B964" t="str">
            <v>行政运行</v>
          </cell>
          <cell r="C964">
            <v>0</v>
          </cell>
        </row>
        <row r="965">
          <cell r="A965">
            <v>2140302</v>
          </cell>
          <cell r="B965" t="str">
            <v>一般行政管理事务</v>
          </cell>
          <cell r="C965">
            <v>0</v>
          </cell>
        </row>
        <row r="966">
          <cell r="A966">
            <v>2140303</v>
          </cell>
          <cell r="B966" t="str">
            <v>机关服务</v>
          </cell>
          <cell r="C966">
            <v>0</v>
          </cell>
        </row>
        <row r="967">
          <cell r="A967">
            <v>2140304</v>
          </cell>
          <cell r="B967" t="str">
            <v>机场建设</v>
          </cell>
          <cell r="C967">
            <v>0</v>
          </cell>
        </row>
        <row r="968">
          <cell r="A968">
            <v>2140305</v>
          </cell>
          <cell r="B968" t="str">
            <v>空管系统建设</v>
          </cell>
          <cell r="C968">
            <v>0</v>
          </cell>
        </row>
        <row r="969">
          <cell r="A969">
            <v>2140306</v>
          </cell>
          <cell r="B969" t="str">
            <v>民航还贷专项支出</v>
          </cell>
          <cell r="C969">
            <v>0</v>
          </cell>
        </row>
        <row r="970">
          <cell r="A970">
            <v>2140307</v>
          </cell>
          <cell r="B970" t="str">
            <v>民用航空安全</v>
          </cell>
          <cell r="C970">
            <v>0</v>
          </cell>
        </row>
        <row r="971">
          <cell r="A971">
            <v>2140308</v>
          </cell>
          <cell r="B971" t="str">
            <v>民航专项运输</v>
          </cell>
          <cell r="C971">
            <v>0</v>
          </cell>
        </row>
        <row r="972">
          <cell r="A972">
            <v>2140399</v>
          </cell>
          <cell r="B972" t="str">
            <v>其他民用航空运输支出</v>
          </cell>
          <cell r="C972">
            <v>0</v>
          </cell>
        </row>
        <row r="973">
          <cell r="A973">
            <v>21404</v>
          </cell>
          <cell r="B973" t="str">
            <v>成品油价格改革对交通运输的补贴◆</v>
          </cell>
          <cell r="C973">
            <v>0</v>
          </cell>
        </row>
        <row r="974">
          <cell r="A974">
            <v>2140401</v>
          </cell>
          <cell r="B974" t="str">
            <v>对城市公交的补贴◆</v>
          </cell>
          <cell r="C974">
            <v>0</v>
          </cell>
        </row>
        <row r="975">
          <cell r="A975">
            <v>2140402</v>
          </cell>
          <cell r="B975" t="str">
            <v>对农村道路客运的补贴◆</v>
          </cell>
          <cell r="C975">
            <v>0</v>
          </cell>
        </row>
        <row r="976">
          <cell r="A976">
            <v>2140403</v>
          </cell>
          <cell r="B976" t="str">
            <v>对出租车的补贴◆</v>
          </cell>
          <cell r="C976">
            <v>0</v>
          </cell>
        </row>
        <row r="977">
          <cell r="A977">
            <v>2140499</v>
          </cell>
          <cell r="B977" t="str">
            <v>成品油价格改革补贴其他支出◆</v>
          </cell>
          <cell r="C977">
            <v>0</v>
          </cell>
        </row>
        <row r="978">
          <cell r="A978">
            <v>21405</v>
          </cell>
          <cell r="B978" t="str">
            <v>邮政业支出</v>
          </cell>
          <cell r="C978">
            <v>0</v>
          </cell>
        </row>
        <row r="979">
          <cell r="A979">
            <v>2140501</v>
          </cell>
          <cell r="B979" t="str">
            <v>行政运行</v>
          </cell>
          <cell r="C979">
            <v>0</v>
          </cell>
        </row>
        <row r="980">
          <cell r="A980">
            <v>2140502</v>
          </cell>
          <cell r="B980" t="str">
            <v>一般行政管理事务</v>
          </cell>
          <cell r="C980">
            <v>0</v>
          </cell>
        </row>
        <row r="981">
          <cell r="A981">
            <v>2140503</v>
          </cell>
          <cell r="B981" t="str">
            <v>机关服务</v>
          </cell>
          <cell r="C981">
            <v>0</v>
          </cell>
        </row>
        <row r="982">
          <cell r="A982">
            <v>2140504</v>
          </cell>
          <cell r="B982" t="str">
            <v>行业监管</v>
          </cell>
          <cell r="C982">
            <v>0</v>
          </cell>
        </row>
        <row r="983">
          <cell r="A983">
            <v>2140505</v>
          </cell>
          <cell r="B983" t="str">
            <v>邮政普遍服务与特殊服务</v>
          </cell>
          <cell r="C983">
            <v>0</v>
          </cell>
        </row>
        <row r="984">
          <cell r="A984">
            <v>2140599</v>
          </cell>
          <cell r="B984" t="str">
            <v>其他邮政业支出</v>
          </cell>
          <cell r="C984">
            <v>0</v>
          </cell>
        </row>
        <row r="985">
          <cell r="A985">
            <v>21406</v>
          </cell>
          <cell r="B985" t="str">
            <v>车辆购置税支出</v>
          </cell>
          <cell r="C985">
            <v>0</v>
          </cell>
        </row>
        <row r="986">
          <cell r="A986">
            <v>2140601</v>
          </cell>
          <cell r="B986" t="str">
            <v>车辆购置税用于公路等基础设施建设支出</v>
          </cell>
          <cell r="C986">
            <v>0</v>
          </cell>
        </row>
        <row r="987">
          <cell r="A987">
            <v>2140602</v>
          </cell>
          <cell r="B987" t="str">
            <v>车辆购置税用于农村公路建设支出</v>
          </cell>
          <cell r="C987">
            <v>0</v>
          </cell>
        </row>
        <row r="988">
          <cell r="A988">
            <v>2140603</v>
          </cell>
          <cell r="B988" t="str">
            <v>车辆购置税用于老旧汽车报废更新补贴</v>
          </cell>
          <cell r="C988">
            <v>0</v>
          </cell>
        </row>
        <row r="989">
          <cell r="A989">
            <v>2140699</v>
          </cell>
          <cell r="B989" t="str">
            <v>车辆购置税其他支出</v>
          </cell>
          <cell r="C989">
            <v>0</v>
          </cell>
        </row>
        <row r="990">
          <cell r="A990">
            <v>21499</v>
          </cell>
          <cell r="B990" t="str">
            <v>其他交通运输支出</v>
          </cell>
          <cell r="C990">
            <v>0</v>
          </cell>
        </row>
        <row r="991">
          <cell r="A991">
            <v>2149901</v>
          </cell>
          <cell r="B991" t="str">
            <v>公共交通运营补助</v>
          </cell>
          <cell r="C991">
            <v>0</v>
          </cell>
        </row>
        <row r="992">
          <cell r="A992">
            <v>2149999</v>
          </cell>
          <cell r="B992" t="str">
            <v>其他交通运输支出</v>
          </cell>
          <cell r="C992">
            <v>0</v>
          </cell>
        </row>
        <row r="993">
          <cell r="A993">
            <v>215</v>
          </cell>
          <cell r="B993" t="str">
            <v>十四、资源勘探工业信息等支出</v>
          </cell>
          <cell r="C993">
            <v>608</v>
          </cell>
        </row>
        <row r="994">
          <cell r="A994">
            <v>21501</v>
          </cell>
          <cell r="B994" t="str">
            <v>资源勘探开发</v>
          </cell>
          <cell r="C994">
            <v>0</v>
          </cell>
        </row>
        <row r="995">
          <cell r="A995">
            <v>2150101</v>
          </cell>
          <cell r="B995" t="str">
            <v>行政运行</v>
          </cell>
          <cell r="C995">
            <v>0</v>
          </cell>
        </row>
        <row r="996">
          <cell r="A996">
            <v>2150102</v>
          </cell>
          <cell r="B996" t="str">
            <v>一般行政管理事务</v>
          </cell>
          <cell r="C996">
            <v>0</v>
          </cell>
        </row>
        <row r="997">
          <cell r="A997">
            <v>2150103</v>
          </cell>
          <cell r="B997" t="str">
            <v>机关服务</v>
          </cell>
          <cell r="C997">
            <v>0</v>
          </cell>
        </row>
        <row r="998">
          <cell r="A998">
            <v>2150104</v>
          </cell>
          <cell r="B998" t="str">
            <v>煤炭勘探开采和洗选</v>
          </cell>
          <cell r="C998">
            <v>0</v>
          </cell>
        </row>
        <row r="999">
          <cell r="A999">
            <v>2150105</v>
          </cell>
          <cell r="B999" t="str">
            <v>石油和天然气勘探开采</v>
          </cell>
          <cell r="C999">
            <v>0</v>
          </cell>
        </row>
        <row r="1000">
          <cell r="A1000">
            <v>2150106</v>
          </cell>
          <cell r="B1000" t="str">
            <v>黑色金属矿勘探和采选</v>
          </cell>
          <cell r="C1000">
            <v>0</v>
          </cell>
        </row>
        <row r="1001">
          <cell r="A1001">
            <v>2150107</v>
          </cell>
          <cell r="B1001" t="str">
            <v>有色金属矿勘探和采选</v>
          </cell>
          <cell r="C1001">
            <v>0</v>
          </cell>
        </row>
        <row r="1002">
          <cell r="A1002">
            <v>2150108</v>
          </cell>
          <cell r="B1002" t="str">
            <v>非金属矿勘探和采选</v>
          </cell>
          <cell r="C1002">
            <v>0</v>
          </cell>
        </row>
        <row r="1003">
          <cell r="A1003">
            <v>2150199</v>
          </cell>
          <cell r="B1003" t="str">
            <v>其他资源勘探业支出</v>
          </cell>
          <cell r="C1003">
            <v>0</v>
          </cell>
        </row>
        <row r="1004">
          <cell r="A1004">
            <v>21502</v>
          </cell>
          <cell r="B1004" t="str">
            <v>制造业</v>
          </cell>
          <cell r="C1004">
            <v>0</v>
          </cell>
        </row>
        <row r="1005">
          <cell r="A1005">
            <v>2150201</v>
          </cell>
          <cell r="B1005" t="str">
            <v>行政运行</v>
          </cell>
          <cell r="C1005">
            <v>0</v>
          </cell>
        </row>
        <row r="1006">
          <cell r="A1006">
            <v>2150202</v>
          </cell>
          <cell r="B1006" t="str">
            <v>一般行政管理事务</v>
          </cell>
          <cell r="C1006">
            <v>0</v>
          </cell>
        </row>
        <row r="1007">
          <cell r="A1007">
            <v>2150203</v>
          </cell>
          <cell r="B1007" t="str">
            <v>机关服务</v>
          </cell>
          <cell r="C1007">
            <v>0</v>
          </cell>
        </row>
        <row r="1008">
          <cell r="A1008">
            <v>2150204</v>
          </cell>
          <cell r="B1008" t="str">
            <v>纺织业</v>
          </cell>
          <cell r="C1008">
            <v>0</v>
          </cell>
        </row>
        <row r="1009">
          <cell r="A1009">
            <v>2150205</v>
          </cell>
          <cell r="B1009" t="str">
            <v>医药制造业</v>
          </cell>
          <cell r="C1009">
            <v>0</v>
          </cell>
        </row>
        <row r="1010">
          <cell r="A1010">
            <v>2150206</v>
          </cell>
          <cell r="B1010" t="str">
            <v>非金属矿物制品业</v>
          </cell>
          <cell r="C1010">
            <v>0</v>
          </cell>
        </row>
        <row r="1011">
          <cell r="A1011">
            <v>2150207</v>
          </cell>
          <cell r="B1011" t="str">
            <v>通信设备、计算机及其他电子设备制造业</v>
          </cell>
          <cell r="C1011">
            <v>0</v>
          </cell>
        </row>
        <row r="1012">
          <cell r="A1012">
            <v>2150208</v>
          </cell>
          <cell r="B1012" t="str">
            <v>交通运输设备制造业</v>
          </cell>
          <cell r="C1012">
            <v>0</v>
          </cell>
        </row>
        <row r="1013">
          <cell r="A1013">
            <v>2150209</v>
          </cell>
          <cell r="B1013" t="str">
            <v>电气机械及器材制造业</v>
          </cell>
          <cell r="C1013">
            <v>0</v>
          </cell>
        </row>
        <row r="1014">
          <cell r="A1014">
            <v>2150210</v>
          </cell>
          <cell r="B1014" t="str">
            <v>工艺品及其他制造业</v>
          </cell>
          <cell r="C1014">
            <v>0</v>
          </cell>
        </row>
        <row r="1015">
          <cell r="A1015">
            <v>2150212</v>
          </cell>
          <cell r="B1015" t="str">
            <v>石油加工、炼焦及核燃料加工业</v>
          </cell>
          <cell r="C1015">
            <v>0</v>
          </cell>
        </row>
        <row r="1016">
          <cell r="A1016">
            <v>2150213</v>
          </cell>
          <cell r="B1016" t="str">
            <v>化学原料及化学制品制造业</v>
          </cell>
          <cell r="C1016">
            <v>0</v>
          </cell>
        </row>
        <row r="1017">
          <cell r="A1017">
            <v>2150214</v>
          </cell>
          <cell r="B1017" t="str">
            <v>黑色金属冶炼及压延加工业</v>
          </cell>
          <cell r="C1017">
            <v>0</v>
          </cell>
        </row>
        <row r="1018">
          <cell r="A1018">
            <v>2150215</v>
          </cell>
          <cell r="B1018" t="str">
            <v>有色金属冶炼及压延加工业</v>
          </cell>
          <cell r="C1018">
            <v>0</v>
          </cell>
        </row>
        <row r="1019">
          <cell r="A1019">
            <v>2150299</v>
          </cell>
          <cell r="B1019" t="str">
            <v>其他制造业支出</v>
          </cell>
          <cell r="C1019">
            <v>0</v>
          </cell>
        </row>
        <row r="1020">
          <cell r="A1020">
            <v>21503</v>
          </cell>
          <cell r="B1020" t="str">
            <v>建筑业</v>
          </cell>
          <cell r="C1020">
            <v>0</v>
          </cell>
        </row>
        <row r="1021">
          <cell r="A1021">
            <v>2150301</v>
          </cell>
          <cell r="B1021" t="str">
            <v>行政运行</v>
          </cell>
          <cell r="C1021">
            <v>0</v>
          </cell>
        </row>
        <row r="1022">
          <cell r="A1022">
            <v>2150302</v>
          </cell>
          <cell r="B1022" t="str">
            <v>一般行政管理事务</v>
          </cell>
          <cell r="C1022">
            <v>0</v>
          </cell>
        </row>
        <row r="1023">
          <cell r="A1023">
            <v>2150303</v>
          </cell>
          <cell r="B1023" t="str">
            <v>机关服务</v>
          </cell>
          <cell r="C1023">
            <v>0</v>
          </cell>
        </row>
        <row r="1024">
          <cell r="A1024">
            <v>2150399</v>
          </cell>
          <cell r="B1024" t="str">
            <v>其他建筑业支出</v>
          </cell>
          <cell r="C1024">
            <v>0</v>
          </cell>
        </row>
        <row r="1025">
          <cell r="A1025">
            <v>21505</v>
          </cell>
          <cell r="B1025" t="str">
            <v>工业和信息产业监管</v>
          </cell>
          <cell r="C1025">
            <v>572</v>
          </cell>
        </row>
        <row r="1026">
          <cell r="A1026">
            <v>2150501</v>
          </cell>
          <cell r="B1026" t="str">
            <v>行政运行</v>
          </cell>
          <cell r="C1026">
            <v>425</v>
          </cell>
        </row>
        <row r="1027">
          <cell r="A1027">
            <v>2150502</v>
          </cell>
          <cell r="B1027" t="str">
            <v>一般行政管理事务</v>
          </cell>
          <cell r="C1027">
            <v>0</v>
          </cell>
        </row>
        <row r="1028">
          <cell r="A1028">
            <v>2150503</v>
          </cell>
          <cell r="B1028" t="str">
            <v>机关服务</v>
          </cell>
          <cell r="C1028">
            <v>0</v>
          </cell>
        </row>
        <row r="1029">
          <cell r="A1029">
            <v>2150505</v>
          </cell>
          <cell r="B1029" t="str">
            <v>战备应急</v>
          </cell>
          <cell r="C1029">
            <v>0</v>
          </cell>
        </row>
        <row r="1030">
          <cell r="A1030">
            <v>2150507</v>
          </cell>
          <cell r="B1030" t="str">
            <v>专用通信</v>
          </cell>
          <cell r="C1030">
            <v>0</v>
          </cell>
        </row>
        <row r="1031">
          <cell r="A1031">
            <v>2150508</v>
          </cell>
          <cell r="B1031" t="str">
            <v>无线电及信息通信监管</v>
          </cell>
          <cell r="C1031">
            <v>0</v>
          </cell>
        </row>
        <row r="1032">
          <cell r="A1032">
            <v>2150516</v>
          </cell>
          <cell r="B1032" t="str">
            <v>工程建设及运行维护</v>
          </cell>
          <cell r="C1032">
            <v>0</v>
          </cell>
        </row>
        <row r="1033">
          <cell r="A1033">
            <v>2150517</v>
          </cell>
          <cell r="B1033" t="str">
            <v>产业发展</v>
          </cell>
          <cell r="C1033">
            <v>0</v>
          </cell>
        </row>
        <row r="1034">
          <cell r="A1034">
            <v>2150550</v>
          </cell>
          <cell r="B1034" t="str">
            <v>事业运行</v>
          </cell>
          <cell r="C1034">
            <v>20</v>
          </cell>
        </row>
        <row r="1035">
          <cell r="A1035">
            <v>2150599</v>
          </cell>
          <cell r="B1035" t="str">
            <v>其他工业和信息产业监管支出</v>
          </cell>
          <cell r="C1035">
            <v>127</v>
          </cell>
        </row>
        <row r="1036">
          <cell r="A1036">
            <v>21507</v>
          </cell>
          <cell r="B1036" t="str">
            <v>国有资产监管</v>
          </cell>
          <cell r="C1036">
            <v>0</v>
          </cell>
        </row>
        <row r="1037">
          <cell r="A1037">
            <v>2150701</v>
          </cell>
          <cell r="B1037" t="str">
            <v>行政运行</v>
          </cell>
          <cell r="C1037">
            <v>0</v>
          </cell>
        </row>
        <row r="1038">
          <cell r="A1038">
            <v>2150702</v>
          </cell>
          <cell r="B1038" t="str">
            <v>一般行政管理事务</v>
          </cell>
          <cell r="C1038">
            <v>0</v>
          </cell>
        </row>
        <row r="1039">
          <cell r="A1039">
            <v>2150703</v>
          </cell>
          <cell r="B1039" t="str">
            <v>机关服务</v>
          </cell>
          <cell r="C1039">
            <v>0</v>
          </cell>
        </row>
        <row r="1040">
          <cell r="A1040">
            <v>2150704</v>
          </cell>
          <cell r="B1040" t="str">
            <v>国有企业监事会专项</v>
          </cell>
          <cell r="C1040">
            <v>0</v>
          </cell>
        </row>
        <row r="1041">
          <cell r="A1041">
            <v>2150705</v>
          </cell>
          <cell r="B1041" t="str">
            <v>中央企业专项管理</v>
          </cell>
          <cell r="C1041">
            <v>0</v>
          </cell>
        </row>
        <row r="1042">
          <cell r="A1042">
            <v>2150799</v>
          </cell>
          <cell r="B1042" t="str">
            <v>其他国有资产监管支出</v>
          </cell>
          <cell r="C1042">
            <v>0</v>
          </cell>
        </row>
        <row r="1043">
          <cell r="A1043">
            <v>21508</v>
          </cell>
          <cell r="B1043" t="str">
            <v>支持中小企业发展和管理支出</v>
          </cell>
          <cell r="C1043">
            <v>36</v>
          </cell>
        </row>
        <row r="1044">
          <cell r="A1044">
            <v>2150801</v>
          </cell>
          <cell r="B1044" t="str">
            <v>行政运行</v>
          </cell>
          <cell r="C1044">
            <v>0</v>
          </cell>
        </row>
        <row r="1045">
          <cell r="A1045">
            <v>2150802</v>
          </cell>
          <cell r="B1045" t="str">
            <v>一般行政管理事务</v>
          </cell>
          <cell r="C1045">
            <v>0</v>
          </cell>
        </row>
        <row r="1046">
          <cell r="A1046">
            <v>2150803</v>
          </cell>
          <cell r="B1046" t="str">
            <v>机关服务</v>
          </cell>
          <cell r="C1046">
            <v>0</v>
          </cell>
        </row>
        <row r="1047">
          <cell r="A1047">
            <v>2150804</v>
          </cell>
          <cell r="B1047" t="str">
            <v>科技型中小企业技术创新基金</v>
          </cell>
          <cell r="C1047">
            <v>0</v>
          </cell>
        </row>
        <row r="1048">
          <cell r="A1048">
            <v>2150805</v>
          </cell>
          <cell r="B1048" t="str">
            <v>中小企业发展专项★</v>
          </cell>
          <cell r="C1048">
            <v>36</v>
          </cell>
        </row>
        <row r="1049">
          <cell r="A1049">
            <v>2150806</v>
          </cell>
          <cell r="B1049" t="str">
            <v>减免房租补贴</v>
          </cell>
          <cell r="C1049">
            <v>0</v>
          </cell>
        </row>
        <row r="1050">
          <cell r="A1050">
            <v>2150899</v>
          </cell>
          <cell r="B1050" t="str">
            <v>其他支持中小企业发展和管理支出</v>
          </cell>
          <cell r="C1050">
            <v>0</v>
          </cell>
        </row>
        <row r="1051">
          <cell r="A1051">
            <v>21599</v>
          </cell>
          <cell r="B1051" t="str">
            <v>其他资源勘探工业信息等支出</v>
          </cell>
          <cell r="C1051">
            <v>0</v>
          </cell>
        </row>
        <row r="1052">
          <cell r="A1052">
            <v>2159901</v>
          </cell>
          <cell r="B1052" t="str">
            <v>黄金事务</v>
          </cell>
          <cell r="C1052">
            <v>0</v>
          </cell>
        </row>
        <row r="1053">
          <cell r="A1053">
            <v>2159904</v>
          </cell>
          <cell r="B1053" t="str">
            <v>技术改造支出</v>
          </cell>
          <cell r="C1053">
            <v>0</v>
          </cell>
        </row>
        <row r="1054">
          <cell r="A1054">
            <v>2159905</v>
          </cell>
          <cell r="B1054" t="str">
            <v>中药材扶持资金支出</v>
          </cell>
          <cell r="C1054">
            <v>0</v>
          </cell>
        </row>
        <row r="1055">
          <cell r="A1055">
            <v>2159906</v>
          </cell>
          <cell r="B1055" t="str">
            <v>重点产业振兴和技术改造项目贷款贴息</v>
          </cell>
          <cell r="C1055">
            <v>0</v>
          </cell>
        </row>
        <row r="1056">
          <cell r="A1056">
            <v>2159999</v>
          </cell>
          <cell r="B1056" t="str">
            <v>其他资源勘探工业信息等支出</v>
          </cell>
          <cell r="C1056">
            <v>0</v>
          </cell>
        </row>
        <row r="1057">
          <cell r="A1057">
            <v>216</v>
          </cell>
          <cell r="B1057" t="str">
            <v>十五、商业服务业等支出</v>
          </cell>
          <cell r="C1057">
            <v>321</v>
          </cell>
        </row>
        <row r="1058">
          <cell r="A1058">
            <v>21602</v>
          </cell>
          <cell r="B1058" t="str">
            <v>商业流通事务</v>
          </cell>
          <cell r="C1058">
            <v>321</v>
          </cell>
        </row>
        <row r="1059">
          <cell r="A1059">
            <v>2160201</v>
          </cell>
          <cell r="B1059" t="str">
            <v>行政运行</v>
          </cell>
          <cell r="C1059">
            <v>228</v>
          </cell>
        </row>
        <row r="1060">
          <cell r="A1060">
            <v>2160202</v>
          </cell>
          <cell r="B1060" t="str">
            <v>一般行政管理事务</v>
          </cell>
          <cell r="C1060">
            <v>0</v>
          </cell>
        </row>
        <row r="1061">
          <cell r="A1061">
            <v>2160203</v>
          </cell>
          <cell r="B1061" t="str">
            <v>机关服务</v>
          </cell>
          <cell r="C1061">
            <v>0</v>
          </cell>
        </row>
        <row r="1062">
          <cell r="A1062">
            <v>2160216</v>
          </cell>
          <cell r="B1062" t="str">
            <v>食品流通安全补贴</v>
          </cell>
          <cell r="C1062">
            <v>0</v>
          </cell>
        </row>
        <row r="1063">
          <cell r="A1063">
            <v>2160217</v>
          </cell>
          <cell r="B1063" t="str">
            <v>市场监测及信息管理</v>
          </cell>
          <cell r="C1063">
            <v>0</v>
          </cell>
        </row>
        <row r="1064">
          <cell r="A1064">
            <v>2160218</v>
          </cell>
          <cell r="B1064" t="str">
            <v>民贸企业补贴</v>
          </cell>
          <cell r="C1064">
            <v>0</v>
          </cell>
        </row>
        <row r="1065">
          <cell r="A1065">
            <v>2160219</v>
          </cell>
          <cell r="B1065" t="str">
            <v>民贸民品贷款贴息</v>
          </cell>
          <cell r="C1065">
            <v>0</v>
          </cell>
        </row>
        <row r="1066">
          <cell r="A1066">
            <v>2160250</v>
          </cell>
          <cell r="B1066" t="str">
            <v>事业运行</v>
          </cell>
          <cell r="C1066">
            <v>0</v>
          </cell>
        </row>
        <row r="1067">
          <cell r="A1067">
            <v>2160299</v>
          </cell>
          <cell r="B1067" t="str">
            <v>其他商业流通事务支出</v>
          </cell>
          <cell r="C1067">
            <v>93</v>
          </cell>
        </row>
        <row r="1068">
          <cell r="A1068">
            <v>21606</v>
          </cell>
          <cell r="B1068" t="str">
            <v>涉外发展服务支出</v>
          </cell>
          <cell r="C1068">
            <v>0</v>
          </cell>
        </row>
        <row r="1069">
          <cell r="A1069">
            <v>2160601</v>
          </cell>
          <cell r="B1069" t="str">
            <v>行政运行</v>
          </cell>
          <cell r="C1069">
            <v>0</v>
          </cell>
        </row>
        <row r="1070">
          <cell r="A1070">
            <v>2160602</v>
          </cell>
          <cell r="B1070" t="str">
            <v>一般行政管理事务</v>
          </cell>
          <cell r="C1070">
            <v>0</v>
          </cell>
        </row>
        <row r="1071">
          <cell r="A1071">
            <v>2160603</v>
          </cell>
          <cell r="B1071" t="str">
            <v>机关服务</v>
          </cell>
          <cell r="C1071">
            <v>0</v>
          </cell>
        </row>
        <row r="1072">
          <cell r="A1072">
            <v>2160607</v>
          </cell>
          <cell r="B1072" t="str">
            <v>外商投资环境建设补助资金</v>
          </cell>
          <cell r="C1072">
            <v>0</v>
          </cell>
        </row>
        <row r="1073">
          <cell r="A1073">
            <v>2160699</v>
          </cell>
          <cell r="B1073" t="str">
            <v>其他涉外发展服务支出</v>
          </cell>
          <cell r="C1073">
            <v>0</v>
          </cell>
        </row>
        <row r="1074">
          <cell r="A1074">
            <v>21699</v>
          </cell>
          <cell r="B1074" t="str">
            <v>其他商业服务业等支出</v>
          </cell>
          <cell r="C1074">
            <v>0</v>
          </cell>
        </row>
        <row r="1075">
          <cell r="A1075">
            <v>2169901</v>
          </cell>
          <cell r="B1075" t="str">
            <v>服务业基础设施建设</v>
          </cell>
          <cell r="C1075">
            <v>0</v>
          </cell>
        </row>
        <row r="1076">
          <cell r="A1076">
            <v>2169999</v>
          </cell>
          <cell r="B1076" t="str">
            <v>其他商业服务业等支出</v>
          </cell>
          <cell r="C1076">
            <v>0</v>
          </cell>
        </row>
        <row r="1077">
          <cell r="A1077">
            <v>217</v>
          </cell>
          <cell r="B1077" t="str">
            <v>十六、金融支出</v>
          </cell>
          <cell r="C1077">
            <v>0</v>
          </cell>
        </row>
        <row r="1078">
          <cell r="A1078">
            <v>21701</v>
          </cell>
          <cell r="B1078" t="str">
            <v>金融部门行政支出</v>
          </cell>
          <cell r="C1078">
            <v>0</v>
          </cell>
        </row>
        <row r="1079">
          <cell r="A1079">
            <v>2170101</v>
          </cell>
          <cell r="B1079" t="str">
            <v>行政运行</v>
          </cell>
          <cell r="C1079">
            <v>0</v>
          </cell>
        </row>
        <row r="1080">
          <cell r="A1080">
            <v>2170102</v>
          </cell>
          <cell r="B1080" t="str">
            <v>一般行政管理事务</v>
          </cell>
          <cell r="C1080">
            <v>0</v>
          </cell>
        </row>
        <row r="1081">
          <cell r="A1081">
            <v>2170103</v>
          </cell>
          <cell r="B1081" t="str">
            <v>机关服务</v>
          </cell>
          <cell r="C1081">
            <v>0</v>
          </cell>
        </row>
        <row r="1082">
          <cell r="A1082">
            <v>2170104</v>
          </cell>
          <cell r="B1082" t="str">
            <v>安全防卫</v>
          </cell>
          <cell r="C1082">
            <v>0</v>
          </cell>
        </row>
        <row r="1083">
          <cell r="A1083">
            <v>2170150</v>
          </cell>
          <cell r="B1083" t="str">
            <v>事业运行</v>
          </cell>
          <cell r="C1083">
            <v>0</v>
          </cell>
        </row>
        <row r="1084">
          <cell r="A1084">
            <v>2170199</v>
          </cell>
          <cell r="B1084" t="str">
            <v>金融部门其他行政支出</v>
          </cell>
          <cell r="C1084">
            <v>0</v>
          </cell>
        </row>
        <row r="1085">
          <cell r="A1085">
            <v>21702</v>
          </cell>
          <cell r="B1085" t="str">
            <v>金融部门监管支出</v>
          </cell>
          <cell r="C1085">
            <v>0</v>
          </cell>
        </row>
        <row r="1086">
          <cell r="A1086">
            <v>2170201</v>
          </cell>
          <cell r="B1086" t="str">
            <v>货币发行</v>
          </cell>
          <cell r="C1086">
            <v>0</v>
          </cell>
        </row>
        <row r="1087">
          <cell r="A1087">
            <v>2170202</v>
          </cell>
          <cell r="B1087" t="str">
            <v>金融服务</v>
          </cell>
          <cell r="C1087">
            <v>0</v>
          </cell>
        </row>
        <row r="1088">
          <cell r="A1088">
            <v>2170203</v>
          </cell>
          <cell r="B1088" t="str">
            <v>反假币</v>
          </cell>
          <cell r="C1088">
            <v>0</v>
          </cell>
        </row>
        <row r="1089">
          <cell r="A1089">
            <v>2170204</v>
          </cell>
          <cell r="B1089" t="str">
            <v>重点金融机构监管</v>
          </cell>
          <cell r="C1089">
            <v>0</v>
          </cell>
        </row>
        <row r="1090">
          <cell r="A1090">
            <v>2170205</v>
          </cell>
          <cell r="B1090" t="str">
            <v>金融稽查与案件处理</v>
          </cell>
          <cell r="C1090">
            <v>0</v>
          </cell>
        </row>
        <row r="1091">
          <cell r="A1091">
            <v>2170206</v>
          </cell>
          <cell r="B1091" t="str">
            <v>金融行业电子化建设</v>
          </cell>
          <cell r="C1091">
            <v>0</v>
          </cell>
        </row>
        <row r="1092">
          <cell r="A1092">
            <v>2170207</v>
          </cell>
          <cell r="B1092" t="str">
            <v>从业人员资格考试</v>
          </cell>
          <cell r="C1092">
            <v>0</v>
          </cell>
        </row>
        <row r="1093">
          <cell r="A1093">
            <v>2170208</v>
          </cell>
          <cell r="B1093" t="str">
            <v>反洗钱</v>
          </cell>
          <cell r="C1093">
            <v>0</v>
          </cell>
        </row>
        <row r="1094">
          <cell r="A1094">
            <v>2170299</v>
          </cell>
          <cell r="B1094" t="str">
            <v>金融部门其他监管支出</v>
          </cell>
          <cell r="C1094">
            <v>0</v>
          </cell>
        </row>
        <row r="1095">
          <cell r="A1095">
            <v>21703</v>
          </cell>
          <cell r="B1095" t="str">
            <v>金融发展支出</v>
          </cell>
          <cell r="C1095">
            <v>0</v>
          </cell>
        </row>
        <row r="1096">
          <cell r="A1096">
            <v>2170301</v>
          </cell>
          <cell r="B1096" t="str">
            <v>政策性银行亏损补贴</v>
          </cell>
          <cell r="C1096">
            <v>0</v>
          </cell>
        </row>
        <row r="1097">
          <cell r="A1097">
            <v>2170302</v>
          </cell>
          <cell r="B1097" t="str">
            <v>利息费用补贴支出</v>
          </cell>
          <cell r="C1097">
            <v>0</v>
          </cell>
        </row>
        <row r="1098">
          <cell r="A1098">
            <v>2170303</v>
          </cell>
          <cell r="B1098" t="str">
            <v>补充资本金</v>
          </cell>
          <cell r="C1098">
            <v>0</v>
          </cell>
        </row>
        <row r="1099">
          <cell r="A1099">
            <v>2170304</v>
          </cell>
          <cell r="B1099" t="str">
            <v>风险基金补助</v>
          </cell>
          <cell r="C1099">
            <v>0</v>
          </cell>
        </row>
        <row r="1100">
          <cell r="A1100">
            <v>2170399</v>
          </cell>
          <cell r="B1100" t="str">
            <v>其他金融发展支出</v>
          </cell>
          <cell r="C1100">
            <v>0</v>
          </cell>
        </row>
        <row r="1101">
          <cell r="A1101">
            <v>21799</v>
          </cell>
          <cell r="B1101" t="str">
            <v>其他金融支出</v>
          </cell>
          <cell r="C1101">
            <v>0</v>
          </cell>
        </row>
        <row r="1102">
          <cell r="A1102">
            <v>2179902</v>
          </cell>
          <cell r="B1102" t="str">
            <v>重点企业贷款贴息</v>
          </cell>
          <cell r="C1102">
            <v>0</v>
          </cell>
        </row>
        <row r="1103">
          <cell r="A1103">
            <v>2179999</v>
          </cell>
          <cell r="B1103" t="str">
            <v>其他金融发展支出</v>
          </cell>
          <cell r="C1103">
            <v>0</v>
          </cell>
        </row>
        <row r="1104">
          <cell r="A1104">
            <v>219</v>
          </cell>
          <cell r="B1104" t="str">
            <v>十七、援助其他地区支出</v>
          </cell>
          <cell r="C1104">
            <v>0</v>
          </cell>
        </row>
        <row r="1105">
          <cell r="A1105">
            <v>21901</v>
          </cell>
          <cell r="B1105" t="str">
            <v>一般公共服务</v>
          </cell>
        </row>
        <row r="1106">
          <cell r="A1106">
            <v>21902</v>
          </cell>
          <cell r="B1106" t="str">
            <v>教育</v>
          </cell>
        </row>
        <row r="1107">
          <cell r="A1107">
            <v>21903</v>
          </cell>
          <cell r="B1107" t="str">
            <v>文化旅游体育与传媒</v>
          </cell>
        </row>
        <row r="1108">
          <cell r="A1108">
            <v>21904</v>
          </cell>
          <cell r="B1108" t="str">
            <v>卫生健康</v>
          </cell>
        </row>
        <row r="1109">
          <cell r="A1109">
            <v>21905</v>
          </cell>
          <cell r="B1109" t="str">
            <v>节能环保</v>
          </cell>
        </row>
        <row r="1110">
          <cell r="A1110">
            <v>21906</v>
          </cell>
          <cell r="B1110" t="str">
            <v>农业农村</v>
          </cell>
        </row>
        <row r="1111">
          <cell r="A1111">
            <v>21907</v>
          </cell>
          <cell r="B1111" t="str">
            <v>交通运输</v>
          </cell>
        </row>
        <row r="1112">
          <cell r="A1112">
            <v>21908</v>
          </cell>
          <cell r="B1112" t="str">
            <v>住房保障</v>
          </cell>
        </row>
        <row r="1113">
          <cell r="A1113">
            <v>21999</v>
          </cell>
          <cell r="B1113" t="str">
            <v>其他支出</v>
          </cell>
        </row>
        <row r="1114">
          <cell r="A1114">
            <v>220</v>
          </cell>
          <cell r="B1114" t="str">
            <v>十八、自然资源海洋气象等支出</v>
          </cell>
          <cell r="C1114">
            <v>1774</v>
          </cell>
        </row>
        <row r="1115">
          <cell r="A1115">
            <v>22001</v>
          </cell>
          <cell r="B1115" t="str">
            <v>自然资源事务</v>
          </cell>
          <cell r="C1115">
            <v>1716</v>
          </cell>
        </row>
        <row r="1116">
          <cell r="A1116">
            <v>2200101</v>
          </cell>
          <cell r="B1116" t="str">
            <v>行政运行</v>
          </cell>
          <cell r="C1116">
            <v>527</v>
          </cell>
        </row>
        <row r="1117">
          <cell r="A1117">
            <v>2200102</v>
          </cell>
          <cell r="B1117" t="str">
            <v>一般行政管理事务</v>
          </cell>
          <cell r="C1117">
            <v>0</v>
          </cell>
        </row>
        <row r="1118">
          <cell r="A1118">
            <v>2200103</v>
          </cell>
          <cell r="B1118" t="str">
            <v>机关服务</v>
          </cell>
          <cell r="C1118">
            <v>0</v>
          </cell>
        </row>
        <row r="1119">
          <cell r="A1119">
            <v>2200104</v>
          </cell>
          <cell r="B1119" t="str">
            <v>自然资源规划及管理</v>
          </cell>
          <cell r="C1119">
            <v>0</v>
          </cell>
        </row>
        <row r="1120">
          <cell r="A1120">
            <v>2200106</v>
          </cell>
          <cell r="B1120" t="str">
            <v>自然资源利用与保护</v>
          </cell>
          <cell r="C1120">
            <v>299</v>
          </cell>
        </row>
        <row r="1121">
          <cell r="A1121">
            <v>2200107</v>
          </cell>
          <cell r="B1121" t="str">
            <v>自然资源社会公益服务</v>
          </cell>
          <cell r="C1121">
            <v>0</v>
          </cell>
        </row>
        <row r="1122">
          <cell r="A1122">
            <v>2200108</v>
          </cell>
          <cell r="B1122" t="str">
            <v>自然资源行业业务管理</v>
          </cell>
          <cell r="C1122">
            <v>40</v>
          </cell>
        </row>
        <row r="1123">
          <cell r="A1123">
            <v>2200109</v>
          </cell>
          <cell r="B1123" t="str">
            <v>自然资源调查与确权登记</v>
          </cell>
          <cell r="C1123">
            <v>0</v>
          </cell>
        </row>
        <row r="1124">
          <cell r="A1124">
            <v>2200112</v>
          </cell>
          <cell r="B1124" t="str">
            <v>土地资源储备支出</v>
          </cell>
          <cell r="C1124">
            <v>0</v>
          </cell>
        </row>
        <row r="1125">
          <cell r="A1125">
            <v>2200113</v>
          </cell>
          <cell r="B1125" t="str">
            <v>地质矿产资源与环境调查</v>
          </cell>
          <cell r="C1125">
            <v>0</v>
          </cell>
        </row>
        <row r="1126">
          <cell r="A1126">
            <v>2200114</v>
          </cell>
          <cell r="B1126" t="str">
            <v>地质勘查与矿产资源管理</v>
          </cell>
          <cell r="C1126">
            <v>0</v>
          </cell>
        </row>
        <row r="1127">
          <cell r="A1127">
            <v>2200115</v>
          </cell>
          <cell r="B1127" t="str">
            <v>地质转产项目财政贴息</v>
          </cell>
          <cell r="C1127">
            <v>0</v>
          </cell>
        </row>
        <row r="1128">
          <cell r="A1128">
            <v>2200116</v>
          </cell>
          <cell r="B1128" t="str">
            <v>国外风险勘查</v>
          </cell>
          <cell r="C1128">
            <v>0</v>
          </cell>
        </row>
        <row r="1129">
          <cell r="A1129">
            <v>2200119</v>
          </cell>
          <cell r="B1129" t="str">
            <v>地质勘查基金（周转金）支出</v>
          </cell>
          <cell r="C1129">
            <v>0</v>
          </cell>
        </row>
        <row r="1130">
          <cell r="A1130">
            <v>2200120</v>
          </cell>
          <cell r="B1130" t="str">
            <v>海域与海岛管理</v>
          </cell>
          <cell r="C1130">
            <v>0</v>
          </cell>
        </row>
        <row r="1131">
          <cell r="A1131">
            <v>2200121</v>
          </cell>
          <cell r="B1131" t="str">
            <v>自然资源国际合作与海洋权益维护</v>
          </cell>
          <cell r="C1131">
            <v>0</v>
          </cell>
        </row>
        <row r="1132">
          <cell r="A1132">
            <v>2200122</v>
          </cell>
          <cell r="B1132" t="str">
            <v>自然资源卫星</v>
          </cell>
          <cell r="C1132">
            <v>0</v>
          </cell>
        </row>
        <row r="1133">
          <cell r="A1133">
            <v>2200123</v>
          </cell>
          <cell r="B1133" t="str">
            <v>极地考察</v>
          </cell>
          <cell r="C1133">
            <v>0</v>
          </cell>
        </row>
        <row r="1134">
          <cell r="A1134">
            <v>2200124</v>
          </cell>
          <cell r="B1134" t="str">
            <v>深海调查与资源开发</v>
          </cell>
          <cell r="C1134">
            <v>0</v>
          </cell>
        </row>
        <row r="1135">
          <cell r="A1135">
            <v>2200125</v>
          </cell>
          <cell r="B1135" t="str">
            <v>海港航标维护</v>
          </cell>
          <cell r="C1135">
            <v>0</v>
          </cell>
        </row>
        <row r="1136">
          <cell r="A1136">
            <v>2200126</v>
          </cell>
          <cell r="B1136" t="str">
            <v>海水淡化</v>
          </cell>
          <cell r="C1136">
            <v>0</v>
          </cell>
        </row>
        <row r="1137">
          <cell r="A1137">
            <v>2200127</v>
          </cell>
          <cell r="B1137" t="str">
            <v>无居民海岛使用金支出</v>
          </cell>
          <cell r="C1137">
            <v>0</v>
          </cell>
        </row>
        <row r="1138">
          <cell r="A1138">
            <v>2200128</v>
          </cell>
          <cell r="B1138" t="str">
            <v>海洋战略规划与预警监测</v>
          </cell>
          <cell r="C1138">
            <v>0</v>
          </cell>
        </row>
        <row r="1139">
          <cell r="A1139">
            <v>2200129</v>
          </cell>
          <cell r="B1139" t="str">
            <v>基础测绘与地理信息监管</v>
          </cell>
          <cell r="C1139">
            <v>0</v>
          </cell>
        </row>
        <row r="1140">
          <cell r="A1140">
            <v>2200150</v>
          </cell>
          <cell r="B1140" t="str">
            <v>事业运行</v>
          </cell>
          <cell r="C1140">
            <v>472</v>
          </cell>
        </row>
        <row r="1141">
          <cell r="A1141">
            <v>2200199</v>
          </cell>
          <cell r="B1141" t="str">
            <v>其他自然资源事务支出</v>
          </cell>
          <cell r="C1141">
            <v>378</v>
          </cell>
        </row>
        <row r="1142">
          <cell r="A1142">
            <v>22005</v>
          </cell>
          <cell r="B1142" t="str">
            <v>气象事务</v>
          </cell>
          <cell r="C1142">
            <v>58</v>
          </cell>
        </row>
        <row r="1143">
          <cell r="A1143">
            <v>2200501</v>
          </cell>
          <cell r="B1143" t="str">
            <v>行政运行</v>
          </cell>
          <cell r="C1143">
            <v>17</v>
          </cell>
        </row>
        <row r="1144">
          <cell r="A1144">
            <v>2200502</v>
          </cell>
          <cell r="B1144" t="str">
            <v>一般行政管理事务</v>
          </cell>
          <cell r="C1144">
            <v>2</v>
          </cell>
        </row>
        <row r="1145">
          <cell r="A1145">
            <v>2200503</v>
          </cell>
          <cell r="B1145" t="str">
            <v>机关服务</v>
          </cell>
          <cell r="C1145">
            <v>0</v>
          </cell>
        </row>
        <row r="1146">
          <cell r="A1146">
            <v>2200504</v>
          </cell>
          <cell r="B1146" t="str">
            <v>气象事业机构</v>
          </cell>
          <cell r="C1146">
            <v>11</v>
          </cell>
        </row>
        <row r="1147">
          <cell r="A1147">
            <v>2200506</v>
          </cell>
          <cell r="B1147" t="str">
            <v>气象探测</v>
          </cell>
          <cell r="C1147">
            <v>7</v>
          </cell>
        </row>
        <row r="1148">
          <cell r="A1148">
            <v>2200507</v>
          </cell>
          <cell r="B1148" t="str">
            <v>气象信息传输及管理</v>
          </cell>
          <cell r="C1148">
            <v>20</v>
          </cell>
        </row>
        <row r="1149">
          <cell r="A1149">
            <v>2200508</v>
          </cell>
          <cell r="B1149" t="str">
            <v>气象预报预测</v>
          </cell>
          <cell r="C1149">
            <v>0</v>
          </cell>
        </row>
        <row r="1150">
          <cell r="A1150">
            <v>2200509</v>
          </cell>
          <cell r="B1150" t="str">
            <v>气象服务</v>
          </cell>
          <cell r="C1150">
            <v>0</v>
          </cell>
        </row>
        <row r="1151">
          <cell r="A1151">
            <v>2200510</v>
          </cell>
          <cell r="B1151" t="str">
            <v>气象装备保障维护</v>
          </cell>
          <cell r="C1151">
            <v>0</v>
          </cell>
        </row>
        <row r="1152">
          <cell r="A1152">
            <v>2200511</v>
          </cell>
          <cell r="B1152" t="str">
            <v>气象基础设施建设与维修</v>
          </cell>
          <cell r="C1152">
            <v>0</v>
          </cell>
        </row>
        <row r="1153">
          <cell r="A1153">
            <v>2200512</v>
          </cell>
          <cell r="B1153" t="str">
            <v>气象卫星</v>
          </cell>
          <cell r="C1153">
            <v>0</v>
          </cell>
        </row>
        <row r="1154">
          <cell r="A1154">
            <v>2200513</v>
          </cell>
          <cell r="B1154" t="str">
            <v>气象法规与标准</v>
          </cell>
          <cell r="C1154">
            <v>0</v>
          </cell>
        </row>
        <row r="1155">
          <cell r="A1155">
            <v>2200514</v>
          </cell>
          <cell r="B1155" t="str">
            <v>气象资金审计稽查</v>
          </cell>
          <cell r="C1155">
            <v>0</v>
          </cell>
        </row>
        <row r="1156">
          <cell r="A1156">
            <v>2200599</v>
          </cell>
          <cell r="B1156" t="str">
            <v>其他气象事务支出</v>
          </cell>
          <cell r="C1156">
            <v>1</v>
          </cell>
        </row>
        <row r="1157">
          <cell r="A1157">
            <v>22099</v>
          </cell>
          <cell r="B1157" t="str">
            <v>其他自然资源海洋气象等支出</v>
          </cell>
          <cell r="C1157">
            <v>0</v>
          </cell>
        </row>
        <row r="1158">
          <cell r="A1158">
            <v>2209999</v>
          </cell>
          <cell r="B1158" t="str">
            <v>其他自然资源海洋气象等支出</v>
          </cell>
          <cell r="C1158">
            <v>0</v>
          </cell>
        </row>
        <row r="1159">
          <cell r="A1159">
            <v>221</v>
          </cell>
          <cell r="B1159" t="str">
            <v>十九、住房保障支出</v>
          </cell>
          <cell r="C1159">
            <v>8436</v>
          </cell>
        </row>
        <row r="1160">
          <cell r="A1160">
            <v>22101</v>
          </cell>
          <cell r="B1160" t="str">
            <v>保障性安居工程支出</v>
          </cell>
          <cell r="C1160">
            <v>57</v>
          </cell>
        </row>
        <row r="1161">
          <cell r="A1161">
            <v>2210101</v>
          </cell>
          <cell r="B1161" t="str">
            <v>廉租住房</v>
          </cell>
          <cell r="C1161">
            <v>0</v>
          </cell>
        </row>
        <row r="1162">
          <cell r="A1162">
            <v>2210102</v>
          </cell>
          <cell r="B1162" t="str">
            <v>沉陷区治理</v>
          </cell>
          <cell r="C1162">
            <v>0</v>
          </cell>
        </row>
        <row r="1163">
          <cell r="A1163">
            <v>2210103</v>
          </cell>
          <cell r="B1163" t="str">
            <v>棚户区改造</v>
          </cell>
          <cell r="C1163">
            <v>0</v>
          </cell>
        </row>
        <row r="1164">
          <cell r="A1164">
            <v>2210104</v>
          </cell>
          <cell r="B1164" t="str">
            <v>少数民族地区游牧民定居工程</v>
          </cell>
          <cell r="C1164">
            <v>0</v>
          </cell>
        </row>
        <row r="1165">
          <cell r="A1165">
            <v>2210105</v>
          </cell>
          <cell r="B1165" t="str">
            <v>农村危房改造</v>
          </cell>
          <cell r="C1165">
            <v>7</v>
          </cell>
        </row>
        <row r="1166">
          <cell r="A1166">
            <v>2210106</v>
          </cell>
          <cell r="B1166" t="str">
            <v>公共租赁住房</v>
          </cell>
          <cell r="C1166">
            <v>0</v>
          </cell>
        </row>
        <row r="1167">
          <cell r="A1167">
            <v>2210107</v>
          </cell>
          <cell r="B1167" t="str">
            <v>保障性住房租金补贴</v>
          </cell>
          <cell r="C1167">
            <v>50</v>
          </cell>
        </row>
        <row r="1168">
          <cell r="A1168">
            <v>2210108</v>
          </cell>
          <cell r="B1168" t="str">
            <v>老旧小区改造</v>
          </cell>
          <cell r="C1168">
            <v>0</v>
          </cell>
        </row>
        <row r="1169">
          <cell r="A1169">
            <v>2210109</v>
          </cell>
          <cell r="B1169" t="str">
            <v>住房租赁市场发展</v>
          </cell>
          <cell r="C1169">
            <v>0</v>
          </cell>
        </row>
        <row r="1170">
          <cell r="A1170">
            <v>2210110</v>
          </cell>
          <cell r="B1170" t="str">
            <v>保障性租赁住房▼</v>
          </cell>
          <cell r="C1170">
            <v>0</v>
          </cell>
        </row>
        <row r="1171">
          <cell r="A1171">
            <v>2210199</v>
          </cell>
          <cell r="B1171" t="str">
            <v>其他保障性安居工程支出</v>
          </cell>
          <cell r="C1171">
            <v>0</v>
          </cell>
        </row>
        <row r="1172">
          <cell r="A1172">
            <v>22102</v>
          </cell>
          <cell r="B1172" t="str">
            <v>住房改革支出</v>
          </cell>
          <cell r="C1172">
            <v>8379</v>
          </cell>
        </row>
        <row r="1173">
          <cell r="A1173">
            <v>2210201</v>
          </cell>
          <cell r="B1173" t="str">
            <v>住房公积金</v>
          </cell>
          <cell r="C1173">
            <v>7801</v>
          </cell>
        </row>
        <row r="1174">
          <cell r="A1174">
            <v>2210202</v>
          </cell>
          <cell r="B1174" t="str">
            <v>提租补贴</v>
          </cell>
          <cell r="C1174">
            <v>0</v>
          </cell>
        </row>
        <row r="1175">
          <cell r="A1175">
            <v>2210203</v>
          </cell>
          <cell r="B1175" t="str">
            <v>购房补贴</v>
          </cell>
          <cell r="C1175">
            <v>578</v>
          </cell>
        </row>
        <row r="1176">
          <cell r="A1176">
            <v>22103</v>
          </cell>
          <cell r="B1176" t="str">
            <v>城乡社区住宅</v>
          </cell>
          <cell r="C1176">
            <v>0</v>
          </cell>
        </row>
        <row r="1177">
          <cell r="A1177">
            <v>2210301</v>
          </cell>
          <cell r="B1177" t="str">
            <v>公有住房建设和维修改造支出</v>
          </cell>
          <cell r="C1177">
            <v>0</v>
          </cell>
        </row>
        <row r="1178">
          <cell r="A1178">
            <v>2210302</v>
          </cell>
          <cell r="B1178" t="str">
            <v>住房公积金管理</v>
          </cell>
          <cell r="C1178">
            <v>0</v>
          </cell>
        </row>
        <row r="1179">
          <cell r="A1179">
            <v>2210399</v>
          </cell>
          <cell r="B1179" t="str">
            <v>其他城乡社区住宅支出</v>
          </cell>
          <cell r="C1179">
            <v>0</v>
          </cell>
        </row>
        <row r="1180">
          <cell r="A1180">
            <v>222</v>
          </cell>
          <cell r="B1180" t="str">
            <v>二十、粮油物资储备支出</v>
          </cell>
          <cell r="C1180">
            <v>65</v>
          </cell>
        </row>
        <row r="1181">
          <cell r="A1181">
            <v>22201</v>
          </cell>
          <cell r="B1181" t="str">
            <v>粮油事务</v>
          </cell>
          <cell r="C1181">
            <v>65</v>
          </cell>
        </row>
        <row r="1182">
          <cell r="A1182">
            <v>2220101</v>
          </cell>
          <cell r="B1182" t="str">
            <v>行政运行</v>
          </cell>
          <cell r="C1182">
            <v>0</v>
          </cell>
        </row>
        <row r="1183">
          <cell r="A1183">
            <v>2220102</v>
          </cell>
          <cell r="B1183" t="str">
            <v>一般行政管理事务</v>
          </cell>
          <cell r="C1183">
            <v>0</v>
          </cell>
        </row>
        <row r="1184">
          <cell r="A1184">
            <v>2220103</v>
          </cell>
          <cell r="B1184" t="str">
            <v>机关服务</v>
          </cell>
          <cell r="C1184">
            <v>0</v>
          </cell>
        </row>
        <row r="1185">
          <cell r="A1185">
            <v>2220104</v>
          </cell>
          <cell r="B1185" t="str">
            <v>财务与审计支出</v>
          </cell>
          <cell r="C1185">
            <v>0</v>
          </cell>
        </row>
        <row r="1186">
          <cell r="A1186">
            <v>2220105</v>
          </cell>
          <cell r="B1186" t="str">
            <v>信息统计</v>
          </cell>
          <cell r="C1186">
            <v>2</v>
          </cell>
        </row>
        <row r="1187">
          <cell r="A1187">
            <v>2220106</v>
          </cell>
          <cell r="B1187" t="str">
            <v>专项业务活动</v>
          </cell>
          <cell r="C1187">
            <v>22</v>
          </cell>
        </row>
        <row r="1188">
          <cell r="A1188">
            <v>2220107</v>
          </cell>
          <cell r="B1188" t="str">
            <v>国家粮油差价补贴</v>
          </cell>
          <cell r="C1188">
            <v>0</v>
          </cell>
        </row>
        <row r="1189">
          <cell r="A1189">
            <v>2220112</v>
          </cell>
          <cell r="B1189" t="str">
            <v>粮食财务挂账利息补贴</v>
          </cell>
          <cell r="C1189">
            <v>0</v>
          </cell>
        </row>
        <row r="1190">
          <cell r="A1190">
            <v>2220113</v>
          </cell>
          <cell r="B1190" t="str">
            <v>粮食财务挂账消化款</v>
          </cell>
          <cell r="C1190">
            <v>0</v>
          </cell>
        </row>
        <row r="1191">
          <cell r="A1191">
            <v>2220114</v>
          </cell>
          <cell r="B1191" t="str">
            <v>处理陈化粮补贴</v>
          </cell>
          <cell r="C1191">
            <v>0</v>
          </cell>
        </row>
        <row r="1192">
          <cell r="A1192">
            <v>2220115</v>
          </cell>
          <cell r="B1192" t="str">
            <v>粮食风险基金</v>
          </cell>
          <cell r="C1192">
            <v>0</v>
          </cell>
        </row>
        <row r="1193">
          <cell r="A1193">
            <v>2220118</v>
          </cell>
          <cell r="B1193" t="str">
            <v>粮油市场调控专项资金</v>
          </cell>
          <cell r="C1193">
            <v>0</v>
          </cell>
        </row>
        <row r="1194">
          <cell r="A1194">
            <v>2220119</v>
          </cell>
          <cell r="B1194" t="str">
            <v>设施建设</v>
          </cell>
          <cell r="C1194">
            <v>0</v>
          </cell>
        </row>
        <row r="1195">
          <cell r="A1195">
            <v>2220120</v>
          </cell>
          <cell r="B1195" t="str">
            <v>设施安全</v>
          </cell>
          <cell r="C1195">
            <v>0</v>
          </cell>
        </row>
        <row r="1196">
          <cell r="A1196">
            <v>2220121</v>
          </cell>
          <cell r="B1196" t="str">
            <v>物资保管体系</v>
          </cell>
          <cell r="C1196">
            <v>0</v>
          </cell>
        </row>
        <row r="1197">
          <cell r="A1197">
            <v>2220150</v>
          </cell>
          <cell r="B1197" t="str">
            <v>事业运行</v>
          </cell>
          <cell r="C1197">
            <v>0</v>
          </cell>
        </row>
        <row r="1198">
          <cell r="A1198">
            <v>2220199</v>
          </cell>
          <cell r="B1198" t="str">
            <v>其他粮油事务支出</v>
          </cell>
          <cell r="C1198">
            <v>41</v>
          </cell>
        </row>
        <row r="1199">
          <cell r="A1199">
            <v>22203</v>
          </cell>
          <cell r="B1199" t="str">
            <v>能源储备</v>
          </cell>
          <cell r="C1199">
            <v>0</v>
          </cell>
        </row>
        <row r="1200">
          <cell r="A1200">
            <v>2220301</v>
          </cell>
          <cell r="B1200" t="str">
            <v>石油储备</v>
          </cell>
          <cell r="C1200">
            <v>0</v>
          </cell>
        </row>
        <row r="1201">
          <cell r="A1201">
            <v>2220303</v>
          </cell>
          <cell r="B1201" t="str">
            <v>天然铀储备★</v>
          </cell>
          <cell r="C1201">
            <v>0</v>
          </cell>
        </row>
        <row r="1202">
          <cell r="A1202">
            <v>2220304</v>
          </cell>
          <cell r="B1202" t="str">
            <v>煤炭储备★</v>
          </cell>
          <cell r="C1202">
            <v>0</v>
          </cell>
        </row>
        <row r="1203">
          <cell r="A1203">
            <v>2220305</v>
          </cell>
          <cell r="B1203" t="str">
            <v>成品油储备</v>
          </cell>
          <cell r="C1203">
            <v>0</v>
          </cell>
        </row>
        <row r="1204">
          <cell r="A1204">
            <v>2220399</v>
          </cell>
          <cell r="B1204" t="str">
            <v>其他能源储备支出</v>
          </cell>
          <cell r="C1204">
            <v>0</v>
          </cell>
        </row>
        <row r="1205">
          <cell r="A1205">
            <v>22204</v>
          </cell>
          <cell r="B1205" t="str">
            <v>粮油储备</v>
          </cell>
          <cell r="C1205">
            <v>0</v>
          </cell>
        </row>
        <row r="1206">
          <cell r="A1206">
            <v>2220401</v>
          </cell>
          <cell r="B1206" t="str">
            <v>储备粮油补贴</v>
          </cell>
          <cell r="C1206">
            <v>0</v>
          </cell>
        </row>
        <row r="1207">
          <cell r="A1207">
            <v>2220402</v>
          </cell>
          <cell r="B1207" t="str">
            <v>储备粮油差价补贴</v>
          </cell>
          <cell r="C1207">
            <v>0</v>
          </cell>
        </row>
        <row r="1208">
          <cell r="A1208">
            <v>2220403</v>
          </cell>
          <cell r="B1208" t="str">
            <v>储备粮（油）库建设</v>
          </cell>
          <cell r="C1208">
            <v>0</v>
          </cell>
        </row>
        <row r="1209">
          <cell r="A1209">
            <v>2220404</v>
          </cell>
          <cell r="B1209" t="str">
            <v>最低收购价政策支出</v>
          </cell>
          <cell r="C1209">
            <v>0</v>
          </cell>
        </row>
        <row r="1210">
          <cell r="A1210">
            <v>2220499</v>
          </cell>
          <cell r="B1210" t="str">
            <v>其他粮油储备支出</v>
          </cell>
          <cell r="C1210">
            <v>0</v>
          </cell>
        </row>
        <row r="1211">
          <cell r="A1211">
            <v>22205</v>
          </cell>
          <cell r="B1211" t="str">
            <v>重要商品储备</v>
          </cell>
          <cell r="C1211">
            <v>0</v>
          </cell>
        </row>
        <row r="1212">
          <cell r="A1212">
            <v>2220501</v>
          </cell>
          <cell r="B1212" t="str">
            <v>棉花储备</v>
          </cell>
          <cell r="C1212">
            <v>0</v>
          </cell>
        </row>
        <row r="1213">
          <cell r="A1213">
            <v>2220502</v>
          </cell>
          <cell r="B1213" t="str">
            <v>食糖储备</v>
          </cell>
          <cell r="C1213">
            <v>0</v>
          </cell>
        </row>
        <row r="1214">
          <cell r="A1214">
            <v>2220503</v>
          </cell>
          <cell r="B1214" t="str">
            <v>肉类储备</v>
          </cell>
          <cell r="C1214">
            <v>0</v>
          </cell>
        </row>
        <row r="1215">
          <cell r="A1215">
            <v>2220504</v>
          </cell>
          <cell r="B1215" t="str">
            <v>化肥储备</v>
          </cell>
          <cell r="C1215">
            <v>0</v>
          </cell>
        </row>
        <row r="1216">
          <cell r="A1216">
            <v>2220505</v>
          </cell>
          <cell r="B1216" t="str">
            <v>农药储备</v>
          </cell>
          <cell r="C1216">
            <v>0</v>
          </cell>
        </row>
        <row r="1217">
          <cell r="A1217">
            <v>2220506</v>
          </cell>
          <cell r="B1217" t="str">
            <v>边销茶储备</v>
          </cell>
          <cell r="C1217">
            <v>0</v>
          </cell>
        </row>
        <row r="1218">
          <cell r="A1218">
            <v>2220507</v>
          </cell>
          <cell r="B1218" t="str">
            <v>羊毛储备</v>
          </cell>
          <cell r="C1218">
            <v>0</v>
          </cell>
        </row>
        <row r="1219">
          <cell r="A1219">
            <v>2220508</v>
          </cell>
          <cell r="B1219" t="str">
            <v>医药储备</v>
          </cell>
          <cell r="C1219">
            <v>0</v>
          </cell>
        </row>
        <row r="1220">
          <cell r="A1220">
            <v>2220509</v>
          </cell>
          <cell r="B1220" t="str">
            <v>食盐储备</v>
          </cell>
          <cell r="C1220">
            <v>0</v>
          </cell>
        </row>
        <row r="1221">
          <cell r="A1221">
            <v>2220510</v>
          </cell>
          <cell r="B1221" t="str">
            <v>战略物资储备</v>
          </cell>
          <cell r="C1221">
            <v>0</v>
          </cell>
        </row>
        <row r="1222">
          <cell r="A1222">
            <v>2220511</v>
          </cell>
          <cell r="B1222" t="str">
            <v>应急物资储备</v>
          </cell>
          <cell r="C1222">
            <v>0</v>
          </cell>
        </row>
        <row r="1223">
          <cell r="A1223">
            <v>2220599</v>
          </cell>
          <cell r="B1223" t="str">
            <v>其他重要商品储备支出</v>
          </cell>
          <cell r="C1223">
            <v>0</v>
          </cell>
        </row>
        <row r="1224">
          <cell r="A1224">
            <v>224</v>
          </cell>
          <cell r="B1224" t="str">
            <v>二十一、灾害防治及应急管理支出</v>
          </cell>
          <cell r="C1224">
            <v>2842</v>
          </cell>
        </row>
        <row r="1225">
          <cell r="A1225">
            <v>22401</v>
          </cell>
          <cell r="B1225" t="str">
            <v>应急管理事务</v>
          </cell>
          <cell r="C1225">
            <v>1026</v>
          </cell>
        </row>
        <row r="1226">
          <cell r="A1226">
            <v>2240101</v>
          </cell>
          <cell r="B1226" t="str">
            <v>行政运行</v>
          </cell>
          <cell r="C1226">
            <v>384</v>
          </cell>
        </row>
        <row r="1227">
          <cell r="A1227">
            <v>2240102</v>
          </cell>
          <cell r="B1227" t="str">
            <v>一般行政管理事务</v>
          </cell>
          <cell r="C1227">
            <v>0</v>
          </cell>
        </row>
        <row r="1228">
          <cell r="A1228">
            <v>2240103</v>
          </cell>
          <cell r="B1228" t="str">
            <v>机关服务</v>
          </cell>
          <cell r="C1228">
            <v>0</v>
          </cell>
        </row>
        <row r="1229">
          <cell r="A1229">
            <v>2240104</v>
          </cell>
          <cell r="B1229" t="str">
            <v>灾害风险防治</v>
          </cell>
          <cell r="C1229">
            <v>0</v>
          </cell>
        </row>
        <row r="1230">
          <cell r="A1230">
            <v>2240105</v>
          </cell>
          <cell r="B1230" t="str">
            <v>国务院安委会专项</v>
          </cell>
          <cell r="C1230">
            <v>0</v>
          </cell>
        </row>
        <row r="1231">
          <cell r="A1231">
            <v>2240106</v>
          </cell>
          <cell r="B1231" t="str">
            <v>安全监管</v>
          </cell>
          <cell r="C1231">
            <v>130</v>
          </cell>
        </row>
        <row r="1232">
          <cell r="A1232">
            <v>2240107</v>
          </cell>
          <cell r="B1232" t="str">
            <v>安全生产基础◆</v>
          </cell>
          <cell r="C1232">
            <v>0</v>
          </cell>
        </row>
        <row r="1233">
          <cell r="A1233">
            <v>2240108</v>
          </cell>
          <cell r="B1233" t="str">
            <v>应急救援</v>
          </cell>
          <cell r="C1233">
            <v>87</v>
          </cell>
        </row>
        <row r="1234">
          <cell r="A1234">
            <v>2240109</v>
          </cell>
          <cell r="B1234" t="str">
            <v>应急管理</v>
          </cell>
          <cell r="C1234">
            <v>260</v>
          </cell>
        </row>
        <row r="1235">
          <cell r="A1235">
            <v>2240150</v>
          </cell>
          <cell r="B1235" t="str">
            <v>事业运行</v>
          </cell>
          <cell r="C1235">
            <v>165</v>
          </cell>
        </row>
        <row r="1236">
          <cell r="A1236">
            <v>2240199</v>
          </cell>
          <cell r="B1236" t="str">
            <v>其他应急管理支出</v>
          </cell>
          <cell r="C1236">
            <v>0</v>
          </cell>
        </row>
        <row r="1237">
          <cell r="A1237">
            <v>22402</v>
          </cell>
          <cell r="B1237" t="str">
            <v>消防救援事务</v>
          </cell>
          <cell r="C1237">
            <v>1143</v>
          </cell>
        </row>
        <row r="1238">
          <cell r="A1238">
            <v>2240201</v>
          </cell>
          <cell r="B1238" t="str">
            <v>行政运行</v>
          </cell>
          <cell r="C1238">
            <v>967</v>
          </cell>
        </row>
        <row r="1239">
          <cell r="A1239">
            <v>2240202</v>
          </cell>
          <cell r="B1239" t="str">
            <v>一般行政管理事务</v>
          </cell>
          <cell r="C1239">
            <v>0</v>
          </cell>
        </row>
        <row r="1240">
          <cell r="A1240">
            <v>2240203</v>
          </cell>
          <cell r="B1240" t="str">
            <v>机关服务</v>
          </cell>
          <cell r="C1240">
            <v>0</v>
          </cell>
        </row>
        <row r="1241">
          <cell r="A1241">
            <v>2240204</v>
          </cell>
          <cell r="B1241" t="str">
            <v>消防应急救援★</v>
          </cell>
          <cell r="C1241">
            <v>176</v>
          </cell>
        </row>
        <row r="1242">
          <cell r="A1242">
            <v>2240250</v>
          </cell>
          <cell r="B1242" t="str">
            <v>事业运行▼</v>
          </cell>
          <cell r="C1242">
            <v>0</v>
          </cell>
        </row>
        <row r="1243">
          <cell r="A1243">
            <v>2240299</v>
          </cell>
          <cell r="B1243" t="str">
            <v>其他消防救援事务支出</v>
          </cell>
          <cell r="C1243">
            <v>0</v>
          </cell>
        </row>
        <row r="1244">
          <cell r="A1244">
            <v>22403</v>
          </cell>
          <cell r="B1244" t="str">
            <v>森林消防事务◆</v>
          </cell>
          <cell r="C1244">
            <v>0</v>
          </cell>
        </row>
        <row r="1245">
          <cell r="A1245">
            <v>2240301</v>
          </cell>
          <cell r="B1245" t="str">
            <v>行政运行◆</v>
          </cell>
          <cell r="C1245">
            <v>0</v>
          </cell>
        </row>
        <row r="1246">
          <cell r="A1246">
            <v>2240302</v>
          </cell>
          <cell r="B1246" t="str">
            <v>一般行政管理事务◆</v>
          </cell>
          <cell r="C1246">
            <v>0</v>
          </cell>
        </row>
        <row r="1247">
          <cell r="A1247">
            <v>2240303</v>
          </cell>
          <cell r="B1247" t="str">
            <v>机关服务◆</v>
          </cell>
          <cell r="C1247">
            <v>0</v>
          </cell>
        </row>
        <row r="1248">
          <cell r="A1248">
            <v>2240304</v>
          </cell>
          <cell r="B1248" t="str">
            <v>森林消防应急救援◆</v>
          </cell>
          <cell r="C1248">
            <v>0</v>
          </cell>
        </row>
        <row r="1249">
          <cell r="A1249">
            <v>2240399</v>
          </cell>
          <cell r="B1249" t="str">
            <v>其他森林消防事务支出◆</v>
          </cell>
          <cell r="C1249">
            <v>0</v>
          </cell>
        </row>
        <row r="1250">
          <cell r="A1250">
            <v>22404</v>
          </cell>
          <cell r="B1250" t="str">
            <v>煤矿安全</v>
          </cell>
          <cell r="C1250">
            <v>0</v>
          </cell>
        </row>
        <row r="1251">
          <cell r="A1251">
            <v>2240401</v>
          </cell>
          <cell r="B1251" t="str">
            <v>行政运行</v>
          </cell>
          <cell r="C1251">
            <v>0</v>
          </cell>
        </row>
        <row r="1252">
          <cell r="A1252">
            <v>2240402</v>
          </cell>
          <cell r="B1252" t="str">
            <v>一般行政管理事务</v>
          </cell>
          <cell r="C1252">
            <v>0</v>
          </cell>
        </row>
        <row r="1253">
          <cell r="A1253">
            <v>2240403</v>
          </cell>
          <cell r="B1253" t="str">
            <v>机关服务</v>
          </cell>
          <cell r="C1253">
            <v>0</v>
          </cell>
        </row>
        <row r="1254">
          <cell r="A1254">
            <v>2240404</v>
          </cell>
          <cell r="B1254" t="str">
            <v>矿山安全监察事务</v>
          </cell>
          <cell r="C1254">
            <v>0</v>
          </cell>
        </row>
        <row r="1255">
          <cell r="A1255">
            <v>2240405</v>
          </cell>
          <cell r="B1255" t="str">
            <v>矿山应急救援事务</v>
          </cell>
          <cell r="C1255">
            <v>0</v>
          </cell>
        </row>
        <row r="1256">
          <cell r="A1256">
            <v>2240450</v>
          </cell>
          <cell r="B1256" t="str">
            <v>事业运行</v>
          </cell>
          <cell r="C1256">
            <v>0</v>
          </cell>
        </row>
        <row r="1257">
          <cell r="A1257">
            <v>2240499</v>
          </cell>
          <cell r="B1257" t="str">
            <v>其他矿山安全支出</v>
          </cell>
          <cell r="C1257">
            <v>0</v>
          </cell>
        </row>
        <row r="1258">
          <cell r="A1258">
            <v>22405</v>
          </cell>
          <cell r="B1258" t="str">
            <v>地震事务</v>
          </cell>
          <cell r="C1258">
            <v>125</v>
          </cell>
        </row>
        <row r="1259">
          <cell r="A1259">
            <v>2240501</v>
          </cell>
          <cell r="B1259" t="str">
            <v>行政运行</v>
          </cell>
          <cell r="C1259">
            <v>123</v>
          </cell>
        </row>
        <row r="1260">
          <cell r="A1260">
            <v>2240502</v>
          </cell>
          <cell r="B1260" t="str">
            <v>一般行政管理事务</v>
          </cell>
          <cell r="C1260">
            <v>0</v>
          </cell>
        </row>
        <row r="1261">
          <cell r="A1261">
            <v>2240503</v>
          </cell>
          <cell r="B1261" t="str">
            <v>机关服务</v>
          </cell>
          <cell r="C1261">
            <v>0</v>
          </cell>
        </row>
        <row r="1262">
          <cell r="A1262">
            <v>2240504</v>
          </cell>
          <cell r="B1262" t="str">
            <v>地震监测</v>
          </cell>
          <cell r="C1262">
            <v>0</v>
          </cell>
        </row>
        <row r="1263">
          <cell r="A1263">
            <v>2240505</v>
          </cell>
          <cell r="B1263" t="str">
            <v>地震预测预报</v>
          </cell>
          <cell r="C1263">
            <v>2</v>
          </cell>
        </row>
        <row r="1264">
          <cell r="A1264">
            <v>2240506</v>
          </cell>
          <cell r="B1264" t="str">
            <v>地震灾害预防</v>
          </cell>
          <cell r="C1264">
            <v>0</v>
          </cell>
        </row>
        <row r="1265">
          <cell r="A1265">
            <v>2240507</v>
          </cell>
          <cell r="B1265" t="str">
            <v>地震应急救援</v>
          </cell>
          <cell r="C1265">
            <v>0</v>
          </cell>
        </row>
        <row r="1266">
          <cell r="A1266">
            <v>2240508</v>
          </cell>
          <cell r="B1266" t="str">
            <v>地震环境探察</v>
          </cell>
          <cell r="C1266">
            <v>0</v>
          </cell>
        </row>
        <row r="1267">
          <cell r="A1267">
            <v>2240509</v>
          </cell>
          <cell r="B1267" t="str">
            <v>防震减灾信息管理</v>
          </cell>
          <cell r="C1267">
            <v>0</v>
          </cell>
        </row>
        <row r="1268">
          <cell r="A1268">
            <v>2240510</v>
          </cell>
          <cell r="B1268" t="str">
            <v>防震减灾基础管理</v>
          </cell>
          <cell r="C1268">
            <v>0</v>
          </cell>
        </row>
        <row r="1269">
          <cell r="A1269">
            <v>2240550</v>
          </cell>
          <cell r="B1269" t="str">
            <v>地震事业机构</v>
          </cell>
          <cell r="C1269">
            <v>0</v>
          </cell>
        </row>
        <row r="1270">
          <cell r="A1270">
            <v>2240599</v>
          </cell>
          <cell r="B1270" t="str">
            <v>其他地震事务支出</v>
          </cell>
          <cell r="C1270">
            <v>0</v>
          </cell>
        </row>
        <row r="1271">
          <cell r="A1271">
            <v>22406</v>
          </cell>
          <cell r="B1271" t="str">
            <v>自然灾害防治</v>
          </cell>
          <cell r="C1271">
            <v>436</v>
          </cell>
        </row>
        <row r="1272">
          <cell r="A1272">
            <v>2240601</v>
          </cell>
          <cell r="B1272" t="str">
            <v>地质灾害防治</v>
          </cell>
          <cell r="C1272">
            <v>189</v>
          </cell>
        </row>
        <row r="1273">
          <cell r="A1273">
            <v>2240602</v>
          </cell>
          <cell r="B1273" t="str">
            <v>森林草原防灾减灾</v>
          </cell>
          <cell r="C1273">
            <v>227</v>
          </cell>
        </row>
        <row r="1274">
          <cell r="A1274">
            <v>2240699</v>
          </cell>
          <cell r="B1274" t="str">
            <v>其他自然灾害防治支出</v>
          </cell>
          <cell r="C1274">
            <v>20</v>
          </cell>
        </row>
        <row r="1275">
          <cell r="A1275">
            <v>22407</v>
          </cell>
          <cell r="B1275" t="str">
            <v>自然灾害救灾及恢复重建支出</v>
          </cell>
          <cell r="C1275">
            <v>77</v>
          </cell>
        </row>
        <row r="1276">
          <cell r="A1276">
            <v>2240703</v>
          </cell>
          <cell r="B1276" t="str">
            <v>自然灾害救灾补助</v>
          </cell>
          <cell r="C1276">
            <v>77</v>
          </cell>
        </row>
        <row r="1277">
          <cell r="A1277">
            <v>2240704</v>
          </cell>
          <cell r="B1277" t="str">
            <v>自然灾害灾后重建补助</v>
          </cell>
          <cell r="C1277">
            <v>0</v>
          </cell>
        </row>
        <row r="1278">
          <cell r="A1278">
            <v>2240799</v>
          </cell>
          <cell r="B1278" t="str">
            <v>其他自然灾害救灾及恢复重建支出</v>
          </cell>
          <cell r="C1278">
            <v>0</v>
          </cell>
        </row>
        <row r="1279">
          <cell r="A1279">
            <v>22499</v>
          </cell>
          <cell r="B1279" t="str">
            <v>其他灾害防治及应急管理支出</v>
          </cell>
          <cell r="C1279">
            <v>35</v>
          </cell>
        </row>
        <row r="1280">
          <cell r="A1280">
            <v>2249999</v>
          </cell>
          <cell r="B1280" t="str">
            <v>其他灾害防治及应急管理支出</v>
          </cell>
          <cell r="C1280">
            <v>35</v>
          </cell>
        </row>
        <row r="1281">
          <cell r="A1281">
            <v>227</v>
          </cell>
          <cell r="B1281" t="str">
            <v>二十二、预备费</v>
          </cell>
          <cell r="C1281">
            <v>4000</v>
          </cell>
        </row>
        <row r="1282">
          <cell r="A1282">
            <v>232</v>
          </cell>
          <cell r="B1282" t="str">
            <v>二十三、债务付息支出</v>
          </cell>
          <cell r="C1282">
            <v>9200</v>
          </cell>
        </row>
        <row r="1283">
          <cell r="A1283">
            <v>23203</v>
          </cell>
          <cell r="B1283" t="str">
            <v>地方政府一般债务付息支出</v>
          </cell>
          <cell r="C1283">
            <v>9200</v>
          </cell>
        </row>
        <row r="1284">
          <cell r="A1284">
            <v>2320301</v>
          </cell>
          <cell r="B1284" t="str">
            <v>地方政府一般债券付息支出</v>
          </cell>
          <cell r="C1284">
            <v>9200</v>
          </cell>
        </row>
        <row r="1285">
          <cell r="A1285">
            <v>2320302</v>
          </cell>
          <cell r="B1285" t="str">
            <v>地方政府向外国政府借款付息支出</v>
          </cell>
          <cell r="C1285">
            <v>0</v>
          </cell>
        </row>
        <row r="1286">
          <cell r="A1286">
            <v>2320303</v>
          </cell>
          <cell r="B1286" t="str">
            <v>地方政府向国际组织借款付息支出</v>
          </cell>
          <cell r="C1286">
            <v>0</v>
          </cell>
        </row>
        <row r="1287">
          <cell r="A1287">
            <v>2320399</v>
          </cell>
          <cell r="B1287" t="str">
            <v>地方政府其他一般债务付息支出</v>
          </cell>
          <cell r="C1287">
            <v>0</v>
          </cell>
        </row>
        <row r="1288">
          <cell r="A1288">
            <v>233</v>
          </cell>
          <cell r="B1288" t="str">
            <v>二十四、债务发行费用支出</v>
          </cell>
          <cell r="C1288">
            <v>28</v>
          </cell>
        </row>
        <row r="1289">
          <cell r="A1289">
            <v>23303</v>
          </cell>
          <cell r="B1289" t="str">
            <v>地方政府一般债务发行费用支出</v>
          </cell>
          <cell r="C1289">
            <v>28</v>
          </cell>
        </row>
        <row r="1290">
          <cell r="A1290">
            <v>229</v>
          </cell>
          <cell r="B1290" t="str">
            <v>二十五、其他支出</v>
          </cell>
          <cell r="C1290">
            <v>4840</v>
          </cell>
        </row>
        <row r="1291">
          <cell r="A1291">
            <v>22902</v>
          </cell>
          <cell r="B1291" t="str">
            <v>年初预留</v>
          </cell>
          <cell r="C1291">
            <v>4750</v>
          </cell>
        </row>
        <row r="1292">
          <cell r="A1292">
            <v>22999</v>
          </cell>
          <cell r="B1292" t="str">
            <v>其他支出</v>
          </cell>
          <cell r="C1292">
            <v>90</v>
          </cell>
        </row>
      </sheetData>
      <sheetData sheetId="27" refreshError="1"/>
      <sheetData sheetId="28" refreshError="1"/>
      <sheetData sheetId="29" refreshError="1">
        <row r="4">
          <cell r="A4">
            <v>201</v>
          </cell>
          <cell r="B4" t="str">
            <v>一、一般公共服务</v>
          </cell>
          <cell r="C4">
            <v>22690</v>
          </cell>
        </row>
        <row r="5">
          <cell r="A5">
            <v>20101</v>
          </cell>
          <cell r="B5" t="str">
            <v>人大事务</v>
          </cell>
          <cell r="C5">
            <v>1299</v>
          </cell>
        </row>
        <row r="6">
          <cell r="A6">
            <v>2010101</v>
          </cell>
          <cell r="B6" t="str">
            <v>行政运行</v>
          </cell>
          <cell r="C6">
            <v>812</v>
          </cell>
        </row>
        <row r="7">
          <cell r="A7">
            <v>2010102</v>
          </cell>
          <cell r="B7" t="str">
            <v>一般行政管理事务</v>
          </cell>
          <cell r="C7">
            <v>9</v>
          </cell>
        </row>
        <row r="8">
          <cell r="A8">
            <v>2010103</v>
          </cell>
          <cell r="B8" t="str">
            <v>机关服务</v>
          </cell>
          <cell r="C8">
            <v>0</v>
          </cell>
        </row>
        <row r="9">
          <cell r="A9">
            <v>2010104</v>
          </cell>
          <cell r="B9" t="str">
            <v>人大会议</v>
          </cell>
          <cell r="C9">
            <v>55</v>
          </cell>
        </row>
        <row r="10">
          <cell r="A10">
            <v>2010105</v>
          </cell>
          <cell r="B10" t="str">
            <v>人大立法</v>
          </cell>
          <cell r="C10">
            <v>2</v>
          </cell>
        </row>
        <row r="11">
          <cell r="A11">
            <v>2010106</v>
          </cell>
          <cell r="B11" t="str">
            <v>人大监督</v>
          </cell>
          <cell r="C11">
            <v>0</v>
          </cell>
        </row>
        <row r="12">
          <cell r="A12">
            <v>2010107</v>
          </cell>
          <cell r="B12" t="str">
            <v>人大代表履职能力提升</v>
          </cell>
          <cell r="C12">
            <v>5</v>
          </cell>
        </row>
        <row r="13">
          <cell r="A13">
            <v>2010108</v>
          </cell>
          <cell r="B13" t="str">
            <v>代表工作</v>
          </cell>
          <cell r="C13">
            <v>416</v>
          </cell>
        </row>
        <row r="14">
          <cell r="A14">
            <v>2010109</v>
          </cell>
          <cell r="B14" t="str">
            <v>人大信访工作</v>
          </cell>
          <cell r="C14">
            <v>0</v>
          </cell>
        </row>
        <row r="15">
          <cell r="A15">
            <v>2010150</v>
          </cell>
          <cell r="B15" t="str">
            <v>事业运行</v>
          </cell>
          <cell r="C15">
            <v>0</v>
          </cell>
        </row>
        <row r="16">
          <cell r="A16">
            <v>2010199</v>
          </cell>
          <cell r="B16" t="str">
            <v>其他人大事务支出</v>
          </cell>
          <cell r="C16">
            <v>0</v>
          </cell>
        </row>
        <row r="17">
          <cell r="A17">
            <v>20102</v>
          </cell>
          <cell r="B17" t="str">
            <v>政协事务</v>
          </cell>
          <cell r="C17">
            <v>1291</v>
          </cell>
        </row>
        <row r="18">
          <cell r="A18">
            <v>2010201</v>
          </cell>
          <cell r="B18" t="str">
            <v>行政运行</v>
          </cell>
          <cell r="C18">
            <v>729</v>
          </cell>
        </row>
        <row r="19">
          <cell r="A19">
            <v>2010202</v>
          </cell>
          <cell r="B19" t="str">
            <v>一般行政管理事务</v>
          </cell>
          <cell r="C19">
            <v>190</v>
          </cell>
        </row>
        <row r="20">
          <cell r="A20">
            <v>2010203</v>
          </cell>
          <cell r="B20" t="str">
            <v>机关服务</v>
          </cell>
          <cell r="C20">
            <v>190</v>
          </cell>
        </row>
        <row r="21">
          <cell r="A21">
            <v>2010204</v>
          </cell>
          <cell r="B21" t="str">
            <v>政协会议</v>
          </cell>
          <cell r="C21">
            <v>75</v>
          </cell>
        </row>
        <row r="22">
          <cell r="A22">
            <v>2010205</v>
          </cell>
          <cell r="B22" t="str">
            <v>委员视察</v>
          </cell>
          <cell r="C22">
            <v>20</v>
          </cell>
        </row>
        <row r="23">
          <cell r="A23">
            <v>2010206</v>
          </cell>
          <cell r="B23" t="str">
            <v>参政议政</v>
          </cell>
          <cell r="C23">
            <v>32</v>
          </cell>
        </row>
        <row r="24">
          <cell r="A24">
            <v>2010250</v>
          </cell>
          <cell r="B24" t="str">
            <v>事业运行</v>
          </cell>
          <cell r="C24">
            <v>0</v>
          </cell>
        </row>
        <row r="25">
          <cell r="A25">
            <v>2010299</v>
          </cell>
          <cell r="B25" t="str">
            <v>其他政协事务支出</v>
          </cell>
          <cell r="C25">
            <v>55</v>
          </cell>
        </row>
        <row r="26">
          <cell r="A26">
            <v>20103</v>
          </cell>
          <cell r="B26" t="str">
            <v>政府办公厅(室)及相关机构事务</v>
          </cell>
          <cell r="C26">
            <v>3877</v>
          </cell>
        </row>
        <row r="27">
          <cell r="A27">
            <v>2010301</v>
          </cell>
          <cell r="B27" t="str">
            <v>行政运行</v>
          </cell>
          <cell r="C27">
            <v>1792</v>
          </cell>
        </row>
        <row r="28">
          <cell r="A28">
            <v>2010302</v>
          </cell>
          <cell r="B28" t="str">
            <v>一般行政管理事务</v>
          </cell>
          <cell r="C28">
            <v>1059</v>
          </cell>
        </row>
        <row r="29">
          <cell r="A29">
            <v>2010303</v>
          </cell>
          <cell r="B29" t="str">
            <v>机关服务</v>
          </cell>
          <cell r="C29">
            <v>434</v>
          </cell>
        </row>
        <row r="30">
          <cell r="A30">
            <v>2010304</v>
          </cell>
          <cell r="B30" t="str">
            <v>专项服务</v>
          </cell>
          <cell r="C30">
            <v>0</v>
          </cell>
        </row>
        <row r="31">
          <cell r="A31">
            <v>2010305</v>
          </cell>
          <cell r="B31" t="str">
            <v>专项业务及机关事务管理</v>
          </cell>
          <cell r="C31">
            <v>0</v>
          </cell>
        </row>
        <row r="32">
          <cell r="A32">
            <v>2010306</v>
          </cell>
          <cell r="B32" t="str">
            <v>政务公开审批</v>
          </cell>
          <cell r="C32">
            <v>0</v>
          </cell>
        </row>
        <row r="33">
          <cell r="A33">
            <v>2010308</v>
          </cell>
          <cell r="B33" t="str">
            <v>信访事务</v>
          </cell>
          <cell r="C33">
            <v>15</v>
          </cell>
        </row>
        <row r="34">
          <cell r="A34">
            <v>2010309</v>
          </cell>
          <cell r="B34" t="str">
            <v>参事事务</v>
          </cell>
          <cell r="C34">
            <v>0</v>
          </cell>
        </row>
        <row r="35">
          <cell r="A35">
            <v>2010350</v>
          </cell>
          <cell r="B35" t="str">
            <v>事业运行</v>
          </cell>
          <cell r="C35">
            <v>231</v>
          </cell>
        </row>
        <row r="36">
          <cell r="A36">
            <v>2010399</v>
          </cell>
          <cell r="B36" t="str">
            <v>其他政府办公厅（室）及相关机构事务支出</v>
          </cell>
          <cell r="C36">
            <v>346</v>
          </cell>
        </row>
        <row r="37">
          <cell r="A37">
            <v>20104</v>
          </cell>
          <cell r="B37" t="str">
            <v>发展与改革事务</v>
          </cell>
          <cell r="C37">
            <v>554</v>
          </cell>
        </row>
        <row r="38">
          <cell r="A38">
            <v>2010401</v>
          </cell>
          <cell r="B38" t="str">
            <v>行政运行</v>
          </cell>
          <cell r="C38">
            <v>334</v>
          </cell>
        </row>
        <row r="39">
          <cell r="A39">
            <v>2010402</v>
          </cell>
          <cell r="B39" t="str">
            <v>一般行政管理事务</v>
          </cell>
          <cell r="C39">
            <v>9</v>
          </cell>
        </row>
        <row r="40">
          <cell r="A40">
            <v>2010403</v>
          </cell>
          <cell r="B40" t="str">
            <v>机关服务</v>
          </cell>
          <cell r="C40">
            <v>0</v>
          </cell>
        </row>
        <row r="41">
          <cell r="A41">
            <v>2010404</v>
          </cell>
          <cell r="B41" t="str">
            <v>战略规划与实施</v>
          </cell>
          <cell r="C41">
            <v>56</v>
          </cell>
        </row>
        <row r="42">
          <cell r="A42">
            <v>2010405</v>
          </cell>
          <cell r="B42" t="str">
            <v>日常经济运行调节</v>
          </cell>
          <cell r="C42">
            <v>0</v>
          </cell>
        </row>
        <row r="43">
          <cell r="A43">
            <v>2010406</v>
          </cell>
          <cell r="B43" t="str">
            <v>社会事业发展规划</v>
          </cell>
          <cell r="C43">
            <v>0</v>
          </cell>
        </row>
        <row r="44">
          <cell r="A44">
            <v>2010407</v>
          </cell>
          <cell r="B44" t="str">
            <v>经济体制改革研究</v>
          </cell>
          <cell r="C44">
            <v>0</v>
          </cell>
        </row>
        <row r="45">
          <cell r="A45">
            <v>2010408</v>
          </cell>
          <cell r="B45" t="str">
            <v>物价管理</v>
          </cell>
          <cell r="C45">
            <v>0</v>
          </cell>
        </row>
        <row r="46">
          <cell r="A46">
            <v>2010450</v>
          </cell>
          <cell r="B46" t="str">
            <v>事业运行</v>
          </cell>
          <cell r="C46">
            <v>134</v>
          </cell>
        </row>
        <row r="47">
          <cell r="A47">
            <v>2010499</v>
          </cell>
          <cell r="B47" t="str">
            <v>其他发展与改革事务支出</v>
          </cell>
          <cell r="C47">
            <v>21</v>
          </cell>
        </row>
        <row r="48">
          <cell r="A48">
            <v>20105</v>
          </cell>
          <cell r="B48" t="str">
            <v>统计信息事务</v>
          </cell>
          <cell r="C48">
            <v>574</v>
          </cell>
        </row>
        <row r="49">
          <cell r="A49">
            <v>2010501</v>
          </cell>
          <cell r="B49" t="str">
            <v>行政运行</v>
          </cell>
          <cell r="C49">
            <v>304</v>
          </cell>
        </row>
        <row r="50">
          <cell r="A50">
            <v>2010502</v>
          </cell>
          <cell r="B50" t="str">
            <v>一般行政管理事务</v>
          </cell>
          <cell r="C50">
            <v>0</v>
          </cell>
        </row>
        <row r="51">
          <cell r="A51">
            <v>2010503</v>
          </cell>
          <cell r="B51" t="str">
            <v>机关服务</v>
          </cell>
          <cell r="C51">
            <v>0</v>
          </cell>
        </row>
        <row r="52">
          <cell r="A52">
            <v>2010504</v>
          </cell>
          <cell r="B52" t="str">
            <v>信息事务</v>
          </cell>
          <cell r="C52">
            <v>0</v>
          </cell>
        </row>
        <row r="53">
          <cell r="A53">
            <v>2010505</v>
          </cell>
          <cell r="B53" t="str">
            <v>专项统计业务</v>
          </cell>
          <cell r="C53">
            <v>7</v>
          </cell>
        </row>
        <row r="54">
          <cell r="A54">
            <v>2010506</v>
          </cell>
          <cell r="B54" t="str">
            <v>统计管理</v>
          </cell>
          <cell r="C54">
            <v>0</v>
          </cell>
        </row>
        <row r="55">
          <cell r="A55">
            <v>2010507</v>
          </cell>
          <cell r="B55" t="str">
            <v>专项普查活动</v>
          </cell>
          <cell r="C55">
            <v>0</v>
          </cell>
        </row>
        <row r="56">
          <cell r="A56">
            <v>2010508</v>
          </cell>
          <cell r="B56" t="str">
            <v>统计抽样调查</v>
          </cell>
          <cell r="C56">
            <v>58</v>
          </cell>
        </row>
        <row r="57">
          <cell r="A57">
            <v>2010550</v>
          </cell>
          <cell r="B57" t="str">
            <v>事业运行</v>
          </cell>
          <cell r="C57">
            <v>205</v>
          </cell>
        </row>
        <row r="58">
          <cell r="A58">
            <v>2010599</v>
          </cell>
          <cell r="B58" t="str">
            <v>其他统计信息事务支出</v>
          </cell>
          <cell r="C58">
            <v>0</v>
          </cell>
        </row>
        <row r="59">
          <cell r="A59">
            <v>20106</v>
          </cell>
          <cell r="B59" t="str">
            <v>财政事务</v>
          </cell>
          <cell r="C59">
            <v>1312</v>
          </cell>
        </row>
        <row r="60">
          <cell r="A60">
            <v>2010601</v>
          </cell>
          <cell r="B60" t="str">
            <v>行政运行</v>
          </cell>
          <cell r="C60">
            <v>638</v>
          </cell>
        </row>
        <row r="61">
          <cell r="A61">
            <v>2010602</v>
          </cell>
          <cell r="B61" t="str">
            <v>一般行政管理事务</v>
          </cell>
          <cell r="C61">
            <v>0</v>
          </cell>
        </row>
        <row r="62">
          <cell r="A62">
            <v>2010603</v>
          </cell>
          <cell r="B62" t="str">
            <v>机关服务</v>
          </cell>
          <cell r="C62">
            <v>0</v>
          </cell>
        </row>
        <row r="63">
          <cell r="A63">
            <v>2010604</v>
          </cell>
          <cell r="B63" t="str">
            <v>预算改革业务</v>
          </cell>
          <cell r="C63">
            <v>0</v>
          </cell>
        </row>
        <row r="64">
          <cell r="A64">
            <v>2010605</v>
          </cell>
          <cell r="B64" t="str">
            <v>财政国库业务</v>
          </cell>
          <cell r="C64">
            <v>0</v>
          </cell>
        </row>
        <row r="65">
          <cell r="A65">
            <v>2010606</v>
          </cell>
          <cell r="B65" t="str">
            <v>财政监察</v>
          </cell>
          <cell r="C65">
            <v>0</v>
          </cell>
        </row>
        <row r="66">
          <cell r="A66">
            <v>2010607</v>
          </cell>
          <cell r="B66" t="str">
            <v>信息化建设</v>
          </cell>
          <cell r="C66">
            <v>74</v>
          </cell>
        </row>
        <row r="67">
          <cell r="A67">
            <v>2010608</v>
          </cell>
          <cell r="B67" t="str">
            <v>财政委托业务支出</v>
          </cell>
          <cell r="C67">
            <v>50</v>
          </cell>
        </row>
        <row r="68">
          <cell r="A68">
            <v>2010650</v>
          </cell>
          <cell r="B68" t="str">
            <v>事业运行</v>
          </cell>
          <cell r="C68">
            <v>450</v>
          </cell>
        </row>
        <row r="69">
          <cell r="A69">
            <v>2010699</v>
          </cell>
          <cell r="B69" t="str">
            <v>其他财政事务支出</v>
          </cell>
          <cell r="C69">
            <v>100</v>
          </cell>
        </row>
        <row r="70">
          <cell r="A70">
            <v>20107</v>
          </cell>
          <cell r="B70" t="str">
            <v>税收事务</v>
          </cell>
          <cell r="C70">
            <v>300</v>
          </cell>
        </row>
        <row r="71">
          <cell r="A71">
            <v>2010701</v>
          </cell>
          <cell r="B71" t="str">
            <v>行政运行</v>
          </cell>
          <cell r="C71">
            <v>0</v>
          </cell>
        </row>
        <row r="72">
          <cell r="A72">
            <v>2010702</v>
          </cell>
          <cell r="B72" t="str">
            <v>一般行政管理事务</v>
          </cell>
          <cell r="C72">
            <v>0</v>
          </cell>
        </row>
        <row r="73">
          <cell r="A73">
            <v>2010703</v>
          </cell>
          <cell r="B73" t="str">
            <v>机关服务</v>
          </cell>
          <cell r="C73">
            <v>0</v>
          </cell>
        </row>
        <row r="74">
          <cell r="A74">
            <v>2010709</v>
          </cell>
          <cell r="B74" t="str">
            <v>信息化建设</v>
          </cell>
          <cell r="C74">
            <v>0</v>
          </cell>
        </row>
        <row r="75">
          <cell r="A75">
            <v>2010710</v>
          </cell>
          <cell r="B75" t="str">
            <v>税收业务</v>
          </cell>
          <cell r="C75">
            <v>0</v>
          </cell>
        </row>
        <row r="76">
          <cell r="A76">
            <v>2010750</v>
          </cell>
          <cell r="B76" t="str">
            <v>事业运行</v>
          </cell>
          <cell r="C76">
            <v>0</v>
          </cell>
        </row>
        <row r="77">
          <cell r="A77">
            <v>2010799</v>
          </cell>
          <cell r="B77" t="str">
            <v>其他税收事务支出</v>
          </cell>
          <cell r="C77">
            <v>300</v>
          </cell>
        </row>
        <row r="78">
          <cell r="A78">
            <v>20108</v>
          </cell>
          <cell r="B78" t="str">
            <v>审计事务</v>
          </cell>
          <cell r="C78">
            <v>48</v>
          </cell>
        </row>
        <row r="79">
          <cell r="A79">
            <v>2010801</v>
          </cell>
          <cell r="B79" t="str">
            <v>行政运行</v>
          </cell>
          <cell r="C79">
            <v>38</v>
          </cell>
        </row>
        <row r="80">
          <cell r="A80">
            <v>2010802</v>
          </cell>
          <cell r="B80" t="str">
            <v>一般行政管理事务</v>
          </cell>
          <cell r="C80">
            <v>0</v>
          </cell>
        </row>
        <row r="81">
          <cell r="A81">
            <v>2010803</v>
          </cell>
          <cell r="B81" t="str">
            <v>机关服务</v>
          </cell>
          <cell r="C81">
            <v>0</v>
          </cell>
        </row>
        <row r="82">
          <cell r="A82">
            <v>2010804</v>
          </cell>
          <cell r="B82" t="str">
            <v>审计业务</v>
          </cell>
          <cell r="C82">
            <v>10</v>
          </cell>
        </row>
        <row r="83">
          <cell r="A83">
            <v>2010805</v>
          </cell>
          <cell r="B83" t="str">
            <v>审计管理</v>
          </cell>
          <cell r="C83">
            <v>0</v>
          </cell>
        </row>
        <row r="84">
          <cell r="A84">
            <v>2010806</v>
          </cell>
          <cell r="B84" t="str">
            <v>信息化建设</v>
          </cell>
          <cell r="C84">
            <v>0</v>
          </cell>
        </row>
        <row r="85">
          <cell r="A85">
            <v>2010850</v>
          </cell>
          <cell r="B85" t="str">
            <v>事业运行</v>
          </cell>
          <cell r="C85">
            <v>0</v>
          </cell>
        </row>
        <row r="86">
          <cell r="A86">
            <v>2010899</v>
          </cell>
          <cell r="B86" t="str">
            <v>其他审计事务支出</v>
          </cell>
          <cell r="C86">
            <v>0</v>
          </cell>
        </row>
        <row r="87">
          <cell r="A87">
            <v>20109</v>
          </cell>
          <cell r="B87" t="str">
            <v>海关事务</v>
          </cell>
          <cell r="C87">
            <v>0</v>
          </cell>
        </row>
        <row r="88">
          <cell r="A88">
            <v>2010901</v>
          </cell>
          <cell r="B88" t="str">
            <v>行政运行</v>
          </cell>
          <cell r="C88">
            <v>0</v>
          </cell>
        </row>
        <row r="89">
          <cell r="A89">
            <v>2010902</v>
          </cell>
          <cell r="B89" t="str">
            <v>一般行政管理事务</v>
          </cell>
          <cell r="C89">
            <v>0</v>
          </cell>
        </row>
        <row r="90">
          <cell r="A90">
            <v>2010903</v>
          </cell>
          <cell r="B90" t="str">
            <v>机关服务</v>
          </cell>
          <cell r="C90">
            <v>0</v>
          </cell>
        </row>
        <row r="91">
          <cell r="A91">
            <v>2010905</v>
          </cell>
          <cell r="B91" t="str">
            <v>缉私办案</v>
          </cell>
          <cell r="C91">
            <v>0</v>
          </cell>
        </row>
        <row r="92">
          <cell r="A92">
            <v>2010907</v>
          </cell>
          <cell r="B92" t="str">
            <v>口岸管理</v>
          </cell>
          <cell r="C92">
            <v>0</v>
          </cell>
        </row>
        <row r="93">
          <cell r="A93">
            <v>2010908</v>
          </cell>
          <cell r="B93" t="str">
            <v>信息化建设</v>
          </cell>
          <cell r="C93">
            <v>0</v>
          </cell>
        </row>
        <row r="94">
          <cell r="A94">
            <v>2010909</v>
          </cell>
          <cell r="B94" t="str">
            <v>海关关务</v>
          </cell>
          <cell r="C94">
            <v>0</v>
          </cell>
        </row>
        <row r="95">
          <cell r="A95">
            <v>2010910</v>
          </cell>
          <cell r="B95" t="str">
            <v>关税征管</v>
          </cell>
          <cell r="C95">
            <v>0</v>
          </cell>
        </row>
        <row r="96">
          <cell r="A96">
            <v>2010911</v>
          </cell>
          <cell r="B96" t="str">
            <v>海关监管</v>
          </cell>
          <cell r="C96">
            <v>0</v>
          </cell>
        </row>
        <row r="97">
          <cell r="A97">
            <v>2010912</v>
          </cell>
          <cell r="B97" t="str">
            <v>检验检疫</v>
          </cell>
          <cell r="C97">
            <v>0</v>
          </cell>
        </row>
        <row r="98">
          <cell r="A98">
            <v>2010950</v>
          </cell>
          <cell r="B98" t="str">
            <v>事业运行</v>
          </cell>
          <cell r="C98">
            <v>0</v>
          </cell>
        </row>
        <row r="99">
          <cell r="A99">
            <v>2010999</v>
          </cell>
          <cell r="B99" t="str">
            <v>其他海关事务支出</v>
          </cell>
          <cell r="C99">
            <v>0</v>
          </cell>
        </row>
        <row r="100">
          <cell r="A100">
            <v>20111</v>
          </cell>
          <cell r="B100" t="str">
            <v>纪检监察事务</v>
          </cell>
          <cell r="C100">
            <v>1438</v>
          </cell>
        </row>
        <row r="101">
          <cell r="A101">
            <v>2011101</v>
          </cell>
          <cell r="B101" t="str">
            <v>行政运行</v>
          </cell>
          <cell r="C101">
            <v>1438</v>
          </cell>
        </row>
        <row r="102">
          <cell r="A102">
            <v>2011102</v>
          </cell>
          <cell r="B102" t="str">
            <v>一般行政管理事务</v>
          </cell>
          <cell r="C102">
            <v>0</v>
          </cell>
        </row>
        <row r="103">
          <cell r="A103">
            <v>2011103</v>
          </cell>
          <cell r="B103" t="str">
            <v>机关服务</v>
          </cell>
          <cell r="C103">
            <v>0</v>
          </cell>
        </row>
        <row r="104">
          <cell r="A104">
            <v>2011104</v>
          </cell>
          <cell r="B104" t="str">
            <v>大案要案查处</v>
          </cell>
          <cell r="C104">
            <v>0</v>
          </cell>
        </row>
        <row r="105">
          <cell r="A105">
            <v>2011105</v>
          </cell>
          <cell r="B105" t="str">
            <v>派驻派出机构</v>
          </cell>
          <cell r="C105">
            <v>0</v>
          </cell>
        </row>
        <row r="106">
          <cell r="A106">
            <v>2011106</v>
          </cell>
          <cell r="B106" t="str">
            <v>巡视工作</v>
          </cell>
          <cell r="C106">
            <v>0</v>
          </cell>
        </row>
        <row r="107">
          <cell r="A107">
            <v>2011150</v>
          </cell>
          <cell r="B107" t="str">
            <v>事业运行</v>
          </cell>
          <cell r="C107">
            <v>0</v>
          </cell>
        </row>
        <row r="108">
          <cell r="A108">
            <v>2011199</v>
          </cell>
          <cell r="B108" t="str">
            <v>其他纪检监察事务支出</v>
          </cell>
          <cell r="C108">
            <v>0</v>
          </cell>
        </row>
        <row r="109">
          <cell r="A109">
            <v>20113</v>
          </cell>
          <cell r="B109" t="str">
            <v>商贸事务</v>
          </cell>
          <cell r="C109">
            <v>411</v>
          </cell>
        </row>
        <row r="110">
          <cell r="A110">
            <v>2011301</v>
          </cell>
          <cell r="B110" t="str">
            <v>行政运行</v>
          </cell>
          <cell r="C110">
            <v>154</v>
          </cell>
        </row>
        <row r="111">
          <cell r="A111">
            <v>2011302</v>
          </cell>
          <cell r="B111" t="str">
            <v>一般行政管理事务</v>
          </cell>
          <cell r="C111">
            <v>0</v>
          </cell>
        </row>
        <row r="112">
          <cell r="A112">
            <v>2011303</v>
          </cell>
          <cell r="B112" t="str">
            <v>机关服务</v>
          </cell>
          <cell r="C112">
            <v>0</v>
          </cell>
        </row>
        <row r="113">
          <cell r="A113">
            <v>2011304</v>
          </cell>
          <cell r="B113" t="str">
            <v>对外贸易管理</v>
          </cell>
          <cell r="C113">
            <v>0</v>
          </cell>
        </row>
        <row r="114">
          <cell r="A114">
            <v>2011305</v>
          </cell>
          <cell r="B114" t="str">
            <v>国际经济合作</v>
          </cell>
          <cell r="C114">
            <v>0</v>
          </cell>
        </row>
        <row r="115">
          <cell r="A115">
            <v>2011306</v>
          </cell>
          <cell r="B115" t="str">
            <v>外资管理</v>
          </cell>
          <cell r="C115">
            <v>0</v>
          </cell>
        </row>
        <row r="116">
          <cell r="A116">
            <v>2011307</v>
          </cell>
          <cell r="B116" t="str">
            <v>国内贸易管理</v>
          </cell>
          <cell r="C116">
            <v>0</v>
          </cell>
        </row>
        <row r="117">
          <cell r="A117">
            <v>2011308</v>
          </cell>
          <cell r="B117" t="str">
            <v>招商引资</v>
          </cell>
          <cell r="C117">
            <v>252</v>
          </cell>
        </row>
        <row r="118">
          <cell r="A118">
            <v>2011350</v>
          </cell>
          <cell r="B118" t="str">
            <v>事业运行</v>
          </cell>
          <cell r="C118">
            <v>0</v>
          </cell>
        </row>
        <row r="119">
          <cell r="A119">
            <v>2011399</v>
          </cell>
          <cell r="B119" t="str">
            <v>其他商贸事务支出</v>
          </cell>
          <cell r="C119">
            <v>5</v>
          </cell>
        </row>
        <row r="120">
          <cell r="A120">
            <v>20114</v>
          </cell>
          <cell r="B120" t="str">
            <v>知识产权事务</v>
          </cell>
          <cell r="C120">
            <v>0</v>
          </cell>
        </row>
        <row r="121">
          <cell r="A121">
            <v>2011401</v>
          </cell>
          <cell r="B121" t="str">
            <v>行政运行</v>
          </cell>
          <cell r="C121">
            <v>0</v>
          </cell>
        </row>
        <row r="122">
          <cell r="A122">
            <v>2011402</v>
          </cell>
          <cell r="B122" t="str">
            <v>一般行政管理事务</v>
          </cell>
          <cell r="C122">
            <v>0</v>
          </cell>
        </row>
        <row r="123">
          <cell r="A123">
            <v>2011403</v>
          </cell>
          <cell r="B123" t="str">
            <v>机关服务</v>
          </cell>
          <cell r="C123">
            <v>0</v>
          </cell>
        </row>
        <row r="124">
          <cell r="A124">
            <v>2011404</v>
          </cell>
          <cell r="B124" t="str">
            <v>专利审批</v>
          </cell>
          <cell r="C124">
            <v>0</v>
          </cell>
        </row>
        <row r="125">
          <cell r="A125">
            <v>2011405</v>
          </cell>
          <cell r="B125" t="str">
            <v>产权战略与规划</v>
          </cell>
          <cell r="C125">
            <v>0</v>
          </cell>
        </row>
        <row r="126">
          <cell r="A126">
            <v>2011408</v>
          </cell>
          <cell r="B126" t="str">
            <v>国际合作与交流</v>
          </cell>
          <cell r="C126">
            <v>0</v>
          </cell>
        </row>
        <row r="127">
          <cell r="A127">
            <v>2011409</v>
          </cell>
          <cell r="B127" t="str">
            <v>知识产权宏观管理</v>
          </cell>
          <cell r="C127">
            <v>0</v>
          </cell>
        </row>
        <row r="128">
          <cell r="A128">
            <v>2011410</v>
          </cell>
          <cell r="B128" t="str">
            <v>商标管理</v>
          </cell>
          <cell r="C128">
            <v>0</v>
          </cell>
        </row>
        <row r="129">
          <cell r="A129">
            <v>2011411</v>
          </cell>
          <cell r="B129" t="str">
            <v>原产地地理标志管理</v>
          </cell>
          <cell r="C129">
            <v>0</v>
          </cell>
        </row>
        <row r="130">
          <cell r="A130">
            <v>2011450</v>
          </cell>
          <cell r="B130" t="str">
            <v>事业运行</v>
          </cell>
          <cell r="C130">
            <v>0</v>
          </cell>
        </row>
        <row r="131">
          <cell r="A131">
            <v>2011499</v>
          </cell>
          <cell r="B131" t="str">
            <v>其他知识产权事务支出</v>
          </cell>
          <cell r="C131">
            <v>0</v>
          </cell>
        </row>
        <row r="132">
          <cell r="A132">
            <v>20123</v>
          </cell>
          <cell r="B132" t="str">
            <v>民族事务</v>
          </cell>
          <cell r="C132">
            <v>23</v>
          </cell>
        </row>
        <row r="133">
          <cell r="A133">
            <v>2012301</v>
          </cell>
          <cell r="B133" t="str">
            <v>行政运行</v>
          </cell>
          <cell r="C133">
            <v>0</v>
          </cell>
        </row>
        <row r="134">
          <cell r="A134">
            <v>2012302</v>
          </cell>
          <cell r="B134" t="str">
            <v>一般行政管理事务</v>
          </cell>
          <cell r="C134">
            <v>0</v>
          </cell>
        </row>
        <row r="135">
          <cell r="A135">
            <v>2012303</v>
          </cell>
          <cell r="B135" t="str">
            <v>机关服务</v>
          </cell>
          <cell r="C135">
            <v>0</v>
          </cell>
        </row>
        <row r="136">
          <cell r="A136">
            <v>2012304</v>
          </cell>
          <cell r="B136" t="str">
            <v>民族工作专项</v>
          </cell>
          <cell r="C136">
            <v>20</v>
          </cell>
        </row>
        <row r="137">
          <cell r="A137">
            <v>2012350</v>
          </cell>
          <cell r="B137" t="str">
            <v>事业运行</v>
          </cell>
          <cell r="C137">
            <v>0</v>
          </cell>
        </row>
        <row r="138">
          <cell r="A138">
            <v>2012399</v>
          </cell>
          <cell r="B138" t="str">
            <v>其他民族事务支出</v>
          </cell>
          <cell r="C138">
            <v>3</v>
          </cell>
        </row>
        <row r="139">
          <cell r="A139">
            <v>20125</v>
          </cell>
          <cell r="B139" t="str">
            <v>港澳台事务</v>
          </cell>
          <cell r="C139">
            <v>0</v>
          </cell>
        </row>
        <row r="140">
          <cell r="A140">
            <v>2012501</v>
          </cell>
          <cell r="B140" t="str">
            <v>行政运行</v>
          </cell>
          <cell r="C140">
            <v>0</v>
          </cell>
        </row>
        <row r="141">
          <cell r="A141">
            <v>2012502</v>
          </cell>
          <cell r="B141" t="str">
            <v>一般行政管理事务</v>
          </cell>
          <cell r="C141">
            <v>0</v>
          </cell>
        </row>
        <row r="142">
          <cell r="A142">
            <v>2012503</v>
          </cell>
          <cell r="B142" t="str">
            <v>机关服务</v>
          </cell>
          <cell r="C142">
            <v>0</v>
          </cell>
        </row>
        <row r="143">
          <cell r="A143">
            <v>2012504</v>
          </cell>
          <cell r="B143" t="str">
            <v>港澳事务</v>
          </cell>
          <cell r="C143">
            <v>0</v>
          </cell>
        </row>
        <row r="144">
          <cell r="A144">
            <v>2012505</v>
          </cell>
          <cell r="B144" t="str">
            <v>台湾事务</v>
          </cell>
          <cell r="C144">
            <v>0</v>
          </cell>
        </row>
        <row r="145">
          <cell r="A145">
            <v>2012550</v>
          </cell>
          <cell r="B145" t="str">
            <v>事业运行</v>
          </cell>
          <cell r="C145">
            <v>0</v>
          </cell>
        </row>
        <row r="146">
          <cell r="A146">
            <v>2012599</v>
          </cell>
          <cell r="B146" t="str">
            <v>其他港澳台事务支出</v>
          </cell>
          <cell r="C146">
            <v>0</v>
          </cell>
        </row>
        <row r="147">
          <cell r="A147">
            <v>20126</v>
          </cell>
          <cell r="B147" t="str">
            <v>档案事务</v>
          </cell>
          <cell r="C147">
            <v>127</v>
          </cell>
        </row>
        <row r="148">
          <cell r="A148">
            <v>2012601</v>
          </cell>
          <cell r="B148" t="str">
            <v>行政运行</v>
          </cell>
          <cell r="C148">
            <v>99</v>
          </cell>
        </row>
        <row r="149">
          <cell r="A149">
            <v>2012602</v>
          </cell>
          <cell r="B149" t="str">
            <v>一般行政管理事务</v>
          </cell>
          <cell r="C149">
            <v>0</v>
          </cell>
        </row>
        <row r="150">
          <cell r="A150">
            <v>2012603</v>
          </cell>
          <cell r="B150" t="str">
            <v>机关服务</v>
          </cell>
          <cell r="C150">
            <v>0</v>
          </cell>
        </row>
        <row r="151">
          <cell r="A151">
            <v>2012604</v>
          </cell>
          <cell r="B151" t="str">
            <v>档案馆</v>
          </cell>
          <cell r="C151">
            <v>0</v>
          </cell>
        </row>
        <row r="152">
          <cell r="A152">
            <v>2012699</v>
          </cell>
          <cell r="B152" t="str">
            <v>其他档案事务支出</v>
          </cell>
          <cell r="C152">
            <v>28</v>
          </cell>
        </row>
        <row r="153">
          <cell r="A153">
            <v>20128</v>
          </cell>
          <cell r="B153" t="str">
            <v>民主党派及工商联事务</v>
          </cell>
          <cell r="C153">
            <v>54</v>
          </cell>
        </row>
        <row r="154">
          <cell r="A154">
            <v>2012801</v>
          </cell>
          <cell r="B154" t="str">
            <v>行政运行</v>
          </cell>
          <cell r="C154">
            <v>50</v>
          </cell>
        </row>
        <row r="155">
          <cell r="A155">
            <v>2012802</v>
          </cell>
          <cell r="B155" t="str">
            <v>一般行政管理事务</v>
          </cell>
          <cell r="C155">
            <v>0</v>
          </cell>
        </row>
        <row r="156">
          <cell r="A156">
            <v>2012803</v>
          </cell>
          <cell r="B156" t="str">
            <v>机关服务</v>
          </cell>
          <cell r="C156">
            <v>0</v>
          </cell>
        </row>
        <row r="157">
          <cell r="A157">
            <v>2012804</v>
          </cell>
          <cell r="B157" t="str">
            <v>参政议政</v>
          </cell>
          <cell r="C157">
            <v>0</v>
          </cell>
        </row>
        <row r="158">
          <cell r="A158">
            <v>2012850</v>
          </cell>
          <cell r="B158" t="str">
            <v>事业运行</v>
          </cell>
          <cell r="C158">
            <v>0</v>
          </cell>
        </row>
        <row r="159">
          <cell r="A159">
            <v>2012899</v>
          </cell>
          <cell r="B159" t="str">
            <v>其他民主党派及工商联事务支出</v>
          </cell>
          <cell r="C159">
            <v>4</v>
          </cell>
        </row>
        <row r="160">
          <cell r="A160">
            <v>20129</v>
          </cell>
          <cell r="B160" t="str">
            <v>群众团体事务</v>
          </cell>
          <cell r="C160">
            <v>414</v>
          </cell>
        </row>
        <row r="161">
          <cell r="A161">
            <v>2012901</v>
          </cell>
          <cell r="B161" t="str">
            <v>行政运行</v>
          </cell>
          <cell r="C161">
            <v>198</v>
          </cell>
        </row>
        <row r="162">
          <cell r="A162">
            <v>2012902</v>
          </cell>
          <cell r="B162" t="str">
            <v>一般行政管理事务</v>
          </cell>
          <cell r="C162">
            <v>6</v>
          </cell>
        </row>
        <row r="163">
          <cell r="A163">
            <v>2012903</v>
          </cell>
          <cell r="B163" t="str">
            <v>机关服务</v>
          </cell>
          <cell r="C163">
            <v>0</v>
          </cell>
        </row>
        <row r="164">
          <cell r="A164">
            <v>2012906</v>
          </cell>
          <cell r="B164" t="str">
            <v>工会事务</v>
          </cell>
          <cell r="C164">
            <v>0</v>
          </cell>
        </row>
        <row r="165">
          <cell r="A165">
            <v>2012950</v>
          </cell>
          <cell r="B165" t="str">
            <v>事业运行</v>
          </cell>
          <cell r="C165">
            <v>42</v>
          </cell>
        </row>
        <row r="166">
          <cell r="A166">
            <v>2012999</v>
          </cell>
          <cell r="B166" t="str">
            <v>其他群众团体事务支出</v>
          </cell>
          <cell r="C166">
            <v>168</v>
          </cell>
        </row>
        <row r="167">
          <cell r="A167">
            <v>20131</v>
          </cell>
          <cell r="B167" t="str">
            <v>党委办公厅（室）及相关机构事务</v>
          </cell>
          <cell r="C167">
            <v>1213</v>
          </cell>
        </row>
        <row r="168">
          <cell r="A168">
            <v>2013101</v>
          </cell>
          <cell r="B168" t="str">
            <v>行政运行</v>
          </cell>
          <cell r="C168">
            <v>949</v>
          </cell>
        </row>
        <row r="169">
          <cell r="A169">
            <v>2013102</v>
          </cell>
          <cell r="B169" t="str">
            <v>一般行政管理事务</v>
          </cell>
          <cell r="C169">
            <v>177</v>
          </cell>
        </row>
        <row r="170">
          <cell r="A170">
            <v>2013103</v>
          </cell>
          <cell r="B170" t="str">
            <v>机关服务</v>
          </cell>
          <cell r="C170">
            <v>0</v>
          </cell>
        </row>
        <row r="171">
          <cell r="A171">
            <v>2013105</v>
          </cell>
          <cell r="B171" t="str">
            <v>专项业务</v>
          </cell>
          <cell r="C171">
            <v>0</v>
          </cell>
        </row>
        <row r="172">
          <cell r="A172">
            <v>2013150</v>
          </cell>
          <cell r="B172" t="str">
            <v>事业运行</v>
          </cell>
          <cell r="C172">
            <v>86</v>
          </cell>
        </row>
        <row r="173">
          <cell r="A173">
            <v>2013199</v>
          </cell>
          <cell r="B173" t="str">
            <v>其他党委办公厅（室）及相关机构事务支出</v>
          </cell>
          <cell r="C173">
            <v>1</v>
          </cell>
        </row>
        <row r="174">
          <cell r="A174">
            <v>20132</v>
          </cell>
          <cell r="B174" t="str">
            <v>组织事务</v>
          </cell>
          <cell r="C174">
            <v>1535</v>
          </cell>
        </row>
        <row r="175">
          <cell r="A175">
            <v>2013201</v>
          </cell>
          <cell r="B175" t="str">
            <v>行政运行</v>
          </cell>
          <cell r="C175">
            <v>728</v>
          </cell>
        </row>
        <row r="176">
          <cell r="A176">
            <v>2013202</v>
          </cell>
          <cell r="B176" t="str">
            <v>一般行政管理事务</v>
          </cell>
          <cell r="C176">
            <v>802</v>
          </cell>
        </row>
        <row r="177">
          <cell r="A177">
            <v>2013203</v>
          </cell>
          <cell r="B177" t="str">
            <v>机关服务</v>
          </cell>
          <cell r="C177">
            <v>0</v>
          </cell>
        </row>
        <row r="178">
          <cell r="A178">
            <v>2013204</v>
          </cell>
          <cell r="B178" t="str">
            <v>公务员事务</v>
          </cell>
          <cell r="C178">
            <v>0</v>
          </cell>
        </row>
        <row r="179">
          <cell r="A179">
            <v>2013250</v>
          </cell>
          <cell r="B179" t="str">
            <v>事业运行</v>
          </cell>
          <cell r="C179">
            <v>0</v>
          </cell>
        </row>
        <row r="180">
          <cell r="A180">
            <v>2013299</v>
          </cell>
          <cell r="B180" t="str">
            <v>其他组织事务支出</v>
          </cell>
          <cell r="C180">
            <v>5</v>
          </cell>
        </row>
        <row r="181">
          <cell r="A181">
            <v>20133</v>
          </cell>
          <cell r="B181" t="str">
            <v>宣传事务</v>
          </cell>
          <cell r="C181">
            <v>738</v>
          </cell>
        </row>
        <row r="182">
          <cell r="A182">
            <v>2013301</v>
          </cell>
          <cell r="B182" t="str">
            <v>行政运行</v>
          </cell>
          <cell r="C182">
            <v>262</v>
          </cell>
        </row>
        <row r="183">
          <cell r="A183">
            <v>2013302</v>
          </cell>
          <cell r="B183" t="str">
            <v>一般行政管理事务</v>
          </cell>
          <cell r="C183">
            <v>154</v>
          </cell>
        </row>
        <row r="184">
          <cell r="A184">
            <v>2013303</v>
          </cell>
          <cell r="B184" t="str">
            <v>机关服务</v>
          </cell>
          <cell r="C184">
            <v>0</v>
          </cell>
        </row>
        <row r="185">
          <cell r="A185">
            <v>2013304</v>
          </cell>
          <cell r="B185" t="str">
            <v>宣传管理</v>
          </cell>
          <cell r="C185">
            <v>157</v>
          </cell>
        </row>
        <row r="186">
          <cell r="A186">
            <v>2013350</v>
          </cell>
          <cell r="B186" t="str">
            <v>事业运行</v>
          </cell>
          <cell r="C186">
            <v>81</v>
          </cell>
        </row>
        <row r="187">
          <cell r="A187">
            <v>2013399</v>
          </cell>
          <cell r="B187" t="str">
            <v>其他宣传事务支出</v>
          </cell>
          <cell r="C187">
            <v>84</v>
          </cell>
        </row>
        <row r="188">
          <cell r="A188">
            <v>20134</v>
          </cell>
          <cell r="B188" t="str">
            <v>统战事务</v>
          </cell>
          <cell r="C188">
            <v>256</v>
          </cell>
        </row>
        <row r="189">
          <cell r="A189">
            <v>2013401</v>
          </cell>
          <cell r="B189" t="str">
            <v>行政运行</v>
          </cell>
          <cell r="C189">
            <v>155</v>
          </cell>
        </row>
        <row r="190">
          <cell r="A190">
            <v>2013402</v>
          </cell>
          <cell r="B190" t="str">
            <v>一般行政管理事务</v>
          </cell>
          <cell r="C190">
            <v>1</v>
          </cell>
        </row>
        <row r="191">
          <cell r="A191">
            <v>2013403</v>
          </cell>
          <cell r="B191" t="str">
            <v>机关服务</v>
          </cell>
          <cell r="C191">
            <v>0</v>
          </cell>
        </row>
        <row r="192">
          <cell r="A192">
            <v>2013404</v>
          </cell>
          <cell r="B192" t="str">
            <v>宗教事务</v>
          </cell>
          <cell r="C192">
            <v>27</v>
          </cell>
        </row>
        <row r="193">
          <cell r="A193">
            <v>2013405</v>
          </cell>
          <cell r="B193" t="str">
            <v>华侨事务</v>
          </cell>
          <cell r="C193">
            <v>0</v>
          </cell>
        </row>
        <row r="194">
          <cell r="A194">
            <v>2013450</v>
          </cell>
          <cell r="B194" t="str">
            <v>事业运行</v>
          </cell>
          <cell r="C194">
            <v>0</v>
          </cell>
        </row>
        <row r="195">
          <cell r="A195">
            <v>2013499</v>
          </cell>
          <cell r="B195" t="str">
            <v>其他统战事务支出</v>
          </cell>
          <cell r="C195">
            <v>73</v>
          </cell>
        </row>
        <row r="196">
          <cell r="A196">
            <v>20135</v>
          </cell>
          <cell r="B196" t="str">
            <v>对外联络事务</v>
          </cell>
          <cell r="C196">
            <v>0</v>
          </cell>
        </row>
        <row r="197">
          <cell r="A197">
            <v>2013501</v>
          </cell>
          <cell r="B197" t="str">
            <v>行政运行</v>
          </cell>
          <cell r="C197">
            <v>0</v>
          </cell>
        </row>
        <row r="198">
          <cell r="A198">
            <v>2013502</v>
          </cell>
          <cell r="B198" t="str">
            <v>一般行政管理事务</v>
          </cell>
          <cell r="C198">
            <v>0</v>
          </cell>
        </row>
        <row r="199">
          <cell r="A199">
            <v>2013503</v>
          </cell>
          <cell r="B199" t="str">
            <v>机关服务</v>
          </cell>
          <cell r="C199">
            <v>0</v>
          </cell>
        </row>
        <row r="200">
          <cell r="A200">
            <v>2013550</v>
          </cell>
          <cell r="B200" t="str">
            <v>事业运行</v>
          </cell>
          <cell r="C200">
            <v>0</v>
          </cell>
        </row>
        <row r="201">
          <cell r="A201">
            <v>2013599</v>
          </cell>
          <cell r="B201" t="str">
            <v>其他对外联络事务支出</v>
          </cell>
          <cell r="C201">
            <v>0</v>
          </cell>
        </row>
        <row r="202">
          <cell r="A202">
            <v>20136</v>
          </cell>
          <cell r="B202" t="str">
            <v>其他共产党事务支出</v>
          </cell>
          <cell r="C202">
            <v>70</v>
          </cell>
        </row>
        <row r="203">
          <cell r="A203">
            <v>2013601</v>
          </cell>
          <cell r="B203" t="str">
            <v>行政运行</v>
          </cell>
          <cell r="C203">
            <v>0</v>
          </cell>
        </row>
        <row r="204">
          <cell r="A204">
            <v>2013602</v>
          </cell>
          <cell r="B204" t="str">
            <v>一般行政管理事务</v>
          </cell>
          <cell r="C204">
            <v>21</v>
          </cell>
        </row>
        <row r="205">
          <cell r="A205">
            <v>2013603</v>
          </cell>
          <cell r="B205" t="str">
            <v>机关服务</v>
          </cell>
          <cell r="C205">
            <v>0</v>
          </cell>
        </row>
        <row r="206">
          <cell r="A206">
            <v>2013650</v>
          </cell>
          <cell r="B206" t="str">
            <v>事业运行</v>
          </cell>
          <cell r="C206">
            <v>39</v>
          </cell>
        </row>
        <row r="207">
          <cell r="A207">
            <v>2013699</v>
          </cell>
          <cell r="B207" t="str">
            <v>其他共产党事务支出</v>
          </cell>
          <cell r="C207">
            <v>10</v>
          </cell>
        </row>
        <row r="208">
          <cell r="A208">
            <v>20137</v>
          </cell>
          <cell r="B208" t="str">
            <v>网信事务</v>
          </cell>
          <cell r="C208">
            <v>0</v>
          </cell>
        </row>
        <row r="209">
          <cell r="A209">
            <v>2013701</v>
          </cell>
          <cell r="B209" t="str">
            <v>行政运行</v>
          </cell>
          <cell r="C209">
            <v>0</v>
          </cell>
        </row>
        <row r="210">
          <cell r="A210">
            <v>2013702</v>
          </cell>
          <cell r="B210" t="str">
            <v>一般行政管理事务</v>
          </cell>
          <cell r="C210">
            <v>0</v>
          </cell>
        </row>
        <row r="211">
          <cell r="A211">
            <v>2013703</v>
          </cell>
          <cell r="B211" t="str">
            <v>机关服务</v>
          </cell>
          <cell r="C211">
            <v>0</v>
          </cell>
        </row>
        <row r="212">
          <cell r="A212">
            <v>2013704</v>
          </cell>
          <cell r="B212" t="str">
            <v>信息安全事务</v>
          </cell>
          <cell r="C212">
            <v>0</v>
          </cell>
        </row>
        <row r="213">
          <cell r="A213">
            <v>2013750</v>
          </cell>
          <cell r="B213" t="str">
            <v>事业运行</v>
          </cell>
          <cell r="C213">
            <v>0</v>
          </cell>
        </row>
        <row r="214">
          <cell r="A214">
            <v>2013799</v>
          </cell>
          <cell r="B214" t="str">
            <v>其他网信事务支出</v>
          </cell>
          <cell r="C214">
            <v>0</v>
          </cell>
        </row>
        <row r="215">
          <cell r="A215">
            <v>20138</v>
          </cell>
          <cell r="B215" t="str">
            <v>市场监督管理事务</v>
          </cell>
          <cell r="C215">
            <v>1106</v>
          </cell>
        </row>
        <row r="216">
          <cell r="A216">
            <v>2013801</v>
          </cell>
          <cell r="B216" t="str">
            <v>行政运行</v>
          </cell>
          <cell r="C216">
            <v>888</v>
          </cell>
        </row>
        <row r="217">
          <cell r="A217">
            <v>2013802</v>
          </cell>
          <cell r="B217" t="str">
            <v>一般行政管理事务</v>
          </cell>
          <cell r="C217">
            <v>0</v>
          </cell>
        </row>
        <row r="218">
          <cell r="A218">
            <v>2013803</v>
          </cell>
          <cell r="B218" t="str">
            <v>机关服务</v>
          </cell>
          <cell r="C218">
            <v>0</v>
          </cell>
        </row>
        <row r="219">
          <cell r="A219">
            <v>2013804</v>
          </cell>
          <cell r="B219" t="str">
            <v>市场主体管理</v>
          </cell>
          <cell r="C219">
            <v>20</v>
          </cell>
        </row>
        <row r="220">
          <cell r="A220">
            <v>2013805</v>
          </cell>
          <cell r="B220" t="str">
            <v>市场秩序执法</v>
          </cell>
          <cell r="C220">
            <v>5</v>
          </cell>
        </row>
        <row r="221">
          <cell r="A221">
            <v>2013808</v>
          </cell>
          <cell r="B221" t="str">
            <v>信息化建设</v>
          </cell>
          <cell r="C221">
            <v>0</v>
          </cell>
        </row>
        <row r="222">
          <cell r="A222">
            <v>2013810</v>
          </cell>
          <cell r="B222" t="str">
            <v>质量基础</v>
          </cell>
          <cell r="C222">
            <v>11</v>
          </cell>
        </row>
        <row r="223">
          <cell r="A223">
            <v>2013812</v>
          </cell>
          <cell r="B223" t="str">
            <v>药品事务</v>
          </cell>
          <cell r="C223">
            <v>3</v>
          </cell>
        </row>
        <row r="224">
          <cell r="A224">
            <v>2013813</v>
          </cell>
          <cell r="B224" t="str">
            <v>医疗器械事务</v>
          </cell>
          <cell r="C224">
            <v>0</v>
          </cell>
        </row>
        <row r="225">
          <cell r="A225">
            <v>2013814</v>
          </cell>
          <cell r="B225" t="str">
            <v>化妆品事务</v>
          </cell>
          <cell r="C225">
            <v>0</v>
          </cell>
        </row>
        <row r="226">
          <cell r="A226">
            <v>2013815</v>
          </cell>
          <cell r="B226" t="str">
            <v>质量安全监管</v>
          </cell>
          <cell r="C226">
            <v>9</v>
          </cell>
        </row>
        <row r="227">
          <cell r="A227">
            <v>2013816</v>
          </cell>
          <cell r="B227" t="str">
            <v>食品安全监管</v>
          </cell>
          <cell r="C227">
            <v>29</v>
          </cell>
        </row>
        <row r="228">
          <cell r="A228">
            <v>2013850</v>
          </cell>
          <cell r="B228" t="str">
            <v>事业运行</v>
          </cell>
          <cell r="C228">
            <v>136</v>
          </cell>
        </row>
        <row r="229">
          <cell r="A229">
            <v>2013899</v>
          </cell>
          <cell r="B229" t="str">
            <v>其他市场监督管理事务</v>
          </cell>
          <cell r="C229">
            <v>5</v>
          </cell>
        </row>
        <row r="230">
          <cell r="A230">
            <v>20199</v>
          </cell>
          <cell r="B230" t="str">
            <v>其他一般公共服务支出</v>
          </cell>
          <cell r="C230">
            <v>6050</v>
          </cell>
        </row>
        <row r="231">
          <cell r="A231">
            <v>2019901</v>
          </cell>
          <cell r="B231" t="str">
            <v>国家赔偿费用支出</v>
          </cell>
          <cell r="C231">
            <v>0</v>
          </cell>
        </row>
        <row r="232">
          <cell r="A232">
            <v>2019999</v>
          </cell>
          <cell r="B232" t="str">
            <v>其他一般公共服务支出</v>
          </cell>
          <cell r="C232">
            <v>6050</v>
          </cell>
        </row>
        <row r="233">
          <cell r="A233" t="str">
            <v>201A</v>
          </cell>
          <cell r="B233" t="str">
            <v>省对下专项转移支付补助</v>
          </cell>
        </row>
        <row r="234">
          <cell r="A234">
            <v>202</v>
          </cell>
          <cell r="B234" t="str">
            <v>二、外交支出</v>
          </cell>
          <cell r="C234">
            <v>0</v>
          </cell>
        </row>
        <row r="235">
          <cell r="A235">
            <v>20205</v>
          </cell>
          <cell r="B235" t="str">
            <v>对外合作与交流</v>
          </cell>
        </row>
        <row r="236">
          <cell r="A236">
            <v>20299</v>
          </cell>
          <cell r="B236" t="str">
            <v>其他外交支出</v>
          </cell>
        </row>
        <row r="237">
          <cell r="A237">
            <v>203</v>
          </cell>
          <cell r="B237" t="str">
            <v>三、国防支出</v>
          </cell>
          <cell r="C237">
            <v>142</v>
          </cell>
        </row>
        <row r="238">
          <cell r="A238">
            <v>20301</v>
          </cell>
          <cell r="B238" t="str">
            <v>军费</v>
          </cell>
          <cell r="C238">
            <v>0</v>
          </cell>
        </row>
        <row r="239">
          <cell r="A239">
            <v>2030101</v>
          </cell>
          <cell r="B239" t="str">
            <v>现役部队</v>
          </cell>
          <cell r="C239">
            <v>0</v>
          </cell>
        </row>
        <row r="240">
          <cell r="A240">
            <v>2030102</v>
          </cell>
          <cell r="B240" t="str">
            <v>预备役部队●</v>
          </cell>
          <cell r="C240">
            <v>0</v>
          </cell>
        </row>
        <row r="241">
          <cell r="A241">
            <v>2030199</v>
          </cell>
          <cell r="B241" t="str">
            <v>其他军费支出●</v>
          </cell>
          <cell r="C241">
            <v>0</v>
          </cell>
        </row>
        <row r="242">
          <cell r="A242">
            <v>20304</v>
          </cell>
          <cell r="B242" t="str">
            <v>国防科研事业</v>
          </cell>
          <cell r="C242">
            <v>0</v>
          </cell>
        </row>
        <row r="243">
          <cell r="A243">
            <v>2030401</v>
          </cell>
          <cell r="B243" t="str">
            <v>国防科研事业</v>
          </cell>
          <cell r="C243">
            <v>0</v>
          </cell>
        </row>
        <row r="244">
          <cell r="A244">
            <v>20305</v>
          </cell>
          <cell r="B244" t="str">
            <v>专项工程</v>
          </cell>
          <cell r="C244">
            <v>0</v>
          </cell>
        </row>
        <row r="245">
          <cell r="A245">
            <v>2030501</v>
          </cell>
          <cell r="B245" t="str">
            <v>专项工程</v>
          </cell>
          <cell r="C245">
            <v>0</v>
          </cell>
        </row>
        <row r="246">
          <cell r="A246">
            <v>20306</v>
          </cell>
          <cell r="B246" t="str">
            <v>国防动员</v>
          </cell>
          <cell r="C246">
            <v>142</v>
          </cell>
        </row>
        <row r="247">
          <cell r="A247">
            <v>2030601</v>
          </cell>
          <cell r="B247" t="str">
            <v>兵役征集</v>
          </cell>
          <cell r="C247">
            <v>73</v>
          </cell>
        </row>
        <row r="248">
          <cell r="A248">
            <v>2030602</v>
          </cell>
          <cell r="B248" t="str">
            <v>经济动员</v>
          </cell>
          <cell r="C248">
            <v>0</v>
          </cell>
        </row>
        <row r="249">
          <cell r="A249">
            <v>2030603</v>
          </cell>
          <cell r="B249" t="str">
            <v>人民防空</v>
          </cell>
          <cell r="C249">
            <v>0</v>
          </cell>
        </row>
        <row r="250">
          <cell r="A250">
            <v>2030604</v>
          </cell>
          <cell r="B250" t="str">
            <v>交通战备</v>
          </cell>
          <cell r="C250">
            <v>0</v>
          </cell>
        </row>
        <row r="251">
          <cell r="A251">
            <v>2030605</v>
          </cell>
          <cell r="B251" t="str">
            <v>国防教育◆</v>
          </cell>
          <cell r="C251">
            <v>0</v>
          </cell>
        </row>
        <row r="252">
          <cell r="A252">
            <v>2030606</v>
          </cell>
          <cell r="B252" t="str">
            <v>预备役部队◆</v>
          </cell>
          <cell r="C252">
            <v>0</v>
          </cell>
        </row>
        <row r="253">
          <cell r="A253">
            <v>2030607</v>
          </cell>
          <cell r="B253" t="str">
            <v>民兵</v>
          </cell>
          <cell r="C253">
            <v>47</v>
          </cell>
        </row>
        <row r="254">
          <cell r="A254">
            <v>2030608</v>
          </cell>
          <cell r="B254" t="str">
            <v>边海防</v>
          </cell>
          <cell r="C254">
            <v>0</v>
          </cell>
        </row>
        <row r="255">
          <cell r="A255">
            <v>2030699</v>
          </cell>
          <cell r="B255" t="str">
            <v>其他国防动员支出</v>
          </cell>
          <cell r="C255">
            <v>22</v>
          </cell>
        </row>
        <row r="256">
          <cell r="A256">
            <v>20399</v>
          </cell>
          <cell r="B256" t="str">
            <v>其他国防支出</v>
          </cell>
          <cell r="C256">
            <v>0</v>
          </cell>
        </row>
        <row r="257">
          <cell r="A257">
            <v>2039999</v>
          </cell>
          <cell r="B257" t="str">
            <v>其他国防支出</v>
          </cell>
          <cell r="C257">
            <v>0</v>
          </cell>
        </row>
        <row r="258">
          <cell r="A258" t="str">
            <v>203A</v>
          </cell>
          <cell r="B258" t="str">
            <v>省对下专项转移支付补助</v>
          </cell>
        </row>
        <row r="259">
          <cell r="A259">
            <v>204</v>
          </cell>
          <cell r="B259" t="str">
            <v>四、公共安全支出</v>
          </cell>
          <cell r="C259">
            <v>8821</v>
          </cell>
        </row>
        <row r="260">
          <cell r="A260">
            <v>20401</v>
          </cell>
          <cell r="B260" t="str">
            <v>武装警察部队</v>
          </cell>
          <cell r="C260">
            <v>22</v>
          </cell>
        </row>
        <row r="261">
          <cell r="A261">
            <v>2040101</v>
          </cell>
          <cell r="B261" t="str">
            <v>武装警察部队</v>
          </cell>
          <cell r="C261">
            <v>0</v>
          </cell>
        </row>
        <row r="262">
          <cell r="A262">
            <v>2040199</v>
          </cell>
          <cell r="B262" t="str">
            <v>其他武装警察部队支出</v>
          </cell>
          <cell r="C262">
            <v>22</v>
          </cell>
        </row>
        <row r="263">
          <cell r="A263">
            <v>20402</v>
          </cell>
          <cell r="B263" t="str">
            <v>公安</v>
          </cell>
          <cell r="C263">
            <v>7756</v>
          </cell>
        </row>
        <row r="264">
          <cell r="A264">
            <v>2040201</v>
          </cell>
          <cell r="B264" t="str">
            <v>行政运行</v>
          </cell>
          <cell r="C264">
            <v>6541</v>
          </cell>
        </row>
        <row r="265">
          <cell r="A265">
            <v>2040202</v>
          </cell>
          <cell r="B265" t="str">
            <v>一般行政管理事务</v>
          </cell>
          <cell r="C265">
            <v>846</v>
          </cell>
        </row>
        <row r="266">
          <cell r="A266">
            <v>2040203</v>
          </cell>
          <cell r="B266" t="str">
            <v>机关服务</v>
          </cell>
          <cell r="C266">
            <v>0</v>
          </cell>
        </row>
        <row r="267">
          <cell r="A267">
            <v>2040219</v>
          </cell>
          <cell r="B267" t="str">
            <v>信息化建设</v>
          </cell>
          <cell r="C267">
            <v>0</v>
          </cell>
        </row>
        <row r="268">
          <cell r="A268">
            <v>2040220</v>
          </cell>
          <cell r="B268" t="str">
            <v>执法办案</v>
          </cell>
          <cell r="C268">
            <v>128</v>
          </cell>
        </row>
        <row r="269">
          <cell r="A269">
            <v>2040221</v>
          </cell>
          <cell r="B269" t="str">
            <v>特别业务</v>
          </cell>
          <cell r="C269">
            <v>0</v>
          </cell>
        </row>
        <row r="270">
          <cell r="A270">
            <v>2040222</v>
          </cell>
          <cell r="B270" t="str">
            <v>特勤业务</v>
          </cell>
          <cell r="C270">
            <v>0</v>
          </cell>
        </row>
        <row r="271">
          <cell r="A271">
            <v>2040223</v>
          </cell>
          <cell r="B271" t="str">
            <v>移民事务</v>
          </cell>
          <cell r="C271">
            <v>0</v>
          </cell>
        </row>
        <row r="272">
          <cell r="A272">
            <v>2040250</v>
          </cell>
          <cell r="B272" t="str">
            <v>事业运行</v>
          </cell>
          <cell r="C272">
            <v>0</v>
          </cell>
        </row>
        <row r="273">
          <cell r="A273">
            <v>2040299</v>
          </cell>
          <cell r="B273" t="str">
            <v>其他公安支出</v>
          </cell>
          <cell r="C273">
            <v>241</v>
          </cell>
        </row>
        <row r="274">
          <cell r="A274">
            <v>20403</v>
          </cell>
          <cell r="B274" t="str">
            <v>国家安全</v>
          </cell>
          <cell r="C274">
            <v>0</v>
          </cell>
        </row>
        <row r="275">
          <cell r="A275">
            <v>2040301</v>
          </cell>
          <cell r="B275" t="str">
            <v>行政运行</v>
          </cell>
          <cell r="C275">
            <v>0</v>
          </cell>
        </row>
        <row r="276">
          <cell r="A276">
            <v>2040302</v>
          </cell>
          <cell r="B276" t="str">
            <v>一般行政管理事务</v>
          </cell>
          <cell r="C276">
            <v>0</v>
          </cell>
        </row>
        <row r="277">
          <cell r="A277">
            <v>2040303</v>
          </cell>
          <cell r="B277" t="str">
            <v>机关服务</v>
          </cell>
          <cell r="C277">
            <v>0</v>
          </cell>
        </row>
        <row r="278">
          <cell r="A278">
            <v>2040304</v>
          </cell>
          <cell r="B278" t="str">
            <v>安全业务</v>
          </cell>
          <cell r="C278">
            <v>0</v>
          </cell>
        </row>
        <row r="279">
          <cell r="A279">
            <v>2040350</v>
          </cell>
          <cell r="B279" t="str">
            <v>事业运行</v>
          </cell>
          <cell r="C279">
            <v>0</v>
          </cell>
        </row>
        <row r="280">
          <cell r="A280">
            <v>2040399</v>
          </cell>
          <cell r="B280" t="str">
            <v>其他国家安全支出</v>
          </cell>
          <cell r="C280">
            <v>0</v>
          </cell>
        </row>
        <row r="281">
          <cell r="A281">
            <v>20404</v>
          </cell>
          <cell r="B281" t="str">
            <v>检察</v>
          </cell>
          <cell r="C281">
            <v>80</v>
          </cell>
        </row>
        <row r="282">
          <cell r="A282">
            <v>2040401</v>
          </cell>
          <cell r="B282" t="str">
            <v>行政运行</v>
          </cell>
          <cell r="C282">
            <v>80</v>
          </cell>
        </row>
        <row r="283">
          <cell r="A283">
            <v>2040402</v>
          </cell>
          <cell r="B283" t="str">
            <v>一般行政管理事务</v>
          </cell>
          <cell r="C283">
            <v>0</v>
          </cell>
        </row>
        <row r="284">
          <cell r="A284">
            <v>2040403</v>
          </cell>
          <cell r="B284" t="str">
            <v>机关服务</v>
          </cell>
          <cell r="C284">
            <v>0</v>
          </cell>
        </row>
        <row r="285">
          <cell r="A285">
            <v>2040409</v>
          </cell>
          <cell r="B285" t="str">
            <v>“两房”建设</v>
          </cell>
          <cell r="C285">
            <v>0</v>
          </cell>
        </row>
        <row r="286">
          <cell r="A286">
            <v>2040410</v>
          </cell>
          <cell r="B286" t="str">
            <v>检察监督</v>
          </cell>
          <cell r="C286">
            <v>0</v>
          </cell>
        </row>
        <row r="287">
          <cell r="A287">
            <v>2040450</v>
          </cell>
          <cell r="B287" t="str">
            <v>事业运行</v>
          </cell>
          <cell r="C287">
            <v>0</v>
          </cell>
        </row>
        <row r="288">
          <cell r="A288">
            <v>2040499</v>
          </cell>
          <cell r="B288" t="str">
            <v>其他检察支出</v>
          </cell>
          <cell r="C288">
            <v>0</v>
          </cell>
        </row>
        <row r="289">
          <cell r="A289">
            <v>20405</v>
          </cell>
          <cell r="B289" t="str">
            <v>法院</v>
          </cell>
          <cell r="C289">
            <v>163</v>
          </cell>
        </row>
        <row r="290">
          <cell r="A290">
            <v>2040501</v>
          </cell>
          <cell r="B290" t="str">
            <v>行政运行</v>
          </cell>
          <cell r="C290">
            <v>131</v>
          </cell>
        </row>
        <row r="291">
          <cell r="A291">
            <v>2040502</v>
          </cell>
          <cell r="B291" t="str">
            <v>一般行政管理事务</v>
          </cell>
          <cell r="C291">
            <v>20</v>
          </cell>
        </row>
        <row r="292">
          <cell r="A292">
            <v>2040503</v>
          </cell>
          <cell r="B292" t="str">
            <v>机关服务</v>
          </cell>
          <cell r="C292">
            <v>0</v>
          </cell>
        </row>
        <row r="293">
          <cell r="A293">
            <v>2040504</v>
          </cell>
          <cell r="B293" t="str">
            <v>案件审判</v>
          </cell>
          <cell r="C293">
            <v>0</v>
          </cell>
        </row>
        <row r="294">
          <cell r="A294">
            <v>2040505</v>
          </cell>
          <cell r="B294" t="str">
            <v>案件执行</v>
          </cell>
          <cell r="C294">
            <v>0</v>
          </cell>
        </row>
        <row r="295">
          <cell r="A295">
            <v>2040506</v>
          </cell>
          <cell r="B295" t="str">
            <v>“两庭”建设</v>
          </cell>
          <cell r="C295">
            <v>0</v>
          </cell>
        </row>
        <row r="296">
          <cell r="A296">
            <v>2040550</v>
          </cell>
          <cell r="B296" t="str">
            <v>事业运行</v>
          </cell>
          <cell r="C296">
            <v>0</v>
          </cell>
        </row>
        <row r="297">
          <cell r="A297">
            <v>2040599</v>
          </cell>
          <cell r="B297" t="str">
            <v>其他法院支出</v>
          </cell>
          <cell r="C297">
            <v>12</v>
          </cell>
        </row>
        <row r="298">
          <cell r="A298">
            <v>20406</v>
          </cell>
          <cell r="B298" t="str">
            <v>司法</v>
          </cell>
          <cell r="C298">
            <v>691</v>
          </cell>
        </row>
        <row r="299">
          <cell r="A299">
            <v>2040601</v>
          </cell>
          <cell r="B299" t="str">
            <v>行政运行</v>
          </cell>
          <cell r="C299">
            <v>383</v>
          </cell>
        </row>
        <row r="300">
          <cell r="A300">
            <v>2040602</v>
          </cell>
          <cell r="B300" t="str">
            <v>一般行政管理事务</v>
          </cell>
          <cell r="C300">
            <v>23</v>
          </cell>
        </row>
        <row r="301">
          <cell r="A301">
            <v>2040603</v>
          </cell>
          <cell r="B301" t="str">
            <v>机关服务</v>
          </cell>
          <cell r="C301">
            <v>0</v>
          </cell>
        </row>
        <row r="302">
          <cell r="A302">
            <v>2040604</v>
          </cell>
          <cell r="B302" t="str">
            <v>基层司法业务</v>
          </cell>
          <cell r="C302">
            <v>26</v>
          </cell>
        </row>
        <row r="303">
          <cell r="A303">
            <v>2040605</v>
          </cell>
          <cell r="B303" t="str">
            <v>普法宣传</v>
          </cell>
          <cell r="C303">
            <v>28</v>
          </cell>
        </row>
        <row r="304">
          <cell r="A304">
            <v>2040606</v>
          </cell>
          <cell r="B304" t="str">
            <v>律师管理</v>
          </cell>
          <cell r="C304">
            <v>0</v>
          </cell>
        </row>
        <row r="305">
          <cell r="A305">
            <v>2040607</v>
          </cell>
          <cell r="B305" t="str">
            <v>公共法律服务</v>
          </cell>
          <cell r="C305">
            <v>65</v>
          </cell>
        </row>
        <row r="306">
          <cell r="A306">
            <v>2040608</v>
          </cell>
          <cell r="B306" t="str">
            <v>国家统一法律职业资格考试</v>
          </cell>
          <cell r="C306">
            <v>0</v>
          </cell>
        </row>
        <row r="307">
          <cell r="A307">
            <v>2040609</v>
          </cell>
          <cell r="B307" t="str">
            <v>仲裁</v>
          </cell>
          <cell r="C307">
            <v>0</v>
          </cell>
        </row>
        <row r="308">
          <cell r="A308">
            <v>2040610</v>
          </cell>
          <cell r="B308" t="str">
            <v>社区矫正</v>
          </cell>
          <cell r="C308">
            <v>25</v>
          </cell>
        </row>
        <row r="309">
          <cell r="A309">
            <v>2040611</v>
          </cell>
          <cell r="B309" t="str">
            <v>司法鉴定</v>
          </cell>
          <cell r="C309">
            <v>0</v>
          </cell>
        </row>
        <row r="310">
          <cell r="A310">
            <v>2040612</v>
          </cell>
          <cell r="B310" t="str">
            <v>法治建设</v>
          </cell>
          <cell r="C310">
            <v>11</v>
          </cell>
        </row>
        <row r="311">
          <cell r="A311">
            <v>2040613</v>
          </cell>
          <cell r="B311" t="str">
            <v>信息化建设</v>
          </cell>
          <cell r="C311">
            <v>0</v>
          </cell>
        </row>
        <row r="312">
          <cell r="A312">
            <v>2040650</v>
          </cell>
          <cell r="B312" t="str">
            <v>事业运行</v>
          </cell>
          <cell r="C312">
            <v>0</v>
          </cell>
        </row>
        <row r="313">
          <cell r="A313">
            <v>2040699</v>
          </cell>
          <cell r="B313" t="str">
            <v>其他司法支出</v>
          </cell>
          <cell r="C313">
            <v>130</v>
          </cell>
        </row>
        <row r="314">
          <cell r="A314">
            <v>20407</v>
          </cell>
          <cell r="B314" t="str">
            <v>监狱</v>
          </cell>
          <cell r="C314">
            <v>0</v>
          </cell>
        </row>
        <row r="315">
          <cell r="A315">
            <v>2040701</v>
          </cell>
          <cell r="B315" t="str">
            <v>行政运行</v>
          </cell>
          <cell r="C315">
            <v>0</v>
          </cell>
        </row>
        <row r="316">
          <cell r="A316">
            <v>2040702</v>
          </cell>
          <cell r="B316" t="str">
            <v>一般行政管理事务</v>
          </cell>
          <cell r="C316">
            <v>0</v>
          </cell>
        </row>
        <row r="317">
          <cell r="A317">
            <v>2040703</v>
          </cell>
          <cell r="B317" t="str">
            <v>机关服务</v>
          </cell>
          <cell r="C317">
            <v>0</v>
          </cell>
        </row>
        <row r="318">
          <cell r="A318">
            <v>2040704</v>
          </cell>
          <cell r="B318" t="str">
            <v>罪犯生活及医疗卫生</v>
          </cell>
          <cell r="C318">
            <v>0</v>
          </cell>
        </row>
        <row r="319">
          <cell r="A319">
            <v>2040705</v>
          </cell>
          <cell r="B319" t="str">
            <v>监狱业务及罪犯改造</v>
          </cell>
          <cell r="C319">
            <v>0</v>
          </cell>
        </row>
        <row r="320">
          <cell r="A320">
            <v>2040706</v>
          </cell>
          <cell r="B320" t="str">
            <v>狱政设施建设</v>
          </cell>
          <cell r="C320">
            <v>0</v>
          </cell>
        </row>
        <row r="321">
          <cell r="A321">
            <v>2040707</v>
          </cell>
          <cell r="B321" t="str">
            <v>信息化建设</v>
          </cell>
          <cell r="C321">
            <v>0</v>
          </cell>
        </row>
        <row r="322">
          <cell r="A322">
            <v>2040750</v>
          </cell>
          <cell r="B322" t="str">
            <v>事业运行</v>
          </cell>
          <cell r="C322">
            <v>0</v>
          </cell>
        </row>
        <row r="323">
          <cell r="A323">
            <v>2040799</v>
          </cell>
          <cell r="B323" t="str">
            <v>其他监狱支出</v>
          </cell>
          <cell r="C323">
            <v>0</v>
          </cell>
        </row>
        <row r="324">
          <cell r="A324">
            <v>20408</v>
          </cell>
          <cell r="B324" t="str">
            <v>强制隔离戒毒</v>
          </cell>
          <cell r="C324">
            <v>0</v>
          </cell>
        </row>
        <row r="325">
          <cell r="A325">
            <v>2040801</v>
          </cell>
          <cell r="B325" t="str">
            <v>行政运行</v>
          </cell>
          <cell r="C325">
            <v>0</v>
          </cell>
        </row>
        <row r="326">
          <cell r="A326">
            <v>2040802</v>
          </cell>
          <cell r="B326" t="str">
            <v>一般行政管理事务</v>
          </cell>
          <cell r="C326">
            <v>0</v>
          </cell>
        </row>
        <row r="327">
          <cell r="A327">
            <v>2040803</v>
          </cell>
          <cell r="B327" t="str">
            <v>机关服务</v>
          </cell>
          <cell r="C327">
            <v>0</v>
          </cell>
        </row>
        <row r="328">
          <cell r="A328">
            <v>2040804</v>
          </cell>
          <cell r="B328" t="str">
            <v>强制隔离戒毒人员生活</v>
          </cell>
          <cell r="C328">
            <v>0</v>
          </cell>
        </row>
        <row r="329">
          <cell r="A329">
            <v>2040805</v>
          </cell>
          <cell r="B329" t="str">
            <v>强制隔离戒毒人员教育</v>
          </cell>
          <cell r="C329">
            <v>0</v>
          </cell>
        </row>
        <row r="330">
          <cell r="A330">
            <v>2040806</v>
          </cell>
          <cell r="B330" t="str">
            <v>所政设施建设</v>
          </cell>
          <cell r="C330">
            <v>0</v>
          </cell>
        </row>
        <row r="331">
          <cell r="A331">
            <v>2040807</v>
          </cell>
          <cell r="B331" t="str">
            <v>信息化建设</v>
          </cell>
          <cell r="C331">
            <v>0</v>
          </cell>
        </row>
        <row r="332">
          <cell r="A332">
            <v>2040850</v>
          </cell>
          <cell r="B332" t="str">
            <v>事业运行</v>
          </cell>
          <cell r="C332">
            <v>0</v>
          </cell>
        </row>
        <row r="333">
          <cell r="A333">
            <v>2040899</v>
          </cell>
          <cell r="B333" t="str">
            <v>其他强制隔离戒毒支出</v>
          </cell>
          <cell r="C333">
            <v>0</v>
          </cell>
        </row>
        <row r="334">
          <cell r="A334">
            <v>20409</v>
          </cell>
          <cell r="B334" t="str">
            <v>国家保密</v>
          </cell>
          <cell r="C334">
            <v>0</v>
          </cell>
        </row>
        <row r="335">
          <cell r="A335">
            <v>2040901</v>
          </cell>
          <cell r="B335" t="str">
            <v>行政运行</v>
          </cell>
          <cell r="C335">
            <v>0</v>
          </cell>
        </row>
        <row r="336">
          <cell r="A336">
            <v>2040902</v>
          </cell>
          <cell r="B336" t="str">
            <v>一般行政管理事务</v>
          </cell>
          <cell r="C336">
            <v>0</v>
          </cell>
        </row>
        <row r="337">
          <cell r="A337">
            <v>2040903</v>
          </cell>
          <cell r="B337" t="str">
            <v>机关服务</v>
          </cell>
          <cell r="C337">
            <v>0</v>
          </cell>
        </row>
        <row r="338">
          <cell r="A338">
            <v>2040904</v>
          </cell>
          <cell r="B338" t="str">
            <v>保密技术</v>
          </cell>
          <cell r="C338">
            <v>0</v>
          </cell>
        </row>
        <row r="339">
          <cell r="A339">
            <v>2040905</v>
          </cell>
          <cell r="B339" t="str">
            <v>保密管理</v>
          </cell>
          <cell r="C339">
            <v>0</v>
          </cell>
        </row>
        <row r="340">
          <cell r="A340">
            <v>2040950</v>
          </cell>
          <cell r="B340" t="str">
            <v>事业运行</v>
          </cell>
          <cell r="C340">
            <v>0</v>
          </cell>
        </row>
        <row r="341">
          <cell r="A341">
            <v>2040999</v>
          </cell>
          <cell r="B341" t="str">
            <v>其他国家保密支出</v>
          </cell>
          <cell r="C341">
            <v>0</v>
          </cell>
        </row>
        <row r="342">
          <cell r="A342">
            <v>20410</v>
          </cell>
          <cell r="B342" t="str">
            <v>缉私警察</v>
          </cell>
          <cell r="C342">
            <v>0</v>
          </cell>
        </row>
        <row r="343">
          <cell r="A343">
            <v>2041001</v>
          </cell>
          <cell r="B343" t="str">
            <v>行政运行</v>
          </cell>
          <cell r="C343">
            <v>0</v>
          </cell>
        </row>
        <row r="344">
          <cell r="A344">
            <v>2041002</v>
          </cell>
          <cell r="B344" t="str">
            <v>一般行政管理事务</v>
          </cell>
          <cell r="C344">
            <v>0</v>
          </cell>
        </row>
        <row r="345">
          <cell r="A345">
            <v>2041006</v>
          </cell>
          <cell r="B345" t="str">
            <v>信息化建设</v>
          </cell>
          <cell r="C345">
            <v>0</v>
          </cell>
        </row>
        <row r="346">
          <cell r="A346">
            <v>2041007</v>
          </cell>
          <cell r="B346" t="str">
            <v>缉私业务</v>
          </cell>
          <cell r="C346">
            <v>0</v>
          </cell>
        </row>
        <row r="347">
          <cell r="A347">
            <v>2041099</v>
          </cell>
          <cell r="B347" t="str">
            <v>其他缉私警察支出</v>
          </cell>
          <cell r="C347">
            <v>0</v>
          </cell>
        </row>
        <row r="348">
          <cell r="A348">
            <v>20499</v>
          </cell>
          <cell r="B348" t="str">
            <v>其他公共安全支出</v>
          </cell>
          <cell r="C348">
            <v>109</v>
          </cell>
        </row>
        <row r="349">
          <cell r="A349">
            <v>2049902</v>
          </cell>
          <cell r="B349" t="str">
            <v>国家司法救助支出</v>
          </cell>
          <cell r="C349">
            <v>0</v>
          </cell>
        </row>
        <row r="350">
          <cell r="A350">
            <v>2049999</v>
          </cell>
          <cell r="B350" t="str">
            <v>其他公共安全支出</v>
          </cell>
          <cell r="C350">
            <v>109</v>
          </cell>
        </row>
        <row r="351">
          <cell r="A351" t="str">
            <v>204A</v>
          </cell>
          <cell r="B351" t="str">
            <v>省对下专项转移支付补助</v>
          </cell>
        </row>
        <row r="352">
          <cell r="A352" t="str">
            <v>204B</v>
          </cell>
          <cell r="B352" t="str">
            <v>省对下一般性转移支付补助</v>
          </cell>
        </row>
        <row r="353">
          <cell r="A353">
            <v>205</v>
          </cell>
          <cell r="B353" t="str">
            <v>五、教育支出</v>
          </cell>
          <cell r="C353">
            <v>34663</v>
          </cell>
        </row>
        <row r="354">
          <cell r="A354">
            <v>20501</v>
          </cell>
          <cell r="B354" t="str">
            <v>教育管理事务</v>
          </cell>
          <cell r="C354">
            <v>698</v>
          </cell>
        </row>
        <row r="355">
          <cell r="A355">
            <v>2050101</v>
          </cell>
          <cell r="B355" t="str">
            <v>行政运行</v>
          </cell>
          <cell r="C355">
            <v>151</v>
          </cell>
        </row>
        <row r="356">
          <cell r="A356">
            <v>2050102</v>
          </cell>
          <cell r="B356" t="str">
            <v>一般行政管理事务</v>
          </cell>
          <cell r="C356">
            <v>0</v>
          </cell>
        </row>
        <row r="357">
          <cell r="A357">
            <v>2050103</v>
          </cell>
          <cell r="B357" t="str">
            <v>机关服务</v>
          </cell>
          <cell r="C357">
            <v>0</v>
          </cell>
        </row>
        <row r="358">
          <cell r="A358">
            <v>2050199</v>
          </cell>
          <cell r="B358" t="str">
            <v>其他教育管理事务支出</v>
          </cell>
          <cell r="C358">
            <v>547</v>
          </cell>
        </row>
        <row r="359">
          <cell r="A359">
            <v>20502</v>
          </cell>
          <cell r="B359" t="str">
            <v>普通教育</v>
          </cell>
          <cell r="C359">
            <v>32319</v>
          </cell>
        </row>
        <row r="360">
          <cell r="A360">
            <v>2050201</v>
          </cell>
          <cell r="B360" t="str">
            <v>学前教育</v>
          </cell>
          <cell r="C360">
            <v>2922</v>
          </cell>
        </row>
        <row r="361">
          <cell r="A361">
            <v>2050202</v>
          </cell>
          <cell r="B361" t="str">
            <v>小学教育</v>
          </cell>
          <cell r="C361">
            <v>12941</v>
          </cell>
        </row>
        <row r="362">
          <cell r="A362">
            <v>2050203</v>
          </cell>
          <cell r="B362" t="str">
            <v>初中教育</v>
          </cell>
          <cell r="C362">
            <v>6358</v>
          </cell>
        </row>
        <row r="363">
          <cell r="A363">
            <v>2050204</v>
          </cell>
          <cell r="B363" t="str">
            <v>高中教育</v>
          </cell>
          <cell r="C363">
            <v>2775</v>
          </cell>
        </row>
        <row r="364">
          <cell r="A364">
            <v>2050205</v>
          </cell>
          <cell r="B364" t="str">
            <v>高等教育</v>
          </cell>
          <cell r="C364">
            <v>0</v>
          </cell>
        </row>
        <row r="365">
          <cell r="A365">
            <v>2050206</v>
          </cell>
          <cell r="B365" t="str">
            <v>化解农村义务教育债务支出</v>
          </cell>
          <cell r="C365">
            <v>0</v>
          </cell>
        </row>
        <row r="366">
          <cell r="A366">
            <v>2050207</v>
          </cell>
          <cell r="B366" t="str">
            <v>化解普通高中债务支出</v>
          </cell>
          <cell r="C366">
            <v>0</v>
          </cell>
        </row>
        <row r="367">
          <cell r="A367">
            <v>2050299</v>
          </cell>
          <cell r="B367" t="str">
            <v>其他普通教育支出</v>
          </cell>
          <cell r="C367">
            <v>7323</v>
          </cell>
        </row>
        <row r="368">
          <cell r="A368">
            <v>20503</v>
          </cell>
          <cell r="B368" t="str">
            <v>职业教育</v>
          </cell>
          <cell r="C368">
            <v>1243</v>
          </cell>
        </row>
        <row r="369">
          <cell r="A369">
            <v>2050301</v>
          </cell>
          <cell r="B369" t="str">
            <v>初等职业教育</v>
          </cell>
          <cell r="C369">
            <v>0</v>
          </cell>
        </row>
        <row r="370">
          <cell r="A370">
            <v>2050302</v>
          </cell>
          <cell r="B370" t="str">
            <v>中等职业教育</v>
          </cell>
          <cell r="C370">
            <v>1243</v>
          </cell>
        </row>
        <row r="371">
          <cell r="A371">
            <v>2050303</v>
          </cell>
          <cell r="B371" t="str">
            <v>技校教育</v>
          </cell>
          <cell r="C371">
            <v>0</v>
          </cell>
        </row>
        <row r="372">
          <cell r="A372">
            <v>2050305</v>
          </cell>
          <cell r="B372" t="str">
            <v>高等职业教育</v>
          </cell>
          <cell r="C372">
            <v>0</v>
          </cell>
        </row>
        <row r="373">
          <cell r="A373">
            <v>2050399</v>
          </cell>
          <cell r="B373" t="str">
            <v>其他职业教育支出</v>
          </cell>
          <cell r="C373">
            <v>0</v>
          </cell>
        </row>
        <row r="374">
          <cell r="A374">
            <v>20504</v>
          </cell>
          <cell r="B374" t="str">
            <v>成人教育</v>
          </cell>
          <cell r="C374">
            <v>0</v>
          </cell>
        </row>
        <row r="375">
          <cell r="A375">
            <v>2050401</v>
          </cell>
          <cell r="B375" t="str">
            <v>成人初等教育</v>
          </cell>
          <cell r="C375">
            <v>0</v>
          </cell>
        </row>
        <row r="376">
          <cell r="A376">
            <v>2050402</v>
          </cell>
          <cell r="B376" t="str">
            <v>成人中等教育</v>
          </cell>
          <cell r="C376">
            <v>0</v>
          </cell>
        </row>
        <row r="377">
          <cell r="A377">
            <v>2050403</v>
          </cell>
          <cell r="B377" t="str">
            <v>成人高等教育</v>
          </cell>
          <cell r="C377">
            <v>0</v>
          </cell>
        </row>
        <row r="378">
          <cell r="A378">
            <v>2050404</v>
          </cell>
          <cell r="B378" t="str">
            <v>成人广播电视教育</v>
          </cell>
          <cell r="C378">
            <v>0</v>
          </cell>
        </row>
        <row r="379">
          <cell r="A379">
            <v>2050499</v>
          </cell>
          <cell r="B379" t="str">
            <v>其他成人教育支出</v>
          </cell>
          <cell r="C379">
            <v>0</v>
          </cell>
        </row>
        <row r="380">
          <cell r="A380">
            <v>20505</v>
          </cell>
          <cell r="B380" t="str">
            <v>广播电视教育</v>
          </cell>
          <cell r="C380">
            <v>0</v>
          </cell>
        </row>
        <row r="381">
          <cell r="A381">
            <v>2050501</v>
          </cell>
          <cell r="B381" t="str">
            <v>广播电视学校</v>
          </cell>
          <cell r="C381">
            <v>0</v>
          </cell>
        </row>
        <row r="382">
          <cell r="A382">
            <v>2050502</v>
          </cell>
          <cell r="B382" t="str">
            <v>教育电视台</v>
          </cell>
          <cell r="C382">
            <v>0</v>
          </cell>
        </row>
        <row r="383">
          <cell r="A383">
            <v>2050599</v>
          </cell>
          <cell r="B383" t="str">
            <v>其他广播电视教育支出</v>
          </cell>
          <cell r="C383">
            <v>0</v>
          </cell>
        </row>
        <row r="384">
          <cell r="A384">
            <v>20506</v>
          </cell>
          <cell r="B384" t="str">
            <v>留学教育</v>
          </cell>
          <cell r="C384">
            <v>0</v>
          </cell>
        </row>
        <row r="385">
          <cell r="A385">
            <v>2050601</v>
          </cell>
          <cell r="B385" t="str">
            <v>出国留学教育</v>
          </cell>
          <cell r="C385">
            <v>0</v>
          </cell>
        </row>
        <row r="386">
          <cell r="A386">
            <v>2050602</v>
          </cell>
          <cell r="B386" t="str">
            <v>来华留学教育</v>
          </cell>
          <cell r="C386">
            <v>0</v>
          </cell>
        </row>
        <row r="387">
          <cell r="A387">
            <v>2050699</v>
          </cell>
          <cell r="B387" t="str">
            <v>其他留学教育支出</v>
          </cell>
          <cell r="C387">
            <v>0</v>
          </cell>
        </row>
        <row r="388">
          <cell r="A388">
            <v>20507</v>
          </cell>
          <cell r="B388" t="str">
            <v>特殊教育</v>
          </cell>
          <cell r="C388">
            <v>3</v>
          </cell>
        </row>
        <row r="389">
          <cell r="A389">
            <v>2050701</v>
          </cell>
          <cell r="B389" t="str">
            <v>特殊学校教育</v>
          </cell>
          <cell r="C389">
            <v>3</v>
          </cell>
        </row>
        <row r="390">
          <cell r="A390">
            <v>2050702</v>
          </cell>
          <cell r="B390" t="str">
            <v>工读学校教育</v>
          </cell>
          <cell r="C390">
            <v>0</v>
          </cell>
        </row>
        <row r="391">
          <cell r="A391">
            <v>2050799</v>
          </cell>
          <cell r="B391" t="str">
            <v>其他特殊教育支出</v>
          </cell>
          <cell r="C391">
            <v>0</v>
          </cell>
        </row>
        <row r="392">
          <cell r="A392">
            <v>20508</v>
          </cell>
          <cell r="B392" t="str">
            <v>进修及培训</v>
          </cell>
          <cell r="C392">
            <v>235</v>
          </cell>
        </row>
        <row r="393">
          <cell r="A393">
            <v>2050801</v>
          </cell>
          <cell r="B393" t="str">
            <v>教师进修</v>
          </cell>
          <cell r="C393">
            <v>0</v>
          </cell>
        </row>
        <row r="394">
          <cell r="A394">
            <v>2050802</v>
          </cell>
          <cell r="B394" t="str">
            <v>干部教育</v>
          </cell>
          <cell r="C394">
            <v>235</v>
          </cell>
        </row>
        <row r="395">
          <cell r="A395">
            <v>2050803</v>
          </cell>
          <cell r="B395" t="str">
            <v>培训支出</v>
          </cell>
          <cell r="C395">
            <v>0</v>
          </cell>
        </row>
        <row r="396">
          <cell r="A396">
            <v>2050804</v>
          </cell>
          <cell r="B396" t="str">
            <v>退役士兵能力提升</v>
          </cell>
          <cell r="C396">
            <v>0</v>
          </cell>
        </row>
        <row r="397">
          <cell r="A397">
            <v>2050899</v>
          </cell>
          <cell r="B397" t="str">
            <v>其他进修及培训</v>
          </cell>
          <cell r="C397">
            <v>0</v>
          </cell>
        </row>
        <row r="398">
          <cell r="A398">
            <v>20509</v>
          </cell>
          <cell r="B398" t="str">
            <v>教育费附加安排的支出</v>
          </cell>
          <cell r="C398">
            <v>0</v>
          </cell>
        </row>
        <row r="399">
          <cell r="A399">
            <v>2050901</v>
          </cell>
          <cell r="B399" t="str">
            <v>农村中小学校舍建设</v>
          </cell>
          <cell r="C399">
            <v>0</v>
          </cell>
        </row>
        <row r="400">
          <cell r="A400">
            <v>2050902</v>
          </cell>
          <cell r="B400" t="str">
            <v>农村中小学教学设施</v>
          </cell>
          <cell r="C400">
            <v>0</v>
          </cell>
        </row>
        <row r="401">
          <cell r="A401">
            <v>2050903</v>
          </cell>
          <cell r="B401" t="str">
            <v>城市中小学校舍建设</v>
          </cell>
          <cell r="C401">
            <v>0</v>
          </cell>
        </row>
        <row r="402">
          <cell r="A402">
            <v>2050904</v>
          </cell>
          <cell r="B402" t="str">
            <v>城市中小学教学设施</v>
          </cell>
          <cell r="C402">
            <v>0</v>
          </cell>
        </row>
        <row r="403">
          <cell r="A403">
            <v>2050905</v>
          </cell>
          <cell r="B403" t="str">
            <v>中等职业学校教学设施</v>
          </cell>
          <cell r="C403">
            <v>0</v>
          </cell>
        </row>
        <row r="404">
          <cell r="A404">
            <v>2050999</v>
          </cell>
          <cell r="B404" t="str">
            <v>其他教育费附加安排的支出</v>
          </cell>
          <cell r="C404">
            <v>0</v>
          </cell>
        </row>
        <row r="405">
          <cell r="A405">
            <v>20599</v>
          </cell>
          <cell r="B405" t="str">
            <v>其他教育支出</v>
          </cell>
          <cell r="C405">
            <v>165</v>
          </cell>
        </row>
        <row r="406">
          <cell r="A406">
            <v>2059999</v>
          </cell>
          <cell r="B406" t="str">
            <v>其他教育支出</v>
          </cell>
          <cell r="C406">
            <v>165</v>
          </cell>
        </row>
        <row r="407">
          <cell r="A407" t="str">
            <v>205A</v>
          </cell>
          <cell r="B407" t="str">
            <v>省对下专项转移支付补助</v>
          </cell>
        </row>
        <row r="408">
          <cell r="A408" t="str">
            <v>205B</v>
          </cell>
          <cell r="B408" t="str">
            <v>省对下一般性转移支付补助（义务教育）</v>
          </cell>
        </row>
        <row r="409">
          <cell r="A409">
            <v>206</v>
          </cell>
          <cell r="B409" t="str">
            <v>六、科学技术支出</v>
          </cell>
          <cell r="C409">
            <v>1928</v>
          </cell>
        </row>
        <row r="410">
          <cell r="A410">
            <v>20601</v>
          </cell>
          <cell r="B410" t="str">
            <v>科学技术管理事务</v>
          </cell>
          <cell r="C410">
            <v>66</v>
          </cell>
        </row>
        <row r="411">
          <cell r="A411">
            <v>2060101</v>
          </cell>
          <cell r="B411" t="str">
            <v>行政运行</v>
          </cell>
          <cell r="C411">
            <v>66</v>
          </cell>
        </row>
        <row r="412">
          <cell r="A412">
            <v>2060102</v>
          </cell>
          <cell r="B412" t="str">
            <v>一般行政管理事务</v>
          </cell>
          <cell r="C412">
            <v>0</v>
          </cell>
        </row>
        <row r="413">
          <cell r="A413">
            <v>2060103</v>
          </cell>
          <cell r="B413" t="str">
            <v>机关服务</v>
          </cell>
          <cell r="C413">
            <v>0</v>
          </cell>
        </row>
        <row r="414">
          <cell r="A414">
            <v>2060199</v>
          </cell>
          <cell r="B414" t="str">
            <v>其他科学技术管理事务支出</v>
          </cell>
          <cell r="C414">
            <v>0</v>
          </cell>
        </row>
        <row r="415">
          <cell r="A415">
            <v>20602</v>
          </cell>
          <cell r="B415" t="str">
            <v>基础研究</v>
          </cell>
          <cell r="C415">
            <v>475</v>
          </cell>
        </row>
        <row r="416">
          <cell r="A416">
            <v>2060201</v>
          </cell>
          <cell r="B416" t="str">
            <v>机构运行</v>
          </cell>
          <cell r="C416">
            <v>0</v>
          </cell>
        </row>
        <row r="417">
          <cell r="A417">
            <v>2060203</v>
          </cell>
          <cell r="B417" t="str">
            <v>自然科学基金</v>
          </cell>
          <cell r="C417">
            <v>0</v>
          </cell>
        </row>
        <row r="418">
          <cell r="A418">
            <v>2060204</v>
          </cell>
          <cell r="B418" t="str">
            <v>实验室及相关设施</v>
          </cell>
          <cell r="C418">
            <v>0</v>
          </cell>
        </row>
        <row r="419">
          <cell r="A419">
            <v>2060205</v>
          </cell>
          <cell r="B419" t="str">
            <v>重大科学工程</v>
          </cell>
          <cell r="C419">
            <v>0</v>
          </cell>
        </row>
        <row r="420">
          <cell r="A420">
            <v>2060206</v>
          </cell>
          <cell r="B420" t="str">
            <v>专项基础科研</v>
          </cell>
          <cell r="C420">
            <v>0</v>
          </cell>
        </row>
        <row r="421">
          <cell r="A421">
            <v>2060207</v>
          </cell>
          <cell r="B421" t="str">
            <v>专项技术基础</v>
          </cell>
          <cell r="C421">
            <v>0</v>
          </cell>
        </row>
        <row r="422">
          <cell r="A422">
            <v>2060208</v>
          </cell>
          <cell r="B422" t="str">
            <v>科技人才队伍建设</v>
          </cell>
          <cell r="C422">
            <v>0</v>
          </cell>
        </row>
        <row r="423">
          <cell r="A423">
            <v>2060299</v>
          </cell>
          <cell r="B423" t="str">
            <v>其他基础研究支出</v>
          </cell>
          <cell r="C423">
            <v>475</v>
          </cell>
        </row>
        <row r="424">
          <cell r="A424">
            <v>20603</v>
          </cell>
          <cell r="B424" t="str">
            <v>应用研究</v>
          </cell>
          <cell r="C424">
            <v>0</v>
          </cell>
        </row>
        <row r="425">
          <cell r="A425">
            <v>2060301</v>
          </cell>
          <cell r="B425" t="str">
            <v>机构运行</v>
          </cell>
          <cell r="C425">
            <v>0</v>
          </cell>
        </row>
        <row r="426">
          <cell r="A426">
            <v>2060302</v>
          </cell>
          <cell r="B426" t="str">
            <v>社会公益研究</v>
          </cell>
          <cell r="C426">
            <v>0</v>
          </cell>
        </row>
        <row r="427">
          <cell r="A427">
            <v>2060303</v>
          </cell>
          <cell r="B427" t="str">
            <v>高技术研究</v>
          </cell>
          <cell r="C427">
            <v>0</v>
          </cell>
        </row>
        <row r="428">
          <cell r="A428">
            <v>2060304</v>
          </cell>
          <cell r="B428" t="str">
            <v>专项科研试制</v>
          </cell>
          <cell r="C428">
            <v>0</v>
          </cell>
        </row>
        <row r="429">
          <cell r="A429">
            <v>2060399</v>
          </cell>
          <cell r="B429" t="str">
            <v>其他应用研究支出</v>
          </cell>
          <cell r="C429">
            <v>0</v>
          </cell>
        </row>
        <row r="430">
          <cell r="A430">
            <v>20604</v>
          </cell>
          <cell r="B430" t="str">
            <v>技术研究与开发</v>
          </cell>
          <cell r="C430">
            <v>168</v>
          </cell>
        </row>
        <row r="431">
          <cell r="A431">
            <v>2060401</v>
          </cell>
          <cell r="B431" t="str">
            <v>机构运行</v>
          </cell>
          <cell r="C431">
            <v>0</v>
          </cell>
        </row>
        <row r="432">
          <cell r="A432">
            <v>2060404</v>
          </cell>
          <cell r="B432" t="str">
            <v>科技成果转化与扩散</v>
          </cell>
          <cell r="C432">
            <v>0</v>
          </cell>
        </row>
        <row r="433">
          <cell r="A433">
            <v>2060405</v>
          </cell>
          <cell r="B433" t="str">
            <v>共性技术研究与开发</v>
          </cell>
          <cell r="C433">
            <v>0</v>
          </cell>
        </row>
        <row r="434">
          <cell r="A434">
            <v>2060499</v>
          </cell>
          <cell r="B434" t="str">
            <v>其他技术研究与开发支出</v>
          </cell>
          <cell r="C434">
            <v>168</v>
          </cell>
        </row>
        <row r="435">
          <cell r="A435">
            <v>20605</v>
          </cell>
          <cell r="B435" t="str">
            <v>科技条件与服务</v>
          </cell>
          <cell r="C435">
            <v>0</v>
          </cell>
        </row>
        <row r="436">
          <cell r="A436">
            <v>2060501</v>
          </cell>
          <cell r="B436" t="str">
            <v>机构运行</v>
          </cell>
          <cell r="C436">
            <v>0</v>
          </cell>
        </row>
        <row r="437">
          <cell r="A437">
            <v>2060502</v>
          </cell>
          <cell r="B437" t="str">
            <v>技术创新服务体系</v>
          </cell>
          <cell r="C437">
            <v>0</v>
          </cell>
        </row>
        <row r="438">
          <cell r="A438">
            <v>2060503</v>
          </cell>
          <cell r="B438" t="str">
            <v>科技条件专项</v>
          </cell>
          <cell r="C438">
            <v>0</v>
          </cell>
        </row>
        <row r="439">
          <cell r="A439">
            <v>2060599</v>
          </cell>
          <cell r="B439" t="str">
            <v>其他科技条件与服务支出</v>
          </cell>
          <cell r="C439">
            <v>0</v>
          </cell>
        </row>
        <row r="440">
          <cell r="A440">
            <v>20606</v>
          </cell>
          <cell r="B440" t="str">
            <v>社会科学</v>
          </cell>
          <cell r="C440">
            <v>0</v>
          </cell>
        </row>
        <row r="441">
          <cell r="A441">
            <v>2060601</v>
          </cell>
          <cell r="B441" t="str">
            <v>社会科学研究机构</v>
          </cell>
          <cell r="C441">
            <v>0</v>
          </cell>
        </row>
        <row r="442">
          <cell r="A442">
            <v>2060602</v>
          </cell>
          <cell r="B442" t="str">
            <v>社会科学研究</v>
          </cell>
          <cell r="C442">
            <v>0</v>
          </cell>
        </row>
        <row r="443">
          <cell r="A443">
            <v>2060603</v>
          </cell>
          <cell r="B443" t="str">
            <v>社科基金支出</v>
          </cell>
          <cell r="C443">
            <v>0</v>
          </cell>
        </row>
        <row r="444">
          <cell r="A444">
            <v>2060699</v>
          </cell>
          <cell r="B444" t="str">
            <v>其他社会科学支出</v>
          </cell>
          <cell r="C444">
            <v>0</v>
          </cell>
        </row>
        <row r="445">
          <cell r="A445">
            <v>20607</v>
          </cell>
          <cell r="B445" t="str">
            <v>科学技术普及</v>
          </cell>
          <cell r="C445">
            <v>99</v>
          </cell>
        </row>
        <row r="446">
          <cell r="A446">
            <v>2060701</v>
          </cell>
          <cell r="B446" t="str">
            <v>机构运行</v>
          </cell>
          <cell r="C446">
            <v>0</v>
          </cell>
        </row>
        <row r="447">
          <cell r="A447">
            <v>2060702</v>
          </cell>
          <cell r="B447" t="str">
            <v>科普活动</v>
          </cell>
          <cell r="C447">
            <v>74</v>
          </cell>
        </row>
        <row r="448">
          <cell r="A448">
            <v>2060703</v>
          </cell>
          <cell r="B448" t="str">
            <v>青少年科技活动</v>
          </cell>
          <cell r="C448">
            <v>0</v>
          </cell>
        </row>
        <row r="449">
          <cell r="A449">
            <v>2060704</v>
          </cell>
          <cell r="B449" t="str">
            <v>学术交流活动</v>
          </cell>
          <cell r="C449">
            <v>0</v>
          </cell>
        </row>
        <row r="450">
          <cell r="A450">
            <v>2060705</v>
          </cell>
          <cell r="B450" t="str">
            <v>科技馆站</v>
          </cell>
          <cell r="C450">
            <v>0</v>
          </cell>
        </row>
        <row r="451">
          <cell r="A451">
            <v>2060799</v>
          </cell>
          <cell r="B451" t="str">
            <v>其他科学技术普及支出</v>
          </cell>
          <cell r="C451">
            <v>25</v>
          </cell>
        </row>
        <row r="452">
          <cell r="A452">
            <v>20608</v>
          </cell>
          <cell r="B452" t="str">
            <v>科技交流与合作</v>
          </cell>
          <cell r="C452">
            <v>0</v>
          </cell>
        </row>
        <row r="453">
          <cell r="A453">
            <v>2060801</v>
          </cell>
          <cell r="B453" t="str">
            <v>国际交流与合作</v>
          </cell>
          <cell r="C453">
            <v>0</v>
          </cell>
        </row>
        <row r="454">
          <cell r="A454">
            <v>2060802</v>
          </cell>
          <cell r="B454" t="str">
            <v>重大科技合作项目</v>
          </cell>
          <cell r="C454">
            <v>0</v>
          </cell>
        </row>
        <row r="455">
          <cell r="A455">
            <v>2060899</v>
          </cell>
          <cell r="B455" t="str">
            <v>其他科技交流与合作支出</v>
          </cell>
          <cell r="C455">
            <v>0</v>
          </cell>
        </row>
        <row r="456">
          <cell r="A456">
            <v>20609</v>
          </cell>
          <cell r="B456" t="str">
            <v>科技重大项目</v>
          </cell>
          <cell r="C456">
            <v>0</v>
          </cell>
        </row>
        <row r="457">
          <cell r="A457">
            <v>2060901</v>
          </cell>
          <cell r="B457" t="str">
            <v>科技重大专项</v>
          </cell>
          <cell r="C457">
            <v>0</v>
          </cell>
        </row>
        <row r="458">
          <cell r="A458">
            <v>2060902</v>
          </cell>
          <cell r="B458" t="str">
            <v>重点研发计划</v>
          </cell>
          <cell r="C458">
            <v>0</v>
          </cell>
        </row>
        <row r="459">
          <cell r="A459">
            <v>2060999</v>
          </cell>
          <cell r="B459" t="str">
            <v>其他科技重大项目</v>
          </cell>
          <cell r="C459">
            <v>0</v>
          </cell>
        </row>
        <row r="460">
          <cell r="A460">
            <v>20699</v>
          </cell>
          <cell r="B460" t="str">
            <v>其他科学技术支出</v>
          </cell>
          <cell r="C460">
            <v>1120</v>
          </cell>
        </row>
        <row r="461">
          <cell r="A461">
            <v>2069901</v>
          </cell>
          <cell r="B461" t="str">
            <v>科技奖励</v>
          </cell>
          <cell r="C461">
            <v>0</v>
          </cell>
        </row>
        <row r="462">
          <cell r="A462">
            <v>2069902</v>
          </cell>
          <cell r="B462" t="str">
            <v>核应急</v>
          </cell>
          <cell r="C462">
            <v>0</v>
          </cell>
        </row>
        <row r="463">
          <cell r="A463">
            <v>2069903</v>
          </cell>
          <cell r="B463" t="str">
            <v>转制科研机构</v>
          </cell>
          <cell r="C463">
            <v>0</v>
          </cell>
        </row>
        <row r="464">
          <cell r="A464">
            <v>2069999</v>
          </cell>
          <cell r="B464" t="str">
            <v>其他科学技术支出</v>
          </cell>
          <cell r="C464">
            <v>1120</v>
          </cell>
        </row>
        <row r="465">
          <cell r="A465" t="str">
            <v>206A</v>
          </cell>
          <cell r="B465" t="str">
            <v>省对下专项转移支付补助</v>
          </cell>
        </row>
        <row r="466">
          <cell r="A466">
            <v>207</v>
          </cell>
          <cell r="B466" t="str">
            <v>七、文化旅游体育与传媒支出</v>
          </cell>
          <cell r="C466">
            <v>3339</v>
          </cell>
        </row>
        <row r="467">
          <cell r="A467">
            <v>20701</v>
          </cell>
          <cell r="B467" t="str">
            <v>文化和旅游</v>
          </cell>
          <cell r="C467">
            <v>1467</v>
          </cell>
        </row>
        <row r="468">
          <cell r="A468">
            <v>2070101</v>
          </cell>
          <cell r="B468" t="str">
            <v>行政运行</v>
          </cell>
          <cell r="C468">
            <v>337</v>
          </cell>
        </row>
        <row r="469">
          <cell r="A469">
            <v>2070102</v>
          </cell>
          <cell r="B469" t="str">
            <v>一般行政管理事务</v>
          </cell>
          <cell r="C469">
            <v>0</v>
          </cell>
        </row>
        <row r="470">
          <cell r="A470">
            <v>2070103</v>
          </cell>
          <cell r="B470" t="str">
            <v>机关服务</v>
          </cell>
          <cell r="C470">
            <v>0</v>
          </cell>
        </row>
        <row r="471">
          <cell r="A471">
            <v>2070104</v>
          </cell>
          <cell r="B471" t="str">
            <v>图书馆</v>
          </cell>
          <cell r="C471">
            <v>103</v>
          </cell>
        </row>
        <row r="472">
          <cell r="A472">
            <v>2070105</v>
          </cell>
          <cell r="B472" t="str">
            <v>文化展示及纪念机构</v>
          </cell>
          <cell r="C472">
            <v>0</v>
          </cell>
        </row>
        <row r="473">
          <cell r="A473">
            <v>2070106</v>
          </cell>
          <cell r="B473" t="str">
            <v>艺术表演场所</v>
          </cell>
          <cell r="C473">
            <v>0</v>
          </cell>
        </row>
        <row r="474">
          <cell r="A474">
            <v>2070107</v>
          </cell>
          <cell r="B474" t="str">
            <v>艺术表演团体</v>
          </cell>
          <cell r="C474">
            <v>0</v>
          </cell>
        </row>
        <row r="475">
          <cell r="A475">
            <v>2070108</v>
          </cell>
          <cell r="B475" t="str">
            <v>文化活动</v>
          </cell>
          <cell r="C475">
            <v>93</v>
          </cell>
        </row>
        <row r="476">
          <cell r="A476">
            <v>2070109</v>
          </cell>
          <cell r="B476" t="str">
            <v>群众文化</v>
          </cell>
          <cell r="C476">
            <v>335</v>
          </cell>
        </row>
        <row r="477">
          <cell r="A477">
            <v>2070110</v>
          </cell>
          <cell r="B477" t="str">
            <v>文化和旅游交流与合作</v>
          </cell>
          <cell r="C477">
            <v>20</v>
          </cell>
        </row>
        <row r="478">
          <cell r="A478">
            <v>2070111</v>
          </cell>
          <cell r="B478" t="str">
            <v>文化创作与保护</v>
          </cell>
          <cell r="C478">
            <v>7</v>
          </cell>
        </row>
        <row r="479">
          <cell r="A479">
            <v>2070112</v>
          </cell>
          <cell r="B479" t="str">
            <v>文化和旅游市场管理</v>
          </cell>
          <cell r="C479">
            <v>25</v>
          </cell>
        </row>
        <row r="480">
          <cell r="A480">
            <v>2070113</v>
          </cell>
          <cell r="B480" t="str">
            <v>旅游宣传</v>
          </cell>
          <cell r="C480">
            <v>0</v>
          </cell>
        </row>
        <row r="481">
          <cell r="A481">
            <v>2070114</v>
          </cell>
          <cell r="B481" t="str">
            <v>文化和旅游管理事务</v>
          </cell>
          <cell r="C481">
            <v>147</v>
          </cell>
        </row>
        <row r="482">
          <cell r="A482">
            <v>2070199</v>
          </cell>
          <cell r="B482" t="str">
            <v>其他文化和旅游支出</v>
          </cell>
          <cell r="C482">
            <v>400</v>
          </cell>
        </row>
        <row r="483">
          <cell r="A483">
            <v>20702</v>
          </cell>
          <cell r="B483" t="str">
            <v>文物</v>
          </cell>
          <cell r="C483">
            <v>992</v>
          </cell>
        </row>
        <row r="484">
          <cell r="A484">
            <v>2070201</v>
          </cell>
          <cell r="B484" t="str">
            <v>行政运行</v>
          </cell>
          <cell r="C484">
            <v>556</v>
          </cell>
        </row>
        <row r="485">
          <cell r="A485">
            <v>2070202</v>
          </cell>
          <cell r="B485" t="str">
            <v>一般行政管理事务</v>
          </cell>
          <cell r="C485">
            <v>0</v>
          </cell>
        </row>
        <row r="486">
          <cell r="A486">
            <v>2070203</v>
          </cell>
          <cell r="B486" t="str">
            <v>机关服务</v>
          </cell>
          <cell r="C486">
            <v>0</v>
          </cell>
        </row>
        <row r="487">
          <cell r="A487">
            <v>2070204</v>
          </cell>
          <cell r="B487" t="str">
            <v>文物保护</v>
          </cell>
          <cell r="C487">
            <v>84</v>
          </cell>
        </row>
        <row r="488">
          <cell r="A488">
            <v>2070205</v>
          </cell>
          <cell r="B488" t="str">
            <v>博物馆</v>
          </cell>
          <cell r="C488">
            <v>258</v>
          </cell>
        </row>
        <row r="489">
          <cell r="A489">
            <v>2070206</v>
          </cell>
          <cell r="B489" t="str">
            <v>历史名城与古迹</v>
          </cell>
          <cell r="C489">
            <v>0</v>
          </cell>
        </row>
        <row r="490">
          <cell r="A490">
            <v>2070299</v>
          </cell>
          <cell r="B490" t="str">
            <v>其他文物支出</v>
          </cell>
          <cell r="C490">
            <v>94</v>
          </cell>
        </row>
        <row r="491">
          <cell r="A491">
            <v>20703</v>
          </cell>
          <cell r="B491" t="str">
            <v>体育</v>
          </cell>
          <cell r="C491">
            <v>175</v>
          </cell>
        </row>
        <row r="492">
          <cell r="A492">
            <v>2070301</v>
          </cell>
          <cell r="B492" t="str">
            <v>行政运行</v>
          </cell>
          <cell r="C492">
            <v>0</v>
          </cell>
        </row>
        <row r="493">
          <cell r="A493">
            <v>2070302</v>
          </cell>
          <cell r="B493" t="str">
            <v>一般行政管理事务</v>
          </cell>
          <cell r="C493">
            <v>0</v>
          </cell>
        </row>
        <row r="494">
          <cell r="A494">
            <v>2070303</v>
          </cell>
          <cell r="B494" t="str">
            <v>机关服务</v>
          </cell>
          <cell r="C494">
            <v>0</v>
          </cell>
        </row>
        <row r="495">
          <cell r="A495">
            <v>2070304</v>
          </cell>
          <cell r="B495" t="str">
            <v>运动项目管理</v>
          </cell>
          <cell r="C495">
            <v>0</v>
          </cell>
        </row>
        <row r="496">
          <cell r="A496">
            <v>2070305</v>
          </cell>
          <cell r="B496" t="str">
            <v>体育竞赛</v>
          </cell>
          <cell r="C496">
            <v>0</v>
          </cell>
        </row>
        <row r="497">
          <cell r="A497">
            <v>2070306</v>
          </cell>
          <cell r="B497" t="str">
            <v>体育训练</v>
          </cell>
          <cell r="C497">
            <v>0</v>
          </cell>
        </row>
        <row r="498">
          <cell r="A498">
            <v>2070307</v>
          </cell>
          <cell r="B498" t="str">
            <v>体育场馆</v>
          </cell>
          <cell r="C498">
            <v>0</v>
          </cell>
        </row>
        <row r="499">
          <cell r="A499">
            <v>2070308</v>
          </cell>
          <cell r="B499" t="str">
            <v>群众体育</v>
          </cell>
          <cell r="C499">
            <v>0</v>
          </cell>
        </row>
        <row r="500">
          <cell r="A500">
            <v>2070309</v>
          </cell>
          <cell r="B500" t="str">
            <v>体育交流与合作</v>
          </cell>
          <cell r="C500">
            <v>0</v>
          </cell>
        </row>
        <row r="501">
          <cell r="A501">
            <v>2070399</v>
          </cell>
          <cell r="B501" t="str">
            <v>其他体育支出</v>
          </cell>
          <cell r="C501">
            <v>175</v>
          </cell>
        </row>
        <row r="502">
          <cell r="A502">
            <v>20706</v>
          </cell>
          <cell r="B502" t="str">
            <v>新闻出版电影</v>
          </cell>
          <cell r="C502">
            <v>7</v>
          </cell>
        </row>
        <row r="503">
          <cell r="A503">
            <v>2070601</v>
          </cell>
          <cell r="B503" t="str">
            <v>行政运行</v>
          </cell>
          <cell r="C503">
            <v>0</v>
          </cell>
        </row>
        <row r="504">
          <cell r="A504">
            <v>2070602</v>
          </cell>
          <cell r="B504" t="str">
            <v>一般行政管理事务</v>
          </cell>
          <cell r="C504">
            <v>0</v>
          </cell>
        </row>
        <row r="505">
          <cell r="A505">
            <v>2070603</v>
          </cell>
          <cell r="B505" t="str">
            <v>机关服务</v>
          </cell>
          <cell r="C505">
            <v>0</v>
          </cell>
        </row>
        <row r="506">
          <cell r="A506">
            <v>2070604</v>
          </cell>
          <cell r="B506" t="str">
            <v>新闻通讯</v>
          </cell>
          <cell r="C506">
            <v>0</v>
          </cell>
        </row>
        <row r="507">
          <cell r="A507">
            <v>2070605</v>
          </cell>
          <cell r="B507" t="str">
            <v>出版发行</v>
          </cell>
          <cell r="C507">
            <v>0</v>
          </cell>
        </row>
        <row r="508">
          <cell r="A508">
            <v>2070606</v>
          </cell>
          <cell r="B508" t="str">
            <v>版权管理</v>
          </cell>
          <cell r="C508">
            <v>0</v>
          </cell>
        </row>
        <row r="509">
          <cell r="A509">
            <v>2070607</v>
          </cell>
          <cell r="B509" t="str">
            <v>电影</v>
          </cell>
          <cell r="C509">
            <v>7</v>
          </cell>
        </row>
        <row r="510">
          <cell r="A510">
            <v>2070699</v>
          </cell>
          <cell r="B510" t="str">
            <v>其他新闻出版电影支出</v>
          </cell>
          <cell r="C510">
            <v>0</v>
          </cell>
        </row>
        <row r="511">
          <cell r="A511">
            <v>20708</v>
          </cell>
          <cell r="B511" t="str">
            <v>广播电视</v>
          </cell>
          <cell r="C511">
            <v>485</v>
          </cell>
        </row>
        <row r="512">
          <cell r="A512">
            <v>2070801</v>
          </cell>
          <cell r="B512" t="str">
            <v>行政运行</v>
          </cell>
          <cell r="C512">
            <v>0</v>
          </cell>
        </row>
        <row r="513">
          <cell r="A513">
            <v>2070802</v>
          </cell>
          <cell r="B513" t="str">
            <v>一般行政管理事务</v>
          </cell>
          <cell r="C513">
            <v>0</v>
          </cell>
        </row>
        <row r="514">
          <cell r="A514">
            <v>2070803</v>
          </cell>
          <cell r="B514" t="str">
            <v>机关服务</v>
          </cell>
          <cell r="C514">
            <v>0</v>
          </cell>
        </row>
        <row r="515">
          <cell r="A515">
            <v>2070804</v>
          </cell>
          <cell r="B515" t="str">
            <v>广播</v>
          </cell>
          <cell r="C515">
            <v>0</v>
          </cell>
        </row>
        <row r="516">
          <cell r="A516">
            <v>2070805</v>
          </cell>
          <cell r="B516" t="str">
            <v>电视</v>
          </cell>
          <cell r="C516">
            <v>0</v>
          </cell>
        </row>
        <row r="517">
          <cell r="A517">
            <v>2070806</v>
          </cell>
          <cell r="B517" t="str">
            <v>监测监管</v>
          </cell>
          <cell r="C517">
            <v>0</v>
          </cell>
        </row>
        <row r="518">
          <cell r="A518">
            <v>2070807</v>
          </cell>
          <cell r="B518" t="str">
            <v>传输发射</v>
          </cell>
          <cell r="C518">
            <v>0</v>
          </cell>
        </row>
        <row r="519">
          <cell r="A519">
            <v>2070808</v>
          </cell>
          <cell r="B519" t="str">
            <v>广播电视事务</v>
          </cell>
          <cell r="C519">
            <v>452</v>
          </cell>
        </row>
        <row r="520">
          <cell r="A520">
            <v>2070899</v>
          </cell>
          <cell r="B520" t="str">
            <v>其他广播电视支出</v>
          </cell>
          <cell r="C520">
            <v>33</v>
          </cell>
        </row>
        <row r="521">
          <cell r="A521">
            <v>20799</v>
          </cell>
          <cell r="B521" t="str">
            <v>其他文化旅游体育与传媒支出</v>
          </cell>
          <cell r="C521">
            <v>213</v>
          </cell>
        </row>
        <row r="522">
          <cell r="A522">
            <v>2079902</v>
          </cell>
          <cell r="B522" t="str">
            <v>宣传文化发展专项支出</v>
          </cell>
          <cell r="C522">
            <v>0</v>
          </cell>
        </row>
        <row r="523">
          <cell r="A523">
            <v>2079903</v>
          </cell>
          <cell r="B523" t="str">
            <v>文化产业发展专项支出</v>
          </cell>
          <cell r="C523">
            <v>0</v>
          </cell>
        </row>
        <row r="524">
          <cell r="A524">
            <v>2079999</v>
          </cell>
          <cell r="B524" t="str">
            <v>其他文化旅游体育与传媒支出</v>
          </cell>
          <cell r="C524">
            <v>213</v>
          </cell>
        </row>
        <row r="525">
          <cell r="A525" t="str">
            <v>207A</v>
          </cell>
          <cell r="B525" t="str">
            <v>省对下专项转移支付补助</v>
          </cell>
        </row>
        <row r="526">
          <cell r="A526">
            <v>208</v>
          </cell>
          <cell r="B526" t="str">
            <v>八、社会保障和就业支出</v>
          </cell>
          <cell r="C526">
            <v>36089</v>
          </cell>
        </row>
        <row r="527">
          <cell r="A527">
            <v>20801</v>
          </cell>
          <cell r="B527" t="str">
            <v>人力资源和社会保障管理事务</v>
          </cell>
          <cell r="C527">
            <v>1023</v>
          </cell>
        </row>
        <row r="528">
          <cell r="A528">
            <v>2080101</v>
          </cell>
          <cell r="B528" t="str">
            <v>行政运行</v>
          </cell>
          <cell r="C528">
            <v>284</v>
          </cell>
        </row>
        <row r="529">
          <cell r="A529">
            <v>2080102</v>
          </cell>
          <cell r="B529" t="str">
            <v>一般行政管理事务</v>
          </cell>
          <cell r="C529">
            <v>0</v>
          </cell>
        </row>
        <row r="530">
          <cell r="A530">
            <v>2080103</v>
          </cell>
          <cell r="B530" t="str">
            <v>机关服务</v>
          </cell>
          <cell r="C530">
            <v>0</v>
          </cell>
        </row>
        <row r="531">
          <cell r="A531">
            <v>2080104</v>
          </cell>
          <cell r="B531" t="str">
            <v>综合业务管理</v>
          </cell>
          <cell r="C531">
            <v>29</v>
          </cell>
        </row>
        <row r="532">
          <cell r="A532">
            <v>2080105</v>
          </cell>
          <cell r="B532" t="str">
            <v>劳动保障监察</v>
          </cell>
          <cell r="C532">
            <v>4</v>
          </cell>
        </row>
        <row r="533">
          <cell r="A533">
            <v>2080106</v>
          </cell>
          <cell r="B533" t="str">
            <v>就业管理事务</v>
          </cell>
          <cell r="C533">
            <v>0</v>
          </cell>
        </row>
        <row r="534">
          <cell r="A534">
            <v>2080107</v>
          </cell>
          <cell r="B534" t="str">
            <v>社会保险业务管理事务</v>
          </cell>
          <cell r="C534">
            <v>0</v>
          </cell>
        </row>
        <row r="535">
          <cell r="A535">
            <v>2080108</v>
          </cell>
          <cell r="B535" t="str">
            <v>信息化建设</v>
          </cell>
          <cell r="C535">
            <v>0</v>
          </cell>
        </row>
        <row r="536">
          <cell r="A536">
            <v>2080109</v>
          </cell>
          <cell r="B536" t="str">
            <v>社会保险经办机构</v>
          </cell>
          <cell r="C536">
            <v>543</v>
          </cell>
        </row>
        <row r="537">
          <cell r="A537">
            <v>2080110</v>
          </cell>
          <cell r="B537" t="str">
            <v>劳动关系和维权</v>
          </cell>
          <cell r="C537">
            <v>0</v>
          </cell>
        </row>
        <row r="538">
          <cell r="A538">
            <v>2080111</v>
          </cell>
          <cell r="B538" t="str">
            <v>公共就业服务和职业技能鉴定机构</v>
          </cell>
          <cell r="C538">
            <v>0</v>
          </cell>
        </row>
        <row r="539">
          <cell r="A539">
            <v>2080112</v>
          </cell>
          <cell r="B539" t="str">
            <v>劳动人事争议调解仲裁</v>
          </cell>
          <cell r="C539">
            <v>9</v>
          </cell>
        </row>
        <row r="540">
          <cell r="A540">
            <v>2080113</v>
          </cell>
          <cell r="B540" t="str">
            <v>政府特殊津贴</v>
          </cell>
          <cell r="C540">
            <v>0</v>
          </cell>
        </row>
        <row r="541">
          <cell r="A541">
            <v>2080114</v>
          </cell>
          <cell r="B541" t="str">
            <v>资助留学回国人员</v>
          </cell>
          <cell r="C541">
            <v>0</v>
          </cell>
        </row>
        <row r="542">
          <cell r="A542">
            <v>2080115</v>
          </cell>
          <cell r="B542" t="str">
            <v>博士后日常经费</v>
          </cell>
          <cell r="C542">
            <v>0</v>
          </cell>
        </row>
        <row r="543">
          <cell r="A543">
            <v>2080116</v>
          </cell>
          <cell r="B543" t="str">
            <v>引进人才费用</v>
          </cell>
          <cell r="C543">
            <v>0</v>
          </cell>
        </row>
        <row r="544">
          <cell r="A544">
            <v>2080150</v>
          </cell>
          <cell r="B544" t="str">
            <v>事业运行</v>
          </cell>
          <cell r="C544">
            <v>95</v>
          </cell>
        </row>
        <row r="545">
          <cell r="A545">
            <v>2080199</v>
          </cell>
          <cell r="B545" t="str">
            <v>其他人力资源和社会保障管理事务支出</v>
          </cell>
          <cell r="C545">
            <v>59</v>
          </cell>
        </row>
        <row r="546">
          <cell r="A546">
            <v>20802</v>
          </cell>
          <cell r="B546" t="str">
            <v>民政管理事务</v>
          </cell>
          <cell r="C546">
            <v>438</v>
          </cell>
        </row>
        <row r="547">
          <cell r="A547">
            <v>2080201</v>
          </cell>
          <cell r="B547" t="str">
            <v>行政运行</v>
          </cell>
          <cell r="C547">
            <v>159</v>
          </cell>
        </row>
        <row r="548">
          <cell r="A548">
            <v>2080202</v>
          </cell>
          <cell r="B548" t="str">
            <v>一般行政管理事务</v>
          </cell>
          <cell r="C548">
            <v>0</v>
          </cell>
        </row>
        <row r="549">
          <cell r="A549">
            <v>2080203</v>
          </cell>
          <cell r="B549" t="str">
            <v>机关服务</v>
          </cell>
          <cell r="C549">
            <v>0</v>
          </cell>
        </row>
        <row r="550">
          <cell r="A550">
            <v>2080206</v>
          </cell>
          <cell r="B550" t="str">
            <v>社会组织管理</v>
          </cell>
          <cell r="C550">
            <v>5</v>
          </cell>
        </row>
        <row r="551">
          <cell r="A551">
            <v>2080207</v>
          </cell>
          <cell r="B551" t="str">
            <v>行政区划和地名管理</v>
          </cell>
          <cell r="C551">
            <v>25</v>
          </cell>
        </row>
        <row r="552">
          <cell r="A552">
            <v>2080208</v>
          </cell>
          <cell r="B552" t="str">
            <v>基层政权建设和社区治理</v>
          </cell>
          <cell r="C552">
            <v>28</v>
          </cell>
        </row>
        <row r="553">
          <cell r="A553">
            <v>2080299</v>
          </cell>
          <cell r="B553" t="str">
            <v>其他民政管理事务支出</v>
          </cell>
          <cell r="C553">
            <v>221</v>
          </cell>
        </row>
        <row r="554">
          <cell r="A554">
            <v>20804</v>
          </cell>
          <cell r="B554" t="str">
            <v>补充全国社会保障基金</v>
          </cell>
          <cell r="C554">
            <v>0</v>
          </cell>
        </row>
        <row r="555">
          <cell r="A555">
            <v>2080402</v>
          </cell>
          <cell r="B555" t="str">
            <v>用一般公共预算补充基金</v>
          </cell>
          <cell r="C555">
            <v>0</v>
          </cell>
        </row>
        <row r="556">
          <cell r="A556">
            <v>20805</v>
          </cell>
          <cell r="B556" t="str">
            <v>行政事业单位养老支出</v>
          </cell>
          <cell r="C556">
            <v>20422</v>
          </cell>
        </row>
        <row r="557">
          <cell r="A557">
            <v>2080501</v>
          </cell>
          <cell r="B557" t="str">
            <v>行政单位离退休</v>
          </cell>
          <cell r="C557">
            <v>2003</v>
          </cell>
        </row>
        <row r="558">
          <cell r="A558">
            <v>2080502</v>
          </cell>
          <cell r="B558" t="str">
            <v>事业单位离退休</v>
          </cell>
          <cell r="C558">
            <v>4341</v>
          </cell>
        </row>
        <row r="559">
          <cell r="A559">
            <v>2080503</v>
          </cell>
          <cell r="B559" t="str">
            <v>离退休人员管理机构</v>
          </cell>
          <cell r="C559">
            <v>74</v>
          </cell>
        </row>
        <row r="560">
          <cell r="A560">
            <v>2080505</v>
          </cell>
          <cell r="B560" t="str">
            <v>机关事业单位基本养老保险缴费支出</v>
          </cell>
          <cell r="C560">
            <v>6180</v>
          </cell>
        </row>
        <row r="561">
          <cell r="A561">
            <v>2080506</v>
          </cell>
          <cell r="B561" t="str">
            <v>机关事业单位职业年金缴费支出</v>
          </cell>
          <cell r="C561">
            <v>1380</v>
          </cell>
        </row>
        <row r="562">
          <cell r="A562">
            <v>2080507</v>
          </cell>
          <cell r="B562" t="str">
            <v>对机关事业单位基本养老保险基金的补助</v>
          </cell>
          <cell r="C562">
            <v>5635</v>
          </cell>
        </row>
        <row r="563">
          <cell r="A563">
            <v>2080508</v>
          </cell>
          <cell r="B563" t="str">
            <v>对机关事业单位职业年金的补助</v>
          </cell>
          <cell r="C563">
            <v>600</v>
          </cell>
        </row>
        <row r="564">
          <cell r="A564">
            <v>2080599</v>
          </cell>
          <cell r="B564" t="str">
            <v>其他行政事业单位养老支出</v>
          </cell>
          <cell r="C564">
            <v>209</v>
          </cell>
        </row>
        <row r="565">
          <cell r="A565">
            <v>20806</v>
          </cell>
          <cell r="B565" t="str">
            <v>企业改革补助</v>
          </cell>
          <cell r="C565">
            <v>207</v>
          </cell>
        </row>
        <row r="566">
          <cell r="A566">
            <v>2080601</v>
          </cell>
          <cell r="B566" t="str">
            <v>企业关闭破产补助</v>
          </cell>
          <cell r="C566">
            <v>207</v>
          </cell>
        </row>
        <row r="567">
          <cell r="A567">
            <v>2080602</v>
          </cell>
          <cell r="B567" t="str">
            <v>厂办大集体改革补助</v>
          </cell>
          <cell r="C567">
            <v>0</v>
          </cell>
        </row>
        <row r="568">
          <cell r="A568">
            <v>2080699</v>
          </cell>
          <cell r="B568" t="str">
            <v>其他企业改革发展补助</v>
          </cell>
          <cell r="C568">
            <v>0</v>
          </cell>
        </row>
        <row r="569">
          <cell r="A569">
            <v>20807</v>
          </cell>
          <cell r="B569" t="str">
            <v>就业补助</v>
          </cell>
          <cell r="C569">
            <v>747</v>
          </cell>
        </row>
        <row r="570">
          <cell r="A570">
            <v>2080701</v>
          </cell>
          <cell r="B570" t="str">
            <v>就业创业服务补贴</v>
          </cell>
          <cell r="C570">
            <v>0</v>
          </cell>
        </row>
        <row r="571">
          <cell r="A571">
            <v>2080702</v>
          </cell>
          <cell r="B571" t="str">
            <v>职业培训补贴</v>
          </cell>
          <cell r="C571">
            <v>0</v>
          </cell>
        </row>
        <row r="572">
          <cell r="A572">
            <v>2080704</v>
          </cell>
          <cell r="B572" t="str">
            <v>社会保险补贴</v>
          </cell>
          <cell r="C572">
            <v>0</v>
          </cell>
        </row>
        <row r="573">
          <cell r="A573">
            <v>2080705</v>
          </cell>
          <cell r="B573" t="str">
            <v>公益性岗位补贴</v>
          </cell>
          <cell r="C573">
            <v>0</v>
          </cell>
        </row>
        <row r="574">
          <cell r="A574">
            <v>2080709</v>
          </cell>
          <cell r="B574" t="str">
            <v>职业技能鉴定补贴</v>
          </cell>
          <cell r="C574">
            <v>0</v>
          </cell>
        </row>
        <row r="575">
          <cell r="A575">
            <v>2080711</v>
          </cell>
          <cell r="B575" t="str">
            <v>就业见习补贴</v>
          </cell>
          <cell r="C575">
            <v>0</v>
          </cell>
        </row>
        <row r="576">
          <cell r="A576">
            <v>2080712</v>
          </cell>
          <cell r="B576" t="str">
            <v>高技能人才培养补助</v>
          </cell>
          <cell r="C576">
            <v>0</v>
          </cell>
        </row>
        <row r="577">
          <cell r="A577">
            <v>2080713</v>
          </cell>
          <cell r="B577" t="str">
            <v>促进创业补贴</v>
          </cell>
          <cell r="C577">
            <v>0</v>
          </cell>
        </row>
        <row r="578">
          <cell r="A578">
            <v>2080799</v>
          </cell>
          <cell r="B578" t="str">
            <v>其他就业补助支出</v>
          </cell>
          <cell r="C578">
            <v>747</v>
          </cell>
        </row>
        <row r="579">
          <cell r="A579">
            <v>20808</v>
          </cell>
          <cell r="B579" t="str">
            <v>抚恤</v>
          </cell>
          <cell r="C579">
            <v>2828</v>
          </cell>
        </row>
        <row r="580">
          <cell r="A580">
            <v>2080801</v>
          </cell>
          <cell r="B580" t="str">
            <v>死亡抚恤</v>
          </cell>
          <cell r="C580">
            <v>817</v>
          </cell>
        </row>
        <row r="581">
          <cell r="A581">
            <v>2080802</v>
          </cell>
          <cell r="B581" t="str">
            <v>伤残抚恤</v>
          </cell>
          <cell r="C581">
            <v>1065</v>
          </cell>
        </row>
        <row r="582">
          <cell r="A582">
            <v>2080803</v>
          </cell>
          <cell r="B582" t="str">
            <v>在乡复员、退伍军人生活补助★</v>
          </cell>
          <cell r="C582">
            <v>36</v>
          </cell>
        </row>
        <row r="583">
          <cell r="A583">
            <v>2080804</v>
          </cell>
          <cell r="B583" t="str">
            <v>优抚事业单位支出◆</v>
          </cell>
          <cell r="C583">
            <v>0</v>
          </cell>
        </row>
        <row r="584">
          <cell r="A584">
            <v>2080805</v>
          </cell>
          <cell r="B584" t="str">
            <v>义务兵优待</v>
          </cell>
          <cell r="C584">
            <v>270</v>
          </cell>
        </row>
        <row r="585">
          <cell r="A585">
            <v>2080806</v>
          </cell>
          <cell r="B585" t="str">
            <v>农村籍退役士兵老年生活补助</v>
          </cell>
          <cell r="C585">
            <v>0</v>
          </cell>
        </row>
        <row r="586">
          <cell r="A586">
            <v>2080807</v>
          </cell>
          <cell r="B586" t="str">
            <v>光荣院●</v>
          </cell>
          <cell r="C586">
            <v>0</v>
          </cell>
        </row>
        <row r="587">
          <cell r="A587">
            <v>2080808</v>
          </cell>
          <cell r="B587" t="str">
            <v>烈士纪念设施管理维护●</v>
          </cell>
          <cell r="C587">
            <v>3</v>
          </cell>
        </row>
        <row r="588">
          <cell r="A588">
            <v>2080899</v>
          </cell>
          <cell r="B588" t="str">
            <v>其他优抚支出★</v>
          </cell>
          <cell r="C588">
            <v>637</v>
          </cell>
        </row>
        <row r="589">
          <cell r="A589">
            <v>20809</v>
          </cell>
          <cell r="B589" t="str">
            <v>退役安置</v>
          </cell>
          <cell r="C589">
            <v>472</v>
          </cell>
        </row>
        <row r="590">
          <cell r="A590">
            <v>2080901</v>
          </cell>
          <cell r="B590" t="str">
            <v>退役士兵安置</v>
          </cell>
          <cell r="C590">
            <v>257</v>
          </cell>
        </row>
        <row r="591">
          <cell r="A591">
            <v>2080902</v>
          </cell>
          <cell r="B591" t="str">
            <v>军队移交政府的离退休人员安置</v>
          </cell>
          <cell r="C591">
            <v>185</v>
          </cell>
        </row>
        <row r="592">
          <cell r="A592">
            <v>2080903</v>
          </cell>
          <cell r="B592" t="str">
            <v>军队移交政府离退休干部管理机构</v>
          </cell>
          <cell r="C592">
            <v>4</v>
          </cell>
        </row>
        <row r="593">
          <cell r="A593">
            <v>2080904</v>
          </cell>
          <cell r="B593" t="str">
            <v>退役士兵管理教育</v>
          </cell>
          <cell r="C593">
            <v>18</v>
          </cell>
        </row>
        <row r="594">
          <cell r="A594">
            <v>2080905</v>
          </cell>
          <cell r="B594" t="str">
            <v>军队转业干部安置★</v>
          </cell>
          <cell r="C594">
            <v>8</v>
          </cell>
        </row>
        <row r="595">
          <cell r="A595">
            <v>2080999</v>
          </cell>
          <cell r="B595" t="str">
            <v>其他退役安置支出</v>
          </cell>
          <cell r="C595">
            <v>0</v>
          </cell>
        </row>
        <row r="596">
          <cell r="A596">
            <v>20810</v>
          </cell>
          <cell r="B596" t="str">
            <v>社会福利</v>
          </cell>
          <cell r="C596">
            <v>1084</v>
          </cell>
        </row>
        <row r="597">
          <cell r="A597">
            <v>2081001</v>
          </cell>
          <cell r="B597" t="str">
            <v>儿童福利</v>
          </cell>
          <cell r="C597">
            <v>17</v>
          </cell>
        </row>
        <row r="598">
          <cell r="A598">
            <v>2081002</v>
          </cell>
          <cell r="B598" t="str">
            <v>老年福利</v>
          </cell>
          <cell r="C598">
            <v>340</v>
          </cell>
        </row>
        <row r="599">
          <cell r="A599">
            <v>2081003</v>
          </cell>
          <cell r="B599" t="str">
            <v>康复辅具</v>
          </cell>
          <cell r="C599">
            <v>0</v>
          </cell>
        </row>
        <row r="600">
          <cell r="A600">
            <v>2081004</v>
          </cell>
          <cell r="B600" t="str">
            <v>殡葬</v>
          </cell>
          <cell r="C600">
            <v>492</v>
          </cell>
        </row>
        <row r="601">
          <cell r="A601">
            <v>2081005</v>
          </cell>
          <cell r="B601" t="str">
            <v>社会福利事业单位</v>
          </cell>
          <cell r="C601">
            <v>4</v>
          </cell>
        </row>
        <row r="602">
          <cell r="A602">
            <v>2081006</v>
          </cell>
          <cell r="B602" t="str">
            <v>养老服务</v>
          </cell>
          <cell r="C602">
            <v>231</v>
          </cell>
        </row>
        <row r="603">
          <cell r="A603">
            <v>2081099</v>
          </cell>
          <cell r="B603" t="str">
            <v>其他社会福利支出</v>
          </cell>
          <cell r="C603">
            <v>0</v>
          </cell>
        </row>
        <row r="604">
          <cell r="A604">
            <v>20811</v>
          </cell>
          <cell r="B604" t="str">
            <v>残疾人事业</v>
          </cell>
          <cell r="C604">
            <v>979</v>
          </cell>
        </row>
        <row r="605">
          <cell r="A605">
            <v>2081101</v>
          </cell>
          <cell r="B605" t="str">
            <v>行政运行</v>
          </cell>
          <cell r="C605">
            <v>129</v>
          </cell>
        </row>
        <row r="606">
          <cell r="A606">
            <v>2081102</v>
          </cell>
          <cell r="B606" t="str">
            <v>一般行政管理事务</v>
          </cell>
          <cell r="C606">
            <v>0</v>
          </cell>
        </row>
        <row r="607">
          <cell r="A607">
            <v>2081103</v>
          </cell>
          <cell r="B607" t="str">
            <v>机关服务</v>
          </cell>
          <cell r="C607">
            <v>0</v>
          </cell>
        </row>
        <row r="608">
          <cell r="A608">
            <v>2081104</v>
          </cell>
          <cell r="B608" t="str">
            <v>残疾人康复</v>
          </cell>
          <cell r="C608">
            <v>128</v>
          </cell>
        </row>
        <row r="609">
          <cell r="A609">
            <v>2081105</v>
          </cell>
          <cell r="B609" t="str">
            <v>残疾人就业</v>
          </cell>
          <cell r="C609">
            <v>72</v>
          </cell>
        </row>
        <row r="610">
          <cell r="A610">
            <v>2081106</v>
          </cell>
          <cell r="B610" t="str">
            <v>残疾人体育</v>
          </cell>
          <cell r="C610">
            <v>0</v>
          </cell>
        </row>
        <row r="611">
          <cell r="A611">
            <v>2081107</v>
          </cell>
          <cell r="B611" t="str">
            <v>残疾人生活和护理补贴</v>
          </cell>
          <cell r="C611">
            <v>470</v>
          </cell>
        </row>
        <row r="612">
          <cell r="A612">
            <v>2081199</v>
          </cell>
          <cell r="B612" t="str">
            <v>其他残疾人事业支出</v>
          </cell>
          <cell r="C612">
            <v>180</v>
          </cell>
        </row>
        <row r="613">
          <cell r="A613">
            <v>20816</v>
          </cell>
          <cell r="B613" t="str">
            <v>红十字事业</v>
          </cell>
          <cell r="C613">
            <v>73</v>
          </cell>
        </row>
        <row r="614">
          <cell r="A614">
            <v>2081601</v>
          </cell>
          <cell r="B614" t="str">
            <v>行政运行</v>
          </cell>
          <cell r="C614">
            <v>53</v>
          </cell>
        </row>
        <row r="615">
          <cell r="A615">
            <v>2081602</v>
          </cell>
          <cell r="B615" t="str">
            <v>一般行政管理事务</v>
          </cell>
          <cell r="C615">
            <v>0</v>
          </cell>
        </row>
        <row r="616">
          <cell r="A616">
            <v>2081603</v>
          </cell>
          <cell r="B616" t="str">
            <v>机关服务</v>
          </cell>
          <cell r="C616">
            <v>0</v>
          </cell>
        </row>
        <row r="617">
          <cell r="A617">
            <v>2081650</v>
          </cell>
          <cell r="B617" t="str">
            <v>事业运行▼</v>
          </cell>
          <cell r="C617">
            <v>0</v>
          </cell>
        </row>
        <row r="618">
          <cell r="A618">
            <v>2081699</v>
          </cell>
          <cell r="B618" t="str">
            <v>其他红十字事业支出</v>
          </cell>
          <cell r="C618">
            <v>20</v>
          </cell>
        </row>
        <row r="619">
          <cell r="A619">
            <v>20819</v>
          </cell>
          <cell r="B619" t="str">
            <v>最低生活保障</v>
          </cell>
          <cell r="C619">
            <v>3373</v>
          </cell>
        </row>
        <row r="620">
          <cell r="A620">
            <v>2081901</v>
          </cell>
          <cell r="B620" t="str">
            <v>城市最低生活保障金支出</v>
          </cell>
          <cell r="C620">
            <v>2443</v>
          </cell>
        </row>
        <row r="621">
          <cell r="A621">
            <v>2081902</v>
          </cell>
          <cell r="B621" t="str">
            <v>农村最低生活保障金支出</v>
          </cell>
          <cell r="C621">
            <v>930</v>
          </cell>
        </row>
        <row r="622">
          <cell r="A622">
            <v>20820</v>
          </cell>
          <cell r="B622" t="str">
            <v>临时救助</v>
          </cell>
          <cell r="C622">
            <v>178</v>
          </cell>
        </row>
        <row r="623">
          <cell r="A623">
            <v>2082001</v>
          </cell>
          <cell r="B623" t="str">
            <v>临时救助支出</v>
          </cell>
          <cell r="C623">
            <v>168</v>
          </cell>
        </row>
        <row r="624">
          <cell r="A624">
            <v>2082002</v>
          </cell>
          <cell r="B624" t="str">
            <v>流浪乞讨人员救助支出</v>
          </cell>
          <cell r="C624">
            <v>10</v>
          </cell>
        </row>
        <row r="625">
          <cell r="A625">
            <v>20821</v>
          </cell>
          <cell r="B625" t="str">
            <v>特困人员救助供养</v>
          </cell>
          <cell r="C625">
            <v>202</v>
          </cell>
        </row>
        <row r="626">
          <cell r="A626">
            <v>2082101</v>
          </cell>
          <cell r="B626" t="str">
            <v>城市特困人员救助供养支出</v>
          </cell>
          <cell r="C626">
            <v>93</v>
          </cell>
        </row>
        <row r="627">
          <cell r="A627">
            <v>2082102</v>
          </cell>
          <cell r="B627" t="str">
            <v>农村特困人员救助供养支出</v>
          </cell>
          <cell r="C627">
            <v>109</v>
          </cell>
        </row>
        <row r="628">
          <cell r="A628">
            <v>20824</v>
          </cell>
          <cell r="B628" t="str">
            <v>补充道路交通事故社会救助基金</v>
          </cell>
          <cell r="C628">
            <v>0</v>
          </cell>
        </row>
        <row r="629">
          <cell r="A629">
            <v>2082401</v>
          </cell>
          <cell r="B629" t="str">
            <v>交强险增值税补助基金支出</v>
          </cell>
          <cell r="C629">
            <v>0</v>
          </cell>
        </row>
        <row r="630">
          <cell r="A630">
            <v>2082402</v>
          </cell>
          <cell r="B630" t="str">
            <v>交强险罚款收入补助基金支出</v>
          </cell>
          <cell r="C630">
            <v>0</v>
          </cell>
        </row>
        <row r="631">
          <cell r="A631">
            <v>20825</v>
          </cell>
          <cell r="B631" t="str">
            <v>其他生活救助</v>
          </cell>
          <cell r="C631">
            <v>117</v>
          </cell>
        </row>
        <row r="632">
          <cell r="A632">
            <v>2082501</v>
          </cell>
          <cell r="B632" t="str">
            <v>其他城市生活救助</v>
          </cell>
          <cell r="C632">
            <v>0</v>
          </cell>
        </row>
        <row r="633">
          <cell r="A633">
            <v>2082502</v>
          </cell>
          <cell r="B633" t="str">
            <v>其他农村生活救助</v>
          </cell>
          <cell r="C633">
            <v>117</v>
          </cell>
        </row>
        <row r="634">
          <cell r="A634">
            <v>20826</v>
          </cell>
          <cell r="B634" t="str">
            <v>财政对基本养老保险基金的补助</v>
          </cell>
          <cell r="C634">
            <v>3095</v>
          </cell>
        </row>
        <row r="635">
          <cell r="A635">
            <v>2082601</v>
          </cell>
          <cell r="B635" t="str">
            <v>财政对企业职工基本养老保险基金的补助</v>
          </cell>
          <cell r="C635">
            <v>0</v>
          </cell>
        </row>
        <row r="636">
          <cell r="A636">
            <v>2082602</v>
          </cell>
          <cell r="B636" t="str">
            <v>财政对城乡居民基本养老保险基金的补助</v>
          </cell>
          <cell r="C636">
            <v>3095</v>
          </cell>
        </row>
        <row r="637">
          <cell r="A637">
            <v>2082699</v>
          </cell>
          <cell r="B637" t="str">
            <v>财政对其他基本养老保险基金的补助</v>
          </cell>
          <cell r="C637">
            <v>0</v>
          </cell>
        </row>
        <row r="638">
          <cell r="A638">
            <v>20827</v>
          </cell>
          <cell r="B638" t="str">
            <v>财政对其他社会保险基金的补助</v>
          </cell>
          <cell r="C638">
            <v>0</v>
          </cell>
        </row>
        <row r="639">
          <cell r="A639">
            <v>2082701</v>
          </cell>
          <cell r="B639" t="str">
            <v>财政对失业保险基金的补助</v>
          </cell>
          <cell r="C639">
            <v>0</v>
          </cell>
        </row>
        <row r="640">
          <cell r="A640">
            <v>2082702</v>
          </cell>
          <cell r="B640" t="str">
            <v>财政对工伤保险基金的补助</v>
          </cell>
          <cell r="C640">
            <v>0</v>
          </cell>
        </row>
        <row r="641">
          <cell r="A641">
            <v>2082799</v>
          </cell>
          <cell r="B641" t="str">
            <v>其他财政对社会保险基金的补助</v>
          </cell>
          <cell r="C641">
            <v>0</v>
          </cell>
        </row>
        <row r="642">
          <cell r="A642">
            <v>20828</v>
          </cell>
          <cell r="B642" t="str">
            <v>退役军人管理事务</v>
          </cell>
          <cell r="C642">
            <v>488</v>
          </cell>
        </row>
        <row r="643">
          <cell r="A643">
            <v>2082801</v>
          </cell>
          <cell r="B643" t="str">
            <v>行政运行</v>
          </cell>
          <cell r="C643">
            <v>225</v>
          </cell>
        </row>
        <row r="644">
          <cell r="A644">
            <v>2082802</v>
          </cell>
          <cell r="B644" t="str">
            <v>一般行政管理事务</v>
          </cell>
          <cell r="C644">
            <v>0</v>
          </cell>
        </row>
        <row r="645">
          <cell r="A645">
            <v>2082803</v>
          </cell>
          <cell r="B645" t="str">
            <v>机关服务</v>
          </cell>
          <cell r="C645">
            <v>0</v>
          </cell>
        </row>
        <row r="646">
          <cell r="A646">
            <v>2082804</v>
          </cell>
          <cell r="B646" t="str">
            <v>拥军优属</v>
          </cell>
          <cell r="C646">
            <v>100</v>
          </cell>
        </row>
        <row r="647">
          <cell r="A647">
            <v>2082805</v>
          </cell>
          <cell r="B647" t="str">
            <v>军供保障</v>
          </cell>
          <cell r="C647">
            <v>0</v>
          </cell>
        </row>
        <row r="648">
          <cell r="A648">
            <v>2082850</v>
          </cell>
          <cell r="B648" t="str">
            <v>事业运行</v>
          </cell>
          <cell r="C648">
            <v>103</v>
          </cell>
        </row>
        <row r="649">
          <cell r="A649">
            <v>2082899</v>
          </cell>
          <cell r="B649" t="str">
            <v>其他退役军人事务管理支出</v>
          </cell>
          <cell r="C649">
            <v>60</v>
          </cell>
        </row>
        <row r="650">
          <cell r="A650">
            <v>20830</v>
          </cell>
          <cell r="B650" t="str">
            <v>财政代缴社会保险费支出</v>
          </cell>
          <cell r="C650">
            <v>30</v>
          </cell>
        </row>
        <row r="651">
          <cell r="A651">
            <v>2083001</v>
          </cell>
          <cell r="B651" t="str">
            <v>财政代缴城乡居民基本养老保险费支出</v>
          </cell>
          <cell r="C651">
            <v>30</v>
          </cell>
        </row>
        <row r="652">
          <cell r="A652">
            <v>2083099</v>
          </cell>
          <cell r="B652" t="str">
            <v>财政代缴其他社会保险费支出</v>
          </cell>
          <cell r="C652">
            <v>0</v>
          </cell>
        </row>
        <row r="653">
          <cell r="A653">
            <v>20899</v>
          </cell>
          <cell r="B653" t="str">
            <v>其他社会保障和就业支出</v>
          </cell>
          <cell r="C653">
            <v>333</v>
          </cell>
        </row>
        <row r="654">
          <cell r="A654">
            <v>2089999</v>
          </cell>
          <cell r="B654" t="str">
            <v>其他社会保障和就业支出</v>
          </cell>
          <cell r="C654">
            <v>333</v>
          </cell>
        </row>
        <row r="655">
          <cell r="A655" t="str">
            <v>208A</v>
          </cell>
          <cell r="B655" t="str">
            <v>省对下专项转移支付补助</v>
          </cell>
        </row>
        <row r="656">
          <cell r="A656" t="str">
            <v>208B</v>
          </cell>
          <cell r="B656" t="str">
            <v>省对下一般性转移支付补助（基本养老保险和低保）</v>
          </cell>
        </row>
        <row r="657">
          <cell r="A657">
            <v>210</v>
          </cell>
          <cell r="B657" t="str">
            <v>九、卫生健康支出</v>
          </cell>
          <cell r="C657">
            <v>17560</v>
          </cell>
        </row>
        <row r="658">
          <cell r="A658">
            <v>21001</v>
          </cell>
          <cell r="B658" t="str">
            <v>卫生健康管理事务★</v>
          </cell>
          <cell r="C658">
            <v>492</v>
          </cell>
        </row>
        <row r="659">
          <cell r="A659">
            <v>2100101</v>
          </cell>
          <cell r="B659" t="str">
            <v>行政运行</v>
          </cell>
          <cell r="C659">
            <v>385</v>
          </cell>
        </row>
        <row r="660">
          <cell r="A660">
            <v>2100102</v>
          </cell>
          <cell r="B660" t="str">
            <v>一般行政管理事务</v>
          </cell>
          <cell r="C660">
            <v>0</v>
          </cell>
        </row>
        <row r="661">
          <cell r="A661">
            <v>2100103</v>
          </cell>
          <cell r="B661" t="str">
            <v>机关服务</v>
          </cell>
          <cell r="C661">
            <v>0</v>
          </cell>
        </row>
        <row r="662">
          <cell r="A662">
            <v>2100199</v>
          </cell>
          <cell r="B662" t="str">
            <v>其他卫生健康管理事务支出</v>
          </cell>
          <cell r="C662">
            <v>107</v>
          </cell>
        </row>
        <row r="663">
          <cell r="A663">
            <v>21002</v>
          </cell>
          <cell r="B663" t="str">
            <v>公立医院</v>
          </cell>
          <cell r="C663">
            <v>2204</v>
          </cell>
        </row>
        <row r="664">
          <cell r="A664">
            <v>2100201</v>
          </cell>
          <cell r="B664" t="str">
            <v>综合医院</v>
          </cell>
          <cell r="C664">
            <v>1108</v>
          </cell>
        </row>
        <row r="665">
          <cell r="A665">
            <v>2100202</v>
          </cell>
          <cell r="B665" t="str">
            <v>中医（民族）医院</v>
          </cell>
          <cell r="C665">
            <v>664</v>
          </cell>
        </row>
        <row r="666">
          <cell r="A666">
            <v>2100203</v>
          </cell>
          <cell r="B666" t="str">
            <v>传染病医院★</v>
          </cell>
          <cell r="C666">
            <v>0</v>
          </cell>
        </row>
        <row r="667">
          <cell r="A667">
            <v>2100204</v>
          </cell>
          <cell r="B667" t="str">
            <v>职业病防治医院</v>
          </cell>
          <cell r="C667">
            <v>0</v>
          </cell>
        </row>
        <row r="668">
          <cell r="A668">
            <v>2100205</v>
          </cell>
          <cell r="B668" t="str">
            <v>精神病医院</v>
          </cell>
          <cell r="C668">
            <v>0</v>
          </cell>
        </row>
        <row r="669">
          <cell r="A669">
            <v>2100206</v>
          </cell>
          <cell r="B669" t="str">
            <v>妇幼保健医院</v>
          </cell>
          <cell r="C669">
            <v>0</v>
          </cell>
        </row>
        <row r="670">
          <cell r="A670">
            <v>2100207</v>
          </cell>
          <cell r="B670" t="str">
            <v>儿童医院</v>
          </cell>
          <cell r="C670">
            <v>0</v>
          </cell>
        </row>
        <row r="671">
          <cell r="A671">
            <v>2100208</v>
          </cell>
          <cell r="B671" t="str">
            <v>其他专科医院</v>
          </cell>
          <cell r="C671">
            <v>0</v>
          </cell>
        </row>
        <row r="672">
          <cell r="A672">
            <v>2100209</v>
          </cell>
          <cell r="B672" t="str">
            <v>福利医院</v>
          </cell>
          <cell r="C672">
            <v>0</v>
          </cell>
        </row>
        <row r="673">
          <cell r="A673">
            <v>2100210</v>
          </cell>
          <cell r="B673" t="str">
            <v>行业医院</v>
          </cell>
          <cell r="C673">
            <v>0</v>
          </cell>
        </row>
        <row r="674">
          <cell r="A674">
            <v>2100211</v>
          </cell>
          <cell r="B674" t="str">
            <v>处理医疗欠费</v>
          </cell>
          <cell r="C674">
            <v>0</v>
          </cell>
        </row>
        <row r="675">
          <cell r="A675">
            <v>2100212</v>
          </cell>
          <cell r="B675" t="str">
            <v>康复医院</v>
          </cell>
          <cell r="C675">
            <v>0</v>
          </cell>
        </row>
        <row r="676">
          <cell r="A676">
            <v>2100213</v>
          </cell>
          <cell r="B676" t="str">
            <v>优抚医院●</v>
          </cell>
          <cell r="C676">
            <v>0</v>
          </cell>
        </row>
        <row r="677">
          <cell r="A677">
            <v>2100299</v>
          </cell>
          <cell r="B677" t="str">
            <v>其他公立医院支出</v>
          </cell>
          <cell r="C677">
            <v>432</v>
          </cell>
        </row>
        <row r="678">
          <cell r="A678">
            <v>21003</v>
          </cell>
          <cell r="B678" t="str">
            <v>基层医疗卫生机构</v>
          </cell>
          <cell r="C678">
            <v>2343</v>
          </cell>
        </row>
        <row r="679">
          <cell r="A679">
            <v>2100301</v>
          </cell>
          <cell r="B679" t="str">
            <v>城市社区卫生机构</v>
          </cell>
          <cell r="C679">
            <v>140</v>
          </cell>
        </row>
        <row r="680">
          <cell r="A680">
            <v>2100302</v>
          </cell>
          <cell r="B680" t="str">
            <v>乡镇卫生院</v>
          </cell>
          <cell r="C680">
            <v>2004</v>
          </cell>
        </row>
        <row r="681">
          <cell r="A681">
            <v>2100399</v>
          </cell>
          <cell r="B681" t="str">
            <v>其他基层医疗卫生机构支出</v>
          </cell>
          <cell r="C681">
            <v>199</v>
          </cell>
        </row>
        <row r="682">
          <cell r="A682">
            <v>21004</v>
          </cell>
          <cell r="B682" t="str">
            <v>公共卫生</v>
          </cell>
          <cell r="C682">
            <v>3363</v>
          </cell>
        </row>
        <row r="683">
          <cell r="A683">
            <v>2100401</v>
          </cell>
          <cell r="B683" t="str">
            <v>疾病预防控制机构★</v>
          </cell>
          <cell r="C683">
            <v>732</v>
          </cell>
        </row>
        <row r="684">
          <cell r="A684">
            <v>2100402</v>
          </cell>
          <cell r="B684" t="str">
            <v>卫生监督机构★</v>
          </cell>
          <cell r="C684">
            <v>146</v>
          </cell>
        </row>
        <row r="685">
          <cell r="A685">
            <v>2100403</v>
          </cell>
          <cell r="B685" t="str">
            <v>妇幼保健机构</v>
          </cell>
          <cell r="C685">
            <v>720</v>
          </cell>
        </row>
        <row r="686">
          <cell r="A686">
            <v>2100404</v>
          </cell>
          <cell r="B686" t="str">
            <v>精神卫生机构</v>
          </cell>
          <cell r="C686">
            <v>0</v>
          </cell>
        </row>
        <row r="687">
          <cell r="A687">
            <v>2100405</v>
          </cell>
          <cell r="B687" t="str">
            <v>应急救治机构★</v>
          </cell>
          <cell r="C687">
            <v>200</v>
          </cell>
        </row>
        <row r="688">
          <cell r="A688">
            <v>2100406</v>
          </cell>
          <cell r="B688" t="str">
            <v>采供血机构</v>
          </cell>
          <cell r="C688">
            <v>0</v>
          </cell>
        </row>
        <row r="689">
          <cell r="A689">
            <v>2100407</v>
          </cell>
          <cell r="B689" t="str">
            <v>其他专业公共卫生机构</v>
          </cell>
          <cell r="C689">
            <v>0</v>
          </cell>
        </row>
        <row r="690">
          <cell r="A690">
            <v>2100408</v>
          </cell>
          <cell r="B690" t="str">
            <v>基本公共卫生服务</v>
          </cell>
          <cell r="C690">
            <v>847</v>
          </cell>
        </row>
        <row r="691">
          <cell r="A691">
            <v>2100409</v>
          </cell>
          <cell r="B691" t="str">
            <v>重大公共卫生服务</v>
          </cell>
          <cell r="C691">
            <v>234</v>
          </cell>
        </row>
        <row r="692">
          <cell r="A692">
            <v>2100410</v>
          </cell>
          <cell r="B692" t="str">
            <v>突发公共卫生事件应急处理</v>
          </cell>
          <cell r="C692">
            <v>484</v>
          </cell>
        </row>
        <row r="693">
          <cell r="A693">
            <v>2100499</v>
          </cell>
          <cell r="B693" t="str">
            <v>其他公共卫生支出</v>
          </cell>
          <cell r="C693">
            <v>0</v>
          </cell>
        </row>
        <row r="694">
          <cell r="A694">
            <v>21006</v>
          </cell>
          <cell r="B694" t="str">
            <v>中医药</v>
          </cell>
          <cell r="C694">
            <v>0</v>
          </cell>
        </row>
        <row r="695">
          <cell r="A695">
            <v>2100601</v>
          </cell>
          <cell r="B695" t="str">
            <v>中医（民族医）药专项</v>
          </cell>
          <cell r="C695">
            <v>0</v>
          </cell>
        </row>
        <row r="696">
          <cell r="A696">
            <v>2100699</v>
          </cell>
          <cell r="B696" t="str">
            <v>其他中医药支出</v>
          </cell>
          <cell r="C696">
            <v>0</v>
          </cell>
        </row>
        <row r="697">
          <cell r="A697">
            <v>21007</v>
          </cell>
          <cell r="B697" t="str">
            <v>计划生育事务</v>
          </cell>
          <cell r="C697">
            <v>192</v>
          </cell>
        </row>
        <row r="698">
          <cell r="A698">
            <v>2100716</v>
          </cell>
          <cell r="B698" t="str">
            <v>计划生育机构</v>
          </cell>
          <cell r="C698">
            <v>0</v>
          </cell>
        </row>
        <row r="699">
          <cell r="A699">
            <v>2100717</v>
          </cell>
          <cell r="B699" t="str">
            <v>计划生育服务</v>
          </cell>
          <cell r="C699">
            <v>71</v>
          </cell>
        </row>
        <row r="700">
          <cell r="A700">
            <v>2100799</v>
          </cell>
          <cell r="B700" t="str">
            <v>其他计划生育事务支出</v>
          </cell>
          <cell r="C700">
            <v>121</v>
          </cell>
        </row>
        <row r="701">
          <cell r="A701">
            <v>21011</v>
          </cell>
          <cell r="B701" t="str">
            <v>行政事业单位医疗</v>
          </cell>
          <cell r="C701">
            <v>6395</v>
          </cell>
        </row>
        <row r="702">
          <cell r="A702">
            <v>2101101</v>
          </cell>
          <cell r="B702" t="str">
            <v>行政单位医疗</v>
          </cell>
          <cell r="C702">
            <v>1131</v>
          </cell>
        </row>
        <row r="703">
          <cell r="A703">
            <v>2101102</v>
          </cell>
          <cell r="B703" t="str">
            <v>事业单位医疗</v>
          </cell>
          <cell r="C703">
            <v>2531</v>
          </cell>
        </row>
        <row r="704">
          <cell r="A704">
            <v>2101103</v>
          </cell>
          <cell r="B704" t="str">
            <v>公务员医疗补助</v>
          </cell>
          <cell r="C704">
            <v>2733</v>
          </cell>
        </row>
        <row r="705">
          <cell r="A705">
            <v>2101199</v>
          </cell>
          <cell r="B705" t="str">
            <v>其他行政事业单位医疗支出</v>
          </cell>
          <cell r="C705">
            <v>0</v>
          </cell>
        </row>
        <row r="706">
          <cell r="A706">
            <v>21012</v>
          </cell>
          <cell r="B706" t="str">
            <v>财政对基本医疗保险基金的补助</v>
          </cell>
          <cell r="C706">
            <v>557</v>
          </cell>
        </row>
        <row r="707">
          <cell r="A707">
            <v>2101201</v>
          </cell>
          <cell r="B707" t="str">
            <v>财政对职工基本医疗保险基金的补助</v>
          </cell>
          <cell r="C707">
            <v>0</v>
          </cell>
        </row>
        <row r="708">
          <cell r="A708">
            <v>2101202</v>
          </cell>
          <cell r="B708" t="str">
            <v>财政对城乡居民基本医疗保险基金的补助</v>
          </cell>
          <cell r="C708">
            <v>557</v>
          </cell>
        </row>
        <row r="709">
          <cell r="A709">
            <v>2101299</v>
          </cell>
          <cell r="B709" t="str">
            <v>财政对其他基本医疗保险基金的补助</v>
          </cell>
          <cell r="C709">
            <v>0</v>
          </cell>
        </row>
        <row r="710">
          <cell r="A710">
            <v>21013</v>
          </cell>
          <cell r="B710" t="str">
            <v>医疗救助</v>
          </cell>
          <cell r="C710">
            <v>1288</v>
          </cell>
        </row>
        <row r="711">
          <cell r="A711">
            <v>2101301</v>
          </cell>
          <cell r="B711" t="str">
            <v>城乡医疗救助</v>
          </cell>
          <cell r="C711">
            <v>1283</v>
          </cell>
        </row>
        <row r="712">
          <cell r="A712">
            <v>2101302</v>
          </cell>
          <cell r="B712" t="str">
            <v>疾病应急救助</v>
          </cell>
          <cell r="C712">
            <v>0</v>
          </cell>
        </row>
        <row r="713">
          <cell r="A713">
            <v>2101399</v>
          </cell>
          <cell r="B713" t="str">
            <v>其他医疗救助支出</v>
          </cell>
          <cell r="C713">
            <v>5</v>
          </cell>
        </row>
        <row r="714">
          <cell r="A714">
            <v>21014</v>
          </cell>
          <cell r="B714" t="str">
            <v>优抚对象医疗</v>
          </cell>
          <cell r="C714">
            <v>247</v>
          </cell>
        </row>
        <row r="715">
          <cell r="A715">
            <v>2101401</v>
          </cell>
          <cell r="B715" t="str">
            <v>优抚对象医疗补助</v>
          </cell>
          <cell r="C715">
            <v>247</v>
          </cell>
        </row>
        <row r="716">
          <cell r="A716">
            <v>2101499</v>
          </cell>
          <cell r="B716" t="str">
            <v>其他优抚对象医疗支出</v>
          </cell>
          <cell r="C716">
            <v>0</v>
          </cell>
        </row>
        <row r="717">
          <cell r="A717">
            <v>21015</v>
          </cell>
          <cell r="B717" t="str">
            <v>医疗保障管理事务</v>
          </cell>
          <cell r="C717">
            <v>363</v>
          </cell>
        </row>
        <row r="718">
          <cell r="A718">
            <v>2101501</v>
          </cell>
          <cell r="B718" t="str">
            <v>行政运行</v>
          </cell>
          <cell r="C718">
            <v>306</v>
          </cell>
        </row>
        <row r="719">
          <cell r="A719">
            <v>2101502</v>
          </cell>
          <cell r="B719" t="str">
            <v>一般行政管理事务</v>
          </cell>
          <cell r="C719">
            <v>0</v>
          </cell>
        </row>
        <row r="720">
          <cell r="A720">
            <v>2101503</v>
          </cell>
          <cell r="B720" t="str">
            <v>机关服务</v>
          </cell>
          <cell r="C720">
            <v>0</v>
          </cell>
        </row>
        <row r="721">
          <cell r="A721">
            <v>2101504</v>
          </cell>
          <cell r="B721" t="str">
            <v>信息化建设</v>
          </cell>
          <cell r="C721">
            <v>0</v>
          </cell>
        </row>
        <row r="722">
          <cell r="A722">
            <v>2101505</v>
          </cell>
          <cell r="B722" t="str">
            <v>医疗保障政策管理</v>
          </cell>
          <cell r="C722">
            <v>42</v>
          </cell>
        </row>
        <row r="723">
          <cell r="A723">
            <v>2101506</v>
          </cell>
          <cell r="B723" t="str">
            <v>医疗保障经办事务</v>
          </cell>
          <cell r="C723">
            <v>15</v>
          </cell>
        </row>
        <row r="724">
          <cell r="A724">
            <v>2101550</v>
          </cell>
          <cell r="B724" t="str">
            <v>事业运行</v>
          </cell>
          <cell r="C724">
            <v>0</v>
          </cell>
        </row>
        <row r="725">
          <cell r="A725">
            <v>2101599</v>
          </cell>
          <cell r="B725" t="str">
            <v>其他医疗保障管理事务支出</v>
          </cell>
          <cell r="C725">
            <v>0</v>
          </cell>
        </row>
        <row r="726">
          <cell r="A726">
            <v>21016</v>
          </cell>
          <cell r="B726" t="str">
            <v>老龄卫生健康事务</v>
          </cell>
          <cell r="C726">
            <v>97</v>
          </cell>
        </row>
        <row r="727">
          <cell r="A727">
            <v>2101601</v>
          </cell>
          <cell r="B727" t="str">
            <v>老龄卫生健康事务</v>
          </cell>
          <cell r="C727">
            <v>97</v>
          </cell>
        </row>
        <row r="728">
          <cell r="A728">
            <v>21099</v>
          </cell>
          <cell r="B728" t="str">
            <v>其他卫生健康支出</v>
          </cell>
          <cell r="C728">
            <v>19</v>
          </cell>
        </row>
        <row r="729">
          <cell r="A729">
            <v>2109999</v>
          </cell>
          <cell r="B729" t="str">
            <v>其他卫生健康支出</v>
          </cell>
          <cell r="C729">
            <v>19</v>
          </cell>
        </row>
        <row r="730">
          <cell r="A730" t="str">
            <v>210A</v>
          </cell>
          <cell r="B730" t="str">
            <v>省对下专项转移支付补助</v>
          </cell>
        </row>
        <row r="731">
          <cell r="A731" t="str">
            <v>210B</v>
          </cell>
          <cell r="B731" t="str">
            <v>省对下一般性转移支付补助</v>
          </cell>
        </row>
        <row r="732">
          <cell r="A732">
            <v>211</v>
          </cell>
          <cell r="B732" t="str">
            <v>十、节能环保支出</v>
          </cell>
          <cell r="C732">
            <v>44947</v>
          </cell>
        </row>
        <row r="733">
          <cell r="A733">
            <v>21101</v>
          </cell>
          <cell r="B733" t="str">
            <v>环境保护管理事务</v>
          </cell>
          <cell r="C733">
            <v>1035</v>
          </cell>
        </row>
        <row r="734">
          <cell r="A734">
            <v>2110101</v>
          </cell>
          <cell r="B734" t="str">
            <v>行政运行</v>
          </cell>
          <cell r="C734">
            <v>66</v>
          </cell>
        </row>
        <row r="735">
          <cell r="A735">
            <v>2110102</v>
          </cell>
          <cell r="B735" t="str">
            <v>一般行政管理事务</v>
          </cell>
          <cell r="C735">
            <v>69</v>
          </cell>
        </row>
        <row r="736">
          <cell r="A736">
            <v>2110103</v>
          </cell>
          <cell r="B736" t="str">
            <v>机关服务</v>
          </cell>
          <cell r="C736">
            <v>0</v>
          </cell>
        </row>
        <row r="737">
          <cell r="A737">
            <v>2110104</v>
          </cell>
          <cell r="B737" t="str">
            <v>生态环境保护宣传</v>
          </cell>
          <cell r="C737">
            <v>0</v>
          </cell>
        </row>
        <row r="738">
          <cell r="A738">
            <v>2110105</v>
          </cell>
          <cell r="B738" t="str">
            <v>环境保护法规、规划及标准</v>
          </cell>
          <cell r="C738">
            <v>0</v>
          </cell>
        </row>
        <row r="739">
          <cell r="A739">
            <v>2110106</v>
          </cell>
          <cell r="B739" t="str">
            <v>生态环境国际合作及履约</v>
          </cell>
          <cell r="C739">
            <v>0</v>
          </cell>
        </row>
        <row r="740">
          <cell r="A740">
            <v>2110107</v>
          </cell>
          <cell r="B740" t="str">
            <v>生态环境保护行政许可</v>
          </cell>
          <cell r="C740">
            <v>0</v>
          </cell>
        </row>
        <row r="741">
          <cell r="A741">
            <v>2110108</v>
          </cell>
          <cell r="B741" t="str">
            <v>应对气候变化管理事务</v>
          </cell>
          <cell r="C741">
            <v>0</v>
          </cell>
        </row>
        <row r="742">
          <cell r="A742">
            <v>2110199</v>
          </cell>
          <cell r="B742" t="str">
            <v>其他环境保护管理事务支出</v>
          </cell>
          <cell r="C742">
            <v>900</v>
          </cell>
        </row>
        <row r="743">
          <cell r="A743">
            <v>21102</v>
          </cell>
          <cell r="B743" t="str">
            <v>环境监测与监察</v>
          </cell>
          <cell r="C743">
            <v>45</v>
          </cell>
        </row>
        <row r="744">
          <cell r="A744">
            <v>2110203</v>
          </cell>
          <cell r="B744" t="str">
            <v>建设项目环评审查与监督</v>
          </cell>
          <cell r="C744">
            <v>0</v>
          </cell>
        </row>
        <row r="745">
          <cell r="A745">
            <v>2110204</v>
          </cell>
          <cell r="B745" t="str">
            <v>核与辐射安全监督</v>
          </cell>
          <cell r="C745">
            <v>0</v>
          </cell>
        </row>
        <row r="746">
          <cell r="A746">
            <v>2110299</v>
          </cell>
          <cell r="B746" t="str">
            <v>其他环境监测与监察支出</v>
          </cell>
          <cell r="C746">
            <v>45</v>
          </cell>
        </row>
        <row r="747">
          <cell r="A747">
            <v>21103</v>
          </cell>
          <cell r="B747" t="str">
            <v>污染防治</v>
          </cell>
          <cell r="C747">
            <v>41349</v>
          </cell>
        </row>
        <row r="748">
          <cell r="A748">
            <v>2110301</v>
          </cell>
          <cell r="B748" t="str">
            <v>大气</v>
          </cell>
          <cell r="C748">
            <v>0</v>
          </cell>
        </row>
        <row r="749">
          <cell r="A749">
            <v>2110302</v>
          </cell>
          <cell r="B749" t="str">
            <v>水体</v>
          </cell>
          <cell r="C749">
            <v>41349</v>
          </cell>
        </row>
        <row r="750">
          <cell r="A750">
            <v>2110303</v>
          </cell>
          <cell r="B750" t="str">
            <v>噪声</v>
          </cell>
          <cell r="C750">
            <v>0</v>
          </cell>
        </row>
        <row r="751">
          <cell r="A751">
            <v>2110304</v>
          </cell>
          <cell r="B751" t="str">
            <v>固体废弃物与化学品</v>
          </cell>
          <cell r="C751">
            <v>0</v>
          </cell>
        </row>
        <row r="752">
          <cell r="A752">
            <v>2110305</v>
          </cell>
          <cell r="B752" t="str">
            <v>放射源和放射性废物监管</v>
          </cell>
          <cell r="C752">
            <v>0</v>
          </cell>
        </row>
        <row r="753">
          <cell r="A753">
            <v>2110306</v>
          </cell>
          <cell r="B753" t="str">
            <v>辐射</v>
          </cell>
          <cell r="C753">
            <v>0</v>
          </cell>
        </row>
        <row r="754">
          <cell r="A754">
            <v>2110307</v>
          </cell>
          <cell r="B754" t="str">
            <v>土壤</v>
          </cell>
          <cell r="C754">
            <v>0</v>
          </cell>
        </row>
        <row r="755">
          <cell r="A755">
            <v>2110399</v>
          </cell>
          <cell r="B755" t="str">
            <v>其他污染防治支出</v>
          </cell>
          <cell r="C755">
            <v>0</v>
          </cell>
        </row>
        <row r="756">
          <cell r="A756">
            <v>21104</v>
          </cell>
          <cell r="B756" t="str">
            <v>自然生态保护</v>
          </cell>
          <cell r="C756">
            <v>755</v>
          </cell>
        </row>
        <row r="757">
          <cell r="A757">
            <v>2110401</v>
          </cell>
          <cell r="B757" t="str">
            <v>生态保护</v>
          </cell>
          <cell r="C757">
            <v>520</v>
          </cell>
        </row>
        <row r="758">
          <cell r="A758">
            <v>2110402</v>
          </cell>
          <cell r="B758" t="str">
            <v>农村环境保护</v>
          </cell>
          <cell r="C758">
            <v>0</v>
          </cell>
        </row>
        <row r="759">
          <cell r="A759">
            <v>2110404</v>
          </cell>
          <cell r="B759" t="str">
            <v>生物及物种资源保护</v>
          </cell>
          <cell r="C759">
            <v>0</v>
          </cell>
        </row>
        <row r="760">
          <cell r="A760">
            <v>2110405</v>
          </cell>
          <cell r="B760" t="str">
            <v>草原生态修复治理●</v>
          </cell>
          <cell r="C760">
            <v>0</v>
          </cell>
        </row>
        <row r="761">
          <cell r="A761">
            <v>2110406</v>
          </cell>
          <cell r="B761" t="str">
            <v>自然保护地●</v>
          </cell>
          <cell r="C761">
            <v>0</v>
          </cell>
        </row>
        <row r="762">
          <cell r="A762">
            <v>2110499</v>
          </cell>
          <cell r="B762" t="str">
            <v>其他自然生态保护支出</v>
          </cell>
          <cell r="C762">
            <v>235</v>
          </cell>
        </row>
        <row r="763">
          <cell r="A763">
            <v>21105</v>
          </cell>
          <cell r="B763" t="str">
            <v>天然林保护</v>
          </cell>
          <cell r="C763">
            <v>1277</v>
          </cell>
        </row>
        <row r="764">
          <cell r="A764">
            <v>2110501</v>
          </cell>
          <cell r="B764" t="str">
            <v>森林管护</v>
          </cell>
          <cell r="C764">
            <v>1277</v>
          </cell>
        </row>
        <row r="765">
          <cell r="A765">
            <v>2110502</v>
          </cell>
          <cell r="B765" t="str">
            <v>社会保险补助</v>
          </cell>
          <cell r="C765">
            <v>0</v>
          </cell>
        </row>
        <row r="766">
          <cell r="A766">
            <v>2110503</v>
          </cell>
          <cell r="B766" t="str">
            <v>政策性社会性支出补助</v>
          </cell>
          <cell r="C766">
            <v>0</v>
          </cell>
        </row>
        <row r="767">
          <cell r="A767">
            <v>2110506</v>
          </cell>
          <cell r="B767" t="str">
            <v>天然林保护工程建设</v>
          </cell>
          <cell r="C767">
            <v>0</v>
          </cell>
        </row>
        <row r="768">
          <cell r="A768">
            <v>2110507</v>
          </cell>
          <cell r="B768" t="str">
            <v>停伐补助</v>
          </cell>
          <cell r="C768">
            <v>0</v>
          </cell>
        </row>
        <row r="769">
          <cell r="A769">
            <v>2110599</v>
          </cell>
          <cell r="B769" t="str">
            <v>其他天然林保护支出</v>
          </cell>
          <cell r="C769">
            <v>0</v>
          </cell>
        </row>
        <row r="770">
          <cell r="A770">
            <v>21106</v>
          </cell>
          <cell r="B770" t="str">
            <v>退耕还林还草</v>
          </cell>
          <cell r="C770">
            <v>486</v>
          </cell>
        </row>
        <row r="771">
          <cell r="A771">
            <v>2110602</v>
          </cell>
          <cell r="B771" t="str">
            <v>退耕现金</v>
          </cell>
          <cell r="C771">
            <v>486</v>
          </cell>
        </row>
        <row r="772">
          <cell r="A772">
            <v>2110603</v>
          </cell>
          <cell r="B772" t="str">
            <v>退耕还林粮食折现补贴</v>
          </cell>
          <cell r="C772">
            <v>0</v>
          </cell>
        </row>
        <row r="773">
          <cell r="A773">
            <v>2110604</v>
          </cell>
          <cell r="B773" t="str">
            <v>退耕还林粮食费用补贴</v>
          </cell>
          <cell r="C773">
            <v>0</v>
          </cell>
        </row>
        <row r="774">
          <cell r="A774">
            <v>2110605</v>
          </cell>
          <cell r="B774" t="str">
            <v>退耕还林工程建设</v>
          </cell>
          <cell r="C774">
            <v>0</v>
          </cell>
        </row>
        <row r="775">
          <cell r="A775">
            <v>2110699</v>
          </cell>
          <cell r="B775" t="str">
            <v>其他退耕还林还草支出</v>
          </cell>
          <cell r="C775">
            <v>0</v>
          </cell>
        </row>
        <row r="776">
          <cell r="A776">
            <v>21107</v>
          </cell>
          <cell r="B776" t="str">
            <v>风沙荒漠治理</v>
          </cell>
          <cell r="C776">
            <v>0</v>
          </cell>
        </row>
        <row r="777">
          <cell r="A777">
            <v>2110704</v>
          </cell>
          <cell r="B777" t="str">
            <v>京津风沙源治理工程建设</v>
          </cell>
          <cell r="C777">
            <v>0</v>
          </cell>
        </row>
        <row r="778">
          <cell r="A778">
            <v>2110799</v>
          </cell>
          <cell r="B778" t="str">
            <v>其他风沙荒漠治理支出</v>
          </cell>
          <cell r="C778">
            <v>0</v>
          </cell>
        </row>
        <row r="779">
          <cell r="A779">
            <v>21108</v>
          </cell>
          <cell r="B779" t="str">
            <v>退牧还草</v>
          </cell>
          <cell r="C779">
            <v>0</v>
          </cell>
        </row>
        <row r="780">
          <cell r="A780">
            <v>2110804</v>
          </cell>
          <cell r="B780" t="str">
            <v>退牧还草工程建设</v>
          </cell>
          <cell r="C780">
            <v>0</v>
          </cell>
        </row>
        <row r="781">
          <cell r="A781">
            <v>2110899</v>
          </cell>
          <cell r="B781" t="str">
            <v>其他退牧还草支出</v>
          </cell>
          <cell r="C781">
            <v>0</v>
          </cell>
        </row>
        <row r="782">
          <cell r="A782">
            <v>21109</v>
          </cell>
          <cell r="B782" t="str">
            <v>已垦草原退耕还草</v>
          </cell>
          <cell r="C782">
            <v>0</v>
          </cell>
        </row>
        <row r="783">
          <cell r="A783">
            <v>2110901</v>
          </cell>
          <cell r="B783" t="str">
            <v>已垦草原退耕还草</v>
          </cell>
          <cell r="C783">
            <v>0</v>
          </cell>
        </row>
        <row r="784">
          <cell r="A784">
            <v>21110</v>
          </cell>
          <cell r="B784" t="str">
            <v>能源节约利用</v>
          </cell>
          <cell r="C784">
            <v>0</v>
          </cell>
        </row>
        <row r="785">
          <cell r="A785">
            <v>2111001</v>
          </cell>
          <cell r="B785" t="str">
            <v>能源节约利用</v>
          </cell>
          <cell r="C785">
            <v>0</v>
          </cell>
        </row>
        <row r="786">
          <cell r="A786">
            <v>21111</v>
          </cell>
          <cell r="B786" t="str">
            <v>污染减排</v>
          </cell>
          <cell r="C786">
            <v>0</v>
          </cell>
        </row>
        <row r="787">
          <cell r="A787">
            <v>2111101</v>
          </cell>
          <cell r="B787" t="str">
            <v>生态环境监测与信息</v>
          </cell>
          <cell r="C787">
            <v>0</v>
          </cell>
        </row>
        <row r="788">
          <cell r="A788">
            <v>2111102</v>
          </cell>
          <cell r="B788" t="str">
            <v>生态环境执法监察</v>
          </cell>
          <cell r="C788">
            <v>0</v>
          </cell>
        </row>
        <row r="789">
          <cell r="A789">
            <v>2111103</v>
          </cell>
          <cell r="B789" t="str">
            <v>减排专项支出</v>
          </cell>
          <cell r="C789">
            <v>0</v>
          </cell>
        </row>
        <row r="790">
          <cell r="A790">
            <v>2111104</v>
          </cell>
          <cell r="B790" t="str">
            <v>清洁生产专项支出</v>
          </cell>
          <cell r="C790">
            <v>0</v>
          </cell>
        </row>
        <row r="791">
          <cell r="A791">
            <v>2111199</v>
          </cell>
          <cell r="B791" t="str">
            <v>其他污染减排支出</v>
          </cell>
          <cell r="C791">
            <v>0</v>
          </cell>
        </row>
        <row r="792">
          <cell r="A792">
            <v>21112</v>
          </cell>
          <cell r="B792" t="str">
            <v>可再生能源</v>
          </cell>
          <cell r="C792">
            <v>0</v>
          </cell>
        </row>
        <row r="793">
          <cell r="A793">
            <v>2111201</v>
          </cell>
          <cell r="B793" t="str">
            <v>可再生能源</v>
          </cell>
          <cell r="C793">
            <v>0</v>
          </cell>
        </row>
        <row r="794">
          <cell r="A794">
            <v>21113</v>
          </cell>
          <cell r="B794" t="str">
            <v>循环经济</v>
          </cell>
          <cell r="C794">
            <v>0</v>
          </cell>
        </row>
        <row r="795">
          <cell r="A795">
            <v>2111301</v>
          </cell>
          <cell r="B795" t="str">
            <v>循环经济</v>
          </cell>
          <cell r="C795">
            <v>0</v>
          </cell>
        </row>
        <row r="796">
          <cell r="A796">
            <v>21114</v>
          </cell>
          <cell r="B796" t="str">
            <v>能源管理事务</v>
          </cell>
          <cell r="C796">
            <v>0</v>
          </cell>
        </row>
        <row r="797">
          <cell r="A797">
            <v>2111401</v>
          </cell>
          <cell r="B797" t="str">
            <v>行政运行</v>
          </cell>
          <cell r="C797">
            <v>0</v>
          </cell>
        </row>
        <row r="798">
          <cell r="A798">
            <v>2111402</v>
          </cell>
          <cell r="B798" t="str">
            <v>一般行政管理事务</v>
          </cell>
          <cell r="C798">
            <v>0</v>
          </cell>
        </row>
        <row r="799">
          <cell r="A799">
            <v>2111403</v>
          </cell>
          <cell r="B799" t="str">
            <v>机关服务</v>
          </cell>
          <cell r="C799">
            <v>0</v>
          </cell>
        </row>
        <row r="800">
          <cell r="A800">
            <v>2111404</v>
          </cell>
          <cell r="B800" t="str">
            <v>能源预测预警◆</v>
          </cell>
          <cell r="C800">
            <v>0</v>
          </cell>
        </row>
        <row r="801">
          <cell r="A801">
            <v>2111405</v>
          </cell>
          <cell r="B801" t="str">
            <v>能源战略规划与实施◆</v>
          </cell>
          <cell r="C801">
            <v>0</v>
          </cell>
        </row>
        <row r="802">
          <cell r="A802">
            <v>2111406</v>
          </cell>
          <cell r="B802" t="str">
            <v>能源科技装备</v>
          </cell>
          <cell r="C802">
            <v>0</v>
          </cell>
        </row>
        <row r="803">
          <cell r="A803">
            <v>2111407</v>
          </cell>
          <cell r="B803" t="str">
            <v>能源行业管理</v>
          </cell>
          <cell r="C803">
            <v>0</v>
          </cell>
        </row>
        <row r="804">
          <cell r="A804">
            <v>2111408</v>
          </cell>
          <cell r="B804" t="str">
            <v>能源管理</v>
          </cell>
          <cell r="C804">
            <v>0</v>
          </cell>
        </row>
        <row r="805">
          <cell r="A805">
            <v>2111409</v>
          </cell>
          <cell r="B805" t="str">
            <v>石油储备发展管理◆</v>
          </cell>
          <cell r="C805">
            <v>0</v>
          </cell>
        </row>
        <row r="806">
          <cell r="A806">
            <v>2111410</v>
          </cell>
          <cell r="B806" t="str">
            <v>能源调查◆</v>
          </cell>
          <cell r="C806">
            <v>0</v>
          </cell>
        </row>
        <row r="807">
          <cell r="A807">
            <v>2111411</v>
          </cell>
          <cell r="B807" t="str">
            <v>信息化建设</v>
          </cell>
          <cell r="C807">
            <v>0</v>
          </cell>
        </row>
        <row r="808">
          <cell r="A808">
            <v>2111413</v>
          </cell>
          <cell r="B808" t="str">
            <v>农村电网建设</v>
          </cell>
          <cell r="C808">
            <v>0</v>
          </cell>
        </row>
        <row r="809">
          <cell r="A809">
            <v>2111450</v>
          </cell>
          <cell r="B809" t="str">
            <v>事业运行</v>
          </cell>
          <cell r="C809">
            <v>0</v>
          </cell>
        </row>
        <row r="810">
          <cell r="A810">
            <v>2111499</v>
          </cell>
          <cell r="B810" t="str">
            <v>其他能源管理事务支出</v>
          </cell>
          <cell r="C810">
            <v>0</v>
          </cell>
        </row>
        <row r="811">
          <cell r="A811">
            <v>21199</v>
          </cell>
          <cell r="B811" t="str">
            <v>其他节能环保支出</v>
          </cell>
          <cell r="C811">
            <v>0</v>
          </cell>
        </row>
        <row r="812">
          <cell r="A812">
            <v>2119999</v>
          </cell>
          <cell r="B812" t="str">
            <v>其他节能环保支出</v>
          </cell>
          <cell r="C812">
            <v>0</v>
          </cell>
        </row>
        <row r="813">
          <cell r="A813" t="str">
            <v>211A</v>
          </cell>
          <cell r="B813" t="str">
            <v>省对下专项转移支付补助</v>
          </cell>
        </row>
        <row r="814">
          <cell r="A814">
            <v>212</v>
          </cell>
          <cell r="B814" t="str">
            <v>十一、城乡社区支出</v>
          </cell>
          <cell r="C814">
            <v>4716</v>
          </cell>
        </row>
        <row r="815">
          <cell r="A815">
            <v>21201</v>
          </cell>
          <cell r="B815" t="str">
            <v>城乡社区管理事务</v>
          </cell>
          <cell r="C815">
            <v>1189</v>
          </cell>
        </row>
        <row r="816">
          <cell r="A816">
            <v>2120101</v>
          </cell>
          <cell r="B816" t="str">
            <v>行政运行</v>
          </cell>
          <cell r="C816">
            <v>263</v>
          </cell>
        </row>
        <row r="817">
          <cell r="A817">
            <v>2120102</v>
          </cell>
          <cell r="B817" t="str">
            <v>一般行政管理事务</v>
          </cell>
          <cell r="C817">
            <v>0</v>
          </cell>
        </row>
        <row r="818">
          <cell r="A818">
            <v>2120103</v>
          </cell>
          <cell r="B818" t="str">
            <v>机关服务</v>
          </cell>
          <cell r="C818">
            <v>0</v>
          </cell>
        </row>
        <row r="819">
          <cell r="A819">
            <v>2120104</v>
          </cell>
          <cell r="B819" t="str">
            <v>城管执法</v>
          </cell>
          <cell r="C819">
            <v>520</v>
          </cell>
        </row>
        <row r="820">
          <cell r="A820">
            <v>2120105</v>
          </cell>
          <cell r="B820" t="str">
            <v>工程建设标准规范编制与监管</v>
          </cell>
          <cell r="C820">
            <v>0</v>
          </cell>
        </row>
        <row r="821">
          <cell r="A821">
            <v>2120106</v>
          </cell>
          <cell r="B821" t="str">
            <v>工程建设管理</v>
          </cell>
          <cell r="C821">
            <v>117</v>
          </cell>
        </row>
        <row r="822">
          <cell r="A822">
            <v>2120107</v>
          </cell>
          <cell r="B822" t="str">
            <v>市政公用行业市场监管</v>
          </cell>
          <cell r="C822">
            <v>0</v>
          </cell>
        </row>
        <row r="823">
          <cell r="A823">
            <v>2120109</v>
          </cell>
          <cell r="B823" t="str">
            <v>住宅建设与房地产市场监管</v>
          </cell>
          <cell r="C823">
            <v>0</v>
          </cell>
        </row>
        <row r="824">
          <cell r="A824">
            <v>2120110</v>
          </cell>
          <cell r="B824" t="str">
            <v>执业资格注册、资质审查</v>
          </cell>
          <cell r="C824">
            <v>0</v>
          </cell>
        </row>
        <row r="825">
          <cell r="A825">
            <v>2120199</v>
          </cell>
          <cell r="B825" t="str">
            <v>其他城乡社区管理事务支出</v>
          </cell>
          <cell r="C825">
            <v>289</v>
          </cell>
        </row>
        <row r="826">
          <cell r="A826">
            <v>21202</v>
          </cell>
          <cell r="B826" t="str">
            <v>城乡社区规划与管理</v>
          </cell>
          <cell r="C826">
            <v>0</v>
          </cell>
        </row>
        <row r="827">
          <cell r="A827">
            <v>2120201</v>
          </cell>
          <cell r="B827" t="str">
            <v>城乡社区规划与管理</v>
          </cell>
          <cell r="C827">
            <v>0</v>
          </cell>
        </row>
        <row r="828">
          <cell r="A828">
            <v>21203</v>
          </cell>
          <cell r="B828" t="str">
            <v>城乡社区公共设施</v>
          </cell>
          <cell r="C828">
            <v>93</v>
          </cell>
        </row>
        <row r="829">
          <cell r="A829">
            <v>2120303</v>
          </cell>
          <cell r="B829" t="str">
            <v>小城镇基础设施建设</v>
          </cell>
          <cell r="C829">
            <v>13</v>
          </cell>
        </row>
        <row r="830">
          <cell r="A830">
            <v>2120399</v>
          </cell>
          <cell r="B830" t="str">
            <v>其他城乡社区公共设施支出</v>
          </cell>
          <cell r="C830">
            <v>80</v>
          </cell>
        </row>
        <row r="831">
          <cell r="A831">
            <v>21205</v>
          </cell>
          <cell r="B831" t="str">
            <v>城乡社区环境卫生</v>
          </cell>
          <cell r="C831">
            <v>869</v>
          </cell>
        </row>
        <row r="832">
          <cell r="A832">
            <v>2120501</v>
          </cell>
          <cell r="B832" t="str">
            <v>城乡社区环境卫生</v>
          </cell>
          <cell r="C832">
            <v>869</v>
          </cell>
        </row>
        <row r="833">
          <cell r="A833">
            <v>21206</v>
          </cell>
          <cell r="B833" t="str">
            <v>建设市场管理与监督</v>
          </cell>
          <cell r="C833">
            <v>0</v>
          </cell>
        </row>
        <row r="834">
          <cell r="A834">
            <v>2120601</v>
          </cell>
          <cell r="B834" t="str">
            <v>建设市场管理与监督</v>
          </cell>
          <cell r="C834">
            <v>0</v>
          </cell>
        </row>
        <row r="835">
          <cell r="A835">
            <v>21299</v>
          </cell>
          <cell r="B835" t="str">
            <v>其他城乡社区支出</v>
          </cell>
          <cell r="C835">
            <v>2565</v>
          </cell>
        </row>
        <row r="836">
          <cell r="A836">
            <v>2129999</v>
          </cell>
          <cell r="B836" t="str">
            <v>其他城乡社区支出</v>
          </cell>
          <cell r="C836">
            <v>2565</v>
          </cell>
        </row>
        <row r="837">
          <cell r="A837" t="str">
            <v>212A</v>
          </cell>
          <cell r="B837" t="str">
            <v>省对下专项转移支付补助</v>
          </cell>
        </row>
        <row r="838">
          <cell r="A838">
            <v>213</v>
          </cell>
          <cell r="B838" t="str">
            <v>十二、农林水支出</v>
          </cell>
          <cell r="C838">
            <v>24021</v>
          </cell>
        </row>
        <row r="839">
          <cell r="A839">
            <v>21301</v>
          </cell>
          <cell r="B839" t="str">
            <v>农业农村</v>
          </cell>
          <cell r="C839">
            <v>7328</v>
          </cell>
        </row>
        <row r="840">
          <cell r="A840">
            <v>2130101</v>
          </cell>
          <cell r="B840" t="str">
            <v>行政运行</v>
          </cell>
          <cell r="C840">
            <v>409</v>
          </cell>
        </row>
        <row r="841">
          <cell r="A841">
            <v>2130102</v>
          </cell>
          <cell r="B841" t="str">
            <v>一般行政管理事务</v>
          </cell>
          <cell r="C841">
            <v>8</v>
          </cell>
        </row>
        <row r="842">
          <cell r="A842">
            <v>2130103</v>
          </cell>
          <cell r="B842" t="str">
            <v>机关服务</v>
          </cell>
          <cell r="C842">
            <v>0</v>
          </cell>
        </row>
        <row r="843">
          <cell r="A843">
            <v>2130104</v>
          </cell>
          <cell r="B843" t="str">
            <v>事业运行</v>
          </cell>
          <cell r="C843">
            <v>2235</v>
          </cell>
        </row>
        <row r="844">
          <cell r="A844">
            <v>2130105</v>
          </cell>
          <cell r="B844" t="str">
            <v>农垦运行</v>
          </cell>
          <cell r="C844">
            <v>0</v>
          </cell>
        </row>
        <row r="845">
          <cell r="A845">
            <v>2130106</v>
          </cell>
          <cell r="B845" t="str">
            <v>科技转化与推广服务★</v>
          </cell>
          <cell r="C845">
            <v>1314</v>
          </cell>
        </row>
        <row r="846">
          <cell r="A846">
            <v>2130108</v>
          </cell>
          <cell r="B846" t="str">
            <v>病虫害控制</v>
          </cell>
          <cell r="C846">
            <v>111</v>
          </cell>
        </row>
        <row r="847">
          <cell r="A847">
            <v>2130109</v>
          </cell>
          <cell r="B847" t="str">
            <v>农产品质量安全</v>
          </cell>
          <cell r="C847">
            <v>6</v>
          </cell>
        </row>
        <row r="848">
          <cell r="A848">
            <v>2130110</v>
          </cell>
          <cell r="B848" t="str">
            <v>执法监管</v>
          </cell>
          <cell r="C848">
            <v>0</v>
          </cell>
        </row>
        <row r="849">
          <cell r="A849">
            <v>2130111</v>
          </cell>
          <cell r="B849" t="str">
            <v>统计监测与信息服务</v>
          </cell>
          <cell r="C849">
            <v>104</v>
          </cell>
        </row>
        <row r="850">
          <cell r="A850">
            <v>2130112</v>
          </cell>
          <cell r="B850" t="str">
            <v>行业业务管理</v>
          </cell>
          <cell r="C850">
            <v>0</v>
          </cell>
        </row>
        <row r="851">
          <cell r="A851">
            <v>2130114</v>
          </cell>
          <cell r="B851" t="str">
            <v>对外交流与合作</v>
          </cell>
          <cell r="C851">
            <v>0</v>
          </cell>
        </row>
        <row r="852">
          <cell r="A852">
            <v>2130119</v>
          </cell>
          <cell r="B852" t="str">
            <v>防灾救灾</v>
          </cell>
          <cell r="C852">
            <v>0</v>
          </cell>
        </row>
        <row r="853">
          <cell r="A853">
            <v>2130120</v>
          </cell>
          <cell r="B853" t="str">
            <v>稳定农民收入补贴</v>
          </cell>
          <cell r="C853">
            <v>0</v>
          </cell>
        </row>
        <row r="854">
          <cell r="A854">
            <v>2130121</v>
          </cell>
          <cell r="B854" t="str">
            <v>农业结构调整补贴</v>
          </cell>
          <cell r="C854">
            <v>0</v>
          </cell>
        </row>
        <row r="855">
          <cell r="A855">
            <v>2130122</v>
          </cell>
          <cell r="B855" t="str">
            <v>农业生产发展★</v>
          </cell>
          <cell r="C855">
            <v>20</v>
          </cell>
        </row>
        <row r="856">
          <cell r="A856">
            <v>2130124</v>
          </cell>
          <cell r="B856" t="str">
            <v>农村合作经济</v>
          </cell>
          <cell r="C856">
            <v>9</v>
          </cell>
        </row>
        <row r="857">
          <cell r="A857">
            <v>2130125</v>
          </cell>
          <cell r="B857" t="str">
            <v>农产品加工与促销</v>
          </cell>
          <cell r="C857">
            <v>1</v>
          </cell>
        </row>
        <row r="858">
          <cell r="A858">
            <v>2130126</v>
          </cell>
          <cell r="B858" t="str">
            <v>农村社会事业</v>
          </cell>
          <cell r="C858">
            <v>677</v>
          </cell>
        </row>
        <row r="859">
          <cell r="A859">
            <v>2130135</v>
          </cell>
          <cell r="B859" t="str">
            <v>农业资源保护修复与利用</v>
          </cell>
          <cell r="C859">
            <v>0</v>
          </cell>
        </row>
        <row r="860">
          <cell r="A860">
            <v>2130142</v>
          </cell>
          <cell r="B860" t="str">
            <v>农村道路建设</v>
          </cell>
          <cell r="C860">
            <v>0</v>
          </cell>
        </row>
        <row r="861">
          <cell r="A861">
            <v>2130148</v>
          </cell>
          <cell r="B861" t="str">
            <v>渔业发展</v>
          </cell>
          <cell r="C861">
            <v>0</v>
          </cell>
        </row>
        <row r="862">
          <cell r="A862">
            <v>2130152</v>
          </cell>
          <cell r="B862" t="str">
            <v>对高校毕业生到基层任职补助</v>
          </cell>
          <cell r="C862">
            <v>0</v>
          </cell>
        </row>
        <row r="863">
          <cell r="A863">
            <v>2130153</v>
          </cell>
          <cell r="B863" t="str">
            <v>农田建设</v>
          </cell>
          <cell r="C863">
            <v>1071</v>
          </cell>
        </row>
        <row r="864">
          <cell r="A864">
            <v>2130199</v>
          </cell>
          <cell r="B864" t="str">
            <v>其他农业农村支出</v>
          </cell>
          <cell r="C864">
            <v>1363</v>
          </cell>
        </row>
        <row r="865">
          <cell r="A865">
            <v>21302</v>
          </cell>
          <cell r="B865" t="str">
            <v>林业和草原</v>
          </cell>
          <cell r="C865">
            <v>2523</v>
          </cell>
        </row>
        <row r="866">
          <cell r="A866">
            <v>2130201</v>
          </cell>
          <cell r="B866" t="str">
            <v>行政运行</v>
          </cell>
          <cell r="C866">
            <v>297</v>
          </cell>
        </row>
        <row r="867">
          <cell r="A867">
            <v>2130202</v>
          </cell>
          <cell r="B867" t="str">
            <v>一般行政管理事务</v>
          </cell>
          <cell r="C867">
            <v>0</v>
          </cell>
        </row>
        <row r="868">
          <cell r="A868">
            <v>2130203</v>
          </cell>
          <cell r="B868" t="str">
            <v>机关服务</v>
          </cell>
          <cell r="C868">
            <v>0</v>
          </cell>
        </row>
        <row r="869">
          <cell r="A869">
            <v>2130204</v>
          </cell>
          <cell r="B869" t="str">
            <v>事业机构</v>
          </cell>
          <cell r="C869">
            <v>383</v>
          </cell>
        </row>
        <row r="870">
          <cell r="A870">
            <v>2130205</v>
          </cell>
          <cell r="B870" t="str">
            <v>森林资源培育</v>
          </cell>
          <cell r="C870">
            <v>1168</v>
          </cell>
        </row>
        <row r="871">
          <cell r="A871">
            <v>2130206</v>
          </cell>
          <cell r="B871" t="str">
            <v>技术推广与转化</v>
          </cell>
          <cell r="C871">
            <v>0</v>
          </cell>
        </row>
        <row r="872">
          <cell r="A872">
            <v>2130207</v>
          </cell>
          <cell r="B872" t="str">
            <v>森林资源管理</v>
          </cell>
          <cell r="C872">
            <v>0</v>
          </cell>
        </row>
        <row r="873">
          <cell r="A873">
            <v>2130209</v>
          </cell>
          <cell r="B873" t="str">
            <v>森林生态效益补偿</v>
          </cell>
          <cell r="C873">
            <v>40</v>
          </cell>
        </row>
        <row r="874">
          <cell r="A874">
            <v>2130210</v>
          </cell>
          <cell r="B874" t="str">
            <v>自然保护区等管理◆</v>
          </cell>
          <cell r="C874">
            <v>0</v>
          </cell>
        </row>
        <row r="875">
          <cell r="A875">
            <v>2130211</v>
          </cell>
          <cell r="B875" t="str">
            <v>动植物保护</v>
          </cell>
          <cell r="C875">
            <v>20</v>
          </cell>
        </row>
        <row r="876">
          <cell r="A876">
            <v>2130212</v>
          </cell>
          <cell r="B876" t="str">
            <v>湿地保护</v>
          </cell>
          <cell r="C876">
            <v>0</v>
          </cell>
        </row>
        <row r="877">
          <cell r="A877">
            <v>2130213</v>
          </cell>
          <cell r="B877" t="str">
            <v>执法与监督</v>
          </cell>
          <cell r="C877">
            <v>30</v>
          </cell>
        </row>
        <row r="878">
          <cell r="A878">
            <v>2130217</v>
          </cell>
          <cell r="B878" t="str">
            <v>防沙治沙</v>
          </cell>
          <cell r="C878">
            <v>0</v>
          </cell>
        </row>
        <row r="879">
          <cell r="A879">
            <v>2130220</v>
          </cell>
          <cell r="B879" t="str">
            <v>对外合作与交流</v>
          </cell>
          <cell r="C879">
            <v>0</v>
          </cell>
        </row>
        <row r="880">
          <cell r="A880">
            <v>2130221</v>
          </cell>
          <cell r="B880" t="str">
            <v>产业化管理</v>
          </cell>
          <cell r="C880">
            <v>0</v>
          </cell>
        </row>
        <row r="881">
          <cell r="A881">
            <v>2130223</v>
          </cell>
          <cell r="B881" t="str">
            <v>信息管理</v>
          </cell>
          <cell r="C881">
            <v>0</v>
          </cell>
        </row>
        <row r="882">
          <cell r="A882">
            <v>2130226</v>
          </cell>
          <cell r="B882" t="str">
            <v>林区公共支出</v>
          </cell>
          <cell r="C882">
            <v>0</v>
          </cell>
        </row>
        <row r="883">
          <cell r="A883">
            <v>2130227</v>
          </cell>
          <cell r="B883" t="str">
            <v>贷款贴息</v>
          </cell>
          <cell r="C883">
            <v>0</v>
          </cell>
        </row>
        <row r="884">
          <cell r="A884">
            <v>2130232</v>
          </cell>
          <cell r="B884" t="str">
            <v>成品油价格改革对林业的补贴◆</v>
          </cell>
          <cell r="C884">
            <v>0</v>
          </cell>
        </row>
        <row r="885">
          <cell r="A885">
            <v>2130234</v>
          </cell>
          <cell r="B885" t="str">
            <v>林业草原防灾减灾</v>
          </cell>
          <cell r="C885">
            <v>357</v>
          </cell>
        </row>
        <row r="886">
          <cell r="A886">
            <v>2130235</v>
          </cell>
          <cell r="B886" t="str">
            <v>国家公园◆</v>
          </cell>
          <cell r="C886">
            <v>0</v>
          </cell>
        </row>
        <row r="887">
          <cell r="A887">
            <v>2130236</v>
          </cell>
          <cell r="B887" t="str">
            <v>草原管理</v>
          </cell>
          <cell r="C887">
            <v>0</v>
          </cell>
        </row>
        <row r="888">
          <cell r="A888">
            <v>2130237</v>
          </cell>
          <cell r="B888" t="str">
            <v>行业业务管理</v>
          </cell>
          <cell r="C888">
            <v>0</v>
          </cell>
        </row>
        <row r="889">
          <cell r="A889">
            <v>2130299</v>
          </cell>
          <cell r="B889" t="str">
            <v>其他林业和草原支出</v>
          </cell>
          <cell r="C889">
            <v>228</v>
          </cell>
        </row>
        <row r="890">
          <cell r="A890">
            <v>21303</v>
          </cell>
          <cell r="B890" t="str">
            <v>水利</v>
          </cell>
          <cell r="C890">
            <v>5573</v>
          </cell>
        </row>
        <row r="891">
          <cell r="A891">
            <v>2130301</v>
          </cell>
          <cell r="B891" t="str">
            <v>行政运行</v>
          </cell>
          <cell r="C891">
            <v>304</v>
          </cell>
        </row>
        <row r="892">
          <cell r="A892">
            <v>2130302</v>
          </cell>
          <cell r="B892" t="str">
            <v>一般行政管理事务</v>
          </cell>
          <cell r="C892">
            <v>0</v>
          </cell>
        </row>
        <row r="893">
          <cell r="A893">
            <v>2130303</v>
          </cell>
          <cell r="B893" t="str">
            <v>机关服务</v>
          </cell>
          <cell r="C893">
            <v>0</v>
          </cell>
        </row>
        <row r="894">
          <cell r="A894">
            <v>2130304</v>
          </cell>
          <cell r="B894" t="str">
            <v>水利行业业务管理</v>
          </cell>
          <cell r="C894">
            <v>0</v>
          </cell>
        </row>
        <row r="895">
          <cell r="A895">
            <v>2130305</v>
          </cell>
          <cell r="B895" t="str">
            <v>水利工程建设</v>
          </cell>
          <cell r="C895">
            <v>3598</v>
          </cell>
        </row>
        <row r="896">
          <cell r="A896">
            <v>2130306</v>
          </cell>
          <cell r="B896" t="str">
            <v>水利工程运行与维护</v>
          </cell>
          <cell r="C896">
            <v>40</v>
          </cell>
        </row>
        <row r="897">
          <cell r="A897">
            <v>2130307</v>
          </cell>
          <cell r="B897" t="str">
            <v>长江黄河等流域管理</v>
          </cell>
          <cell r="C897">
            <v>0</v>
          </cell>
        </row>
        <row r="898">
          <cell r="A898">
            <v>2130308</v>
          </cell>
          <cell r="B898" t="str">
            <v>水利前期工作</v>
          </cell>
          <cell r="C898">
            <v>0</v>
          </cell>
        </row>
        <row r="899">
          <cell r="A899">
            <v>2130309</v>
          </cell>
          <cell r="B899" t="str">
            <v>水利执法监督</v>
          </cell>
          <cell r="C899">
            <v>0</v>
          </cell>
        </row>
        <row r="900">
          <cell r="A900">
            <v>2130310</v>
          </cell>
          <cell r="B900" t="str">
            <v>水土保持</v>
          </cell>
          <cell r="C900">
            <v>56</v>
          </cell>
        </row>
        <row r="901">
          <cell r="A901">
            <v>2130311</v>
          </cell>
          <cell r="B901" t="str">
            <v>水资源节约管理与保护</v>
          </cell>
          <cell r="C901">
            <v>245</v>
          </cell>
        </row>
        <row r="902">
          <cell r="A902">
            <v>2130312</v>
          </cell>
          <cell r="B902" t="str">
            <v>水质监测</v>
          </cell>
          <cell r="C902">
            <v>20</v>
          </cell>
        </row>
        <row r="903">
          <cell r="A903">
            <v>2130313</v>
          </cell>
          <cell r="B903" t="str">
            <v>水文测报</v>
          </cell>
          <cell r="C903">
            <v>0</v>
          </cell>
        </row>
        <row r="904">
          <cell r="A904">
            <v>2130314</v>
          </cell>
          <cell r="B904" t="str">
            <v>防汛</v>
          </cell>
          <cell r="C904">
            <v>10</v>
          </cell>
        </row>
        <row r="905">
          <cell r="A905">
            <v>2130315</v>
          </cell>
          <cell r="B905" t="str">
            <v>抗旱</v>
          </cell>
          <cell r="C905">
            <v>0</v>
          </cell>
        </row>
        <row r="906">
          <cell r="A906">
            <v>2130316</v>
          </cell>
          <cell r="B906" t="str">
            <v>农村水利</v>
          </cell>
          <cell r="C906">
            <v>0</v>
          </cell>
        </row>
        <row r="907">
          <cell r="A907">
            <v>2130317</v>
          </cell>
          <cell r="B907" t="str">
            <v>水利技术推广</v>
          </cell>
          <cell r="C907">
            <v>0</v>
          </cell>
        </row>
        <row r="908">
          <cell r="A908">
            <v>2130318</v>
          </cell>
          <cell r="B908" t="str">
            <v>国际河流治理与管理</v>
          </cell>
          <cell r="C908">
            <v>0</v>
          </cell>
        </row>
        <row r="909">
          <cell r="A909">
            <v>2130319</v>
          </cell>
          <cell r="B909" t="str">
            <v>江河湖库水系综合整治</v>
          </cell>
          <cell r="C909">
            <v>833</v>
          </cell>
        </row>
        <row r="910">
          <cell r="A910">
            <v>2130321</v>
          </cell>
          <cell r="B910" t="str">
            <v>大中型水库移民后期扶持专项支出</v>
          </cell>
          <cell r="C910">
            <v>0</v>
          </cell>
        </row>
        <row r="911">
          <cell r="A911">
            <v>2130322</v>
          </cell>
          <cell r="B911" t="str">
            <v>水利安全监督</v>
          </cell>
          <cell r="C911">
            <v>0</v>
          </cell>
        </row>
        <row r="912">
          <cell r="A912">
            <v>2130333</v>
          </cell>
          <cell r="B912" t="str">
            <v>信息管理</v>
          </cell>
          <cell r="C912">
            <v>4</v>
          </cell>
        </row>
        <row r="913">
          <cell r="A913">
            <v>2130334</v>
          </cell>
          <cell r="B913" t="str">
            <v>水利建设征地及移民支出</v>
          </cell>
          <cell r="C913">
            <v>0</v>
          </cell>
        </row>
        <row r="914">
          <cell r="A914">
            <v>2130335</v>
          </cell>
          <cell r="B914" t="str">
            <v>农村供水★</v>
          </cell>
          <cell r="C914">
            <v>32</v>
          </cell>
        </row>
        <row r="915">
          <cell r="A915">
            <v>2130336</v>
          </cell>
          <cell r="B915" t="str">
            <v>南水北调工程建设</v>
          </cell>
          <cell r="C915">
            <v>0</v>
          </cell>
        </row>
        <row r="916">
          <cell r="A916">
            <v>2130337</v>
          </cell>
          <cell r="B916" t="str">
            <v>南水北调工程管理</v>
          </cell>
          <cell r="C916">
            <v>0</v>
          </cell>
        </row>
        <row r="917">
          <cell r="A917">
            <v>2130399</v>
          </cell>
          <cell r="B917" t="str">
            <v>其他水利支出</v>
          </cell>
          <cell r="C917">
            <v>431</v>
          </cell>
        </row>
        <row r="918">
          <cell r="A918">
            <v>21305</v>
          </cell>
          <cell r="B918" t="str">
            <v>巩固脱贫攻坚成果衔接乡村振兴★</v>
          </cell>
          <cell r="C918">
            <v>3896</v>
          </cell>
        </row>
        <row r="919">
          <cell r="A919">
            <v>2130501</v>
          </cell>
          <cell r="B919" t="str">
            <v>行政运行</v>
          </cell>
          <cell r="C919">
            <v>0</v>
          </cell>
        </row>
        <row r="920">
          <cell r="A920">
            <v>2130502</v>
          </cell>
          <cell r="B920" t="str">
            <v>一般行政管理事务</v>
          </cell>
          <cell r="C920">
            <v>0</v>
          </cell>
        </row>
        <row r="921">
          <cell r="A921">
            <v>2130503</v>
          </cell>
          <cell r="B921" t="str">
            <v>机关服务</v>
          </cell>
          <cell r="C921">
            <v>0</v>
          </cell>
        </row>
        <row r="922">
          <cell r="A922">
            <v>2130504</v>
          </cell>
          <cell r="B922" t="str">
            <v>农村基础设施建设</v>
          </cell>
          <cell r="C922">
            <v>3366</v>
          </cell>
        </row>
        <row r="923">
          <cell r="A923">
            <v>2130505</v>
          </cell>
          <cell r="B923" t="str">
            <v>生产发展</v>
          </cell>
          <cell r="C923">
            <v>500</v>
          </cell>
        </row>
        <row r="924">
          <cell r="A924">
            <v>2130506</v>
          </cell>
          <cell r="B924" t="str">
            <v>社会发展</v>
          </cell>
          <cell r="C924">
            <v>0</v>
          </cell>
        </row>
        <row r="925">
          <cell r="A925">
            <v>2130507</v>
          </cell>
          <cell r="B925" t="str">
            <v>贷款奖补和贴息</v>
          </cell>
          <cell r="C925">
            <v>0</v>
          </cell>
        </row>
        <row r="926">
          <cell r="A926">
            <v>2130508</v>
          </cell>
          <cell r="B926" t="str">
            <v>“三西”农业建设专项补助</v>
          </cell>
          <cell r="C926">
            <v>0</v>
          </cell>
        </row>
        <row r="927">
          <cell r="A927">
            <v>2130550</v>
          </cell>
          <cell r="B927" t="str">
            <v>事业运行</v>
          </cell>
          <cell r="C927">
            <v>0</v>
          </cell>
        </row>
        <row r="928">
          <cell r="A928">
            <v>2130599</v>
          </cell>
          <cell r="B928" t="str">
            <v>其他巩固脱贫攻坚成果衔接乡村振兴支出★</v>
          </cell>
          <cell r="C928">
            <v>30</v>
          </cell>
        </row>
        <row r="929">
          <cell r="A929">
            <v>21307</v>
          </cell>
          <cell r="B929" t="str">
            <v>农村综合改革</v>
          </cell>
          <cell r="C929">
            <v>1751</v>
          </cell>
        </row>
        <row r="930">
          <cell r="A930">
            <v>2130701</v>
          </cell>
          <cell r="B930" t="str">
            <v>对村级公益事业建设的补助</v>
          </cell>
          <cell r="C930">
            <v>2</v>
          </cell>
        </row>
        <row r="931">
          <cell r="A931">
            <v>2130704</v>
          </cell>
          <cell r="B931" t="str">
            <v>国有农场办社会职能改革补助</v>
          </cell>
          <cell r="C931">
            <v>0</v>
          </cell>
        </row>
        <row r="932">
          <cell r="A932">
            <v>2130705</v>
          </cell>
          <cell r="B932" t="str">
            <v>对村民委员会和村党支部的补助</v>
          </cell>
          <cell r="C932">
            <v>1749</v>
          </cell>
        </row>
        <row r="933">
          <cell r="A933">
            <v>2130706</v>
          </cell>
          <cell r="B933" t="str">
            <v>对村集体经济组织的补助</v>
          </cell>
          <cell r="C933">
            <v>0</v>
          </cell>
        </row>
        <row r="934">
          <cell r="A934">
            <v>2130707</v>
          </cell>
          <cell r="B934" t="str">
            <v>农村综合改革示范试点补助</v>
          </cell>
          <cell r="C934">
            <v>0</v>
          </cell>
        </row>
        <row r="935">
          <cell r="A935">
            <v>2130799</v>
          </cell>
          <cell r="B935" t="str">
            <v>其他农村综合改革支出</v>
          </cell>
          <cell r="C935">
            <v>0</v>
          </cell>
        </row>
        <row r="936">
          <cell r="A936">
            <v>21308</v>
          </cell>
          <cell r="B936" t="str">
            <v>普惠金融发展支出</v>
          </cell>
          <cell r="C936">
            <v>2550</v>
          </cell>
        </row>
        <row r="937">
          <cell r="A937">
            <v>2130801</v>
          </cell>
          <cell r="B937" t="str">
            <v>支持农村金融机构</v>
          </cell>
          <cell r="C937">
            <v>0</v>
          </cell>
        </row>
        <row r="938">
          <cell r="A938">
            <v>2130802</v>
          </cell>
          <cell r="B938" t="str">
            <v>涉农贷款增量奖励◆</v>
          </cell>
          <cell r="C938">
            <v>0</v>
          </cell>
        </row>
        <row r="939">
          <cell r="A939">
            <v>2130803</v>
          </cell>
          <cell r="B939" t="str">
            <v>农业保险保费补贴</v>
          </cell>
          <cell r="C939">
            <v>142</v>
          </cell>
        </row>
        <row r="940">
          <cell r="A940">
            <v>2130804</v>
          </cell>
          <cell r="B940" t="str">
            <v>创业担保贷款贴息及奖补</v>
          </cell>
          <cell r="C940">
            <v>2356</v>
          </cell>
        </row>
        <row r="941">
          <cell r="A941">
            <v>2130805</v>
          </cell>
          <cell r="B941" t="str">
            <v>补充创业担保贷款基金</v>
          </cell>
          <cell r="C941">
            <v>0</v>
          </cell>
        </row>
        <row r="942">
          <cell r="A942">
            <v>2130899</v>
          </cell>
          <cell r="B942" t="str">
            <v>其他普惠金融发展支出</v>
          </cell>
          <cell r="C942">
            <v>52</v>
          </cell>
        </row>
        <row r="943">
          <cell r="A943">
            <v>21309</v>
          </cell>
          <cell r="B943" t="str">
            <v>目标价格补贴</v>
          </cell>
          <cell r="C943">
            <v>0</v>
          </cell>
        </row>
        <row r="944">
          <cell r="A944">
            <v>2130901</v>
          </cell>
          <cell r="B944" t="str">
            <v>棉花目标价格补贴</v>
          </cell>
          <cell r="C944">
            <v>0</v>
          </cell>
        </row>
        <row r="945">
          <cell r="A945">
            <v>2130999</v>
          </cell>
          <cell r="B945" t="str">
            <v>其他目标价格补贴</v>
          </cell>
          <cell r="C945">
            <v>0</v>
          </cell>
        </row>
        <row r="946">
          <cell r="A946">
            <v>21399</v>
          </cell>
          <cell r="B946" t="str">
            <v>其他农林水支出</v>
          </cell>
          <cell r="C946">
            <v>400</v>
          </cell>
        </row>
        <row r="947">
          <cell r="A947">
            <v>2139901</v>
          </cell>
          <cell r="B947" t="str">
            <v>化解其他公益性乡村债务支出</v>
          </cell>
          <cell r="C947">
            <v>0</v>
          </cell>
        </row>
        <row r="948">
          <cell r="A948">
            <v>2139999</v>
          </cell>
          <cell r="B948" t="str">
            <v>其他农林水支出</v>
          </cell>
          <cell r="C948">
            <v>400</v>
          </cell>
        </row>
        <row r="949">
          <cell r="A949" t="str">
            <v>213A</v>
          </cell>
          <cell r="B949" t="str">
            <v>省对下专项转移支付补助</v>
          </cell>
        </row>
        <row r="950">
          <cell r="A950" t="str">
            <v>213B</v>
          </cell>
          <cell r="B950" t="str">
            <v>省对下一般性转移支付补助（农村综合改革）</v>
          </cell>
        </row>
        <row r="951">
          <cell r="A951">
            <v>214</v>
          </cell>
          <cell r="B951" t="str">
            <v>十三、交通运输支出</v>
          </cell>
          <cell r="C951">
            <v>2847</v>
          </cell>
        </row>
        <row r="952">
          <cell r="A952">
            <v>21401</v>
          </cell>
          <cell r="B952" t="str">
            <v>公路水路运输</v>
          </cell>
          <cell r="C952">
            <v>2847</v>
          </cell>
        </row>
        <row r="953">
          <cell r="A953">
            <v>2140101</v>
          </cell>
          <cell r="B953" t="str">
            <v>行政运行</v>
          </cell>
          <cell r="C953">
            <v>111</v>
          </cell>
        </row>
        <row r="954">
          <cell r="A954">
            <v>2140102</v>
          </cell>
          <cell r="B954" t="str">
            <v>一般行政管理事务</v>
          </cell>
          <cell r="C954">
            <v>0</v>
          </cell>
        </row>
        <row r="955">
          <cell r="A955">
            <v>2140103</v>
          </cell>
          <cell r="B955" t="str">
            <v>机关服务</v>
          </cell>
          <cell r="C955">
            <v>0</v>
          </cell>
        </row>
        <row r="956">
          <cell r="A956">
            <v>2140104</v>
          </cell>
          <cell r="B956" t="str">
            <v>公路建设</v>
          </cell>
          <cell r="C956">
            <v>160</v>
          </cell>
        </row>
        <row r="957">
          <cell r="A957">
            <v>2140106</v>
          </cell>
          <cell r="B957" t="str">
            <v>公路养护</v>
          </cell>
          <cell r="C957">
            <v>1311</v>
          </cell>
        </row>
        <row r="958">
          <cell r="A958">
            <v>2140109</v>
          </cell>
          <cell r="B958" t="str">
            <v>交通运输信息化建设</v>
          </cell>
          <cell r="C958">
            <v>0</v>
          </cell>
        </row>
        <row r="959">
          <cell r="A959">
            <v>2140110</v>
          </cell>
          <cell r="B959" t="str">
            <v>公路和运输安全</v>
          </cell>
          <cell r="C959">
            <v>0</v>
          </cell>
        </row>
        <row r="960">
          <cell r="A960">
            <v>2140111</v>
          </cell>
          <cell r="B960" t="str">
            <v>公路还贷专项</v>
          </cell>
          <cell r="C960">
            <v>0</v>
          </cell>
        </row>
        <row r="961">
          <cell r="A961">
            <v>2140112</v>
          </cell>
          <cell r="B961" t="str">
            <v>公路运输管理</v>
          </cell>
          <cell r="C961">
            <v>0</v>
          </cell>
        </row>
        <row r="962">
          <cell r="A962">
            <v>2140114</v>
          </cell>
          <cell r="B962" t="str">
            <v>公路和运输技术标准化建设</v>
          </cell>
          <cell r="C962">
            <v>0</v>
          </cell>
        </row>
        <row r="963">
          <cell r="A963">
            <v>2140122</v>
          </cell>
          <cell r="B963" t="str">
            <v>港口设施</v>
          </cell>
          <cell r="C963">
            <v>0</v>
          </cell>
        </row>
        <row r="964">
          <cell r="A964">
            <v>2140123</v>
          </cell>
          <cell r="B964" t="str">
            <v>航道维护</v>
          </cell>
          <cell r="C964">
            <v>0</v>
          </cell>
        </row>
        <row r="965">
          <cell r="A965">
            <v>2140127</v>
          </cell>
          <cell r="B965" t="str">
            <v>船舶检验</v>
          </cell>
          <cell r="C965">
            <v>0</v>
          </cell>
        </row>
        <row r="966">
          <cell r="A966">
            <v>2140128</v>
          </cell>
          <cell r="B966" t="str">
            <v>救助打捞</v>
          </cell>
          <cell r="C966">
            <v>0</v>
          </cell>
        </row>
        <row r="967">
          <cell r="A967">
            <v>2140129</v>
          </cell>
          <cell r="B967" t="str">
            <v>内河运输</v>
          </cell>
          <cell r="C967">
            <v>0</v>
          </cell>
        </row>
        <row r="968">
          <cell r="A968">
            <v>2140130</v>
          </cell>
          <cell r="B968" t="str">
            <v>远洋运输</v>
          </cell>
          <cell r="C968">
            <v>0</v>
          </cell>
        </row>
        <row r="969">
          <cell r="A969">
            <v>2140131</v>
          </cell>
          <cell r="B969" t="str">
            <v>海事管理</v>
          </cell>
          <cell r="C969">
            <v>0</v>
          </cell>
        </row>
        <row r="970">
          <cell r="A970">
            <v>2140133</v>
          </cell>
          <cell r="B970" t="str">
            <v>航标事业发展支出</v>
          </cell>
          <cell r="C970">
            <v>0</v>
          </cell>
        </row>
        <row r="971">
          <cell r="A971">
            <v>2140136</v>
          </cell>
          <cell r="B971" t="str">
            <v>水路运输管理支出</v>
          </cell>
          <cell r="C971">
            <v>0</v>
          </cell>
        </row>
        <row r="972">
          <cell r="A972">
            <v>2140138</v>
          </cell>
          <cell r="B972" t="str">
            <v>口岸建设</v>
          </cell>
          <cell r="C972">
            <v>0</v>
          </cell>
        </row>
        <row r="973">
          <cell r="A973">
            <v>2140139</v>
          </cell>
          <cell r="B973" t="str">
            <v>取消政府还贷二级公路收费专项支出◆</v>
          </cell>
          <cell r="C973">
            <v>0</v>
          </cell>
        </row>
        <row r="974">
          <cell r="A974">
            <v>2140199</v>
          </cell>
          <cell r="B974" t="str">
            <v>其他公路水路运输支出</v>
          </cell>
          <cell r="C974">
            <v>1265</v>
          </cell>
        </row>
        <row r="975">
          <cell r="A975">
            <v>21402</v>
          </cell>
          <cell r="B975" t="str">
            <v>铁路运输</v>
          </cell>
          <cell r="C975">
            <v>0</v>
          </cell>
        </row>
        <row r="976">
          <cell r="A976">
            <v>2140201</v>
          </cell>
          <cell r="B976" t="str">
            <v>行政运行</v>
          </cell>
          <cell r="C976">
            <v>0</v>
          </cell>
        </row>
        <row r="977">
          <cell r="A977">
            <v>2140202</v>
          </cell>
          <cell r="B977" t="str">
            <v>一般行政管理事务</v>
          </cell>
          <cell r="C977">
            <v>0</v>
          </cell>
        </row>
        <row r="978">
          <cell r="A978">
            <v>2140203</v>
          </cell>
          <cell r="B978" t="str">
            <v>机关服务</v>
          </cell>
          <cell r="C978">
            <v>0</v>
          </cell>
        </row>
        <row r="979">
          <cell r="A979">
            <v>2140204</v>
          </cell>
          <cell r="B979" t="str">
            <v>铁路路网建设</v>
          </cell>
          <cell r="C979">
            <v>0</v>
          </cell>
        </row>
        <row r="980">
          <cell r="A980">
            <v>2140205</v>
          </cell>
          <cell r="B980" t="str">
            <v>铁路还贷专项</v>
          </cell>
          <cell r="C980">
            <v>0</v>
          </cell>
        </row>
        <row r="981">
          <cell r="A981">
            <v>2140206</v>
          </cell>
          <cell r="B981" t="str">
            <v>铁路安全</v>
          </cell>
          <cell r="C981">
            <v>0</v>
          </cell>
        </row>
        <row r="982">
          <cell r="A982">
            <v>2140207</v>
          </cell>
          <cell r="B982" t="str">
            <v>铁路专项运输</v>
          </cell>
          <cell r="C982">
            <v>0</v>
          </cell>
        </row>
        <row r="983">
          <cell r="A983">
            <v>2140208</v>
          </cell>
          <cell r="B983" t="str">
            <v>行业监管</v>
          </cell>
          <cell r="C983">
            <v>0</v>
          </cell>
        </row>
        <row r="984">
          <cell r="A984">
            <v>2140299</v>
          </cell>
          <cell r="B984" t="str">
            <v>其他铁路运输支出</v>
          </cell>
          <cell r="C984">
            <v>0</v>
          </cell>
        </row>
        <row r="985">
          <cell r="A985">
            <v>21403</v>
          </cell>
          <cell r="B985" t="str">
            <v>民用航空运输</v>
          </cell>
          <cell r="C985">
            <v>0</v>
          </cell>
        </row>
        <row r="986">
          <cell r="A986">
            <v>2140301</v>
          </cell>
          <cell r="B986" t="str">
            <v>行政运行</v>
          </cell>
          <cell r="C986">
            <v>0</v>
          </cell>
        </row>
        <row r="987">
          <cell r="A987">
            <v>2140302</v>
          </cell>
          <cell r="B987" t="str">
            <v>一般行政管理事务</v>
          </cell>
          <cell r="C987">
            <v>0</v>
          </cell>
        </row>
        <row r="988">
          <cell r="A988">
            <v>2140303</v>
          </cell>
          <cell r="B988" t="str">
            <v>机关服务</v>
          </cell>
          <cell r="C988">
            <v>0</v>
          </cell>
        </row>
        <row r="989">
          <cell r="A989">
            <v>2140304</v>
          </cell>
          <cell r="B989" t="str">
            <v>机场建设</v>
          </cell>
          <cell r="C989">
            <v>0</v>
          </cell>
        </row>
        <row r="990">
          <cell r="A990">
            <v>2140305</v>
          </cell>
          <cell r="B990" t="str">
            <v>空管系统建设</v>
          </cell>
          <cell r="C990">
            <v>0</v>
          </cell>
        </row>
        <row r="991">
          <cell r="A991">
            <v>2140306</v>
          </cell>
          <cell r="B991" t="str">
            <v>民航还贷专项支出</v>
          </cell>
          <cell r="C991">
            <v>0</v>
          </cell>
        </row>
        <row r="992">
          <cell r="A992">
            <v>2140307</v>
          </cell>
          <cell r="B992" t="str">
            <v>民用航空安全</v>
          </cell>
          <cell r="C992">
            <v>0</v>
          </cell>
        </row>
        <row r="993">
          <cell r="A993">
            <v>2140308</v>
          </cell>
          <cell r="B993" t="str">
            <v>民航专项运输</v>
          </cell>
          <cell r="C993">
            <v>0</v>
          </cell>
        </row>
        <row r="994">
          <cell r="A994">
            <v>2140399</v>
          </cell>
          <cell r="B994" t="str">
            <v>其他民用航空运输支出</v>
          </cell>
          <cell r="C994">
            <v>0</v>
          </cell>
        </row>
        <row r="995">
          <cell r="A995">
            <v>21404</v>
          </cell>
          <cell r="B995" t="str">
            <v>成品油价格改革对交通运输的补贴◆</v>
          </cell>
          <cell r="C995">
            <v>0</v>
          </cell>
        </row>
        <row r="996">
          <cell r="A996">
            <v>2140401</v>
          </cell>
          <cell r="B996" t="str">
            <v>对城市公交的补贴◆</v>
          </cell>
          <cell r="C996">
            <v>0</v>
          </cell>
        </row>
        <row r="997">
          <cell r="A997">
            <v>2140402</v>
          </cell>
          <cell r="B997" t="str">
            <v>对农村道路客运的补贴◆</v>
          </cell>
          <cell r="C997">
            <v>0</v>
          </cell>
        </row>
        <row r="998">
          <cell r="A998">
            <v>2140403</v>
          </cell>
          <cell r="B998" t="str">
            <v>对出租车的补贴◆</v>
          </cell>
          <cell r="C998">
            <v>0</v>
          </cell>
        </row>
        <row r="999">
          <cell r="A999">
            <v>2140499</v>
          </cell>
          <cell r="B999" t="str">
            <v>成品油价格改革补贴其他支出◆</v>
          </cell>
          <cell r="C999">
            <v>0</v>
          </cell>
        </row>
        <row r="1000">
          <cell r="A1000">
            <v>21405</v>
          </cell>
          <cell r="B1000" t="str">
            <v>邮政业支出</v>
          </cell>
          <cell r="C1000">
            <v>0</v>
          </cell>
        </row>
        <row r="1001">
          <cell r="A1001">
            <v>2140501</v>
          </cell>
          <cell r="B1001" t="str">
            <v>行政运行</v>
          </cell>
          <cell r="C1001">
            <v>0</v>
          </cell>
        </row>
        <row r="1002">
          <cell r="A1002">
            <v>2140502</v>
          </cell>
          <cell r="B1002" t="str">
            <v>一般行政管理事务</v>
          </cell>
          <cell r="C1002">
            <v>0</v>
          </cell>
        </row>
        <row r="1003">
          <cell r="A1003">
            <v>2140503</v>
          </cell>
          <cell r="B1003" t="str">
            <v>机关服务</v>
          </cell>
          <cell r="C1003">
            <v>0</v>
          </cell>
        </row>
        <row r="1004">
          <cell r="A1004">
            <v>2140504</v>
          </cell>
          <cell r="B1004" t="str">
            <v>行业监管</v>
          </cell>
          <cell r="C1004">
            <v>0</v>
          </cell>
        </row>
        <row r="1005">
          <cell r="A1005">
            <v>2140505</v>
          </cell>
          <cell r="B1005" t="str">
            <v>邮政普遍服务与特殊服务</v>
          </cell>
          <cell r="C1005">
            <v>0</v>
          </cell>
        </row>
        <row r="1006">
          <cell r="A1006">
            <v>2140599</v>
          </cell>
          <cell r="B1006" t="str">
            <v>其他邮政业支出</v>
          </cell>
          <cell r="C1006">
            <v>0</v>
          </cell>
        </row>
        <row r="1007">
          <cell r="A1007">
            <v>21406</v>
          </cell>
          <cell r="B1007" t="str">
            <v>车辆购置税支出</v>
          </cell>
          <cell r="C1007">
            <v>0</v>
          </cell>
        </row>
        <row r="1008">
          <cell r="A1008">
            <v>2140601</v>
          </cell>
          <cell r="B1008" t="str">
            <v>车辆购置税用于公路等基础设施建设支出</v>
          </cell>
          <cell r="C1008">
            <v>0</v>
          </cell>
        </row>
        <row r="1009">
          <cell r="A1009">
            <v>2140602</v>
          </cell>
          <cell r="B1009" t="str">
            <v>车辆购置税用于农村公路建设支出</v>
          </cell>
          <cell r="C1009">
            <v>0</v>
          </cell>
        </row>
        <row r="1010">
          <cell r="A1010">
            <v>2140603</v>
          </cell>
          <cell r="B1010" t="str">
            <v>车辆购置税用于老旧汽车报废更新补贴</v>
          </cell>
          <cell r="C1010">
            <v>0</v>
          </cell>
        </row>
        <row r="1011">
          <cell r="A1011">
            <v>2140699</v>
          </cell>
          <cell r="B1011" t="str">
            <v>车辆购置税其他支出</v>
          </cell>
          <cell r="C1011">
            <v>0</v>
          </cell>
        </row>
        <row r="1012">
          <cell r="A1012">
            <v>21499</v>
          </cell>
          <cell r="B1012" t="str">
            <v>其他交通运输支出</v>
          </cell>
          <cell r="C1012">
            <v>0</v>
          </cell>
        </row>
        <row r="1013">
          <cell r="A1013">
            <v>2149901</v>
          </cell>
          <cell r="B1013" t="str">
            <v>公共交通运营补助</v>
          </cell>
          <cell r="C1013">
            <v>0</v>
          </cell>
        </row>
        <row r="1014">
          <cell r="A1014">
            <v>2149999</v>
          </cell>
          <cell r="B1014" t="str">
            <v>其他交通运输支出</v>
          </cell>
          <cell r="C1014">
            <v>0</v>
          </cell>
        </row>
        <row r="1015">
          <cell r="A1015" t="str">
            <v>214A</v>
          </cell>
          <cell r="B1015" t="str">
            <v>省对下专项转移支付补助</v>
          </cell>
        </row>
        <row r="1016">
          <cell r="A1016">
            <v>215</v>
          </cell>
          <cell r="B1016" t="str">
            <v>十四、资源勘探工业信息等支出</v>
          </cell>
          <cell r="C1016">
            <v>608</v>
          </cell>
        </row>
        <row r="1017">
          <cell r="A1017">
            <v>21501</v>
          </cell>
          <cell r="B1017" t="str">
            <v>资源勘探开发</v>
          </cell>
          <cell r="C1017">
            <v>0</v>
          </cell>
        </row>
        <row r="1018">
          <cell r="A1018">
            <v>2150101</v>
          </cell>
          <cell r="B1018" t="str">
            <v>行政运行</v>
          </cell>
          <cell r="C1018">
            <v>0</v>
          </cell>
        </row>
        <row r="1019">
          <cell r="A1019">
            <v>2150102</v>
          </cell>
          <cell r="B1019" t="str">
            <v>一般行政管理事务</v>
          </cell>
          <cell r="C1019">
            <v>0</v>
          </cell>
        </row>
        <row r="1020">
          <cell r="A1020">
            <v>2150103</v>
          </cell>
          <cell r="B1020" t="str">
            <v>机关服务</v>
          </cell>
          <cell r="C1020">
            <v>0</v>
          </cell>
        </row>
        <row r="1021">
          <cell r="A1021">
            <v>2150104</v>
          </cell>
          <cell r="B1021" t="str">
            <v>煤炭勘探开采和洗选</v>
          </cell>
          <cell r="C1021">
            <v>0</v>
          </cell>
        </row>
        <row r="1022">
          <cell r="A1022">
            <v>2150105</v>
          </cell>
          <cell r="B1022" t="str">
            <v>石油和天然气勘探开采</v>
          </cell>
          <cell r="C1022">
            <v>0</v>
          </cell>
        </row>
        <row r="1023">
          <cell r="A1023">
            <v>2150106</v>
          </cell>
          <cell r="B1023" t="str">
            <v>黑色金属矿勘探和采选</v>
          </cell>
          <cell r="C1023">
            <v>0</v>
          </cell>
        </row>
        <row r="1024">
          <cell r="A1024">
            <v>2150107</v>
          </cell>
          <cell r="B1024" t="str">
            <v>有色金属矿勘探和采选</v>
          </cell>
          <cell r="C1024">
            <v>0</v>
          </cell>
        </row>
        <row r="1025">
          <cell r="A1025">
            <v>2150108</v>
          </cell>
          <cell r="B1025" t="str">
            <v>非金属矿勘探和采选</v>
          </cell>
          <cell r="C1025">
            <v>0</v>
          </cell>
        </row>
        <row r="1026">
          <cell r="A1026">
            <v>2150199</v>
          </cell>
          <cell r="B1026" t="str">
            <v>其他资源勘探业支出</v>
          </cell>
          <cell r="C1026">
            <v>0</v>
          </cell>
        </row>
        <row r="1027">
          <cell r="A1027">
            <v>21502</v>
          </cell>
          <cell r="B1027" t="str">
            <v>制造业</v>
          </cell>
          <cell r="C1027">
            <v>0</v>
          </cell>
        </row>
        <row r="1028">
          <cell r="A1028">
            <v>2150201</v>
          </cell>
          <cell r="B1028" t="str">
            <v>行政运行</v>
          </cell>
          <cell r="C1028">
            <v>0</v>
          </cell>
        </row>
        <row r="1029">
          <cell r="A1029">
            <v>2150202</v>
          </cell>
          <cell r="B1029" t="str">
            <v>一般行政管理事务</v>
          </cell>
          <cell r="C1029">
            <v>0</v>
          </cell>
        </row>
        <row r="1030">
          <cell r="A1030">
            <v>2150203</v>
          </cell>
          <cell r="B1030" t="str">
            <v>机关服务</v>
          </cell>
          <cell r="C1030">
            <v>0</v>
          </cell>
        </row>
        <row r="1031">
          <cell r="A1031">
            <v>2150204</v>
          </cell>
          <cell r="B1031" t="str">
            <v>纺织业</v>
          </cell>
          <cell r="C1031">
            <v>0</v>
          </cell>
        </row>
        <row r="1032">
          <cell r="A1032">
            <v>2150205</v>
          </cell>
          <cell r="B1032" t="str">
            <v>医药制造业</v>
          </cell>
          <cell r="C1032">
            <v>0</v>
          </cell>
        </row>
        <row r="1033">
          <cell r="A1033">
            <v>2150206</v>
          </cell>
          <cell r="B1033" t="str">
            <v>非金属矿物制品业</v>
          </cell>
          <cell r="C1033">
            <v>0</v>
          </cell>
        </row>
        <row r="1034">
          <cell r="A1034">
            <v>2150207</v>
          </cell>
          <cell r="B1034" t="str">
            <v>通信设备、计算机及其他电子设备制造业</v>
          </cell>
          <cell r="C1034">
            <v>0</v>
          </cell>
        </row>
        <row r="1035">
          <cell r="A1035">
            <v>2150208</v>
          </cell>
          <cell r="B1035" t="str">
            <v>交通运输设备制造业</v>
          </cell>
          <cell r="C1035">
            <v>0</v>
          </cell>
        </row>
        <row r="1036">
          <cell r="A1036">
            <v>2150209</v>
          </cell>
          <cell r="B1036" t="str">
            <v>电气机械及器材制造业</v>
          </cell>
          <cell r="C1036">
            <v>0</v>
          </cell>
        </row>
        <row r="1037">
          <cell r="A1037">
            <v>2150210</v>
          </cell>
          <cell r="B1037" t="str">
            <v>工艺品及其他制造业</v>
          </cell>
          <cell r="C1037">
            <v>0</v>
          </cell>
        </row>
        <row r="1038">
          <cell r="A1038">
            <v>2150212</v>
          </cell>
          <cell r="B1038" t="str">
            <v>石油加工、炼焦及核燃料加工业</v>
          </cell>
          <cell r="C1038">
            <v>0</v>
          </cell>
        </row>
        <row r="1039">
          <cell r="A1039">
            <v>2150213</v>
          </cell>
          <cell r="B1039" t="str">
            <v>化学原料及化学制品制造业</v>
          </cell>
          <cell r="C1039">
            <v>0</v>
          </cell>
        </row>
        <row r="1040">
          <cell r="A1040">
            <v>2150214</v>
          </cell>
          <cell r="B1040" t="str">
            <v>黑色金属冶炼及压延加工业</v>
          </cell>
          <cell r="C1040">
            <v>0</v>
          </cell>
        </row>
        <row r="1041">
          <cell r="A1041">
            <v>2150215</v>
          </cell>
          <cell r="B1041" t="str">
            <v>有色金属冶炼及压延加工业</v>
          </cell>
          <cell r="C1041">
            <v>0</v>
          </cell>
        </row>
        <row r="1042">
          <cell r="A1042">
            <v>2150299</v>
          </cell>
          <cell r="B1042" t="str">
            <v>其他制造业支出</v>
          </cell>
          <cell r="C1042">
            <v>0</v>
          </cell>
        </row>
        <row r="1043">
          <cell r="A1043">
            <v>21503</v>
          </cell>
          <cell r="B1043" t="str">
            <v>建筑业</v>
          </cell>
          <cell r="C1043">
            <v>0</v>
          </cell>
        </row>
        <row r="1044">
          <cell r="A1044">
            <v>2150301</v>
          </cell>
          <cell r="B1044" t="str">
            <v>行政运行</v>
          </cell>
          <cell r="C1044">
            <v>0</v>
          </cell>
        </row>
        <row r="1045">
          <cell r="A1045">
            <v>2150302</v>
          </cell>
          <cell r="B1045" t="str">
            <v>一般行政管理事务</v>
          </cell>
          <cell r="C1045">
            <v>0</v>
          </cell>
        </row>
        <row r="1046">
          <cell r="A1046">
            <v>2150303</v>
          </cell>
          <cell r="B1046" t="str">
            <v>机关服务</v>
          </cell>
          <cell r="C1046">
            <v>0</v>
          </cell>
        </row>
        <row r="1047">
          <cell r="A1047">
            <v>2150399</v>
          </cell>
          <cell r="B1047" t="str">
            <v>其他建筑业支出</v>
          </cell>
          <cell r="C1047">
            <v>0</v>
          </cell>
        </row>
        <row r="1048">
          <cell r="A1048">
            <v>21505</v>
          </cell>
          <cell r="B1048" t="str">
            <v>工业和信息产业监管</v>
          </cell>
          <cell r="C1048">
            <v>572</v>
          </cell>
        </row>
        <row r="1049">
          <cell r="A1049">
            <v>2150501</v>
          </cell>
          <cell r="B1049" t="str">
            <v>行政运行</v>
          </cell>
          <cell r="C1049">
            <v>425</v>
          </cell>
        </row>
        <row r="1050">
          <cell r="A1050">
            <v>2150502</v>
          </cell>
          <cell r="B1050" t="str">
            <v>一般行政管理事务</v>
          </cell>
          <cell r="C1050">
            <v>0</v>
          </cell>
        </row>
        <row r="1051">
          <cell r="A1051">
            <v>2150503</v>
          </cell>
          <cell r="B1051" t="str">
            <v>机关服务</v>
          </cell>
          <cell r="C1051">
            <v>0</v>
          </cell>
        </row>
        <row r="1052">
          <cell r="A1052">
            <v>2150505</v>
          </cell>
          <cell r="B1052" t="str">
            <v>战备应急</v>
          </cell>
          <cell r="C1052">
            <v>0</v>
          </cell>
        </row>
        <row r="1053">
          <cell r="A1053">
            <v>2150507</v>
          </cell>
          <cell r="B1053" t="str">
            <v>专用通信</v>
          </cell>
          <cell r="C1053">
            <v>0</v>
          </cell>
        </row>
        <row r="1054">
          <cell r="A1054">
            <v>2150508</v>
          </cell>
          <cell r="B1054" t="str">
            <v>无线电及信息通信监管</v>
          </cell>
          <cell r="C1054">
            <v>0</v>
          </cell>
        </row>
        <row r="1055">
          <cell r="A1055">
            <v>2150516</v>
          </cell>
          <cell r="B1055" t="str">
            <v>工程建设及运行维护</v>
          </cell>
          <cell r="C1055">
            <v>0</v>
          </cell>
        </row>
        <row r="1056">
          <cell r="A1056">
            <v>2150517</v>
          </cell>
          <cell r="B1056" t="str">
            <v>产业发展</v>
          </cell>
          <cell r="C1056">
            <v>0</v>
          </cell>
        </row>
        <row r="1057">
          <cell r="A1057">
            <v>2150550</v>
          </cell>
          <cell r="B1057" t="str">
            <v>事业运行</v>
          </cell>
          <cell r="C1057">
            <v>20</v>
          </cell>
        </row>
        <row r="1058">
          <cell r="A1058">
            <v>2150599</v>
          </cell>
          <cell r="B1058" t="str">
            <v>其他工业和信息产业监管支出</v>
          </cell>
          <cell r="C1058">
            <v>127</v>
          </cell>
        </row>
        <row r="1059">
          <cell r="A1059">
            <v>21507</v>
          </cell>
          <cell r="B1059" t="str">
            <v>国有资产监管</v>
          </cell>
          <cell r="C1059">
            <v>0</v>
          </cell>
        </row>
        <row r="1060">
          <cell r="A1060">
            <v>2150701</v>
          </cell>
          <cell r="B1060" t="str">
            <v>行政运行</v>
          </cell>
          <cell r="C1060">
            <v>0</v>
          </cell>
        </row>
        <row r="1061">
          <cell r="A1061">
            <v>2150702</v>
          </cell>
          <cell r="B1061" t="str">
            <v>一般行政管理事务</v>
          </cell>
          <cell r="C1061">
            <v>0</v>
          </cell>
        </row>
        <row r="1062">
          <cell r="A1062">
            <v>2150703</v>
          </cell>
          <cell r="B1062" t="str">
            <v>机关服务</v>
          </cell>
          <cell r="C1062">
            <v>0</v>
          </cell>
        </row>
        <row r="1063">
          <cell r="A1063">
            <v>2150704</v>
          </cell>
          <cell r="B1063" t="str">
            <v>国有企业监事会专项</v>
          </cell>
          <cell r="C1063">
            <v>0</v>
          </cell>
        </row>
        <row r="1064">
          <cell r="A1064">
            <v>2150705</v>
          </cell>
          <cell r="B1064" t="str">
            <v>中央企业专项管理</v>
          </cell>
          <cell r="C1064">
            <v>0</v>
          </cell>
        </row>
        <row r="1065">
          <cell r="A1065">
            <v>2150799</v>
          </cell>
          <cell r="B1065" t="str">
            <v>其他国有资产监管支出</v>
          </cell>
          <cell r="C1065">
            <v>0</v>
          </cell>
        </row>
        <row r="1066">
          <cell r="A1066">
            <v>21508</v>
          </cell>
          <cell r="B1066" t="str">
            <v>支持中小企业发展和管理支出</v>
          </cell>
          <cell r="C1066">
            <v>36</v>
          </cell>
        </row>
        <row r="1067">
          <cell r="A1067">
            <v>2150801</v>
          </cell>
          <cell r="B1067" t="str">
            <v>行政运行</v>
          </cell>
          <cell r="C1067">
            <v>0</v>
          </cell>
        </row>
        <row r="1068">
          <cell r="A1068">
            <v>2150802</v>
          </cell>
          <cell r="B1068" t="str">
            <v>一般行政管理事务</v>
          </cell>
          <cell r="C1068">
            <v>0</v>
          </cell>
        </row>
        <row r="1069">
          <cell r="A1069">
            <v>2150803</v>
          </cell>
          <cell r="B1069" t="str">
            <v>机关服务</v>
          </cell>
          <cell r="C1069">
            <v>0</v>
          </cell>
        </row>
        <row r="1070">
          <cell r="A1070">
            <v>2150804</v>
          </cell>
          <cell r="B1070" t="str">
            <v>科技型中小企业技术创新基金</v>
          </cell>
          <cell r="C1070">
            <v>0</v>
          </cell>
        </row>
        <row r="1071">
          <cell r="A1071">
            <v>2150805</v>
          </cell>
          <cell r="B1071" t="str">
            <v>中小企业发展专项★</v>
          </cell>
          <cell r="C1071">
            <v>36</v>
          </cell>
        </row>
        <row r="1072">
          <cell r="A1072">
            <v>2150806</v>
          </cell>
          <cell r="B1072" t="str">
            <v>减免房租补贴</v>
          </cell>
          <cell r="C1072">
            <v>0</v>
          </cell>
        </row>
        <row r="1073">
          <cell r="A1073">
            <v>2150899</v>
          </cell>
          <cell r="B1073" t="str">
            <v>其他支持中小企业发展和管理支出</v>
          </cell>
          <cell r="C1073">
            <v>0</v>
          </cell>
        </row>
        <row r="1074">
          <cell r="A1074">
            <v>21599</v>
          </cell>
          <cell r="B1074" t="str">
            <v>其他资源勘探工业信息等支出</v>
          </cell>
          <cell r="C1074">
            <v>0</v>
          </cell>
        </row>
        <row r="1075">
          <cell r="A1075">
            <v>2159901</v>
          </cell>
          <cell r="B1075" t="str">
            <v>黄金事务</v>
          </cell>
          <cell r="C1075">
            <v>0</v>
          </cell>
        </row>
        <row r="1076">
          <cell r="A1076">
            <v>2159904</v>
          </cell>
          <cell r="B1076" t="str">
            <v>技术改造支出</v>
          </cell>
          <cell r="C1076">
            <v>0</v>
          </cell>
        </row>
        <row r="1077">
          <cell r="A1077">
            <v>2159905</v>
          </cell>
          <cell r="B1077" t="str">
            <v>中药材扶持资金支出</v>
          </cell>
          <cell r="C1077">
            <v>0</v>
          </cell>
        </row>
        <row r="1078">
          <cell r="A1078">
            <v>2159906</v>
          </cell>
          <cell r="B1078" t="str">
            <v>重点产业振兴和技术改造项目贷款贴息</v>
          </cell>
          <cell r="C1078">
            <v>0</v>
          </cell>
        </row>
        <row r="1079">
          <cell r="A1079">
            <v>2159999</v>
          </cell>
          <cell r="B1079" t="str">
            <v>其他资源勘探工业信息等支出</v>
          </cell>
          <cell r="C1079">
            <v>0</v>
          </cell>
        </row>
        <row r="1080">
          <cell r="A1080" t="str">
            <v>215A</v>
          </cell>
          <cell r="B1080" t="str">
            <v>省对下专项转移支付补助</v>
          </cell>
        </row>
        <row r="1081">
          <cell r="A1081">
            <v>216</v>
          </cell>
          <cell r="B1081" t="str">
            <v>十五、商业服务业等支出</v>
          </cell>
          <cell r="C1081">
            <v>321</v>
          </cell>
        </row>
        <row r="1082">
          <cell r="A1082">
            <v>21602</v>
          </cell>
          <cell r="B1082" t="str">
            <v>商业流通事务</v>
          </cell>
          <cell r="C1082">
            <v>321</v>
          </cell>
        </row>
        <row r="1083">
          <cell r="A1083">
            <v>2160201</v>
          </cell>
          <cell r="B1083" t="str">
            <v>行政运行</v>
          </cell>
          <cell r="C1083">
            <v>228</v>
          </cell>
        </row>
        <row r="1084">
          <cell r="A1084">
            <v>2160202</v>
          </cell>
          <cell r="B1084" t="str">
            <v>一般行政管理事务</v>
          </cell>
          <cell r="C1084">
            <v>0</v>
          </cell>
        </row>
        <row r="1085">
          <cell r="A1085">
            <v>2160203</v>
          </cell>
          <cell r="B1085" t="str">
            <v>机关服务</v>
          </cell>
          <cell r="C1085">
            <v>0</v>
          </cell>
        </row>
        <row r="1086">
          <cell r="A1086">
            <v>2160216</v>
          </cell>
          <cell r="B1086" t="str">
            <v>食品流通安全补贴</v>
          </cell>
          <cell r="C1086">
            <v>0</v>
          </cell>
        </row>
        <row r="1087">
          <cell r="A1087">
            <v>2160217</v>
          </cell>
          <cell r="B1087" t="str">
            <v>市场监测及信息管理</v>
          </cell>
          <cell r="C1087">
            <v>0</v>
          </cell>
        </row>
        <row r="1088">
          <cell r="A1088">
            <v>2160218</v>
          </cell>
          <cell r="B1088" t="str">
            <v>民贸企业补贴</v>
          </cell>
          <cell r="C1088">
            <v>0</v>
          </cell>
        </row>
        <row r="1089">
          <cell r="A1089">
            <v>2160219</v>
          </cell>
          <cell r="B1089" t="str">
            <v>民贸民品贷款贴息</v>
          </cell>
          <cell r="C1089">
            <v>0</v>
          </cell>
        </row>
        <row r="1090">
          <cell r="A1090">
            <v>2160250</v>
          </cell>
          <cell r="B1090" t="str">
            <v>事业运行</v>
          </cell>
          <cell r="C1090">
            <v>0</v>
          </cell>
        </row>
        <row r="1091">
          <cell r="A1091">
            <v>2160299</v>
          </cell>
          <cell r="B1091" t="str">
            <v>其他商业流通事务支出</v>
          </cell>
          <cell r="C1091">
            <v>93</v>
          </cell>
        </row>
        <row r="1092">
          <cell r="A1092">
            <v>21606</v>
          </cell>
          <cell r="B1092" t="str">
            <v>涉外发展服务支出</v>
          </cell>
          <cell r="C1092">
            <v>0</v>
          </cell>
        </row>
        <row r="1093">
          <cell r="A1093">
            <v>2160601</v>
          </cell>
          <cell r="B1093" t="str">
            <v>行政运行</v>
          </cell>
          <cell r="C1093">
            <v>0</v>
          </cell>
        </row>
        <row r="1094">
          <cell r="A1094">
            <v>2160602</v>
          </cell>
          <cell r="B1094" t="str">
            <v>一般行政管理事务</v>
          </cell>
          <cell r="C1094">
            <v>0</v>
          </cell>
        </row>
        <row r="1095">
          <cell r="A1095">
            <v>2160603</v>
          </cell>
          <cell r="B1095" t="str">
            <v>机关服务</v>
          </cell>
          <cell r="C1095">
            <v>0</v>
          </cell>
        </row>
        <row r="1096">
          <cell r="A1096">
            <v>2160607</v>
          </cell>
          <cell r="B1096" t="str">
            <v>外商投资环境建设补助资金</v>
          </cell>
          <cell r="C1096">
            <v>0</v>
          </cell>
        </row>
        <row r="1097">
          <cell r="A1097">
            <v>2160699</v>
          </cell>
          <cell r="B1097" t="str">
            <v>其他涉外发展服务支出</v>
          </cell>
          <cell r="C1097">
            <v>0</v>
          </cell>
        </row>
        <row r="1098">
          <cell r="A1098">
            <v>21699</v>
          </cell>
          <cell r="B1098" t="str">
            <v>其他商业服务业等支出</v>
          </cell>
          <cell r="C1098">
            <v>0</v>
          </cell>
        </row>
        <row r="1099">
          <cell r="A1099">
            <v>2169901</v>
          </cell>
          <cell r="B1099" t="str">
            <v>服务业基础设施建设</v>
          </cell>
          <cell r="C1099">
            <v>0</v>
          </cell>
        </row>
        <row r="1100">
          <cell r="A1100">
            <v>2169999</v>
          </cell>
          <cell r="B1100" t="str">
            <v>其他商业服务业等支出</v>
          </cell>
          <cell r="C1100">
            <v>0</v>
          </cell>
        </row>
        <row r="1101">
          <cell r="A1101" t="str">
            <v>216A</v>
          </cell>
          <cell r="B1101" t="str">
            <v>省对下专项转移支付补助</v>
          </cell>
        </row>
        <row r="1102">
          <cell r="A1102">
            <v>217</v>
          </cell>
          <cell r="B1102" t="str">
            <v>十六、金融支出</v>
          </cell>
          <cell r="C1102">
            <v>0</v>
          </cell>
        </row>
        <row r="1103">
          <cell r="A1103">
            <v>21701</v>
          </cell>
          <cell r="B1103" t="str">
            <v>金融部门行政支出</v>
          </cell>
          <cell r="C1103">
            <v>0</v>
          </cell>
        </row>
        <row r="1104">
          <cell r="A1104">
            <v>2170101</v>
          </cell>
          <cell r="B1104" t="str">
            <v>行政运行</v>
          </cell>
          <cell r="C1104">
            <v>0</v>
          </cell>
        </row>
        <row r="1105">
          <cell r="A1105">
            <v>2170102</v>
          </cell>
          <cell r="B1105" t="str">
            <v>一般行政管理事务</v>
          </cell>
          <cell r="C1105">
            <v>0</v>
          </cell>
        </row>
        <row r="1106">
          <cell r="A1106">
            <v>2170103</v>
          </cell>
          <cell r="B1106" t="str">
            <v>机关服务</v>
          </cell>
          <cell r="C1106">
            <v>0</v>
          </cell>
        </row>
        <row r="1107">
          <cell r="A1107">
            <v>2170104</v>
          </cell>
          <cell r="B1107" t="str">
            <v>安全防卫</v>
          </cell>
          <cell r="C1107">
            <v>0</v>
          </cell>
        </row>
        <row r="1108">
          <cell r="A1108">
            <v>2170150</v>
          </cell>
          <cell r="B1108" t="str">
            <v>事业运行</v>
          </cell>
          <cell r="C1108">
            <v>0</v>
          </cell>
        </row>
        <row r="1109">
          <cell r="A1109">
            <v>2170199</v>
          </cell>
          <cell r="B1109" t="str">
            <v>金融部门其他行政支出</v>
          </cell>
          <cell r="C1109">
            <v>0</v>
          </cell>
        </row>
        <row r="1110">
          <cell r="A1110">
            <v>21702</v>
          </cell>
          <cell r="B1110" t="str">
            <v>金融部门监管支出</v>
          </cell>
          <cell r="C1110">
            <v>0</v>
          </cell>
        </row>
        <row r="1111">
          <cell r="A1111">
            <v>2170201</v>
          </cell>
          <cell r="B1111" t="str">
            <v>货币发行</v>
          </cell>
          <cell r="C1111">
            <v>0</v>
          </cell>
        </row>
        <row r="1112">
          <cell r="A1112">
            <v>2170202</v>
          </cell>
          <cell r="B1112" t="str">
            <v>金融服务</v>
          </cell>
          <cell r="C1112">
            <v>0</v>
          </cell>
        </row>
        <row r="1113">
          <cell r="A1113">
            <v>2170203</v>
          </cell>
          <cell r="B1113" t="str">
            <v>反假币</v>
          </cell>
          <cell r="C1113">
            <v>0</v>
          </cell>
        </row>
        <row r="1114">
          <cell r="A1114">
            <v>2170204</v>
          </cell>
          <cell r="B1114" t="str">
            <v>重点金融机构监管</v>
          </cell>
          <cell r="C1114">
            <v>0</v>
          </cell>
        </row>
        <row r="1115">
          <cell r="A1115">
            <v>2170205</v>
          </cell>
          <cell r="B1115" t="str">
            <v>金融稽查与案件处理</v>
          </cell>
          <cell r="C1115">
            <v>0</v>
          </cell>
        </row>
        <row r="1116">
          <cell r="A1116">
            <v>2170206</v>
          </cell>
          <cell r="B1116" t="str">
            <v>金融行业电子化建设</v>
          </cell>
          <cell r="C1116">
            <v>0</v>
          </cell>
        </row>
        <row r="1117">
          <cell r="A1117">
            <v>2170207</v>
          </cell>
          <cell r="B1117" t="str">
            <v>从业人员资格考试</v>
          </cell>
          <cell r="C1117">
            <v>0</v>
          </cell>
        </row>
        <row r="1118">
          <cell r="A1118">
            <v>2170208</v>
          </cell>
          <cell r="B1118" t="str">
            <v>反洗钱</v>
          </cell>
          <cell r="C1118">
            <v>0</v>
          </cell>
        </row>
        <row r="1119">
          <cell r="A1119">
            <v>2170299</v>
          </cell>
          <cell r="B1119" t="str">
            <v>金融部门其他监管支出</v>
          </cell>
          <cell r="C1119">
            <v>0</v>
          </cell>
        </row>
        <row r="1120">
          <cell r="A1120">
            <v>21703</v>
          </cell>
          <cell r="B1120" t="str">
            <v>金融发展支出</v>
          </cell>
          <cell r="C1120">
            <v>0</v>
          </cell>
        </row>
        <row r="1121">
          <cell r="A1121">
            <v>2170301</v>
          </cell>
          <cell r="B1121" t="str">
            <v>政策性银行亏损补贴</v>
          </cell>
          <cell r="C1121">
            <v>0</v>
          </cell>
        </row>
        <row r="1122">
          <cell r="A1122">
            <v>2170302</v>
          </cell>
          <cell r="B1122" t="str">
            <v>利息费用补贴支出</v>
          </cell>
          <cell r="C1122">
            <v>0</v>
          </cell>
        </row>
        <row r="1123">
          <cell r="A1123">
            <v>2170303</v>
          </cell>
          <cell r="B1123" t="str">
            <v>补充资本金</v>
          </cell>
          <cell r="C1123">
            <v>0</v>
          </cell>
        </row>
        <row r="1124">
          <cell r="A1124">
            <v>2170304</v>
          </cell>
          <cell r="B1124" t="str">
            <v>风险基金补助</v>
          </cell>
          <cell r="C1124">
            <v>0</v>
          </cell>
        </row>
        <row r="1125">
          <cell r="A1125">
            <v>2170399</v>
          </cell>
          <cell r="B1125" t="str">
            <v>其他金融发展支出</v>
          </cell>
          <cell r="C1125">
            <v>0</v>
          </cell>
        </row>
        <row r="1126">
          <cell r="A1126">
            <v>21799</v>
          </cell>
          <cell r="B1126" t="str">
            <v>其他金融支出</v>
          </cell>
          <cell r="C1126">
            <v>0</v>
          </cell>
        </row>
        <row r="1127">
          <cell r="A1127">
            <v>2179902</v>
          </cell>
          <cell r="B1127" t="str">
            <v>重点企业贷款贴息</v>
          </cell>
          <cell r="C1127">
            <v>0</v>
          </cell>
        </row>
        <row r="1128">
          <cell r="A1128">
            <v>2179999</v>
          </cell>
          <cell r="B1128" t="str">
            <v>其他金融发展支出</v>
          </cell>
          <cell r="C1128">
            <v>0</v>
          </cell>
        </row>
        <row r="1129">
          <cell r="A1129" t="str">
            <v>217A</v>
          </cell>
          <cell r="B1129" t="str">
            <v>省对下专项转移支付补助</v>
          </cell>
        </row>
        <row r="1130">
          <cell r="A1130">
            <v>219</v>
          </cell>
          <cell r="B1130" t="str">
            <v>十七、援助其他地区支出</v>
          </cell>
          <cell r="C1130">
            <v>0</v>
          </cell>
        </row>
        <row r="1131">
          <cell r="A1131">
            <v>21901</v>
          </cell>
          <cell r="B1131" t="str">
            <v>一般公共服务</v>
          </cell>
        </row>
        <row r="1132">
          <cell r="A1132">
            <v>21902</v>
          </cell>
          <cell r="B1132" t="str">
            <v>教育</v>
          </cell>
        </row>
        <row r="1133">
          <cell r="A1133">
            <v>21903</v>
          </cell>
          <cell r="B1133" t="str">
            <v>文化旅游体育与传媒</v>
          </cell>
        </row>
        <row r="1134">
          <cell r="A1134">
            <v>21904</v>
          </cell>
          <cell r="B1134" t="str">
            <v>卫生健康</v>
          </cell>
        </row>
        <row r="1135">
          <cell r="A1135">
            <v>21905</v>
          </cell>
          <cell r="B1135" t="str">
            <v>节能环保</v>
          </cell>
        </row>
        <row r="1136">
          <cell r="A1136">
            <v>21906</v>
          </cell>
          <cell r="B1136" t="str">
            <v>农业农村</v>
          </cell>
        </row>
        <row r="1137">
          <cell r="A1137">
            <v>21907</v>
          </cell>
          <cell r="B1137" t="str">
            <v>交通运输</v>
          </cell>
        </row>
        <row r="1138">
          <cell r="A1138">
            <v>21908</v>
          </cell>
          <cell r="B1138" t="str">
            <v>住房保障</v>
          </cell>
        </row>
        <row r="1139">
          <cell r="A1139">
            <v>21999</v>
          </cell>
          <cell r="B1139" t="str">
            <v>其他支出</v>
          </cell>
        </row>
        <row r="1140">
          <cell r="A1140">
            <v>220</v>
          </cell>
          <cell r="B1140" t="str">
            <v>十八、自然资源海洋气象等支出</v>
          </cell>
          <cell r="C1140">
            <v>1774</v>
          </cell>
        </row>
        <row r="1141">
          <cell r="A1141">
            <v>22001</v>
          </cell>
          <cell r="B1141" t="str">
            <v>自然资源事务</v>
          </cell>
          <cell r="C1141">
            <v>1716</v>
          </cell>
        </row>
        <row r="1142">
          <cell r="A1142">
            <v>2200101</v>
          </cell>
          <cell r="B1142" t="str">
            <v>行政运行</v>
          </cell>
          <cell r="C1142">
            <v>527</v>
          </cell>
        </row>
        <row r="1143">
          <cell r="A1143">
            <v>2200102</v>
          </cell>
          <cell r="B1143" t="str">
            <v>一般行政管理事务</v>
          </cell>
          <cell r="C1143">
            <v>0</v>
          </cell>
        </row>
        <row r="1144">
          <cell r="A1144">
            <v>2200103</v>
          </cell>
          <cell r="B1144" t="str">
            <v>机关服务</v>
          </cell>
          <cell r="C1144">
            <v>0</v>
          </cell>
        </row>
        <row r="1145">
          <cell r="A1145">
            <v>2200104</v>
          </cell>
          <cell r="B1145" t="str">
            <v>自然资源规划及管理</v>
          </cell>
          <cell r="C1145">
            <v>0</v>
          </cell>
        </row>
        <row r="1146">
          <cell r="A1146">
            <v>2200106</v>
          </cell>
          <cell r="B1146" t="str">
            <v>自然资源利用与保护</v>
          </cell>
          <cell r="C1146">
            <v>299</v>
          </cell>
        </row>
        <row r="1147">
          <cell r="A1147">
            <v>2200107</v>
          </cell>
          <cell r="B1147" t="str">
            <v>自然资源社会公益服务</v>
          </cell>
          <cell r="C1147">
            <v>0</v>
          </cell>
        </row>
        <row r="1148">
          <cell r="A1148">
            <v>2200108</v>
          </cell>
          <cell r="B1148" t="str">
            <v>自然资源行业业务管理</v>
          </cell>
          <cell r="C1148">
            <v>40</v>
          </cell>
        </row>
        <row r="1149">
          <cell r="A1149">
            <v>2200109</v>
          </cell>
          <cell r="B1149" t="str">
            <v>自然资源调查与确权登记</v>
          </cell>
          <cell r="C1149">
            <v>0</v>
          </cell>
        </row>
        <row r="1150">
          <cell r="A1150">
            <v>2200112</v>
          </cell>
          <cell r="B1150" t="str">
            <v>土地资源储备支出</v>
          </cell>
          <cell r="C1150">
            <v>0</v>
          </cell>
        </row>
        <row r="1151">
          <cell r="A1151">
            <v>2200113</v>
          </cell>
          <cell r="B1151" t="str">
            <v>地质矿产资源与环境调查</v>
          </cell>
          <cell r="C1151">
            <v>0</v>
          </cell>
        </row>
        <row r="1152">
          <cell r="A1152">
            <v>2200114</v>
          </cell>
          <cell r="B1152" t="str">
            <v>地质勘查与矿产资源管理</v>
          </cell>
          <cell r="C1152">
            <v>0</v>
          </cell>
        </row>
        <row r="1153">
          <cell r="A1153">
            <v>2200115</v>
          </cell>
          <cell r="B1153" t="str">
            <v>地质转产项目财政贴息</v>
          </cell>
          <cell r="C1153">
            <v>0</v>
          </cell>
        </row>
        <row r="1154">
          <cell r="A1154">
            <v>2200116</v>
          </cell>
          <cell r="B1154" t="str">
            <v>国外风险勘查</v>
          </cell>
          <cell r="C1154">
            <v>0</v>
          </cell>
        </row>
        <row r="1155">
          <cell r="A1155">
            <v>2200119</v>
          </cell>
          <cell r="B1155" t="str">
            <v>地质勘查基金（周转金）支出</v>
          </cell>
          <cell r="C1155">
            <v>0</v>
          </cell>
        </row>
        <row r="1156">
          <cell r="A1156">
            <v>2200120</v>
          </cell>
          <cell r="B1156" t="str">
            <v>海域与海岛管理</v>
          </cell>
          <cell r="C1156">
            <v>0</v>
          </cell>
        </row>
        <row r="1157">
          <cell r="A1157">
            <v>2200121</v>
          </cell>
          <cell r="B1157" t="str">
            <v>自然资源国际合作与海洋权益维护</v>
          </cell>
          <cell r="C1157">
            <v>0</v>
          </cell>
        </row>
        <row r="1158">
          <cell r="A1158">
            <v>2200122</v>
          </cell>
          <cell r="B1158" t="str">
            <v>自然资源卫星</v>
          </cell>
          <cell r="C1158">
            <v>0</v>
          </cell>
        </row>
        <row r="1159">
          <cell r="A1159">
            <v>2200123</v>
          </cell>
          <cell r="B1159" t="str">
            <v>极地考察</v>
          </cell>
          <cell r="C1159">
            <v>0</v>
          </cell>
        </row>
        <row r="1160">
          <cell r="A1160">
            <v>2200124</v>
          </cell>
          <cell r="B1160" t="str">
            <v>深海调查与资源开发</v>
          </cell>
          <cell r="C1160">
            <v>0</v>
          </cell>
        </row>
        <row r="1161">
          <cell r="A1161">
            <v>2200125</v>
          </cell>
          <cell r="B1161" t="str">
            <v>海港航标维护</v>
          </cell>
          <cell r="C1161">
            <v>0</v>
          </cell>
        </row>
        <row r="1162">
          <cell r="A1162">
            <v>2200126</v>
          </cell>
          <cell r="B1162" t="str">
            <v>海水淡化</v>
          </cell>
          <cell r="C1162">
            <v>0</v>
          </cell>
        </row>
        <row r="1163">
          <cell r="A1163">
            <v>2200127</v>
          </cell>
          <cell r="B1163" t="str">
            <v>无居民海岛使用金支出</v>
          </cell>
          <cell r="C1163">
            <v>0</v>
          </cell>
        </row>
        <row r="1164">
          <cell r="A1164">
            <v>2200128</v>
          </cell>
          <cell r="B1164" t="str">
            <v>海洋战略规划与预警监测</v>
          </cell>
          <cell r="C1164">
            <v>0</v>
          </cell>
        </row>
        <row r="1165">
          <cell r="A1165">
            <v>2200129</v>
          </cell>
          <cell r="B1165" t="str">
            <v>基础测绘与地理信息监管</v>
          </cell>
          <cell r="C1165">
            <v>0</v>
          </cell>
        </row>
        <row r="1166">
          <cell r="A1166">
            <v>2200150</v>
          </cell>
          <cell r="B1166" t="str">
            <v>事业运行</v>
          </cell>
          <cell r="C1166">
            <v>472</v>
          </cell>
        </row>
        <row r="1167">
          <cell r="A1167">
            <v>2200199</v>
          </cell>
          <cell r="B1167" t="str">
            <v>其他自然资源事务支出</v>
          </cell>
          <cell r="C1167">
            <v>378</v>
          </cell>
        </row>
        <row r="1168">
          <cell r="A1168">
            <v>22005</v>
          </cell>
          <cell r="B1168" t="str">
            <v>气象事务</v>
          </cell>
          <cell r="C1168">
            <v>58</v>
          </cell>
        </row>
        <row r="1169">
          <cell r="A1169">
            <v>2200501</v>
          </cell>
          <cell r="B1169" t="str">
            <v>行政运行</v>
          </cell>
          <cell r="C1169">
            <v>17</v>
          </cell>
        </row>
        <row r="1170">
          <cell r="A1170">
            <v>2200502</v>
          </cell>
          <cell r="B1170" t="str">
            <v>一般行政管理事务</v>
          </cell>
          <cell r="C1170">
            <v>2</v>
          </cell>
        </row>
        <row r="1171">
          <cell r="A1171">
            <v>2200503</v>
          </cell>
          <cell r="B1171" t="str">
            <v>机关服务</v>
          </cell>
          <cell r="C1171">
            <v>0</v>
          </cell>
        </row>
        <row r="1172">
          <cell r="A1172">
            <v>2200504</v>
          </cell>
          <cell r="B1172" t="str">
            <v>气象事业机构</v>
          </cell>
          <cell r="C1172">
            <v>11</v>
          </cell>
        </row>
        <row r="1173">
          <cell r="A1173">
            <v>2200506</v>
          </cell>
          <cell r="B1173" t="str">
            <v>气象探测</v>
          </cell>
          <cell r="C1173">
            <v>7</v>
          </cell>
        </row>
        <row r="1174">
          <cell r="A1174">
            <v>2200507</v>
          </cell>
          <cell r="B1174" t="str">
            <v>气象信息传输及管理</v>
          </cell>
          <cell r="C1174">
            <v>20</v>
          </cell>
        </row>
        <row r="1175">
          <cell r="A1175">
            <v>2200508</v>
          </cell>
          <cell r="B1175" t="str">
            <v>气象预报预测</v>
          </cell>
          <cell r="C1175">
            <v>0</v>
          </cell>
        </row>
        <row r="1176">
          <cell r="A1176">
            <v>2200509</v>
          </cell>
          <cell r="B1176" t="str">
            <v>气象服务</v>
          </cell>
          <cell r="C1176">
            <v>0</v>
          </cell>
        </row>
        <row r="1177">
          <cell r="A1177">
            <v>2200510</v>
          </cell>
          <cell r="B1177" t="str">
            <v>气象装备保障维护</v>
          </cell>
          <cell r="C1177">
            <v>0</v>
          </cell>
        </row>
        <row r="1178">
          <cell r="A1178">
            <v>2200511</v>
          </cell>
          <cell r="B1178" t="str">
            <v>气象基础设施建设与维修</v>
          </cell>
          <cell r="C1178">
            <v>0</v>
          </cell>
        </row>
        <row r="1179">
          <cell r="A1179">
            <v>2200512</v>
          </cell>
          <cell r="B1179" t="str">
            <v>气象卫星</v>
          </cell>
          <cell r="C1179">
            <v>0</v>
          </cell>
        </row>
        <row r="1180">
          <cell r="A1180">
            <v>2200513</v>
          </cell>
          <cell r="B1180" t="str">
            <v>气象法规与标准</v>
          </cell>
          <cell r="C1180">
            <v>0</v>
          </cell>
        </row>
        <row r="1181">
          <cell r="A1181">
            <v>2200514</v>
          </cell>
          <cell r="B1181" t="str">
            <v>气象资金审计稽查</v>
          </cell>
          <cell r="C1181">
            <v>0</v>
          </cell>
        </row>
        <row r="1182">
          <cell r="A1182">
            <v>2200599</v>
          </cell>
          <cell r="B1182" t="str">
            <v>其他气象事务支出</v>
          </cell>
          <cell r="C1182">
            <v>1</v>
          </cell>
        </row>
        <row r="1183">
          <cell r="A1183">
            <v>22099</v>
          </cell>
          <cell r="B1183" t="str">
            <v>其他自然资源海洋气象等支出</v>
          </cell>
          <cell r="C1183">
            <v>0</v>
          </cell>
        </row>
        <row r="1184">
          <cell r="A1184">
            <v>2209999</v>
          </cell>
          <cell r="B1184" t="str">
            <v>其他自然资源海洋气象等支出</v>
          </cell>
          <cell r="C1184">
            <v>0</v>
          </cell>
        </row>
        <row r="1185">
          <cell r="A1185" t="str">
            <v>220A</v>
          </cell>
          <cell r="B1185" t="str">
            <v>省对下专项转移支付补助</v>
          </cell>
        </row>
        <row r="1186">
          <cell r="A1186">
            <v>221</v>
          </cell>
          <cell r="B1186" t="str">
            <v>十九、住房保障支出</v>
          </cell>
          <cell r="C1186">
            <v>8009</v>
          </cell>
        </row>
        <row r="1187">
          <cell r="A1187">
            <v>22101</v>
          </cell>
          <cell r="B1187" t="str">
            <v>保障性安居工程支出</v>
          </cell>
          <cell r="C1187">
            <v>57</v>
          </cell>
        </row>
        <row r="1188">
          <cell r="A1188">
            <v>2210101</v>
          </cell>
          <cell r="B1188" t="str">
            <v>廉租住房</v>
          </cell>
          <cell r="C1188">
            <v>0</v>
          </cell>
        </row>
        <row r="1189">
          <cell r="A1189">
            <v>2210102</v>
          </cell>
          <cell r="B1189" t="str">
            <v>沉陷区治理</v>
          </cell>
          <cell r="C1189">
            <v>0</v>
          </cell>
        </row>
        <row r="1190">
          <cell r="A1190">
            <v>2210103</v>
          </cell>
          <cell r="B1190" t="str">
            <v>棚户区改造</v>
          </cell>
          <cell r="C1190">
            <v>0</v>
          </cell>
        </row>
        <row r="1191">
          <cell r="A1191">
            <v>2210104</v>
          </cell>
          <cell r="B1191" t="str">
            <v>少数民族地区游牧民定居工程</v>
          </cell>
          <cell r="C1191">
            <v>0</v>
          </cell>
        </row>
        <row r="1192">
          <cell r="A1192">
            <v>2210105</v>
          </cell>
          <cell r="B1192" t="str">
            <v>农村危房改造</v>
          </cell>
          <cell r="C1192">
            <v>7</v>
          </cell>
        </row>
        <row r="1193">
          <cell r="A1193">
            <v>2210106</v>
          </cell>
          <cell r="B1193" t="str">
            <v>公共租赁住房</v>
          </cell>
          <cell r="C1193">
            <v>0</v>
          </cell>
        </row>
        <row r="1194">
          <cell r="A1194">
            <v>2210107</v>
          </cell>
          <cell r="B1194" t="str">
            <v>保障性住房租金补贴</v>
          </cell>
          <cell r="C1194">
            <v>50</v>
          </cell>
        </row>
        <row r="1195">
          <cell r="A1195">
            <v>2210108</v>
          </cell>
          <cell r="B1195" t="str">
            <v>老旧小区改造</v>
          </cell>
          <cell r="C1195">
            <v>0</v>
          </cell>
        </row>
        <row r="1196">
          <cell r="A1196">
            <v>2210109</v>
          </cell>
          <cell r="B1196" t="str">
            <v>住房租赁市场发展</v>
          </cell>
          <cell r="C1196">
            <v>0</v>
          </cell>
        </row>
        <row r="1197">
          <cell r="A1197">
            <v>2210110</v>
          </cell>
          <cell r="B1197" t="str">
            <v>保障性租赁住房▼</v>
          </cell>
          <cell r="C1197">
            <v>0</v>
          </cell>
        </row>
        <row r="1198">
          <cell r="A1198">
            <v>2210199</v>
          </cell>
          <cell r="B1198" t="str">
            <v>其他保障性安居工程支出</v>
          </cell>
          <cell r="C1198">
            <v>0</v>
          </cell>
        </row>
        <row r="1199">
          <cell r="A1199">
            <v>22102</v>
          </cell>
          <cell r="B1199" t="str">
            <v>住房改革支出</v>
          </cell>
          <cell r="C1199">
            <v>7952</v>
          </cell>
        </row>
        <row r="1200">
          <cell r="A1200">
            <v>2210201</v>
          </cell>
          <cell r="B1200" t="str">
            <v>住房公积金</v>
          </cell>
          <cell r="C1200">
            <v>7410</v>
          </cell>
        </row>
        <row r="1201">
          <cell r="A1201">
            <v>2210202</v>
          </cell>
          <cell r="B1201" t="str">
            <v>提租补贴</v>
          </cell>
          <cell r="C1201">
            <v>0</v>
          </cell>
        </row>
        <row r="1202">
          <cell r="A1202">
            <v>2210203</v>
          </cell>
          <cell r="B1202" t="str">
            <v>购房补贴</v>
          </cell>
          <cell r="C1202">
            <v>542</v>
          </cell>
        </row>
        <row r="1203">
          <cell r="A1203">
            <v>22103</v>
          </cell>
          <cell r="B1203" t="str">
            <v>城乡社区住宅</v>
          </cell>
          <cell r="C1203">
            <v>0</v>
          </cell>
        </row>
        <row r="1204">
          <cell r="A1204">
            <v>2210301</v>
          </cell>
          <cell r="B1204" t="str">
            <v>公有住房建设和维修改造支出</v>
          </cell>
          <cell r="C1204">
            <v>0</v>
          </cell>
        </row>
        <row r="1205">
          <cell r="A1205">
            <v>2210302</v>
          </cell>
          <cell r="B1205" t="str">
            <v>住房公积金管理</v>
          </cell>
          <cell r="C1205">
            <v>0</v>
          </cell>
        </row>
        <row r="1206">
          <cell r="A1206">
            <v>2210399</v>
          </cell>
          <cell r="B1206" t="str">
            <v>其他城乡社区住宅支出</v>
          </cell>
          <cell r="C1206">
            <v>0</v>
          </cell>
        </row>
        <row r="1207">
          <cell r="A1207" t="str">
            <v>221A</v>
          </cell>
          <cell r="B1207" t="str">
            <v>省对下专项转移支付补助</v>
          </cell>
        </row>
        <row r="1208">
          <cell r="A1208">
            <v>222</v>
          </cell>
          <cell r="B1208" t="str">
            <v>二十、粮油物资储备支出</v>
          </cell>
          <cell r="C1208">
            <v>65</v>
          </cell>
        </row>
        <row r="1209">
          <cell r="A1209">
            <v>22201</v>
          </cell>
          <cell r="B1209" t="str">
            <v>粮油事务</v>
          </cell>
          <cell r="C1209">
            <v>65</v>
          </cell>
        </row>
        <row r="1210">
          <cell r="A1210">
            <v>2220101</v>
          </cell>
          <cell r="B1210" t="str">
            <v>行政运行</v>
          </cell>
          <cell r="C1210">
            <v>0</v>
          </cell>
        </row>
        <row r="1211">
          <cell r="A1211">
            <v>2220102</v>
          </cell>
          <cell r="B1211" t="str">
            <v>一般行政管理事务</v>
          </cell>
          <cell r="C1211">
            <v>0</v>
          </cell>
        </row>
        <row r="1212">
          <cell r="A1212">
            <v>2220103</v>
          </cell>
          <cell r="B1212" t="str">
            <v>机关服务</v>
          </cell>
          <cell r="C1212">
            <v>0</v>
          </cell>
        </row>
        <row r="1213">
          <cell r="A1213">
            <v>2220104</v>
          </cell>
          <cell r="B1213" t="str">
            <v>财务与审计支出</v>
          </cell>
          <cell r="C1213">
            <v>0</v>
          </cell>
        </row>
        <row r="1214">
          <cell r="A1214">
            <v>2220105</v>
          </cell>
          <cell r="B1214" t="str">
            <v>信息统计</v>
          </cell>
          <cell r="C1214">
            <v>2</v>
          </cell>
        </row>
        <row r="1215">
          <cell r="A1215">
            <v>2220106</v>
          </cell>
          <cell r="B1215" t="str">
            <v>专项业务活动</v>
          </cell>
          <cell r="C1215">
            <v>22</v>
          </cell>
        </row>
        <row r="1216">
          <cell r="A1216">
            <v>2220107</v>
          </cell>
          <cell r="B1216" t="str">
            <v>国家粮油差价补贴</v>
          </cell>
          <cell r="C1216">
            <v>0</v>
          </cell>
        </row>
        <row r="1217">
          <cell r="A1217">
            <v>2220112</v>
          </cell>
          <cell r="B1217" t="str">
            <v>粮食财务挂账利息补贴</v>
          </cell>
          <cell r="C1217">
            <v>0</v>
          </cell>
        </row>
        <row r="1218">
          <cell r="A1218">
            <v>2220113</v>
          </cell>
          <cell r="B1218" t="str">
            <v>粮食财务挂账消化款</v>
          </cell>
          <cell r="C1218">
            <v>0</v>
          </cell>
        </row>
        <row r="1219">
          <cell r="A1219">
            <v>2220114</v>
          </cell>
          <cell r="B1219" t="str">
            <v>处理陈化粮补贴</v>
          </cell>
          <cell r="C1219">
            <v>0</v>
          </cell>
        </row>
        <row r="1220">
          <cell r="A1220">
            <v>2220115</v>
          </cell>
          <cell r="B1220" t="str">
            <v>粮食风险基金</v>
          </cell>
          <cell r="C1220">
            <v>0</v>
          </cell>
        </row>
        <row r="1221">
          <cell r="A1221">
            <v>2220118</v>
          </cell>
          <cell r="B1221" t="str">
            <v>粮油市场调控专项资金</v>
          </cell>
          <cell r="C1221">
            <v>0</v>
          </cell>
        </row>
        <row r="1222">
          <cell r="A1222">
            <v>2220119</v>
          </cell>
          <cell r="B1222" t="str">
            <v>设施建设</v>
          </cell>
          <cell r="C1222">
            <v>0</v>
          </cell>
        </row>
        <row r="1223">
          <cell r="A1223">
            <v>2220120</v>
          </cell>
          <cell r="B1223" t="str">
            <v>设施安全</v>
          </cell>
          <cell r="C1223">
            <v>0</v>
          </cell>
        </row>
        <row r="1224">
          <cell r="A1224">
            <v>2220121</v>
          </cell>
          <cell r="B1224" t="str">
            <v>物资保管体系</v>
          </cell>
          <cell r="C1224">
            <v>0</v>
          </cell>
        </row>
        <row r="1225">
          <cell r="A1225">
            <v>2220150</v>
          </cell>
          <cell r="B1225" t="str">
            <v>事业运行</v>
          </cell>
          <cell r="C1225">
            <v>0</v>
          </cell>
        </row>
        <row r="1226">
          <cell r="A1226">
            <v>2220199</v>
          </cell>
          <cell r="B1226" t="str">
            <v>其他粮油事务支出</v>
          </cell>
          <cell r="C1226">
            <v>41</v>
          </cell>
        </row>
        <row r="1227">
          <cell r="A1227">
            <v>22203</v>
          </cell>
          <cell r="B1227" t="str">
            <v>能源储备</v>
          </cell>
          <cell r="C1227">
            <v>0</v>
          </cell>
        </row>
        <row r="1228">
          <cell r="A1228">
            <v>2220301</v>
          </cell>
          <cell r="B1228" t="str">
            <v>石油储备</v>
          </cell>
          <cell r="C1228">
            <v>0</v>
          </cell>
        </row>
        <row r="1229">
          <cell r="A1229">
            <v>2220303</v>
          </cell>
          <cell r="B1229" t="str">
            <v>天然铀储备★</v>
          </cell>
          <cell r="C1229">
            <v>0</v>
          </cell>
        </row>
        <row r="1230">
          <cell r="A1230">
            <v>2220304</v>
          </cell>
          <cell r="B1230" t="str">
            <v>煤炭储备★</v>
          </cell>
          <cell r="C1230">
            <v>0</v>
          </cell>
        </row>
        <row r="1231">
          <cell r="A1231">
            <v>2220305</v>
          </cell>
          <cell r="B1231" t="str">
            <v>成品油储备</v>
          </cell>
          <cell r="C1231">
            <v>0</v>
          </cell>
        </row>
        <row r="1232">
          <cell r="A1232">
            <v>2220399</v>
          </cell>
          <cell r="B1232" t="str">
            <v>其他能源储备支出</v>
          </cell>
          <cell r="C1232">
            <v>0</v>
          </cell>
        </row>
        <row r="1233">
          <cell r="A1233">
            <v>22204</v>
          </cell>
          <cell r="B1233" t="str">
            <v>粮油储备</v>
          </cell>
          <cell r="C1233">
            <v>0</v>
          </cell>
        </row>
        <row r="1234">
          <cell r="A1234">
            <v>2220401</v>
          </cell>
          <cell r="B1234" t="str">
            <v>储备粮油补贴</v>
          </cell>
          <cell r="C1234">
            <v>0</v>
          </cell>
        </row>
        <row r="1235">
          <cell r="A1235">
            <v>2220402</v>
          </cell>
          <cell r="B1235" t="str">
            <v>储备粮油差价补贴</v>
          </cell>
          <cell r="C1235">
            <v>0</v>
          </cell>
        </row>
        <row r="1236">
          <cell r="A1236">
            <v>2220403</v>
          </cell>
          <cell r="B1236" t="str">
            <v>储备粮（油）库建设</v>
          </cell>
          <cell r="C1236">
            <v>0</v>
          </cell>
        </row>
        <row r="1237">
          <cell r="A1237">
            <v>2220404</v>
          </cell>
          <cell r="B1237" t="str">
            <v>最低收购价政策支出</v>
          </cell>
          <cell r="C1237">
            <v>0</v>
          </cell>
        </row>
        <row r="1238">
          <cell r="A1238">
            <v>2220499</v>
          </cell>
          <cell r="B1238" t="str">
            <v>其他粮油储备支出</v>
          </cell>
          <cell r="C1238">
            <v>0</v>
          </cell>
        </row>
        <row r="1239">
          <cell r="A1239">
            <v>22205</v>
          </cell>
          <cell r="B1239" t="str">
            <v>重要商品储备</v>
          </cell>
          <cell r="C1239">
            <v>0</v>
          </cell>
        </row>
        <row r="1240">
          <cell r="A1240">
            <v>2220501</v>
          </cell>
          <cell r="B1240" t="str">
            <v>棉花储备</v>
          </cell>
          <cell r="C1240">
            <v>0</v>
          </cell>
        </row>
        <row r="1241">
          <cell r="A1241">
            <v>2220502</v>
          </cell>
          <cell r="B1241" t="str">
            <v>食糖储备</v>
          </cell>
          <cell r="C1241">
            <v>0</v>
          </cell>
        </row>
        <row r="1242">
          <cell r="A1242">
            <v>2220503</v>
          </cell>
          <cell r="B1242" t="str">
            <v>肉类储备</v>
          </cell>
          <cell r="C1242">
            <v>0</v>
          </cell>
        </row>
        <row r="1243">
          <cell r="A1243">
            <v>2220504</v>
          </cell>
          <cell r="B1243" t="str">
            <v>化肥储备</v>
          </cell>
          <cell r="C1243">
            <v>0</v>
          </cell>
        </row>
        <row r="1244">
          <cell r="A1244">
            <v>2220505</v>
          </cell>
          <cell r="B1244" t="str">
            <v>农药储备</v>
          </cell>
          <cell r="C1244">
            <v>0</v>
          </cell>
        </row>
        <row r="1245">
          <cell r="A1245">
            <v>2220506</v>
          </cell>
          <cell r="B1245" t="str">
            <v>边销茶储备</v>
          </cell>
          <cell r="C1245">
            <v>0</v>
          </cell>
        </row>
        <row r="1246">
          <cell r="A1246">
            <v>2220507</v>
          </cell>
          <cell r="B1246" t="str">
            <v>羊毛储备</v>
          </cell>
          <cell r="C1246">
            <v>0</v>
          </cell>
        </row>
        <row r="1247">
          <cell r="A1247">
            <v>2220508</v>
          </cell>
          <cell r="B1247" t="str">
            <v>医药储备</v>
          </cell>
          <cell r="C1247">
            <v>0</v>
          </cell>
        </row>
        <row r="1248">
          <cell r="A1248">
            <v>2220509</v>
          </cell>
          <cell r="B1248" t="str">
            <v>食盐储备</v>
          </cell>
          <cell r="C1248">
            <v>0</v>
          </cell>
        </row>
        <row r="1249">
          <cell r="A1249">
            <v>2220510</v>
          </cell>
          <cell r="B1249" t="str">
            <v>战略物资储备</v>
          </cell>
          <cell r="C1249">
            <v>0</v>
          </cell>
        </row>
        <row r="1250">
          <cell r="A1250">
            <v>2220511</v>
          </cell>
          <cell r="B1250" t="str">
            <v>应急物资储备</v>
          </cell>
          <cell r="C1250">
            <v>0</v>
          </cell>
        </row>
        <row r="1251">
          <cell r="A1251">
            <v>2220599</v>
          </cell>
          <cell r="B1251" t="str">
            <v>其他重要商品储备支出</v>
          </cell>
          <cell r="C1251">
            <v>0</v>
          </cell>
        </row>
        <row r="1252">
          <cell r="A1252" t="str">
            <v>222A</v>
          </cell>
          <cell r="B1252" t="str">
            <v>省对下专项转移支付补助</v>
          </cell>
        </row>
        <row r="1253">
          <cell r="A1253">
            <v>224</v>
          </cell>
          <cell r="B1253" t="str">
            <v>二十一、灾害防治及应急管理支出</v>
          </cell>
          <cell r="C1253">
            <v>2842</v>
          </cell>
        </row>
        <row r="1254">
          <cell r="A1254">
            <v>22401</v>
          </cell>
          <cell r="B1254" t="str">
            <v>应急管理事务</v>
          </cell>
          <cell r="C1254">
            <v>1026</v>
          </cell>
        </row>
        <row r="1255">
          <cell r="A1255">
            <v>2240101</v>
          </cell>
          <cell r="B1255" t="str">
            <v>行政运行</v>
          </cell>
          <cell r="C1255">
            <v>384</v>
          </cell>
        </row>
        <row r="1256">
          <cell r="A1256">
            <v>2240102</v>
          </cell>
          <cell r="B1256" t="str">
            <v>一般行政管理事务</v>
          </cell>
          <cell r="C1256">
            <v>0</v>
          </cell>
        </row>
        <row r="1257">
          <cell r="A1257">
            <v>2240103</v>
          </cell>
          <cell r="B1257" t="str">
            <v>机关服务</v>
          </cell>
          <cell r="C1257">
            <v>0</v>
          </cell>
        </row>
        <row r="1258">
          <cell r="A1258">
            <v>2240104</v>
          </cell>
          <cell r="B1258" t="str">
            <v>灾害风险防治</v>
          </cell>
          <cell r="C1258">
            <v>0</v>
          </cell>
        </row>
        <row r="1259">
          <cell r="A1259">
            <v>2240105</v>
          </cell>
          <cell r="B1259" t="str">
            <v>国务院安委会专项</v>
          </cell>
          <cell r="C1259">
            <v>0</v>
          </cell>
        </row>
        <row r="1260">
          <cell r="A1260">
            <v>2240106</v>
          </cell>
          <cell r="B1260" t="str">
            <v>安全监管</v>
          </cell>
          <cell r="C1260">
            <v>130</v>
          </cell>
        </row>
        <row r="1261">
          <cell r="A1261">
            <v>2240107</v>
          </cell>
          <cell r="B1261" t="str">
            <v>安全生产基础◆</v>
          </cell>
          <cell r="C1261">
            <v>0</v>
          </cell>
        </row>
        <row r="1262">
          <cell r="A1262">
            <v>2240108</v>
          </cell>
          <cell r="B1262" t="str">
            <v>应急救援</v>
          </cell>
          <cell r="C1262">
            <v>87</v>
          </cell>
        </row>
        <row r="1263">
          <cell r="A1263">
            <v>2240109</v>
          </cell>
          <cell r="B1263" t="str">
            <v>应急管理</v>
          </cell>
          <cell r="C1263">
            <v>260</v>
          </cell>
        </row>
        <row r="1264">
          <cell r="A1264">
            <v>2240150</v>
          </cell>
          <cell r="B1264" t="str">
            <v>事业运行</v>
          </cell>
          <cell r="C1264">
            <v>165</v>
          </cell>
        </row>
        <row r="1265">
          <cell r="A1265">
            <v>2240199</v>
          </cell>
          <cell r="B1265" t="str">
            <v>其他应急管理支出</v>
          </cell>
          <cell r="C1265">
            <v>0</v>
          </cell>
        </row>
        <row r="1266">
          <cell r="A1266">
            <v>22402</v>
          </cell>
          <cell r="B1266" t="str">
            <v>消防救援事务</v>
          </cell>
          <cell r="C1266">
            <v>1143</v>
          </cell>
        </row>
        <row r="1267">
          <cell r="A1267">
            <v>2240201</v>
          </cell>
          <cell r="B1267" t="str">
            <v>行政运行</v>
          </cell>
          <cell r="C1267">
            <v>967</v>
          </cell>
        </row>
        <row r="1268">
          <cell r="A1268">
            <v>2240202</v>
          </cell>
          <cell r="B1268" t="str">
            <v>一般行政管理事务</v>
          </cell>
          <cell r="C1268">
            <v>0</v>
          </cell>
        </row>
        <row r="1269">
          <cell r="A1269">
            <v>2240203</v>
          </cell>
          <cell r="B1269" t="str">
            <v>机关服务</v>
          </cell>
          <cell r="C1269">
            <v>0</v>
          </cell>
        </row>
        <row r="1270">
          <cell r="A1270">
            <v>2240204</v>
          </cell>
          <cell r="B1270" t="str">
            <v>消防应急救援</v>
          </cell>
          <cell r="C1270">
            <v>176</v>
          </cell>
        </row>
        <row r="1271">
          <cell r="A1271">
            <v>2240250</v>
          </cell>
          <cell r="B1271" t="str">
            <v>事业运行▼</v>
          </cell>
          <cell r="C1271">
            <v>0</v>
          </cell>
        </row>
        <row r="1272">
          <cell r="A1272">
            <v>2240299</v>
          </cell>
          <cell r="B1272" t="str">
            <v>其他消防救援事务支出</v>
          </cell>
          <cell r="C1272">
            <v>0</v>
          </cell>
        </row>
        <row r="1273">
          <cell r="A1273">
            <v>22403</v>
          </cell>
          <cell r="B1273" t="str">
            <v>森林消防事务◆</v>
          </cell>
          <cell r="C1273">
            <v>0</v>
          </cell>
        </row>
        <row r="1274">
          <cell r="A1274">
            <v>2240301</v>
          </cell>
          <cell r="B1274" t="str">
            <v>行政运行◆</v>
          </cell>
          <cell r="C1274">
            <v>0</v>
          </cell>
        </row>
        <row r="1275">
          <cell r="A1275">
            <v>2240302</v>
          </cell>
          <cell r="B1275" t="str">
            <v>一般行政管理事务◆</v>
          </cell>
          <cell r="C1275">
            <v>0</v>
          </cell>
        </row>
        <row r="1276">
          <cell r="A1276">
            <v>2240303</v>
          </cell>
          <cell r="B1276" t="str">
            <v>机关服务◆</v>
          </cell>
          <cell r="C1276">
            <v>0</v>
          </cell>
        </row>
        <row r="1277">
          <cell r="A1277">
            <v>2240304</v>
          </cell>
          <cell r="B1277" t="str">
            <v>森林消防应急救援◆</v>
          </cell>
          <cell r="C1277">
            <v>0</v>
          </cell>
        </row>
        <row r="1278">
          <cell r="A1278">
            <v>2240399</v>
          </cell>
          <cell r="B1278" t="str">
            <v>其他森林消防事务支出◆</v>
          </cell>
          <cell r="C1278">
            <v>0</v>
          </cell>
        </row>
        <row r="1279">
          <cell r="A1279">
            <v>22404</v>
          </cell>
          <cell r="B1279" t="str">
            <v>煤矿安全</v>
          </cell>
          <cell r="C1279">
            <v>0</v>
          </cell>
        </row>
        <row r="1280">
          <cell r="A1280">
            <v>2240401</v>
          </cell>
          <cell r="B1280" t="str">
            <v>行政运行</v>
          </cell>
          <cell r="C1280">
            <v>0</v>
          </cell>
        </row>
        <row r="1281">
          <cell r="A1281">
            <v>2240402</v>
          </cell>
          <cell r="B1281" t="str">
            <v>一般行政管理事务</v>
          </cell>
          <cell r="C1281">
            <v>0</v>
          </cell>
        </row>
        <row r="1282">
          <cell r="A1282">
            <v>2240403</v>
          </cell>
          <cell r="B1282" t="str">
            <v>机关服务</v>
          </cell>
          <cell r="C1282">
            <v>0</v>
          </cell>
        </row>
        <row r="1283">
          <cell r="A1283">
            <v>2240404</v>
          </cell>
          <cell r="B1283" t="str">
            <v>矿山安全监察事务</v>
          </cell>
          <cell r="C1283">
            <v>0</v>
          </cell>
        </row>
        <row r="1284">
          <cell r="A1284">
            <v>2240405</v>
          </cell>
          <cell r="B1284" t="str">
            <v>矿山应急救援事务</v>
          </cell>
          <cell r="C1284">
            <v>0</v>
          </cell>
        </row>
        <row r="1285">
          <cell r="A1285">
            <v>2240450</v>
          </cell>
          <cell r="B1285" t="str">
            <v>事业运行</v>
          </cell>
          <cell r="C1285">
            <v>0</v>
          </cell>
        </row>
        <row r="1286">
          <cell r="A1286">
            <v>2240499</v>
          </cell>
          <cell r="B1286" t="str">
            <v>其他矿山安全支出</v>
          </cell>
          <cell r="C1286">
            <v>0</v>
          </cell>
        </row>
        <row r="1287">
          <cell r="A1287">
            <v>22405</v>
          </cell>
          <cell r="B1287" t="str">
            <v>地震事务</v>
          </cell>
          <cell r="C1287">
            <v>125</v>
          </cell>
        </row>
        <row r="1288">
          <cell r="A1288">
            <v>2240501</v>
          </cell>
          <cell r="B1288" t="str">
            <v>行政运行</v>
          </cell>
          <cell r="C1288">
            <v>123</v>
          </cell>
        </row>
        <row r="1289">
          <cell r="A1289">
            <v>2240502</v>
          </cell>
          <cell r="B1289" t="str">
            <v>一般行政管理事务</v>
          </cell>
          <cell r="C1289">
            <v>0</v>
          </cell>
        </row>
        <row r="1290">
          <cell r="A1290">
            <v>2240503</v>
          </cell>
          <cell r="B1290" t="str">
            <v>机关服务</v>
          </cell>
          <cell r="C1290">
            <v>0</v>
          </cell>
        </row>
        <row r="1291">
          <cell r="A1291">
            <v>2240504</v>
          </cell>
          <cell r="B1291" t="str">
            <v>地震监测</v>
          </cell>
          <cell r="C1291">
            <v>0</v>
          </cell>
        </row>
        <row r="1292">
          <cell r="A1292">
            <v>2240505</v>
          </cell>
          <cell r="B1292" t="str">
            <v>地震预测预报</v>
          </cell>
          <cell r="C1292">
            <v>2</v>
          </cell>
        </row>
        <row r="1293">
          <cell r="A1293">
            <v>2240506</v>
          </cell>
          <cell r="B1293" t="str">
            <v>地震灾害预防</v>
          </cell>
          <cell r="C1293">
            <v>0</v>
          </cell>
        </row>
        <row r="1294">
          <cell r="A1294">
            <v>2240507</v>
          </cell>
          <cell r="B1294" t="str">
            <v>地震应急救援</v>
          </cell>
          <cell r="C1294">
            <v>0</v>
          </cell>
        </row>
        <row r="1295">
          <cell r="A1295">
            <v>2240508</v>
          </cell>
          <cell r="B1295" t="str">
            <v>地震环境探察</v>
          </cell>
          <cell r="C1295">
            <v>0</v>
          </cell>
        </row>
        <row r="1296">
          <cell r="A1296">
            <v>2240509</v>
          </cell>
          <cell r="B1296" t="str">
            <v>防震减灾信息管理</v>
          </cell>
          <cell r="C1296">
            <v>0</v>
          </cell>
        </row>
        <row r="1297">
          <cell r="A1297">
            <v>2240510</v>
          </cell>
          <cell r="B1297" t="str">
            <v>防震减灾基础管理</v>
          </cell>
          <cell r="C1297">
            <v>0</v>
          </cell>
        </row>
        <row r="1298">
          <cell r="A1298">
            <v>2240550</v>
          </cell>
          <cell r="B1298" t="str">
            <v>地震事业机构</v>
          </cell>
          <cell r="C1298">
            <v>0</v>
          </cell>
        </row>
        <row r="1299">
          <cell r="A1299">
            <v>2240599</v>
          </cell>
          <cell r="B1299" t="str">
            <v>其他地震事务支出</v>
          </cell>
          <cell r="C1299">
            <v>0</v>
          </cell>
        </row>
        <row r="1300">
          <cell r="A1300">
            <v>22406</v>
          </cell>
          <cell r="B1300" t="str">
            <v>自然灾害防治</v>
          </cell>
          <cell r="C1300">
            <v>436</v>
          </cell>
        </row>
        <row r="1301">
          <cell r="A1301">
            <v>2240601</v>
          </cell>
          <cell r="B1301" t="str">
            <v>地质灾害防治</v>
          </cell>
          <cell r="C1301">
            <v>189</v>
          </cell>
        </row>
        <row r="1302">
          <cell r="A1302">
            <v>2240602</v>
          </cell>
          <cell r="B1302" t="str">
            <v>森林草原防灾减灾</v>
          </cell>
          <cell r="C1302">
            <v>227</v>
          </cell>
        </row>
        <row r="1303">
          <cell r="A1303">
            <v>2240699</v>
          </cell>
          <cell r="B1303" t="str">
            <v>其他自然灾害防治支出</v>
          </cell>
          <cell r="C1303">
            <v>20</v>
          </cell>
        </row>
        <row r="1304">
          <cell r="A1304">
            <v>22407</v>
          </cell>
          <cell r="B1304" t="str">
            <v>自然灾害救灾及恢复重建支出</v>
          </cell>
          <cell r="C1304">
            <v>77</v>
          </cell>
        </row>
        <row r="1305">
          <cell r="A1305">
            <v>2240703</v>
          </cell>
          <cell r="B1305" t="str">
            <v>自然灾害救灾补助</v>
          </cell>
          <cell r="C1305">
            <v>77</v>
          </cell>
        </row>
        <row r="1306">
          <cell r="A1306">
            <v>2240704</v>
          </cell>
          <cell r="B1306" t="str">
            <v>自然灾害灾后重建补助</v>
          </cell>
          <cell r="C1306">
            <v>0</v>
          </cell>
        </row>
        <row r="1307">
          <cell r="A1307">
            <v>2240799</v>
          </cell>
          <cell r="B1307" t="str">
            <v>其他自然灾害救灾及恢复重建支出</v>
          </cell>
          <cell r="C1307">
            <v>0</v>
          </cell>
        </row>
        <row r="1308">
          <cell r="A1308">
            <v>22499</v>
          </cell>
          <cell r="B1308" t="str">
            <v>其他灾害防治及应急管理支出</v>
          </cell>
          <cell r="C1308">
            <v>35</v>
          </cell>
        </row>
        <row r="1309">
          <cell r="A1309">
            <v>2249999</v>
          </cell>
          <cell r="B1309" t="str">
            <v>其他灾害防治及应急管理支出</v>
          </cell>
          <cell r="C1309">
            <v>35</v>
          </cell>
        </row>
        <row r="1310">
          <cell r="A1310" t="str">
            <v>224A</v>
          </cell>
          <cell r="B1310" t="str">
            <v>省对下专项转移支付补助</v>
          </cell>
        </row>
        <row r="1311">
          <cell r="A1311">
            <v>227</v>
          </cell>
          <cell r="B1311" t="str">
            <v>二十二、预备费</v>
          </cell>
          <cell r="C1311">
            <v>4000</v>
          </cell>
        </row>
        <row r="1312">
          <cell r="A1312">
            <v>232</v>
          </cell>
          <cell r="B1312" t="str">
            <v>二十三、债务付息支出</v>
          </cell>
          <cell r="C1312">
            <v>9200</v>
          </cell>
        </row>
        <row r="1313">
          <cell r="A1313">
            <v>23203</v>
          </cell>
          <cell r="B1313" t="str">
            <v>地方政府一般债务付息支出</v>
          </cell>
          <cell r="C1313">
            <v>9200</v>
          </cell>
        </row>
        <row r="1314">
          <cell r="A1314">
            <v>2320301</v>
          </cell>
          <cell r="B1314" t="str">
            <v>地方政府一般债券付息支出</v>
          </cell>
          <cell r="C1314">
            <v>9200</v>
          </cell>
        </row>
        <row r="1315">
          <cell r="A1315">
            <v>2320302</v>
          </cell>
          <cell r="B1315" t="str">
            <v>地方政府向外国政府借款付息支出</v>
          </cell>
          <cell r="C1315">
            <v>0</v>
          </cell>
        </row>
        <row r="1316">
          <cell r="A1316">
            <v>2320303</v>
          </cell>
          <cell r="B1316" t="str">
            <v>地方政府向国际组织借款付息支出</v>
          </cell>
          <cell r="C1316">
            <v>0</v>
          </cell>
        </row>
        <row r="1317">
          <cell r="A1317">
            <v>2320399</v>
          </cell>
          <cell r="B1317" t="str">
            <v>地方政府其他一般债务付息支出</v>
          </cell>
          <cell r="C1317">
            <v>0</v>
          </cell>
        </row>
        <row r="1318">
          <cell r="A1318" t="str">
            <v>232A</v>
          </cell>
          <cell r="B1318" t="str">
            <v>省对下专项转移支付补助</v>
          </cell>
        </row>
        <row r="1319">
          <cell r="A1319">
            <v>233</v>
          </cell>
          <cell r="B1319" t="str">
            <v>二十四、债务发行费用支出</v>
          </cell>
          <cell r="C1319">
            <v>28</v>
          </cell>
        </row>
        <row r="1320">
          <cell r="A1320">
            <v>23303</v>
          </cell>
          <cell r="B1320" t="str">
            <v>地方政府一般债务发行费用支出</v>
          </cell>
          <cell r="C1320">
            <v>28</v>
          </cell>
        </row>
        <row r="1321">
          <cell r="A1321">
            <v>229</v>
          </cell>
          <cell r="B1321" t="str">
            <v>二十五、其他支出</v>
          </cell>
          <cell r="C1321">
            <v>4840</v>
          </cell>
        </row>
        <row r="1322">
          <cell r="A1322">
            <v>22902</v>
          </cell>
          <cell r="B1322" t="str">
            <v>年初预留</v>
          </cell>
          <cell r="C1322">
            <v>4750</v>
          </cell>
        </row>
        <row r="1323">
          <cell r="A1323">
            <v>22999</v>
          </cell>
          <cell r="B1323" t="str">
            <v>其他支出</v>
          </cell>
          <cell r="C1323">
            <v>90</v>
          </cell>
        </row>
        <row r="1324">
          <cell r="A1324" t="str">
            <v>229A</v>
          </cell>
          <cell r="B1324" t="str">
            <v>省对下专项转移支付补助</v>
          </cell>
        </row>
        <row r="1326">
          <cell r="B1326" t="str">
            <v>省本级一般公共预算支出</v>
          </cell>
          <cell r="C1326">
            <v>233450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封面"/>
      <sheetName val="目录"/>
      <sheetName val="空白页"/>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1"/>
      <sheetName val="20-2"/>
      <sheetName val="21"/>
      <sheetName val="22-1"/>
      <sheetName val="22-2"/>
      <sheetName val="23"/>
      <sheetName val="24"/>
      <sheetName val="25"/>
      <sheetName val="26"/>
      <sheetName val="27"/>
      <sheetName val="28"/>
      <sheetName val="29"/>
      <sheetName val="30"/>
      <sheetName val="31"/>
      <sheetName val="33"/>
      <sheetName val="32"/>
      <sheetName val="34"/>
      <sheetName val="35"/>
      <sheetName val="36"/>
      <sheetName val="37"/>
      <sheetName val="38"/>
      <sheetName val="39"/>
      <sheetName val="40"/>
      <sheetName val="41"/>
      <sheetName val="42"/>
      <sheetName val="43"/>
      <sheetName val="44"/>
      <sheetName val="45"/>
      <sheetName val="46"/>
      <sheetName val="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A4">
            <v>207</v>
          </cell>
          <cell r="B4" t="str">
            <v>一、文化旅游体育与传媒支出</v>
          </cell>
          <cell r="C4">
            <v>3</v>
          </cell>
          <cell r="D4">
            <v>0</v>
          </cell>
          <cell r="E4">
            <v>0</v>
          </cell>
          <cell r="F4">
            <v>0</v>
          </cell>
        </row>
        <row r="5">
          <cell r="A5">
            <v>20707</v>
          </cell>
          <cell r="B5" t="str">
            <v>国家电影事业发展专项资金安排的支出</v>
          </cell>
          <cell r="C5">
            <v>3</v>
          </cell>
          <cell r="D5">
            <v>0</v>
          </cell>
          <cell r="E5">
            <v>0</v>
          </cell>
          <cell r="F5">
            <v>0</v>
          </cell>
        </row>
        <row r="6">
          <cell r="A6">
            <v>2070701</v>
          </cell>
          <cell r="B6" t="str">
            <v>资助国产影片放映</v>
          </cell>
          <cell r="C6">
            <v>0</v>
          </cell>
        </row>
        <row r="6">
          <cell r="F6">
            <v>0</v>
          </cell>
        </row>
        <row r="7">
          <cell r="A7">
            <v>2070702</v>
          </cell>
          <cell r="B7" t="str">
            <v>资助影院建设</v>
          </cell>
          <cell r="C7">
            <v>0</v>
          </cell>
        </row>
        <row r="7">
          <cell r="F7">
            <v>0</v>
          </cell>
        </row>
        <row r="8">
          <cell r="A8">
            <v>2070703</v>
          </cell>
          <cell r="B8" t="str">
            <v>资助少数民族语电影译制</v>
          </cell>
          <cell r="C8">
            <v>0</v>
          </cell>
        </row>
        <row r="8">
          <cell r="F8">
            <v>0</v>
          </cell>
        </row>
        <row r="9">
          <cell r="A9">
            <v>2070704</v>
          </cell>
          <cell r="B9" t="str">
            <v>购买农村电影公益性放映版权服务</v>
          </cell>
          <cell r="C9">
            <v>0</v>
          </cell>
        </row>
        <row r="9">
          <cell r="F9">
            <v>0</v>
          </cell>
        </row>
        <row r="10">
          <cell r="A10">
            <v>2070799</v>
          </cell>
          <cell r="B10" t="str">
            <v>其他国家电影事业发展专项资金支出</v>
          </cell>
          <cell r="C10">
            <v>3</v>
          </cell>
        </row>
        <row r="10">
          <cell r="F10">
            <v>0</v>
          </cell>
        </row>
        <row r="11">
          <cell r="A11">
            <v>20709</v>
          </cell>
          <cell r="B11" t="str">
            <v>旅游发展基金支出</v>
          </cell>
          <cell r="C11">
            <v>0</v>
          </cell>
          <cell r="D11">
            <v>0</v>
          </cell>
          <cell r="E11">
            <v>0</v>
          </cell>
          <cell r="F11">
            <v>0</v>
          </cell>
        </row>
        <row r="12">
          <cell r="A12">
            <v>2070901</v>
          </cell>
          <cell r="B12" t="str">
            <v>宣传促销</v>
          </cell>
          <cell r="C12">
            <v>0</v>
          </cell>
        </row>
        <row r="12">
          <cell r="F12">
            <v>0</v>
          </cell>
        </row>
        <row r="13">
          <cell r="A13">
            <v>2070902</v>
          </cell>
          <cell r="B13" t="str">
            <v>行业规划</v>
          </cell>
          <cell r="C13">
            <v>0</v>
          </cell>
        </row>
        <row r="13">
          <cell r="F13">
            <v>0</v>
          </cell>
        </row>
        <row r="14">
          <cell r="A14">
            <v>2070903</v>
          </cell>
          <cell r="B14" t="str">
            <v>旅游事业补助</v>
          </cell>
          <cell r="C14">
            <v>0</v>
          </cell>
        </row>
        <row r="14">
          <cell r="F14">
            <v>0</v>
          </cell>
        </row>
        <row r="15">
          <cell r="A15">
            <v>2070904</v>
          </cell>
          <cell r="B15" t="str">
            <v>地方旅游开发项目补助</v>
          </cell>
          <cell r="C15">
            <v>0</v>
          </cell>
        </row>
        <row r="15">
          <cell r="F15">
            <v>0</v>
          </cell>
        </row>
        <row r="16">
          <cell r="A16">
            <v>2070999</v>
          </cell>
          <cell r="B16" t="str">
            <v>其他旅游发展基金支出</v>
          </cell>
          <cell r="C16">
            <v>0</v>
          </cell>
        </row>
        <row r="16">
          <cell r="F16">
            <v>0</v>
          </cell>
        </row>
        <row r="17">
          <cell r="A17">
            <v>20710</v>
          </cell>
          <cell r="B17" t="str">
            <v>国家电影事业发展专项资金对应专项债务收入安排的支出</v>
          </cell>
          <cell r="C17">
            <v>0</v>
          </cell>
          <cell r="D17">
            <v>0</v>
          </cell>
          <cell r="E17">
            <v>0</v>
          </cell>
          <cell r="F17">
            <v>0</v>
          </cell>
        </row>
        <row r="18">
          <cell r="A18">
            <v>2071001</v>
          </cell>
          <cell r="B18" t="str">
            <v>资助城市影院</v>
          </cell>
          <cell r="C18">
            <v>0</v>
          </cell>
        </row>
        <row r="18">
          <cell r="F18">
            <v>0</v>
          </cell>
        </row>
        <row r="19">
          <cell r="A19">
            <v>2071099</v>
          </cell>
          <cell r="B19" t="str">
            <v>其他国家电影事业发展专项资金对应专项债务收入支出</v>
          </cell>
          <cell r="C19">
            <v>0</v>
          </cell>
        </row>
        <row r="19">
          <cell r="F19">
            <v>0</v>
          </cell>
        </row>
        <row r="20">
          <cell r="A20">
            <v>208</v>
          </cell>
          <cell r="B20" t="str">
            <v>二、社会保障和就业支出</v>
          </cell>
          <cell r="C20">
            <v>245</v>
          </cell>
          <cell r="D20">
            <v>0</v>
          </cell>
          <cell r="E20">
            <v>0</v>
          </cell>
          <cell r="F20">
            <v>0</v>
          </cell>
        </row>
        <row r="21">
          <cell r="A21">
            <v>20822</v>
          </cell>
          <cell r="B21" t="str">
            <v>大中型水库移民后期扶持基金支出</v>
          </cell>
          <cell r="C21">
            <v>245</v>
          </cell>
          <cell r="D21">
            <v>0</v>
          </cell>
          <cell r="E21">
            <v>0</v>
          </cell>
          <cell r="F21">
            <v>0</v>
          </cell>
        </row>
        <row r="22">
          <cell r="A22">
            <v>2082201</v>
          </cell>
          <cell r="B22" t="str">
            <v>移民补助</v>
          </cell>
          <cell r="C22">
            <v>245</v>
          </cell>
        </row>
        <row r="22">
          <cell r="F22">
            <v>0</v>
          </cell>
        </row>
        <row r="23">
          <cell r="A23">
            <v>2082202</v>
          </cell>
          <cell r="B23" t="str">
            <v>基础设施建设和经济发展</v>
          </cell>
          <cell r="C23">
            <v>0</v>
          </cell>
        </row>
        <row r="23">
          <cell r="F23">
            <v>0</v>
          </cell>
        </row>
        <row r="24">
          <cell r="A24">
            <v>2082299</v>
          </cell>
          <cell r="B24" t="str">
            <v>其他大中型水库移民后期扶持基金支出</v>
          </cell>
          <cell r="C24">
            <v>0</v>
          </cell>
        </row>
        <row r="24">
          <cell r="F24">
            <v>0</v>
          </cell>
        </row>
        <row r="25">
          <cell r="A25">
            <v>20823</v>
          </cell>
          <cell r="B25" t="str">
            <v>小型水库移民扶助基金安排的支出</v>
          </cell>
          <cell r="C25">
            <v>0</v>
          </cell>
          <cell r="D25">
            <v>0</v>
          </cell>
          <cell r="E25">
            <v>0</v>
          </cell>
          <cell r="F25">
            <v>0</v>
          </cell>
        </row>
        <row r="26">
          <cell r="A26">
            <v>2082301</v>
          </cell>
          <cell r="B26" t="str">
            <v>移民补助</v>
          </cell>
          <cell r="C26">
            <v>0</v>
          </cell>
        </row>
        <row r="26">
          <cell r="F26">
            <v>0</v>
          </cell>
        </row>
        <row r="27">
          <cell r="A27">
            <v>2082302</v>
          </cell>
          <cell r="B27" t="str">
            <v>基础设施建设和经济发展</v>
          </cell>
          <cell r="C27">
            <v>0</v>
          </cell>
        </row>
        <row r="27">
          <cell r="F27">
            <v>0</v>
          </cell>
        </row>
        <row r="28">
          <cell r="A28">
            <v>2082399</v>
          </cell>
          <cell r="B28" t="str">
            <v>其他小型水库移民扶助基金支出</v>
          </cell>
          <cell r="C28">
            <v>0</v>
          </cell>
        </row>
        <row r="28">
          <cell r="F28">
            <v>0</v>
          </cell>
        </row>
        <row r="29">
          <cell r="A29">
            <v>20829</v>
          </cell>
          <cell r="B29" t="str">
            <v>小型水库移民扶助基金对应专项债务收入安排的支出</v>
          </cell>
          <cell r="C29">
            <v>0</v>
          </cell>
          <cell r="D29">
            <v>0</v>
          </cell>
          <cell r="E29">
            <v>0</v>
          </cell>
          <cell r="F29">
            <v>0</v>
          </cell>
        </row>
        <row r="30">
          <cell r="A30">
            <v>2082901</v>
          </cell>
          <cell r="B30" t="str">
            <v>基础设施建设和经济发展</v>
          </cell>
          <cell r="C30">
            <v>0</v>
          </cell>
        </row>
        <row r="30">
          <cell r="F30">
            <v>0</v>
          </cell>
        </row>
        <row r="31">
          <cell r="A31">
            <v>2082999</v>
          </cell>
          <cell r="B31" t="str">
            <v>其他小型水库移民扶助基金对应专项债务收入安排的支出</v>
          </cell>
          <cell r="C31">
            <v>0</v>
          </cell>
        </row>
        <row r="31">
          <cell r="F31">
            <v>0</v>
          </cell>
        </row>
        <row r="32">
          <cell r="A32">
            <v>211</v>
          </cell>
          <cell r="B32" t="str">
            <v>三、节能环保支出</v>
          </cell>
          <cell r="C32">
            <v>0</v>
          </cell>
          <cell r="D32">
            <v>0</v>
          </cell>
          <cell r="E32">
            <v>0</v>
          </cell>
          <cell r="F32">
            <v>0</v>
          </cell>
        </row>
        <row r="33">
          <cell r="A33">
            <v>21160</v>
          </cell>
          <cell r="B33" t="str">
            <v>可再生能源电价附加收入安排的支出</v>
          </cell>
          <cell r="C33">
            <v>0</v>
          </cell>
          <cell r="D33">
            <v>0</v>
          </cell>
          <cell r="E33">
            <v>0</v>
          </cell>
          <cell r="F33">
            <v>0</v>
          </cell>
        </row>
        <row r="34">
          <cell r="A34">
            <v>2116001</v>
          </cell>
          <cell r="B34" t="str">
            <v>风力发电补助</v>
          </cell>
          <cell r="C34">
            <v>0</v>
          </cell>
        </row>
        <row r="34">
          <cell r="F34">
            <v>0</v>
          </cell>
        </row>
        <row r="35">
          <cell r="A35">
            <v>2116002</v>
          </cell>
          <cell r="B35" t="str">
            <v>太阳能发电补助</v>
          </cell>
          <cell r="C35">
            <v>0</v>
          </cell>
        </row>
        <row r="35">
          <cell r="F35">
            <v>0</v>
          </cell>
        </row>
        <row r="36">
          <cell r="A36">
            <v>2116003</v>
          </cell>
          <cell r="B36" t="str">
            <v>生物质能发电补助</v>
          </cell>
          <cell r="C36">
            <v>0</v>
          </cell>
        </row>
        <row r="36">
          <cell r="F36">
            <v>0</v>
          </cell>
        </row>
        <row r="37">
          <cell r="A37">
            <v>2116099</v>
          </cell>
          <cell r="B37" t="str">
            <v>其他可再生能源电价附加收入安排的支出</v>
          </cell>
          <cell r="C37">
            <v>0</v>
          </cell>
        </row>
        <row r="37">
          <cell r="F37">
            <v>0</v>
          </cell>
        </row>
        <row r="38">
          <cell r="A38">
            <v>21161</v>
          </cell>
          <cell r="B38" t="str">
            <v>废弃电器电子产品处理基金支出</v>
          </cell>
          <cell r="C38">
            <v>0</v>
          </cell>
          <cell r="D38">
            <v>0</v>
          </cell>
          <cell r="E38">
            <v>0</v>
          </cell>
          <cell r="F38">
            <v>0</v>
          </cell>
        </row>
        <row r="39">
          <cell r="A39">
            <v>2116101</v>
          </cell>
          <cell r="B39" t="str">
            <v>回收处理费用补贴</v>
          </cell>
          <cell r="C39">
            <v>0</v>
          </cell>
        </row>
        <row r="39">
          <cell r="F39">
            <v>0</v>
          </cell>
        </row>
        <row r="40">
          <cell r="A40">
            <v>2116102</v>
          </cell>
          <cell r="B40" t="str">
            <v>信息系统建设</v>
          </cell>
          <cell r="C40">
            <v>0</v>
          </cell>
        </row>
        <row r="40">
          <cell r="F40">
            <v>0</v>
          </cell>
        </row>
        <row r="41">
          <cell r="A41">
            <v>2116103</v>
          </cell>
          <cell r="B41" t="str">
            <v>基金征管经费</v>
          </cell>
          <cell r="C41">
            <v>0</v>
          </cell>
        </row>
        <row r="41">
          <cell r="F41">
            <v>0</v>
          </cell>
        </row>
        <row r="42">
          <cell r="A42">
            <v>2116104</v>
          </cell>
          <cell r="B42" t="str">
            <v>其他废弃电器电子产品处理基金支出</v>
          </cell>
          <cell r="C42">
            <v>0</v>
          </cell>
        </row>
        <row r="42">
          <cell r="F42">
            <v>0</v>
          </cell>
        </row>
        <row r="43">
          <cell r="A43">
            <v>212</v>
          </cell>
          <cell r="B43" t="str">
            <v>四、城乡社区支出</v>
          </cell>
          <cell r="C43">
            <v>218887</v>
          </cell>
          <cell r="D43">
            <v>0</v>
          </cell>
          <cell r="E43">
            <v>0</v>
          </cell>
          <cell r="F43">
            <v>110821</v>
          </cell>
        </row>
        <row r="44">
          <cell r="A44">
            <v>21208</v>
          </cell>
          <cell r="B44" t="str">
            <v>国有土地使用权出让收入安排的支出</v>
          </cell>
          <cell r="C44">
            <v>217806</v>
          </cell>
          <cell r="D44">
            <v>0</v>
          </cell>
          <cell r="E44">
            <v>0</v>
          </cell>
          <cell r="F44">
            <v>110821</v>
          </cell>
        </row>
        <row r="45">
          <cell r="A45">
            <v>2120801</v>
          </cell>
          <cell r="B45" t="str">
            <v>征地和拆迁补偿支出</v>
          </cell>
          <cell r="C45">
            <v>17370</v>
          </cell>
        </row>
        <row r="45">
          <cell r="F45">
            <v>14573</v>
          </cell>
        </row>
        <row r="46">
          <cell r="A46">
            <v>2120802</v>
          </cell>
          <cell r="B46" t="str">
            <v>土地开发支出</v>
          </cell>
          <cell r="C46">
            <v>0</v>
          </cell>
        </row>
        <row r="46">
          <cell r="F46">
            <v>0</v>
          </cell>
        </row>
        <row r="47">
          <cell r="A47">
            <v>2120803</v>
          </cell>
          <cell r="B47" t="str">
            <v>城市建设支出</v>
          </cell>
          <cell r="C47">
            <v>0</v>
          </cell>
        </row>
        <row r="47">
          <cell r="F47">
            <v>0</v>
          </cell>
        </row>
        <row r="48">
          <cell r="A48">
            <v>2120804</v>
          </cell>
          <cell r="B48" t="str">
            <v>农村基础设施建设支出</v>
          </cell>
          <cell r="C48">
            <v>0</v>
          </cell>
        </row>
        <row r="48">
          <cell r="F48">
            <v>0</v>
          </cell>
        </row>
        <row r="49">
          <cell r="A49">
            <v>2120805</v>
          </cell>
          <cell r="B49" t="str">
            <v>补助被征地农民支出</v>
          </cell>
          <cell r="C49">
            <v>0</v>
          </cell>
        </row>
        <row r="49">
          <cell r="F49">
            <v>0</v>
          </cell>
        </row>
        <row r="50">
          <cell r="A50">
            <v>2120806</v>
          </cell>
          <cell r="B50" t="str">
            <v>土地出让业务支出</v>
          </cell>
          <cell r="C50">
            <v>0</v>
          </cell>
        </row>
        <row r="50">
          <cell r="F50">
            <v>0</v>
          </cell>
        </row>
        <row r="51">
          <cell r="A51">
            <v>2120807</v>
          </cell>
          <cell r="B51" t="str">
            <v>廉租住房支出</v>
          </cell>
          <cell r="C51">
            <v>0</v>
          </cell>
        </row>
        <row r="51">
          <cell r="F51">
            <v>0</v>
          </cell>
        </row>
        <row r="52">
          <cell r="A52">
            <v>2120809</v>
          </cell>
          <cell r="B52" t="str">
            <v>支付破产或改制企业职工安置费</v>
          </cell>
          <cell r="C52">
            <v>0</v>
          </cell>
        </row>
        <row r="52">
          <cell r="F52">
            <v>0</v>
          </cell>
        </row>
        <row r="53">
          <cell r="A53">
            <v>2120810</v>
          </cell>
          <cell r="B53" t="str">
            <v>棚户区改造支出</v>
          </cell>
          <cell r="C53">
            <v>0</v>
          </cell>
        </row>
        <row r="53">
          <cell r="F53">
            <v>0</v>
          </cell>
        </row>
        <row r="54">
          <cell r="A54">
            <v>2120811</v>
          </cell>
          <cell r="B54" t="str">
            <v>公共租赁住房支出</v>
          </cell>
          <cell r="C54">
            <v>0</v>
          </cell>
        </row>
        <row r="54">
          <cell r="F54">
            <v>0</v>
          </cell>
        </row>
        <row r="55">
          <cell r="A55">
            <v>2120813</v>
          </cell>
          <cell r="B55" t="str">
            <v>保障性住房租金补贴</v>
          </cell>
          <cell r="C55">
            <v>0</v>
          </cell>
        </row>
        <row r="55">
          <cell r="F55">
            <v>0</v>
          </cell>
        </row>
        <row r="56">
          <cell r="A56">
            <v>2120814</v>
          </cell>
          <cell r="B56" t="str">
            <v>农业生产发展支出●</v>
          </cell>
          <cell r="C56">
            <v>0</v>
          </cell>
        </row>
        <row r="56">
          <cell r="F56">
            <v>379</v>
          </cell>
        </row>
        <row r="57">
          <cell r="A57">
            <v>2120815</v>
          </cell>
          <cell r="B57" t="str">
            <v>农村社会事业支出●</v>
          </cell>
          <cell r="C57">
            <v>0</v>
          </cell>
        </row>
        <row r="57">
          <cell r="F57">
            <v>300</v>
          </cell>
        </row>
        <row r="58">
          <cell r="A58">
            <v>2120816</v>
          </cell>
          <cell r="B58" t="str">
            <v>农业农村生态环境支出●</v>
          </cell>
          <cell r="C58">
            <v>0</v>
          </cell>
        </row>
        <row r="58">
          <cell r="F58">
            <v>1938</v>
          </cell>
        </row>
        <row r="59">
          <cell r="A59">
            <v>2120899</v>
          </cell>
          <cell r="B59" t="str">
            <v>其他国有土地使用权出让收入安排的支出</v>
          </cell>
          <cell r="C59">
            <v>200436</v>
          </cell>
        </row>
        <row r="59">
          <cell r="F59">
            <v>93631</v>
          </cell>
        </row>
        <row r="60">
          <cell r="A60">
            <v>21210</v>
          </cell>
          <cell r="B60" t="str">
            <v>国有土地收益基金安排的支出</v>
          </cell>
          <cell r="C60">
            <v>0</v>
          </cell>
          <cell r="D60">
            <v>0</v>
          </cell>
          <cell r="E60">
            <v>0</v>
          </cell>
          <cell r="F60">
            <v>0</v>
          </cell>
        </row>
        <row r="61">
          <cell r="A61">
            <v>2121001</v>
          </cell>
          <cell r="B61" t="str">
            <v>征地和拆迁补偿支出</v>
          </cell>
          <cell r="C61">
            <v>0</v>
          </cell>
        </row>
        <row r="61">
          <cell r="F61">
            <v>0</v>
          </cell>
        </row>
        <row r="62">
          <cell r="A62">
            <v>2121002</v>
          </cell>
          <cell r="B62" t="str">
            <v>土地开发支出</v>
          </cell>
          <cell r="C62">
            <v>0</v>
          </cell>
        </row>
        <row r="62">
          <cell r="F62">
            <v>0</v>
          </cell>
        </row>
        <row r="63">
          <cell r="A63">
            <v>2121099</v>
          </cell>
          <cell r="B63" t="str">
            <v>其他国有土地收益基金支出</v>
          </cell>
          <cell r="C63">
            <v>0</v>
          </cell>
        </row>
        <row r="63">
          <cell r="F63">
            <v>0</v>
          </cell>
        </row>
        <row r="64">
          <cell r="A64">
            <v>21211</v>
          </cell>
          <cell r="B64" t="str">
            <v>农业土地开发资金安排的支出</v>
          </cell>
        </row>
        <row r="65">
          <cell r="A65">
            <v>21213</v>
          </cell>
          <cell r="B65" t="str">
            <v>城市基础设施配套费安排的支出</v>
          </cell>
          <cell r="C65">
            <v>0</v>
          </cell>
          <cell r="D65">
            <v>0</v>
          </cell>
          <cell r="E65">
            <v>0</v>
          </cell>
          <cell r="F65">
            <v>0</v>
          </cell>
        </row>
        <row r="66">
          <cell r="A66">
            <v>2121301</v>
          </cell>
          <cell r="B66" t="str">
            <v>城市公共设施</v>
          </cell>
          <cell r="C66">
            <v>0</v>
          </cell>
        </row>
        <row r="66">
          <cell r="F66">
            <v>0</v>
          </cell>
        </row>
        <row r="67">
          <cell r="A67">
            <v>2121302</v>
          </cell>
          <cell r="B67" t="str">
            <v>城市环境卫生</v>
          </cell>
          <cell r="C67">
            <v>0</v>
          </cell>
        </row>
        <row r="67">
          <cell r="F67">
            <v>0</v>
          </cell>
        </row>
        <row r="68">
          <cell r="A68">
            <v>2121303</v>
          </cell>
          <cell r="B68" t="str">
            <v>公有房屋</v>
          </cell>
          <cell r="C68">
            <v>0</v>
          </cell>
        </row>
        <row r="68">
          <cell r="F68">
            <v>0</v>
          </cell>
        </row>
        <row r="69">
          <cell r="A69">
            <v>2121304</v>
          </cell>
          <cell r="B69" t="str">
            <v>城市防洪</v>
          </cell>
          <cell r="C69">
            <v>0</v>
          </cell>
        </row>
        <row r="69">
          <cell r="F69">
            <v>0</v>
          </cell>
        </row>
        <row r="70">
          <cell r="A70">
            <v>2121399</v>
          </cell>
          <cell r="B70" t="str">
            <v>其他城市基础设施配套费安排的支出</v>
          </cell>
          <cell r="C70">
            <v>0</v>
          </cell>
        </row>
        <row r="70">
          <cell r="F70">
            <v>0</v>
          </cell>
        </row>
        <row r="71">
          <cell r="A71">
            <v>21214</v>
          </cell>
          <cell r="B71" t="str">
            <v>污水处理费收入安排的支出</v>
          </cell>
          <cell r="C71">
            <v>1081</v>
          </cell>
          <cell r="D71">
            <v>0</v>
          </cell>
          <cell r="E71">
            <v>0</v>
          </cell>
          <cell r="F71">
            <v>0</v>
          </cell>
        </row>
        <row r="72">
          <cell r="A72">
            <v>2121401</v>
          </cell>
          <cell r="B72" t="str">
            <v>污水处理设施建设和运营</v>
          </cell>
          <cell r="C72">
            <v>1081</v>
          </cell>
        </row>
        <row r="72">
          <cell r="F72">
            <v>0</v>
          </cell>
        </row>
        <row r="73">
          <cell r="A73">
            <v>2121402</v>
          </cell>
          <cell r="B73" t="str">
            <v>代征手续费</v>
          </cell>
          <cell r="C73">
            <v>0</v>
          </cell>
        </row>
        <row r="73">
          <cell r="F73">
            <v>0</v>
          </cell>
        </row>
        <row r="74">
          <cell r="A74">
            <v>2121499</v>
          </cell>
          <cell r="B74" t="str">
            <v>其他污水处理费安排的支出</v>
          </cell>
          <cell r="C74">
            <v>0</v>
          </cell>
        </row>
        <row r="74">
          <cell r="F74">
            <v>0</v>
          </cell>
        </row>
        <row r="75">
          <cell r="A75">
            <v>21215</v>
          </cell>
          <cell r="B75" t="str">
            <v>土地储备专项债券收入安排的支出</v>
          </cell>
          <cell r="C75">
            <v>0</v>
          </cell>
          <cell r="D75">
            <v>0</v>
          </cell>
          <cell r="E75">
            <v>0</v>
          </cell>
          <cell r="F75">
            <v>0</v>
          </cell>
        </row>
        <row r="76">
          <cell r="A76">
            <v>2121501</v>
          </cell>
          <cell r="B76" t="str">
            <v>征地和拆迁补偿支出</v>
          </cell>
          <cell r="C76">
            <v>0</v>
          </cell>
        </row>
        <row r="76">
          <cell r="F76">
            <v>0</v>
          </cell>
        </row>
        <row r="77">
          <cell r="A77">
            <v>2121502</v>
          </cell>
          <cell r="B77" t="str">
            <v>土地开发支出</v>
          </cell>
          <cell r="C77">
            <v>0</v>
          </cell>
        </row>
        <row r="77">
          <cell r="F77">
            <v>0</v>
          </cell>
        </row>
        <row r="78">
          <cell r="A78">
            <v>2121599</v>
          </cell>
          <cell r="B78" t="str">
            <v>其他土地储备专项债券收入安排的支出</v>
          </cell>
          <cell r="C78">
            <v>0</v>
          </cell>
        </row>
        <row r="78">
          <cell r="F78">
            <v>0</v>
          </cell>
        </row>
        <row r="79">
          <cell r="A79">
            <v>21216</v>
          </cell>
          <cell r="B79" t="str">
            <v>棚户区改造专项债券收入安排的支出</v>
          </cell>
          <cell r="C79">
            <v>0</v>
          </cell>
          <cell r="D79">
            <v>0</v>
          </cell>
          <cell r="E79">
            <v>0</v>
          </cell>
          <cell r="F79">
            <v>0</v>
          </cell>
        </row>
        <row r="80">
          <cell r="A80">
            <v>2121601</v>
          </cell>
          <cell r="B80" t="str">
            <v>征地和拆迁补偿支出</v>
          </cell>
          <cell r="C80">
            <v>0</v>
          </cell>
        </row>
        <row r="80">
          <cell r="F80">
            <v>0</v>
          </cell>
        </row>
        <row r="81">
          <cell r="A81">
            <v>2121602</v>
          </cell>
          <cell r="B81" t="str">
            <v>土地开发支出</v>
          </cell>
          <cell r="C81">
            <v>0</v>
          </cell>
        </row>
        <row r="81">
          <cell r="F81">
            <v>0</v>
          </cell>
        </row>
        <row r="82">
          <cell r="A82">
            <v>2121699</v>
          </cell>
          <cell r="B82" t="str">
            <v>其他棚户区改造专项债券收入安排的支出</v>
          </cell>
          <cell r="C82">
            <v>0</v>
          </cell>
        </row>
        <row r="82">
          <cell r="F82">
            <v>0</v>
          </cell>
        </row>
        <row r="83">
          <cell r="A83">
            <v>21217</v>
          </cell>
          <cell r="B83" t="str">
            <v>城市基础设施配套费对应专项债务收入安排的支出</v>
          </cell>
          <cell r="C83">
            <v>0</v>
          </cell>
          <cell r="D83">
            <v>0</v>
          </cell>
          <cell r="E83">
            <v>0</v>
          </cell>
          <cell r="F83">
            <v>0</v>
          </cell>
        </row>
        <row r="84">
          <cell r="A84">
            <v>2121701</v>
          </cell>
          <cell r="B84" t="str">
            <v>城市公共设施</v>
          </cell>
          <cell r="C84">
            <v>0</v>
          </cell>
        </row>
        <row r="84">
          <cell r="F84">
            <v>0</v>
          </cell>
        </row>
        <row r="85">
          <cell r="A85">
            <v>2121702</v>
          </cell>
          <cell r="B85" t="str">
            <v>城市环境卫生</v>
          </cell>
          <cell r="C85">
            <v>0</v>
          </cell>
        </row>
        <row r="85">
          <cell r="F85">
            <v>0</v>
          </cell>
        </row>
        <row r="86">
          <cell r="A86">
            <v>2121703</v>
          </cell>
          <cell r="B86" t="str">
            <v>公有房屋</v>
          </cell>
          <cell r="C86">
            <v>0</v>
          </cell>
        </row>
        <row r="86">
          <cell r="F86">
            <v>0</v>
          </cell>
        </row>
        <row r="87">
          <cell r="A87">
            <v>2121704</v>
          </cell>
          <cell r="B87" t="str">
            <v>城市防洪</v>
          </cell>
          <cell r="C87">
            <v>0</v>
          </cell>
        </row>
        <row r="87">
          <cell r="F87">
            <v>0</v>
          </cell>
        </row>
        <row r="88">
          <cell r="A88">
            <v>2121799</v>
          </cell>
          <cell r="B88" t="str">
            <v>其他城市基础设施配套费对应专项债务收入安排的支出</v>
          </cell>
          <cell r="C88">
            <v>0</v>
          </cell>
        </row>
        <row r="88">
          <cell r="F88">
            <v>0</v>
          </cell>
        </row>
        <row r="89">
          <cell r="A89">
            <v>21218</v>
          </cell>
          <cell r="B89" t="str">
            <v>污水处理费对应专项债务收入安排的支出</v>
          </cell>
          <cell r="C89">
            <v>0</v>
          </cell>
          <cell r="D89">
            <v>0</v>
          </cell>
          <cell r="E89">
            <v>0</v>
          </cell>
          <cell r="F89">
            <v>0</v>
          </cell>
        </row>
        <row r="90">
          <cell r="A90">
            <v>2121801</v>
          </cell>
          <cell r="B90" t="str">
            <v>污水处理设施建设和运营</v>
          </cell>
          <cell r="C90">
            <v>0</v>
          </cell>
        </row>
        <row r="90">
          <cell r="F90">
            <v>0</v>
          </cell>
        </row>
        <row r="91">
          <cell r="A91">
            <v>2121899</v>
          </cell>
          <cell r="B91" t="str">
            <v>其他污水处理费对应专项债务收入安排的支出</v>
          </cell>
          <cell r="C91">
            <v>0</v>
          </cell>
        </row>
        <row r="91">
          <cell r="F91">
            <v>0</v>
          </cell>
        </row>
        <row r="92">
          <cell r="A92">
            <v>21219</v>
          </cell>
          <cell r="B92" t="str">
            <v>国有土地使用权出让收入对应专项债务收入安排的支出</v>
          </cell>
          <cell r="C92">
            <v>0</v>
          </cell>
          <cell r="D92">
            <v>0</v>
          </cell>
          <cell r="E92">
            <v>0</v>
          </cell>
          <cell r="F92">
            <v>0</v>
          </cell>
        </row>
        <row r="93">
          <cell r="A93">
            <v>2121901</v>
          </cell>
          <cell r="B93" t="str">
            <v>征地和拆迁补偿支出</v>
          </cell>
          <cell r="C93">
            <v>0</v>
          </cell>
        </row>
        <row r="93">
          <cell r="F93">
            <v>0</v>
          </cell>
        </row>
        <row r="94">
          <cell r="A94">
            <v>2121902</v>
          </cell>
          <cell r="B94" t="str">
            <v>土地开发支出</v>
          </cell>
          <cell r="C94">
            <v>0</v>
          </cell>
        </row>
        <row r="94">
          <cell r="F94">
            <v>0</v>
          </cell>
        </row>
        <row r="95">
          <cell r="A95">
            <v>2121903</v>
          </cell>
          <cell r="B95" t="str">
            <v>城市建设支出</v>
          </cell>
          <cell r="C95">
            <v>0</v>
          </cell>
        </row>
        <row r="95">
          <cell r="F95">
            <v>0</v>
          </cell>
        </row>
        <row r="96">
          <cell r="A96">
            <v>2121904</v>
          </cell>
          <cell r="B96" t="str">
            <v>农村基础设施建设支出</v>
          </cell>
          <cell r="C96">
            <v>0</v>
          </cell>
        </row>
        <row r="96">
          <cell r="F96">
            <v>0</v>
          </cell>
        </row>
        <row r="97">
          <cell r="A97">
            <v>2121905</v>
          </cell>
          <cell r="B97" t="str">
            <v>廉租住房支出</v>
          </cell>
          <cell r="C97">
            <v>0</v>
          </cell>
        </row>
        <row r="97">
          <cell r="F97">
            <v>0</v>
          </cell>
        </row>
        <row r="98">
          <cell r="A98">
            <v>2121906</v>
          </cell>
          <cell r="B98" t="str">
            <v>棚户区改造支出</v>
          </cell>
          <cell r="C98">
            <v>0</v>
          </cell>
        </row>
        <row r="98">
          <cell r="F98">
            <v>0</v>
          </cell>
        </row>
        <row r="99">
          <cell r="A99">
            <v>2121907</v>
          </cell>
          <cell r="B99" t="str">
            <v>公共租赁住房支出</v>
          </cell>
          <cell r="C99">
            <v>0</v>
          </cell>
        </row>
        <row r="99">
          <cell r="F99">
            <v>0</v>
          </cell>
        </row>
        <row r="100">
          <cell r="A100">
            <v>2121999</v>
          </cell>
          <cell r="B100" t="str">
            <v>其他国有土地使用权出让收入对应专项债务收入安排的支出</v>
          </cell>
          <cell r="C100">
            <v>0</v>
          </cell>
        </row>
        <row r="100">
          <cell r="F100">
            <v>0</v>
          </cell>
        </row>
        <row r="101">
          <cell r="A101">
            <v>213</v>
          </cell>
          <cell r="B101" t="str">
            <v>五、农林水支出</v>
          </cell>
          <cell r="C101">
            <v>198</v>
          </cell>
          <cell r="D101">
            <v>0</v>
          </cell>
          <cell r="E101">
            <v>0</v>
          </cell>
          <cell r="F101">
            <v>0</v>
          </cell>
        </row>
        <row r="102">
          <cell r="A102">
            <v>21366</v>
          </cell>
          <cell r="B102" t="str">
            <v>大中型水库库区基金安排的支出</v>
          </cell>
          <cell r="C102">
            <v>198</v>
          </cell>
          <cell r="D102">
            <v>0</v>
          </cell>
          <cell r="E102">
            <v>0</v>
          </cell>
          <cell r="F102">
            <v>0</v>
          </cell>
        </row>
        <row r="103">
          <cell r="A103">
            <v>2136601</v>
          </cell>
          <cell r="B103" t="str">
            <v>基础设施建设和经济发展</v>
          </cell>
          <cell r="C103">
            <v>0</v>
          </cell>
        </row>
        <row r="103">
          <cell r="F103">
            <v>0</v>
          </cell>
        </row>
        <row r="104">
          <cell r="A104">
            <v>2136602</v>
          </cell>
          <cell r="B104" t="str">
            <v>解决移民遗留问题</v>
          </cell>
          <cell r="C104">
            <v>0</v>
          </cell>
        </row>
        <row r="104">
          <cell r="F104">
            <v>0</v>
          </cell>
        </row>
        <row r="105">
          <cell r="A105">
            <v>2136603</v>
          </cell>
          <cell r="B105" t="str">
            <v>库区防护工程维护</v>
          </cell>
          <cell r="C105">
            <v>0</v>
          </cell>
        </row>
        <row r="105">
          <cell r="F105">
            <v>0</v>
          </cell>
        </row>
        <row r="106">
          <cell r="A106">
            <v>2136699</v>
          </cell>
          <cell r="B106" t="str">
            <v>其他大中型水库库区基金支出</v>
          </cell>
          <cell r="C106">
            <v>198</v>
          </cell>
        </row>
        <row r="106">
          <cell r="F106">
            <v>0</v>
          </cell>
        </row>
        <row r="107">
          <cell r="A107">
            <v>21367</v>
          </cell>
          <cell r="B107" t="str">
            <v>三峡水库库区基金支出</v>
          </cell>
          <cell r="C107">
            <v>0</v>
          </cell>
          <cell r="D107">
            <v>0</v>
          </cell>
          <cell r="E107">
            <v>0</v>
          </cell>
          <cell r="F107">
            <v>0</v>
          </cell>
        </row>
        <row r="108">
          <cell r="A108">
            <v>2136701</v>
          </cell>
          <cell r="B108" t="str">
            <v>基础设施建设和经济发展</v>
          </cell>
          <cell r="C108">
            <v>0</v>
          </cell>
        </row>
        <row r="108">
          <cell r="F108">
            <v>0</v>
          </cell>
        </row>
        <row r="109">
          <cell r="A109">
            <v>2136702</v>
          </cell>
          <cell r="B109" t="str">
            <v>解决移民遗留问题</v>
          </cell>
          <cell r="C109">
            <v>0</v>
          </cell>
        </row>
        <row r="109">
          <cell r="F109">
            <v>0</v>
          </cell>
        </row>
        <row r="110">
          <cell r="A110">
            <v>2136703</v>
          </cell>
          <cell r="B110" t="str">
            <v>库区维护和管理</v>
          </cell>
          <cell r="C110">
            <v>0</v>
          </cell>
        </row>
        <row r="110">
          <cell r="F110">
            <v>0</v>
          </cell>
        </row>
        <row r="111">
          <cell r="A111">
            <v>2136799</v>
          </cell>
          <cell r="B111" t="str">
            <v>其他三峡水库库区基金支出</v>
          </cell>
          <cell r="C111">
            <v>0</v>
          </cell>
        </row>
        <row r="111">
          <cell r="F111">
            <v>0</v>
          </cell>
        </row>
        <row r="112">
          <cell r="A112">
            <v>21369</v>
          </cell>
          <cell r="B112" t="str">
            <v>国家重大水利工程建设基金安排的支出</v>
          </cell>
          <cell r="C112">
            <v>0</v>
          </cell>
          <cell r="D112">
            <v>0</v>
          </cell>
          <cell r="E112">
            <v>0</v>
          </cell>
          <cell r="F112">
            <v>0</v>
          </cell>
        </row>
        <row r="113">
          <cell r="A113">
            <v>2136901</v>
          </cell>
          <cell r="B113" t="str">
            <v>南水北调工程建设</v>
          </cell>
          <cell r="C113">
            <v>0</v>
          </cell>
        </row>
        <row r="113">
          <cell r="F113">
            <v>0</v>
          </cell>
        </row>
        <row r="114">
          <cell r="A114">
            <v>2136902</v>
          </cell>
          <cell r="B114" t="str">
            <v>三峡后续工作</v>
          </cell>
          <cell r="C114">
            <v>0</v>
          </cell>
        </row>
        <row r="114">
          <cell r="F114">
            <v>0</v>
          </cell>
        </row>
        <row r="115">
          <cell r="A115">
            <v>2136903</v>
          </cell>
          <cell r="B115" t="str">
            <v>地方重大水利工程建设</v>
          </cell>
          <cell r="C115">
            <v>0</v>
          </cell>
        </row>
        <row r="115">
          <cell r="F115">
            <v>0</v>
          </cell>
        </row>
        <row r="116">
          <cell r="A116">
            <v>2136999</v>
          </cell>
          <cell r="B116" t="str">
            <v>其他重大水利工程建设基金支出</v>
          </cell>
          <cell r="C116">
            <v>0</v>
          </cell>
        </row>
        <row r="116">
          <cell r="F116">
            <v>0</v>
          </cell>
        </row>
        <row r="117">
          <cell r="A117">
            <v>21370</v>
          </cell>
          <cell r="B117" t="str">
            <v>大中型水库库区基金对应专项债务收入安排的支出</v>
          </cell>
          <cell r="C117">
            <v>0</v>
          </cell>
          <cell r="D117">
            <v>0</v>
          </cell>
          <cell r="E117">
            <v>0</v>
          </cell>
          <cell r="F117">
            <v>0</v>
          </cell>
        </row>
        <row r="118">
          <cell r="A118">
            <v>2137001</v>
          </cell>
          <cell r="B118" t="str">
            <v>基础设施建设和经济发展</v>
          </cell>
          <cell r="C118">
            <v>0</v>
          </cell>
        </row>
        <row r="118">
          <cell r="F118">
            <v>0</v>
          </cell>
        </row>
        <row r="119">
          <cell r="A119">
            <v>2137099</v>
          </cell>
          <cell r="B119" t="str">
            <v>其他大中型水库库区基金对应专项债务收入支出</v>
          </cell>
          <cell r="C119">
            <v>0</v>
          </cell>
        </row>
        <row r="119">
          <cell r="F119">
            <v>0</v>
          </cell>
        </row>
        <row r="120">
          <cell r="A120">
            <v>21371</v>
          </cell>
          <cell r="B120" t="str">
            <v>国家重大水利工程建设基金对应专项债务收入安排的支出</v>
          </cell>
          <cell r="C120">
            <v>0</v>
          </cell>
          <cell r="D120">
            <v>0</v>
          </cell>
          <cell r="E120">
            <v>0</v>
          </cell>
          <cell r="F120">
            <v>0</v>
          </cell>
        </row>
        <row r="121">
          <cell r="A121">
            <v>2137101</v>
          </cell>
          <cell r="B121" t="str">
            <v>南水北调工程建设</v>
          </cell>
          <cell r="C121">
            <v>0</v>
          </cell>
        </row>
        <row r="121">
          <cell r="F121">
            <v>0</v>
          </cell>
        </row>
        <row r="122">
          <cell r="A122">
            <v>2137102</v>
          </cell>
          <cell r="B122" t="str">
            <v>三峡工程后续工作</v>
          </cell>
          <cell r="C122">
            <v>0</v>
          </cell>
        </row>
        <row r="122">
          <cell r="F122">
            <v>0</v>
          </cell>
        </row>
        <row r="123">
          <cell r="A123">
            <v>2137103</v>
          </cell>
          <cell r="B123" t="str">
            <v>地方重大水利工程建设</v>
          </cell>
          <cell r="C123">
            <v>0</v>
          </cell>
        </row>
        <row r="123">
          <cell r="F123">
            <v>0</v>
          </cell>
        </row>
        <row r="124">
          <cell r="A124">
            <v>2137199</v>
          </cell>
          <cell r="B124" t="str">
            <v>其他重大水利工程建设基金对应专项债务收入支出</v>
          </cell>
          <cell r="C124">
            <v>0</v>
          </cell>
        </row>
        <row r="124">
          <cell r="F124">
            <v>0</v>
          </cell>
        </row>
        <row r="125">
          <cell r="A125">
            <v>214</v>
          </cell>
          <cell r="B125" t="str">
            <v>六、交通运输支出</v>
          </cell>
          <cell r="C125">
            <v>0</v>
          </cell>
          <cell r="D125">
            <v>0</v>
          </cell>
          <cell r="E125">
            <v>0</v>
          </cell>
          <cell r="F125">
            <v>0</v>
          </cell>
        </row>
        <row r="126">
          <cell r="A126">
            <v>21460</v>
          </cell>
          <cell r="B126" t="str">
            <v>海南省高等级公路车辆通行附加费安排的支出</v>
          </cell>
          <cell r="C126">
            <v>0</v>
          </cell>
          <cell r="D126">
            <v>0</v>
          </cell>
          <cell r="E126">
            <v>0</v>
          </cell>
          <cell r="F126">
            <v>0</v>
          </cell>
        </row>
        <row r="127">
          <cell r="A127">
            <v>2146001</v>
          </cell>
          <cell r="B127" t="str">
            <v>公路建设</v>
          </cell>
          <cell r="C127">
            <v>0</v>
          </cell>
        </row>
        <row r="127">
          <cell r="F127">
            <v>0</v>
          </cell>
        </row>
        <row r="128">
          <cell r="A128">
            <v>2146002</v>
          </cell>
          <cell r="B128" t="str">
            <v>公路养护</v>
          </cell>
          <cell r="C128">
            <v>0</v>
          </cell>
        </row>
        <row r="128">
          <cell r="F128">
            <v>0</v>
          </cell>
        </row>
        <row r="129">
          <cell r="A129">
            <v>2146003</v>
          </cell>
          <cell r="B129" t="str">
            <v>公路还贷</v>
          </cell>
          <cell r="C129">
            <v>0</v>
          </cell>
        </row>
        <row r="129">
          <cell r="F129">
            <v>0</v>
          </cell>
        </row>
        <row r="130">
          <cell r="A130">
            <v>2146099</v>
          </cell>
          <cell r="B130" t="str">
            <v>其他海南省高等级公路车辆通行附加费安排的支出</v>
          </cell>
          <cell r="C130">
            <v>0</v>
          </cell>
        </row>
        <row r="130">
          <cell r="F130">
            <v>0</v>
          </cell>
        </row>
        <row r="131">
          <cell r="A131">
            <v>21462</v>
          </cell>
          <cell r="B131" t="str">
            <v>车辆通行费安排的支出</v>
          </cell>
          <cell r="C131">
            <v>0</v>
          </cell>
          <cell r="D131">
            <v>0</v>
          </cell>
          <cell r="E131">
            <v>0</v>
          </cell>
          <cell r="F131">
            <v>0</v>
          </cell>
        </row>
        <row r="132">
          <cell r="A132">
            <v>2146201</v>
          </cell>
          <cell r="B132" t="str">
            <v>公路还贷</v>
          </cell>
          <cell r="C132">
            <v>0</v>
          </cell>
        </row>
        <row r="132">
          <cell r="F132">
            <v>0</v>
          </cell>
        </row>
        <row r="133">
          <cell r="A133">
            <v>2146202</v>
          </cell>
          <cell r="B133" t="str">
            <v>政府还贷公路养护</v>
          </cell>
          <cell r="C133">
            <v>0</v>
          </cell>
        </row>
        <row r="133">
          <cell r="F133">
            <v>0</v>
          </cell>
        </row>
        <row r="134">
          <cell r="A134">
            <v>2146203</v>
          </cell>
          <cell r="B134" t="str">
            <v>政府还贷公路管理</v>
          </cell>
          <cell r="C134">
            <v>0</v>
          </cell>
        </row>
        <row r="134">
          <cell r="F134">
            <v>0</v>
          </cell>
        </row>
        <row r="135">
          <cell r="A135">
            <v>2146299</v>
          </cell>
          <cell r="B135" t="str">
            <v>其他车辆通行费安排的支出</v>
          </cell>
          <cell r="C135">
            <v>0</v>
          </cell>
        </row>
        <row r="135">
          <cell r="F135">
            <v>0</v>
          </cell>
        </row>
        <row r="136">
          <cell r="A136">
            <v>21463</v>
          </cell>
          <cell r="B136" t="str">
            <v>港口建设费安排的支出◆</v>
          </cell>
          <cell r="C136">
            <v>0</v>
          </cell>
          <cell r="D136">
            <v>0</v>
          </cell>
          <cell r="E136">
            <v>0</v>
          </cell>
          <cell r="F136">
            <v>0</v>
          </cell>
        </row>
        <row r="137">
          <cell r="A137">
            <v>2146301</v>
          </cell>
          <cell r="B137" t="str">
            <v>港口设施◆</v>
          </cell>
          <cell r="C137">
            <v>0</v>
          </cell>
        </row>
        <row r="137">
          <cell r="F137">
            <v>0</v>
          </cell>
        </row>
        <row r="138">
          <cell r="A138">
            <v>2146302</v>
          </cell>
          <cell r="B138" t="str">
            <v>航道建设和维护◆</v>
          </cell>
          <cell r="C138">
            <v>0</v>
          </cell>
        </row>
        <row r="138">
          <cell r="F138">
            <v>0</v>
          </cell>
        </row>
        <row r="139">
          <cell r="A139">
            <v>2146303</v>
          </cell>
          <cell r="B139" t="str">
            <v>航运保障系统建设◆</v>
          </cell>
          <cell r="C139">
            <v>0</v>
          </cell>
        </row>
        <row r="139">
          <cell r="F139">
            <v>0</v>
          </cell>
        </row>
        <row r="140">
          <cell r="A140">
            <v>2146399</v>
          </cell>
          <cell r="B140" t="str">
            <v>其他港口建设费安排的支出◆</v>
          </cell>
          <cell r="C140">
            <v>0</v>
          </cell>
        </row>
        <row r="140">
          <cell r="F140">
            <v>0</v>
          </cell>
        </row>
        <row r="141">
          <cell r="A141">
            <v>21464</v>
          </cell>
          <cell r="B141" t="str">
            <v>铁路建设基金支出</v>
          </cell>
          <cell r="C141">
            <v>0</v>
          </cell>
          <cell r="D141">
            <v>0</v>
          </cell>
          <cell r="E141">
            <v>0</v>
          </cell>
          <cell r="F141">
            <v>0</v>
          </cell>
        </row>
        <row r="142">
          <cell r="A142">
            <v>2146401</v>
          </cell>
          <cell r="B142" t="str">
            <v>铁路建设投资</v>
          </cell>
          <cell r="C142">
            <v>0</v>
          </cell>
        </row>
        <row r="142">
          <cell r="F142">
            <v>0</v>
          </cell>
        </row>
        <row r="143">
          <cell r="A143">
            <v>2146402</v>
          </cell>
          <cell r="B143" t="str">
            <v>购置铁路机车车辆</v>
          </cell>
          <cell r="C143">
            <v>0</v>
          </cell>
        </row>
        <row r="143">
          <cell r="F143">
            <v>0</v>
          </cell>
        </row>
        <row r="144">
          <cell r="A144">
            <v>2146403</v>
          </cell>
          <cell r="B144" t="str">
            <v>铁路还贷</v>
          </cell>
          <cell r="C144">
            <v>0</v>
          </cell>
        </row>
        <row r="144">
          <cell r="F144">
            <v>0</v>
          </cell>
        </row>
        <row r="145">
          <cell r="A145">
            <v>2146404</v>
          </cell>
          <cell r="B145" t="str">
            <v>建设项目铺底资金</v>
          </cell>
          <cell r="C145">
            <v>0</v>
          </cell>
        </row>
        <row r="145">
          <cell r="F145">
            <v>0</v>
          </cell>
        </row>
        <row r="146">
          <cell r="A146">
            <v>2146405</v>
          </cell>
          <cell r="B146" t="str">
            <v>勘测设计</v>
          </cell>
          <cell r="C146">
            <v>0</v>
          </cell>
        </row>
        <row r="146">
          <cell r="F146">
            <v>0</v>
          </cell>
        </row>
        <row r="147">
          <cell r="A147">
            <v>2146406</v>
          </cell>
          <cell r="B147" t="str">
            <v>注册资本金</v>
          </cell>
          <cell r="C147">
            <v>0</v>
          </cell>
        </row>
        <row r="147">
          <cell r="F147">
            <v>0</v>
          </cell>
        </row>
        <row r="148">
          <cell r="A148">
            <v>2146407</v>
          </cell>
          <cell r="B148" t="str">
            <v>周转资金</v>
          </cell>
          <cell r="C148">
            <v>0</v>
          </cell>
        </row>
        <row r="148">
          <cell r="F148">
            <v>0</v>
          </cell>
        </row>
        <row r="149">
          <cell r="A149">
            <v>2146499</v>
          </cell>
          <cell r="B149" t="str">
            <v>其他铁路建设基金支出</v>
          </cell>
          <cell r="C149">
            <v>0</v>
          </cell>
        </row>
        <row r="149">
          <cell r="F149">
            <v>0</v>
          </cell>
        </row>
        <row r="150">
          <cell r="A150">
            <v>21468</v>
          </cell>
          <cell r="B150" t="str">
            <v>船舶油污损害赔偿基金支出</v>
          </cell>
          <cell r="C150">
            <v>0</v>
          </cell>
          <cell r="D150">
            <v>0</v>
          </cell>
          <cell r="E150">
            <v>0</v>
          </cell>
          <cell r="F150">
            <v>0</v>
          </cell>
        </row>
        <row r="151">
          <cell r="A151">
            <v>2146801</v>
          </cell>
          <cell r="B151" t="str">
            <v>应急处置费用</v>
          </cell>
          <cell r="C151">
            <v>0</v>
          </cell>
        </row>
        <row r="151">
          <cell r="F151">
            <v>0</v>
          </cell>
        </row>
        <row r="152">
          <cell r="A152">
            <v>2146802</v>
          </cell>
          <cell r="B152" t="str">
            <v>控制清除污染</v>
          </cell>
          <cell r="C152">
            <v>0</v>
          </cell>
        </row>
        <row r="152">
          <cell r="F152">
            <v>0</v>
          </cell>
        </row>
        <row r="153">
          <cell r="A153">
            <v>2146803</v>
          </cell>
          <cell r="B153" t="str">
            <v>损失补偿</v>
          </cell>
          <cell r="C153">
            <v>0</v>
          </cell>
        </row>
        <row r="153">
          <cell r="F153">
            <v>0</v>
          </cell>
        </row>
        <row r="154">
          <cell r="A154">
            <v>2146804</v>
          </cell>
          <cell r="B154" t="str">
            <v>生态恢复</v>
          </cell>
          <cell r="C154">
            <v>0</v>
          </cell>
        </row>
        <row r="154">
          <cell r="F154">
            <v>0</v>
          </cell>
        </row>
        <row r="155">
          <cell r="A155">
            <v>2146805</v>
          </cell>
          <cell r="B155" t="str">
            <v>监视监测</v>
          </cell>
          <cell r="C155">
            <v>0</v>
          </cell>
        </row>
        <row r="155">
          <cell r="F155">
            <v>0</v>
          </cell>
        </row>
        <row r="156">
          <cell r="A156">
            <v>2146899</v>
          </cell>
          <cell r="B156" t="str">
            <v>其他船舶油污损害赔偿基金支出</v>
          </cell>
          <cell r="C156">
            <v>0</v>
          </cell>
        </row>
        <row r="156">
          <cell r="F156">
            <v>0</v>
          </cell>
        </row>
        <row r="157">
          <cell r="A157">
            <v>21469</v>
          </cell>
          <cell r="B157" t="str">
            <v>民航发展基金支出</v>
          </cell>
          <cell r="C157">
            <v>0</v>
          </cell>
          <cell r="D157">
            <v>0</v>
          </cell>
          <cell r="E157">
            <v>0</v>
          </cell>
          <cell r="F157">
            <v>0</v>
          </cell>
        </row>
        <row r="158">
          <cell r="A158">
            <v>2146901</v>
          </cell>
          <cell r="B158" t="str">
            <v>民航机场建设</v>
          </cell>
          <cell r="C158">
            <v>0</v>
          </cell>
        </row>
        <row r="158">
          <cell r="F158">
            <v>0</v>
          </cell>
        </row>
        <row r="159">
          <cell r="A159">
            <v>2146902</v>
          </cell>
          <cell r="B159" t="str">
            <v>空管系统建设</v>
          </cell>
          <cell r="C159">
            <v>0</v>
          </cell>
        </row>
        <row r="159">
          <cell r="F159">
            <v>0</v>
          </cell>
        </row>
        <row r="160">
          <cell r="A160">
            <v>2146903</v>
          </cell>
          <cell r="B160" t="str">
            <v>民航安全</v>
          </cell>
          <cell r="C160">
            <v>0</v>
          </cell>
        </row>
        <row r="160">
          <cell r="F160">
            <v>0</v>
          </cell>
        </row>
        <row r="161">
          <cell r="A161">
            <v>2146904</v>
          </cell>
          <cell r="B161" t="str">
            <v>航线和机场补贴</v>
          </cell>
          <cell r="C161">
            <v>0</v>
          </cell>
        </row>
        <row r="161">
          <cell r="F161">
            <v>0</v>
          </cell>
        </row>
        <row r="162">
          <cell r="A162">
            <v>2146906</v>
          </cell>
          <cell r="B162" t="str">
            <v>民航节能减排</v>
          </cell>
          <cell r="C162">
            <v>0</v>
          </cell>
        </row>
        <row r="162">
          <cell r="F162">
            <v>0</v>
          </cell>
        </row>
        <row r="163">
          <cell r="A163">
            <v>2146907</v>
          </cell>
          <cell r="B163" t="str">
            <v>通用航空发展</v>
          </cell>
          <cell r="C163">
            <v>0</v>
          </cell>
        </row>
        <row r="163">
          <cell r="F163">
            <v>0</v>
          </cell>
        </row>
        <row r="164">
          <cell r="A164">
            <v>2146908</v>
          </cell>
          <cell r="B164" t="str">
            <v>征管经费</v>
          </cell>
          <cell r="C164">
            <v>0</v>
          </cell>
        </row>
        <row r="164">
          <cell r="F164">
            <v>0</v>
          </cell>
        </row>
        <row r="165">
          <cell r="A165">
            <v>2146909</v>
          </cell>
          <cell r="B165" t="str">
            <v>民航科教和信息建设▼</v>
          </cell>
          <cell r="C165">
            <v>0</v>
          </cell>
        </row>
        <row r="165">
          <cell r="F165">
            <v>0</v>
          </cell>
        </row>
        <row r="166">
          <cell r="A166">
            <v>2146999</v>
          </cell>
          <cell r="B166" t="str">
            <v>其他民航发展基金支出</v>
          </cell>
          <cell r="C166">
            <v>0</v>
          </cell>
        </row>
        <row r="166">
          <cell r="F166">
            <v>0</v>
          </cell>
        </row>
        <row r="167">
          <cell r="A167">
            <v>21470</v>
          </cell>
          <cell r="B167" t="str">
            <v>海南省高等级公路车辆通行附加费对应专项债务收入安排的支出</v>
          </cell>
          <cell r="C167">
            <v>0</v>
          </cell>
          <cell r="D167">
            <v>0</v>
          </cell>
          <cell r="E167">
            <v>0</v>
          </cell>
          <cell r="F167">
            <v>0</v>
          </cell>
        </row>
        <row r="168">
          <cell r="A168">
            <v>2147001</v>
          </cell>
          <cell r="B168" t="str">
            <v>公路建设</v>
          </cell>
          <cell r="C168">
            <v>0</v>
          </cell>
        </row>
        <row r="168">
          <cell r="F168">
            <v>0</v>
          </cell>
        </row>
        <row r="169">
          <cell r="A169">
            <v>2147099</v>
          </cell>
          <cell r="B169" t="str">
            <v>其他海南省高等级公路车辆通行附加费对应专项债务收入安排的支出</v>
          </cell>
          <cell r="C169">
            <v>0</v>
          </cell>
        </row>
        <row r="169">
          <cell r="F169">
            <v>0</v>
          </cell>
        </row>
        <row r="170">
          <cell r="A170">
            <v>21471</v>
          </cell>
          <cell r="B170" t="str">
            <v>政府收费公路专项债券收入安排的支出</v>
          </cell>
          <cell r="C170">
            <v>0</v>
          </cell>
          <cell r="D170">
            <v>0</v>
          </cell>
          <cell r="E170">
            <v>0</v>
          </cell>
          <cell r="F170">
            <v>0</v>
          </cell>
        </row>
        <row r="171">
          <cell r="A171">
            <v>2147101</v>
          </cell>
          <cell r="B171" t="str">
            <v>公路建设</v>
          </cell>
          <cell r="C171">
            <v>0</v>
          </cell>
        </row>
        <row r="171">
          <cell r="F171">
            <v>0</v>
          </cell>
        </row>
        <row r="172">
          <cell r="A172">
            <v>2147199</v>
          </cell>
          <cell r="B172" t="str">
            <v>其他政府收费公路专项债券收入安排的支出</v>
          </cell>
          <cell r="C172">
            <v>0</v>
          </cell>
        </row>
        <row r="172">
          <cell r="F172">
            <v>0</v>
          </cell>
        </row>
        <row r="173">
          <cell r="A173">
            <v>21472</v>
          </cell>
          <cell r="B173" t="str">
            <v>车辆通行费对应专项债务收入安排的支出</v>
          </cell>
        </row>
        <row r="174">
          <cell r="A174">
            <v>21473</v>
          </cell>
          <cell r="B174" t="str">
            <v>港口建设费对应专项债务收入安排的支出◆</v>
          </cell>
          <cell r="C174">
            <v>0</v>
          </cell>
          <cell r="D174">
            <v>0</v>
          </cell>
          <cell r="E174">
            <v>0</v>
          </cell>
          <cell r="F174">
            <v>0</v>
          </cell>
        </row>
        <row r="175">
          <cell r="A175">
            <v>2147301</v>
          </cell>
          <cell r="B175" t="str">
            <v>港口设施◆</v>
          </cell>
          <cell r="C175">
            <v>0</v>
          </cell>
        </row>
        <row r="175">
          <cell r="F175">
            <v>0</v>
          </cell>
        </row>
        <row r="176">
          <cell r="A176">
            <v>2147303</v>
          </cell>
          <cell r="B176" t="str">
            <v>航运保障系统建设◆</v>
          </cell>
          <cell r="C176">
            <v>0</v>
          </cell>
        </row>
        <row r="176">
          <cell r="F176">
            <v>0</v>
          </cell>
        </row>
        <row r="177">
          <cell r="A177">
            <v>2147399</v>
          </cell>
          <cell r="B177" t="str">
            <v>其他港口建设费对应专项债务收入安排的支出◆</v>
          </cell>
          <cell r="C177">
            <v>0</v>
          </cell>
        </row>
        <row r="177">
          <cell r="F177">
            <v>0</v>
          </cell>
        </row>
        <row r="178">
          <cell r="A178">
            <v>215</v>
          </cell>
          <cell r="B178" t="str">
            <v>七、资源勘探工业信息等支出</v>
          </cell>
          <cell r="C178">
            <v>0</v>
          </cell>
          <cell r="D178">
            <v>0</v>
          </cell>
          <cell r="E178">
            <v>0</v>
          </cell>
          <cell r="F178">
            <v>0</v>
          </cell>
        </row>
        <row r="179">
          <cell r="A179">
            <v>21562</v>
          </cell>
          <cell r="B179" t="str">
            <v>农网还贷资金支出</v>
          </cell>
          <cell r="C179">
            <v>0</v>
          </cell>
          <cell r="D179">
            <v>0</v>
          </cell>
          <cell r="E179">
            <v>0</v>
          </cell>
          <cell r="F179">
            <v>0</v>
          </cell>
        </row>
        <row r="180">
          <cell r="A180">
            <v>2156202</v>
          </cell>
          <cell r="B180" t="str">
            <v>地方农网还贷资金支出</v>
          </cell>
          <cell r="C180">
            <v>0</v>
          </cell>
        </row>
        <row r="180">
          <cell r="F180">
            <v>0</v>
          </cell>
        </row>
        <row r="181">
          <cell r="A181">
            <v>2156299</v>
          </cell>
          <cell r="B181" t="str">
            <v>其他农网还贷资金支出</v>
          </cell>
          <cell r="C181">
            <v>0</v>
          </cell>
        </row>
        <row r="181">
          <cell r="F181">
            <v>0</v>
          </cell>
        </row>
        <row r="182">
          <cell r="A182">
            <v>229</v>
          </cell>
          <cell r="B182" t="str">
            <v>八、其他支出</v>
          </cell>
          <cell r="C182">
            <v>520</v>
          </cell>
          <cell r="D182">
            <v>0</v>
          </cell>
          <cell r="E182">
            <v>0</v>
          </cell>
          <cell r="F182">
            <v>0</v>
          </cell>
        </row>
        <row r="183">
          <cell r="A183">
            <v>22904</v>
          </cell>
          <cell r="B183" t="str">
            <v>其他政府性基金及对应专项债务收入安排的支出</v>
          </cell>
          <cell r="C183">
            <v>0</v>
          </cell>
          <cell r="D183">
            <v>0</v>
          </cell>
          <cell r="E183">
            <v>0</v>
          </cell>
          <cell r="F183">
            <v>0</v>
          </cell>
        </row>
        <row r="184">
          <cell r="A184">
            <v>2290401</v>
          </cell>
          <cell r="B184" t="str">
            <v>其他政府性基金安排的支出</v>
          </cell>
          <cell r="C184">
            <v>0</v>
          </cell>
        </row>
        <row r="184">
          <cell r="F184">
            <v>0</v>
          </cell>
        </row>
        <row r="185">
          <cell r="A185">
            <v>2290402</v>
          </cell>
          <cell r="B185" t="str">
            <v>其他地方自行试点项目收益专项债券收入安排的支出</v>
          </cell>
          <cell r="C185">
            <v>0</v>
          </cell>
        </row>
        <row r="185">
          <cell r="F185">
            <v>0</v>
          </cell>
        </row>
        <row r="186">
          <cell r="A186">
            <v>2290403</v>
          </cell>
          <cell r="B186" t="str">
            <v>其他政府性基金债务收入安排的支出</v>
          </cell>
          <cell r="C186">
            <v>0</v>
          </cell>
        </row>
        <row r="186">
          <cell r="F186">
            <v>0</v>
          </cell>
        </row>
        <row r="187">
          <cell r="A187">
            <v>22908</v>
          </cell>
          <cell r="B187" t="str">
            <v>彩票发行销售机构业务费安排的支出</v>
          </cell>
          <cell r="C187">
            <v>0</v>
          </cell>
          <cell r="D187">
            <v>0</v>
          </cell>
          <cell r="E187">
            <v>0</v>
          </cell>
          <cell r="F187">
            <v>0</v>
          </cell>
        </row>
        <row r="188">
          <cell r="A188">
            <v>2290802</v>
          </cell>
          <cell r="B188" t="str">
            <v>福利彩票发行机构的业务费支出</v>
          </cell>
          <cell r="C188">
            <v>0</v>
          </cell>
        </row>
        <row r="188">
          <cell r="F188">
            <v>0</v>
          </cell>
        </row>
        <row r="189">
          <cell r="A189">
            <v>2290803</v>
          </cell>
          <cell r="B189" t="str">
            <v>体育彩票发行机构的业务费支出</v>
          </cell>
          <cell r="C189">
            <v>0</v>
          </cell>
        </row>
        <row r="189">
          <cell r="F189">
            <v>0</v>
          </cell>
        </row>
        <row r="190">
          <cell r="A190">
            <v>2290804</v>
          </cell>
          <cell r="B190" t="str">
            <v>福利彩票销售机构的业务费支出</v>
          </cell>
          <cell r="C190">
            <v>0</v>
          </cell>
        </row>
        <row r="190">
          <cell r="F190">
            <v>0</v>
          </cell>
        </row>
        <row r="191">
          <cell r="A191">
            <v>2290805</v>
          </cell>
          <cell r="B191" t="str">
            <v>体育彩票销售机构的业务费支出</v>
          </cell>
          <cell r="C191">
            <v>0</v>
          </cell>
        </row>
        <row r="191">
          <cell r="F191">
            <v>0</v>
          </cell>
        </row>
        <row r="192">
          <cell r="A192">
            <v>2290806</v>
          </cell>
          <cell r="B192" t="str">
            <v>彩票兑奖周转金支出</v>
          </cell>
          <cell r="C192">
            <v>0</v>
          </cell>
        </row>
        <row r="192">
          <cell r="F192">
            <v>0</v>
          </cell>
        </row>
        <row r="193">
          <cell r="A193">
            <v>2290807</v>
          </cell>
          <cell r="B193" t="str">
            <v>彩票发行销售风险基金支出</v>
          </cell>
          <cell r="C193">
            <v>0</v>
          </cell>
        </row>
        <row r="193">
          <cell r="F193">
            <v>0</v>
          </cell>
        </row>
        <row r="194">
          <cell r="A194">
            <v>2290808</v>
          </cell>
          <cell r="B194" t="str">
            <v>彩票市场调控资金支出</v>
          </cell>
          <cell r="C194">
            <v>0</v>
          </cell>
        </row>
        <row r="194">
          <cell r="F194">
            <v>0</v>
          </cell>
        </row>
        <row r="195">
          <cell r="A195">
            <v>2290899</v>
          </cell>
          <cell r="B195" t="str">
            <v>其他彩票发行销售机构业务费安排的支出</v>
          </cell>
          <cell r="C195">
            <v>0</v>
          </cell>
        </row>
        <row r="195">
          <cell r="F195">
            <v>0</v>
          </cell>
        </row>
        <row r="196">
          <cell r="A196">
            <v>22909</v>
          </cell>
          <cell r="B196" t="str">
            <v>抗疫特别国债财务基金支出●</v>
          </cell>
        </row>
        <row r="197">
          <cell r="A197">
            <v>22960</v>
          </cell>
          <cell r="B197" t="str">
            <v>彩票公益金安排的支出</v>
          </cell>
          <cell r="C197">
            <v>520</v>
          </cell>
          <cell r="D197">
            <v>0</v>
          </cell>
          <cell r="E197">
            <v>0</v>
          </cell>
          <cell r="F197">
            <v>0</v>
          </cell>
        </row>
        <row r="198">
          <cell r="A198">
            <v>2296001</v>
          </cell>
          <cell r="B198" t="str">
            <v>用于补充全国社会保障基金的彩票公益金支出</v>
          </cell>
          <cell r="C198">
            <v>0</v>
          </cell>
        </row>
        <row r="198">
          <cell r="F198">
            <v>0</v>
          </cell>
        </row>
        <row r="199">
          <cell r="A199">
            <v>2296002</v>
          </cell>
          <cell r="B199" t="str">
            <v>用于社会福利的彩票公益金支出</v>
          </cell>
          <cell r="C199">
            <v>247</v>
          </cell>
        </row>
        <row r="199">
          <cell r="F199">
            <v>0</v>
          </cell>
        </row>
        <row r="200">
          <cell r="A200">
            <v>2296003</v>
          </cell>
          <cell r="B200" t="str">
            <v>用于体育事业的彩票公益金支出</v>
          </cell>
          <cell r="C200">
            <v>156</v>
          </cell>
        </row>
        <row r="200">
          <cell r="F200">
            <v>0</v>
          </cell>
        </row>
        <row r="201">
          <cell r="A201">
            <v>2296004</v>
          </cell>
          <cell r="B201" t="str">
            <v>用于教育事业的彩票公益金支出</v>
          </cell>
          <cell r="C201">
            <v>0</v>
          </cell>
        </row>
        <row r="201">
          <cell r="F201">
            <v>0</v>
          </cell>
        </row>
        <row r="202">
          <cell r="A202">
            <v>2296005</v>
          </cell>
          <cell r="B202" t="str">
            <v>用于红十字事业的彩票公益金支出</v>
          </cell>
          <cell r="C202">
            <v>0</v>
          </cell>
        </row>
        <row r="202">
          <cell r="F202">
            <v>0</v>
          </cell>
        </row>
        <row r="203">
          <cell r="A203">
            <v>2296006</v>
          </cell>
          <cell r="B203" t="str">
            <v>用于残疾人事业的彩票公益金支出</v>
          </cell>
          <cell r="C203">
            <v>16</v>
          </cell>
        </row>
        <row r="203">
          <cell r="F203">
            <v>0</v>
          </cell>
        </row>
        <row r="204">
          <cell r="A204">
            <v>2296010</v>
          </cell>
          <cell r="B204" t="str">
            <v>用于文化事业的彩票公益金支出</v>
          </cell>
          <cell r="C204">
            <v>0</v>
          </cell>
        </row>
        <row r="204">
          <cell r="F204">
            <v>0</v>
          </cell>
        </row>
        <row r="205">
          <cell r="A205">
            <v>2296011</v>
          </cell>
          <cell r="B205" t="str">
            <v>用于巩固脱贫攻坚成果衔接乡村振兴的彩票公益金支出★</v>
          </cell>
          <cell r="C205">
            <v>0</v>
          </cell>
        </row>
        <row r="205">
          <cell r="F205">
            <v>0</v>
          </cell>
        </row>
        <row r="206">
          <cell r="A206">
            <v>2296012</v>
          </cell>
          <cell r="B206" t="str">
            <v>用于法律援助的彩票公益金支出</v>
          </cell>
          <cell r="C206">
            <v>0</v>
          </cell>
        </row>
        <row r="206">
          <cell r="F206">
            <v>0</v>
          </cell>
        </row>
        <row r="207">
          <cell r="A207">
            <v>2296013</v>
          </cell>
          <cell r="B207" t="str">
            <v>用于城乡医疗救助的的彩票公益金支出</v>
          </cell>
          <cell r="C207">
            <v>36</v>
          </cell>
        </row>
        <row r="207">
          <cell r="F207">
            <v>0</v>
          </cell>
        </row>
        <row r="208">
          <cell r="A208">
            <v>2296099</v>
          </cell>
          <cell r="B208" t="str">
            <v>用于其他社会公益事业的彩票公益金支出</v>
          </cell>
          <cell r="C208">
            <v>65</v>
          </cell>
        </row>
        <row r="208">
          <cell r="F208">
            <v>0</v>
          </cell>
        </row>
        <row r="209">
          <cell r="A209">
            <v>232</v>
          </cell>
          <cell r="B209" t="str">
            <v>九、债务付息支出</v>
          </cell>
          <cell r="C209">
            <v>26870</v>
          </cell>
          <cell r="D209">
            <v>0</v>
          </cell>
          <cell r="E209">
            <v>0</v>
          </cell>
          <cell r="F209">
            <v>35883</v>
          </cell>
        </row>
        <row r="210">
          <cell r="A210">
            <v>23204</v>
          </cell>
          <cell r="B210" t="str">
            <v>地方政府专项债务付息支出</v>
          </cell>
          <cell r="C210">
            <v>26870</v>
          </cell>
          <cell r="D210">
            <v>0</v>
          </cell>
          <cell r="E210">
            <v>0</v>
          </cell>
          <cell r="F210">
            <v>35883</v>
          </cell>
        </row>
        <row r="211">
          <cell r="A211">
            <v>2320401</v>
          </cell>
          <cell r="B211" t="str">
            <v>海南省高等级公路车辆通行附加费债务付息支出</v>
          </cell>
          <cell r="C211">
            <v>0</v>
          </cell>
        </row>
        <row r="211">
          <cell r="F211">
            <v>0</v>
          </cell>
        </row>
        <row r="212">
          <cell r="A212">
            <v>2320402</v>
          </cell>
          <cell r="B212" t="str">
            <v>港口建设费债务付息支出</v>
          </cell>
          <cell r="C212">
            <v>0</v>
          </cell>
        </row>
        <row r="212">
          <cell r="F212">
            <v>0</v>
          </cell>
        </row>
        <row r="213">
          <cell r="A213">
            <v>2320405</v>
          </cell>
          <cell r="B213" t="str">
            <v>国家电影事业发展专项资金债务付息支出</v>
          </cell>
          <cell r="C213">
            <v>0</v>
          </cell>
        </row>
        <row r="213">
          <cell r="F213">
            <v>0</v>
          </cell>
        </row>
        <row r="214">
          <cell r="A214">
            <v>2320411</v>
          </cell>
          <cell r="B214" t="str">
            <v>国有土地使用权出让金债务付息支出</v>
          </cell>
          <cell r="C214">
            <v>4216</v>
          </cell>
        </row>
        <row r="214">
          <cell r="F214">
            <v>4028</v>
          </cell>
        </row>
        <row r="215">
          <cell r="A215">
            <v>2320413</v>
          </cell>
          <cell r="B215" t="str">
            <v>农业土地开发资金债务付息支出</v>
          </cell>
          <cell r="C215">
            <v>0</v>
          </cell>
        </row>
        <row r="215">
          <cell r="F215">
            <v>0</v>
          </cell>
        </row>
        <row r="216">
          <cell r="A216">
            <v>2320414</v>
          </cell>
          <cell r="B216" t="str">
            <v>大中型水库库区基金债务付息支出</v>
          </cell>
          <cell r="C216">
            <v>0</v>
          </cell>
        </row>
        <row r="216">
          <cell r="F216">
            <v>0</v>
          </cell>
        </row>
        <row r="217">
          <cell r="A217">
            <v>2320416</v>
          </cell>
          <cell r="B217" t="str">
            <v>城市基础设施配套费债务付息支出</v>
          </cell>
          <cell r="C217">
            <v>0</v>
          </cell>
        </row>
        <row r="217">
          <cell r="F217">
            <v>0</v>
          </cell>
        </row>
        <row r="218">
          <cell r="A218">
            <v>2320417</v>
          </cell>
          <cell r="B218" t="str">
            <v>小型水库移民扶助基金债务付息支出</v>
          </cell>
          <cell r="C218">
            <v>0</v>
          </cell>
        </row>
        <row r="218">
          <cell r="F218">
            <v>0</v>
          </cell>
        </row>
        <row r="219">
          <cell r="A219">
            <v>2320418</v>
          </cell>
          <cell r="B219" t="str">
            <v>国家重大水利工程建设基金债务付息支出</v>
          </cell>
          <cell r="C219">
            <v>0</v>
          </cell>
        </row>
        <row r="219">
          <cell r="F219">
            <v>0</v>
          </cell>
        </row>
        <row r="220">
          <cell r="A220">
            <v>2320419</v>
          </cell>
          <cell r="B220" t="str">
            <v>车辆通行费债务付息支出</v>
          </cell>
          <cell r="C220">
            <v>0</v>
          </cell>
        </row>
        <row r="220">
          <cell r="F220">
            <v>0</v>
          </cell>
        </row>
        <row r="221">
          <cell r="A221">
            <v>2320420</v>
          </cell>
          <cell r="B221" t="str">
            <v>污水处理费债务付息支出</v>
          </cell>
          <cell r="C221">
            <v>0</v>
          </cell>
        </row>
        <row r="221">
          <cell r="F221">
            <v>0</v>
          </cell>
        </row>
        <row r="222">
          <cell r="A222">
            <v>2320431</v>
          </cell>
          <cell r="B222" t="str">
            <v>土地储备专项债券付息支出</v>
          </cell>
          <cell r="C222">
            <v>2379</v>
          </cell>
        </row>
        <row r="222">
          <cell r="F222">
            <v>2382</v>
          </cell>
        </row>
        <row r="223">
          <cell r="A223">
            <v>2320432</v>
          </cell>
          <cell r="B223" t="str">
            <v>政府收费公路专项债券付息支出</v>
          </cell>
          <cell r="C223">
            <v>500</v>
          </cell>
        </row>
        <row r="223">
          <cell r="F223">
            <v>2422</v>
          </cell>
        </row>
        <row r="224">
          <cell r="A224">
            <v>2320433</v>
          </cell>
          <cell r="B224" t="str">
            <v>棚户区改造专项债券付息支出</v>
          </cell>
          <cell r="C224">
            <v>14302</v>
          </cell>
        </row>
        <row r="224">
          <cell r="F224">
            <v>14302</v>
          </cell>
        </row>
        <row r="225">
          <cell r="A225">
            <v>2320498</v>
          </cell>
          <cell r="B225" t="str">
            <v>其他地方自行试点项目收益专项债券付息支出</v>
          </cell>
          <cell r="C225">
            <v>5473</v>
          </cell>
        </row>
        <row r="225">
          <cell r="F225">
            <v>5789</v>
          </cell>
        </row>
        <row r="226">
          <cell r="A226">
            <v>2320499</v>
          </cell>
          <cell r="B226" t="str">
            <v>其他政府性基金债务付息支出</v>
          </cell>
          <cell r="C226">
            <v>0</v>
          </cell>
        </row>
        <row r="226">
          <cell r="F226">
            <v>6960</v>
          </cell>
        </row>
        <row r="227">
          <cell r="A227">
            <v>233</v>
          </cell>
          <cell r="B227" t="str">
            <v>十、债务发行费用支出</v>
          </cell>
          <cell r="C227">
            <v>541</v>
          </cell>
          <cell r="D227">
            <v>0</v>
          </cell>
          <cell r="E227">
            <v>0</v>
          </cell>
          <cell r="F227">
            <v>550</v>
          </cell>
        </row>
        <row r="228">
          <cell r="A228">
            <v>23304</v>
          </cell>
          <cell r="B228" t="str">
            <v>地方政府专项债务发行费用支出</v>
          </cell>
          <cell r="C228">
            <v>541</v>
          </cell>
          <cell r="D228">
            <v>0</v>
          </cell>
          <cell r="E228">
            <v>0</v>
          </cell>
          <cell r="F228">
            <v>550</v>
          </cell>
        </row>
        <row r="229">
          <cell r="A229">
            <v>2330401</v>
          </cell>
          <cell r="B229" t="str">
            <v>海南省高等级公路车辆通行附加费债务发行费用支出</v>
          </cell>
          <cell r="C229">
            <v>0</v>
          </cell>
        </row>
        <row r="229">
          <cell r="F229">
            <v>0</v>
          </cell>
        </row>
        <row r="230">
          <cell r="A230">
            <v>2330402</v>
          </cell>
          <cell r="B230" t="str">
            <v>港口建设费债务发行费用支出◆</v>
          </cell>
          <cell r="C230">
            <v>0</v>
          </cell>
        </row>
        <row r="230">
          <cell r="F230">
            <v>0</v>
          </cell>
        </row>
        <row r="231">
          <cell r="A231">
            <v>2330405</v>
          </cell>
          <cell r="B231" t="str">
            <v>国家电影事业发展专项资金债务发行费用支出</v>
          </cell>
          <cell r="C231">
            <v>0</v>
          </cell>
        </row>
        <row r="231">
          <cell r="F231">
            <v>0</v>
          </cell>
        </row>
        <row r="232">
          <cell r="A232">
            <v>2330411</v>
          </cell>
          <cell r="B232" t="str">
            <v>国有土地使用权出让金债务发行费用支出</v>
          </cell>
          <cell r="C232">
            <v>16</v>
          </cell>
        </row>
        <row r="232">
          <cell r="F232">
            <v>25</v>
          </cell>
        </row>
        <row r="233">
          <cell r="A233">
            <v>2330413</v>
          </cell>
          <cell r="B233" t="str">
            <v>农业土地开发资金债务发行费用支出</v>
          </cell>
          <cell r="C233">
            <v>0</v>
          </cell>
        </row>
        <row r="233">
          <cell r="F233">
            <v>0</v>
          </cell>
        </row>
        <row r="234">
          <cell r="A234">
            <v>2330414</v>
          </cell>
          <cell r="B234" t="str">
            <v>大中型水库库区基金债务发行费用支出</v>
          </cell>
          <cell r="C234">
            <v>0</v>
          </cell>
        </row>
        <row r="234">
          <cell r="F234">
            <v>0</v>
          </cell>
        </row>
        <row r="235">
          <cell r="A235">
            <v>2330416</v>
          </cell>
          <cell r="B235" t="str">
            <v>城市基础设施配套费债务发行费用支出</v>
          </cell>
          <cell r="C235">
            <v>0</v>
          </cell>
        </row>
        <row r="235">
          <cell r="F235">
            <v>0</v>
          </cell>
        </row>
        <row r="236">
          <cell r="A236">
            <v>2330417</v>
          </cell>
          <cell r="B236" t="str">
            <v>小型水库移民扶助基金债务发行费用支出</v>
          </cell>
          <cell r="C236">
            <v>0</v>
          </cell>
        </row>
        <row r="236">
          <cell r="F236">
            <v>0</v>
          </cell>
        </row>
        <row r="237">
          <cell r="A237">
            <v>2330418</v>
          </cell>
          <cell r="B237" t="str">
            <v>国家重大水利工程建设基金债务发行费用支出</v>
          </cell>
          <cell r="C237">
            <v>0</v>
          </cell>
        </row>
        <row r="237">
          <cell r="F237">
            <v>0</v>
          </cell>
        </row>
        <row r="238">
          <cell r="A238">
            <v>2330419</v>
          </cell>
          <cell r="B238" t="str">
            <v>车辆通行费债务发行费用支出</v>
          </cell>
          <cell r="C238">
            <v>0</v>
          </cell>
        </row>
        <row r="238">
          <cell r="F238">
            <v>0</v>
          </cell>
        </row>
        <row r="239">
          <cell r="A239">
            <v>2330420</v>
          </cell>
          <cell r="B239" t="str">
            <v>污水处理费债务发行费用支出</v>
          </cell>
          <cell r="C239">
            <v>0</v>
          </cell>
        </row>
        <row r="239">
          <cell r="F239">
            <v>0</v>
          </cell>
        </row>
        <row r="240">
          <cell r="A240">
            <v>2330431</v>
          </cell>
          <cell r="B240" t="str">
            <v>土地储备专项债券发行费用支出</v>
          </cell>
          <cell r="C240">
            <v>0</v>
          </cell>
        </row>
        <row r="240">
          <cell r="F240">
            <v>0</v>
          </cell>
        </row>
        <row r="241">
          <cell r="A241">
            <v>2330432</v>
          </cell>
          <cell r="B241" t="str">
            <v>政府收费公路专项债券发行费用支出</v>
          </cell>
          <cell r="C241">
            <v>85</v>
          </cell>
        </row>
        <row r="241">
          <cell r="F241">
            <v>85</v>
          </cell>
        </row>
        <row r="242">
          <cell r="A242">
            <v>2330433</v>
          </cell>
          <cell r="B242" t="str">
            <v>棚户区改造专项债券发行费用支出</v>
          </cell>
          <cell r="C242">
            <v>220</v>
          </cell>
        </row>
        <row r="242">
          <cell r="F242">
            <v>220</v>
          </cell>
        </row>
        <row r="243">
          <cell r="A243">
            <v>2330498</v>
          </cell>
          <cell r="B243" t="str">
            <v>其他地方自行试点项目收益专项债务发行费用支出</v>
          </cell>
          <cell r="C243">
            <v>220</v>
          </cell>
        </row>
        <row r="243">
          <cell r="F243">
            <v>220</v>
          </cell>
        </row>
        <row r="244">
          <cell r="A244">
            <v>2330499</v>
          </cell>
          <cell r="B244" t="str">
            <v>其他政府性基金债务发行费用支出</v>
          </cell>
          <cell r="C244">
            <v>0</v>
          </cell>
        </row>
        <row r="244">
          <cell r="F244">
            <v>0</v>
          </cell>
        </row>
        <row r="245">
          <cell r="A245">
            <v>234</v>
          </cell>
          <cell r="B245" t="str">
            <v>十一、抗疫特别国债安排的支出</v>
          </cell>
          <cell r="C245">
            <v>0</v>
          </cell>
          <cell r="D245">
            <v>0</v>
          </cell>
          <cell r="E245">
            <v>0</v>
          </cell>
          <cell r="F245">
            <v>0</v>
          </cell>
        </row>
        <row r="246">
          <cell r="A246">
            <v>23401</v>
          </cell>
          <cell r="B246" t="str">
            <v>基础设施建设</v>
          </cell>
          <cell r="C246">
            <v>0</v>
          </cell>
          <cell r="D246">
            <v>0</v>
          </cell>
          <cell r="E246">
            <v>0</v>
          </cell>
          <cell r="F246">
            <v>0</v>
          </cell>
        </row>
        <row r="247">
          <cell r="A247">
            <v>2340101</v>
          </cell>
          <cell r="B247" t="str">
            <v>公共卫生体系建设</v>
          </cell>
          <cell r="C247">
            <v>0</v>
          </cell>
        </row>
        <row r="247">
          <cell r="F247">
            <v>0</v>
          </cell>
        </row>
        <row r="248">
          <cell r="A248">
            <v>2340102</v>
          </cell>
          <cell r="B248" t="str">
            <v>重大疫情防控救治体系建设</v>
          </cell>
          <cell r="C248">
            <v>0</v>
          </cell>
        </row>
        <row r="248">
          <cell r="F248">
            <v>0</v>
          </cell>
        </row>
        <row r="249">
          <cell r="A249">
            <v>2340103</v>
          </cell>
          <cell r="B249" t="str">
            <v>粮食安全</v>
          </cell>
          <cell r="C249">
            <v>0</v>
          </cell>
        </row>
        <row r="249">
          <cell r="F249">
            <v>0</v>
          </cell>
        </row>
        <row r="250">
          <cell r="A250">
            <v>2340104</v>
          </cell>
          <cell r="B250" t="str">
            <v>能源安全</v>
          </cell>
          <cell r="C250">
            <v>0</v>
          </cell>
        </row>
        <row r="250">
          <cell r="F250">
            <v>0</v>
          </cell>
        </row>
        <row r="251">
          <cell r="A251">
            <v>2340105</v>
          </cell>
          <cell r="B251" t="str">
            <v>应急物资保障</v>
          </cell>
          <cell r="C251">
            <v>0</v>
          </cell>
        </row>
        <row r="251">
          <cell r="F251">
            <v>0</v>
          </cell>
        </row>
        <row r="252">
          <cell r="A252">
            <v>2340106</v>
          </cell>
          <cell r="B252" t="str">
            <v>产业链改造升级</v>
          </cell>
          <cell r="C252">
            <v>0</v>
          </cell>
        </row>
        <row r="252">
          <cell r="F252">
            <v>0</v>
          </cell>
        </row>
        <row r="253">
          <cell r="A253">
            <v>2340107</v>
          </cell>
          <cell r="B253" t="str">
            <v>城镇老旧小区改造</v>
          </cell>
          <cell r="C253">
            <v>0</v>
          </cell>
        </row>
        <row r="253">
          <cell r="F253">
            <v>0</v>
          </cell>
        </row>
        <row r="254">
          <cell r="A254">
            <v>2340108</v>
          </cell>
          <cell r="B254" t="str">
            <v>生态环境治理</v>
          </cell>
          <cell r="C254">
            <v>0</v>
          </cell>
        </row>
        <row r="254">
          <cell r="F254">
            <v>0</v>
          </cell>
        </row>
        <row r="255">
          <cell r="A255">
            <v>2340109</v>
          </cell>
          <cell r="B255" t="str">
            <v>交通基础设施建设</v>
          </cell>
          <cell r="C255">
            <v>0</v>
          </cell>
        </row>
        <row r="255">
          <cell r="F255">
            <v>0</v>
          </cell>
        </row>
        <row r="256">
          <cell r="A256">
            <v>2340110</v>
          </cell>
          <cell r="B256" t="str">
            <v>市政设施建设</v>
          </cell>
          <cell r="C256">
            <v>0</v>
          </cell>
        </row>
        <row r="256">
          <cell r="F256">
            <v>0</v>
          </cell>
        </row>
        <row r="257">
          <cell r="A257">
            <v>2340111</v>
          </cell>
          <cell r="B257" t="str">
            <v>重大区域规划基础设施建设</v>
          </cell>
          <cell r="C257">
            <v>0</v>
          </cell>
        </row>
        <row r="257">
          <cell r="F257">
            <v>0</v>
          </cell>
        </row>
        <row r="258">
          <cell r="A258">
            <v>2340199</v>
          </cell>
          <cell r="B258" t="str">
            <v>其他基础设施建设</v>
          </cell>
          <cell r="C258">
            <v>0</v>
          </cell>
        </row>
        <row r="258">
          <cell r="F258">
            <v>0</v>
          </cell>
        </row>
        <row r="259">
          <cell r="A259">
            <v>23402</v>
          </cell>
          <cell r="B259" t="str">
            <v>抗疫相关支出</v>
          </cell>
          <cell r="C259">
            <v>0</v>
          </cell>
          <cell r="D259">
            <v>0</v>
          </cell>
          <cell r="E259">
            <v>0</v>
          </cell>
          <cell r="F259">
            <v>0</v>
          </cell>
        </row>
        <row r="260">
          <cell r="A260">
            <v>2340201</v>
          </cell>
          <cell r="B260" t="str">
            <v>减免房租补贴</v>
          </cell>
          <cell r="C260">
            <v>0</v>
          </cell>
        </row>
        <row r="260">
          <cell r="F260">
            <v>0</v>
          </cell>
        </row>
        <row r="261">
          <cell r="A261">
            <v>2340202</v>
          </cell>
          <cell r="B261" t="str">
            <v>重点企业贷款贴息</v>
          </cell>
          <cell r="C261">
            <v>0</v>
          </cell>
        </row>
        <row r="261">
          <cell r="F261">
            <v>0</v>
          </cell>
        </row>
        <row r="262">
          <cell r="A262">
            <v>2340203</v>
          </cell>
          <cell r="B262" t="str">
            <v>创业担保贷款贴息</v>
          </cell>
          <cell r="C262">
            <v>0</v>
          </cell>
        </row>
        <row r="262">
          <cell r="F262">
            <v>0</v>
          </cell>
        </row>
        <row r="263">
          <cell r="A263">
            <v>2340204</v>
          </cell>
          <cell r="B263" t="str">
            <v>援企稳岗补贴</v>
          </cell>
          <cell r="C263">
            <v>0</v>
          </cell>
        </row>
        <row r="263">
          <cell r="F263">
            <v>0</v>
          </cell>
        </row>
        <row r="264">
          <cell r="A264">
            <v>2340205</v>
          </cell>
          <cell r="B264" t="str">
            <v>困难群众基本生活补助</v>
          </cell>
          <cell r="C264">
            <v>0</v>
          </cell>
        </row>
        <row r="264">
          <cell r="F264">
            <v>0</v>
          </cell>
        </row>
        <row r="265">
          <cell r="A265">
            <v>2340299</v>
          </cell>
          <cell r="B265" t="str">
            <v>其他抗疫相关支出</v>
          </cell>
          <cell r="C265">
            <v>0</v>
          </cell>
        </row>
        <row r="265">
          <cell r="F265">
            <v>0</v>
          </cell>
        </row>
        <row r="267">
          <cell r="B267" t="str">
            <v>全市政府性基金预算支出</v>
          </cell>
          <cell r="C267">
            <v>247264</v>
          </cell>
          <cell r="D267">
            <v>0</v>
          </cell>
          <cell r="E267">
            <v>0</v>
          </cell>
          <cell r="F267">
            <v>147254</v>
          </cell>
        </row>
        <row r="268">
          <cell r="A268">
            <v>230</v>
          </cell>
          <cell r="B268" t="str">
            <v>转移性支出</v>
          </cell>
          <cell r="C268">
            <v>93872</v>
          </cell>
          <cell r="D268">
            <v>0</v>
          </cell>
          <cell r="E268">
            <v>0</v>
          </cell>
          <cell r="F268">
            <v>0</v>
          </cell>
        </row>
        <row r="269">
          <cell r="A269">
            <v>23004</v>
          </cell>
          <cell r="B269" t="str">
            <v>政府性基金转移支付</v>
          </cell>
          <cell r="C269">
            <v>0</v>
          </cell>
          <cell r="D269">
            <v>0</v>
          </cell>
          <cell r="E269">
            <v>0</v>
          </cell>
          <cell r="F269">
            <v>0</v>
          </cell>
        </row>
        <row r="270">
          <cell r="A270">
            <v>2300403</v>
          </cell>
          <cell r="B270" t="str">
            <v>抗疫特别国债转移支付支出</v>
          </cell>
          <cell r="C270">
            <v>0</v>
          </cell>
        </row>
        <row r="270">
          <cell r="F270">
            <v>0</v>
          </cell>
        </row>
        <row r="271">
          <cell r="A271">
            <v>2300404</v>
          </cell>
          <cell r="B271" t="str">
            <v>科学技术●</v>
          </cell>
          <cell r="C271">
            <v>0</v>
          </cell>
        </row>
        <row r="271">
          <cell r="F271">
            <v>0</v>
          </cell>
        </row>
        <row r="272">
          <cell r="A272">
            <v>2300405</v>
          </cell>
          <cell r="B272" t="str">
            <v>文化旅游体育与传媒●</v>
          </cell>
          <cell r="C272">
            <v>0</v>
          </cell>
        </row>
        <row r="272">
          <cell r="F272">
            <v>0</v>
          </cell>
        </row>
        <row r="273">
          <cell r="A273">
            <v>2300406</v>
          </cell>
          <cell r="B273" t="str">
            <v>社会保障和就业●</v>
          </cell>
          <cell r="C273">
            <v>0</v>
          </cell>
        </row>
        <row r="273">
          <cell r="F273">
            <v>0</v>
          </cell>
        </row>
        <row r="274">
          <cell r="A274">
            <v>2300407</v>
          </cell>
          <cell r="B274" t="str">
            <v>节能环保●</v>
          </cell>
          <cell r="C274">
            <v>0</v>
          </cell>
        </row>
        <row r="274">
          <cell r="F274">
            <v>0</v>
          </cell>
        </row>
        <row r="275">
          <cell r="A275">
            <v>2300408</v>
          </cell>
          <cell r="B275" t="str">
            <v>城乡社区●</v>
          </cell>
          <cell r="C275">
            <v>0</v>
          </cell>
        </row>
        <row r="275">
          <cell r="F275">
            <v>0</v>
          </cell>
        </row>
        <row r="276">
          <cell r="A276">
            <v>2300409</v>
          </cell>
          <cell r="B276" t="str">
            <v>农林水●</v>
          </cell>
          <cell r="C276">
            <v>0</v>
          </cell>
        </row>
        <row r="276">
          <cell r="F276">
            <v>0</v>
          </cell>
        </row>
        <row r="277">
          <cell r="A277">
            <v>2300410</v>
          </cell>
          <cell r="B277" t="str">
            <v>交通运输●</v>
          </cell>
          <cell r="C277">
            <v>0</v>
          </cell>
        </row>
        <row r="277">
          <cell r="F277">
            <v>0</v>
          </cell>
        </row>
        <row r="278">
          <cell r="A278">
            <v>2300411</v>
          </cell>
          <cell r="B278" t="str">
            <v>资源勘探工业信息等●</v>
          </cell>
          <cell r="C278">
            <v>0</v>
          </cell>
        </row>
        <row r="278">
          <cell r="F278">
            <v>0</v>
          </cell>
        </row>
        <row r="279">
          <cell r="A279">
            <v>2300499</v>
          </cell>
          <cell r="B279" t="str">
            <v>其他支出●</v>
          </cell>
          <cell r="C279">
            <v>0</v>
          </cell>
        </row>
        <row r="279">
          <cell r="F279">
            <v>0</v>
          </cell>
        </row>
        <row r="280">
          <cell r="A280">
            <v>23006</v>
          </cell>
          <cell r="B280" t="str">
            <v>上解支出●</v>
          </cell>
        </row>
        <row r="281">
          <cell r="A281">
            <v>2300603</v>
          </cell>
          <cell r="B281" t="str">
            <v>政府性基金上解支出●</v>
          </cell>
          <cell r="C281">
            <v>0</v>
          </cell>
        </row>
        <row r="281">
          <cell r="F281">
            <v>0</v>
          </cell>
        </row>
        <row r="282">
          <cell r="A282">
            <v>23008</v>
          </cell>
          <cell r="B282" t="str">
            <v>调出资金</v>
          </cell>
          <cell r="C282">
            <v>93872</v>
          </cell>
          <cell r="D282">
            <v>0</v>
          </cell>
          <cell r="E282">
            <v>0</v>
          </cell>
          <cell r="F282">
            <v>0</v>
          </cell>
        </row>
        <row r="283">
          <cell r="A283">
            <v>2300802</v>
          </cell>
          <cell r="B283" t="str">
            <v>政府性基金预算调出资金</v>
          </cell>
          <cell r="C283">
            <v>93872</v>
          </cell>
        </row>
        <row r="283">
          <cell r="F283">
            <v>0</v>
          </cell>
        </row>
        <row r="284">
          <cell r="A284">
            <v>23009</v>
          </cell>
          <cell r="B284" t="str">
            <v>年终结余</v>
          </cell>
        </row>
        <row r="284">
          <cell r="E284">
            <v>0</v>
          </cell>
        </row>
        <row r="285">
          <cell r="A285">
            <v>231</v>
          </cell>
          <cell r="B285" t="str">
            <v>地方政府专项债务还本支出</v>
          </cell>
          <cell r="C285">
            <v>14400</v>
          </cell>
          <cell r="D285">
            <v>0</v>
          </cell>
          <cell r="E285">
            <v>0</v>
          </cell>
          <cell r="F285">
            <v>6920</v>
          </cell>
        </row>
        <row r="286">
          <cell r="B286" t="str">
            <v>通过财政资金等还本支出</v>
          </cell>
          <cell r="C286">
            <v>14400</v>
          </cell>
        </row>
        <row r="286">
          <cell r="F286">
            <v>6920</v>
          </cell>
        </row>
        <row r="287">
          <cell r="B287" t="str">
            <v>通过再融资债券还本支出</v>
          </cell>
        </row>
      </sheetData>
      <sheetData sheetId="35"/>
      <sheetData sheetId="36">
        <row r="4">
          <cell r="A4">
            <v>207</v>
          </cell>
          <cell r="B4" t="str">
            <v>一、文化旅游体育与传媒支出</v>
          </cell>
          <cell r="C4">
            <v>3</v>
          </cell>
          <cell r="D4">
            <v>0</v>
          </cell>
        </row>
        <row r="5">
          <cell r="A5">
            <v>20707</v>
          </cell>
          <cell r="B5" t="str">
            <v>国家电影事业发展专项资金安排的支出</v>
          </cell>
          <cell r="C5">
            <v>3</v>
          </cell>
          <cell r="D5">
            <v>0</v>
          </cell>
        </row>
        <row r="6">
          <cell r="A6">
            <v>2070701</v>
          </cell>
          <cell r="B6" t="str">
            <v>资助国产影片放映</v>
          </cell>
          <cell r="C6">
            <v>0</v>
          </cell>
        </row>
        <row r="7">
          <cell r="A7">
            <v>2070702</v>
          </cell>
          <cell r="B7" t="str">
            <v>资助影院建设</v>
          </cell>
          <cell r="C7">
            <v>0</v>
          </cell>
        </row>
        <row r="8">
          <cell r="A8">
            <v>2070703</v>
          </cell>
          <cell r="B8" t="str">
            <v>资助少数民族语电影译制</v>
          </cell>
          <cell r="C8">
            <v>0</v>
          </cell>
        </row>
        <row r="9">
          <cell r="A9">
            <v>2070704</v>
          </cell>
          <cell r="B9" t="str">
            <v>购买农村电影公益性放映版权服务</v>
          </cell>
          <cell r="C9">
            <v>0</v>
          </cell>
        </row>
        <row r="10">
          <cell r="A10">
            <v>2070799</v>
          </cell>
          <cell r="B10" t="str">
            <v>其他国家电影事业发展专项资金支出</v>
          </cell>
          <cell r="C10">
            <v>3</v>
          </cell>
        </row>
        <row r="11">
          <cell r="A11">
            <v>20709</v>
          </cell>
          <cell r="B11" t="str">
            <v>旅游发展基金支出</v>
          </cell>
          <cell r="C11">
            <v>0</v>
          </cell>
          <cell r="D11">
            <v>0</v>
          </cell>
        </row>
        <row r="12">
          <cell r="A12">
            <v>2070901</v>
          </cell>
          <cell r="B12" t="str">
            <v>宣传促销</v>
          </cell>
          <cell r="C12">
            <v>0</v>
          </cell>
        </row>
        <row r="13">
          <cell r="A13">
            <v>2070902</v>
          </cell>
          <cell r="B13" t="str">
            <v>行业规划</v>
          </cell>
          <cell r="C13">
            <v>0</v>
          </cell>
        </row>
        <row r="14">
          <cell r="A14">
            <v>2070903</v>
          </cell>
          <cell r="B14" t="str">
            <v>旅游事业补助</v>
          </cell>
          <cell r="C14">
            <v>0</v>
          </cell>
        </row>
        <row r="15">
          <cell r="A15">
            <v>2070904</v>
          </cell>
          <cell r="B15" t="str">
            <v>地方旅游开发项目补助</v>
          </cell>
          <cell r="C15">
            <v>0</v>
          </cell>
        </row>
        <row r="16">
          <cell r="A16">
            <v>2070999</v>
          </cell>
          <cell r="B16" t="str">
            <v>其他旅游发展基金支出</v>
          </cell>
          <cell r="C16">
            <v>0</v>
          </cell>
        </row>
        <row r="17">
          <cell r="A17">
            <v>20710</v>
          </cell>
          <cell r="B17" t="str">
            <v>国家电影事业发展专项资金对应专项债务收入安排的支出</v>
          </cell>
          <cell r="C17">
            <v>0</v>
          </cell>
          <cell r="D17">
            <v>0</v>
          </cell>
        </row>
        <row r="18">
          <cell r="A18">
            <v>2071001</v>
          </cell>
          <cell r="B18" t="str">
            <v>资助城市影院</v>
          </cell>
          <cell r="C18">
            <v>0</v>
          </cell>
        </row>
        <row r="19">
          <cell r="A19">
            <v>2071099</v>
          </cell>
          <cell r="B19" t="str">
            <v>其他国家电影事业发展专项资金对应专项债务收入支出</v>
          </cell>
          <cell r="C19">
            <v>0</v>
          </cell>
        </row>
        <row r="20">
          <cell r="A20">
            <v>208</v>
          </cell>
          <cell r="B20" t="str">
            <v>二、社会保障和就业支出</v>
          </cell>
          <cell r="C20">
            <v>245</v>
          </cell>
          <cell r="D20">
            <v>0</v>
          </cell>
        </row>
        <row r="21">
          <cell r="A21">
            <v>20822</v>
          </cell>
          <cell r="B21" t="str">
            <v>大中型水库移民后期扶持基金支出</v>
          </cell>
          <cell r="C21">
            <v>245</v>
          </cell>
          <cell r="D21">
            <v>0</v>
          </cell>
        </row>
        <row r="22">
          <cell r="A22">
            <v>2082201</v>
          </cell>
          <cell r="B22" t="str">
            <v>移民补助</v>
          </cell>
          <cell r="C22">
            <v>245</v>
          </cell>
        </row>
        <row r="23">
          <cell r="A23">
            <v>2082202</v>
          </cell>
          <cell r="B23" t="str">
            <v>基础设施建设和经济发展</v>
          </cell>
          <cell r="C23">
            <v>0</v>
          </cell>
        </row>
        <row r="24">
          <cell r="A24">
            <v>2082299</v>
          </cell>
          <cell r="B24" t="str">
            <v>其他大中型水库移民后期扶持基金支出</v>
          </cell>
          <cell r="C24">
            <v>0</v>
          </cell>
        </row>
        <row r="25">
          <cell r="A25">
            <v>20823</v>
          </cell>
          <cell r="B25" t="str">
            <v>小型水库移民扶助基金安排的支出</v>
          </cell>
          <cell r="C25">
            <v>0</v>
          </cell>
          <cell r="D25">
            <v>0</v>
          </cell>
        </row>
        <row r="26">
          <cell r="A26">
            <v>2082301</v>
          </cell>
          <cell r="B26" t="str">
            <v>移民补助</v>
          </cell>
          <cell r="C26">
            <v>0</v>
          </cell>
        </row>
        <row r="27">
          <cell r="A27">
            <v>2082302</v>
          </cell>
          <cell r="B27" t="str">
            <v>基础设施建设和经济发展</v>
          </cell>
          <cell r="C27">
            <v>0</v>
          </cell>
        </row>
        <row r="28">
          <cell r="A28">
            <v>2082399</v>
          </cell>
          <cell r="B28" t="str">
            <v>其他小型水库移民扶助基金支出</v>
          </cell>
          <cell r="C28">
            <v>0</v>
          </cell>
        </row>
        <row r="29">
          <cell r="A29">
            <v>20829</v>
          </cell>
          <cell r="B29" t="str">
            <v>小型水库移民扶助基金对应专项债务收入安排的支出</v>
          </cell>
          <cell r="C29">
            <v>0</v>
          </cell>
          <cell r="D29">
            <v>0</v>
          </cell>
        </row>
        <row r="30">
          <cell r="A30">
            <v>2082901</v>
          </cell>
          <cell r="B30" t="str">
            <v>基础设施建设和经济发展</v>
          </cell>
          <cell r="C30">
            <v>0</v>
          </cell>
        </row>
        <row r="31">
          <cell r="A31">
            <v>2082999</v>
          </cell>
          <cell r="B31" t="str">
            <v>其他小型水库移民扶助基金对应专项债务收入安排的支出</v>
          </cell>
          <cell r="C31">
            <v>0</v>
          </cell>
        </row>
        <row r="32">
          <cell r="A32">
            <v>211</v>
          </cell>
          <cell r="B32" t="str">
            <v>三、节能环保支出</v>
          </cell>
          <cell r="C32">
            <v>0</v>
          </cell>
          <cell r="D32">
            <v>0</v>
          </cell>
        </row>
        <row r="33">
          <cell r="A33">
            <v>21160</v>
          </cell>
          <cell r="B33" t="str">
            <v>可再生能源电价附加收入安排的支出</v>
          </cell>
          <cell r="C33">
            <v>0</v>
          </cell>
          <cell r="D33">
            <v>0</v>
          </cell>
        </row>
        <row r="34">
          <cell r="A34">
            <v>2116001</v>
          </cell>
          <cell r="B34" t="str">
            <v>风力发电补助</v>
          </cell>
          <cell r="C34">
            <v>0</v>
          </cell>
        </row>
        <row r="35">
          <cell r="A35">
            <v>2116002</v>
          </cell>
          <cell r="B35" t="str">
            <v>太阳能发电补助</v>
          </cell>
          <cell r="C35">
            <v>0</v>
          </cell>
        </row>
        <row r="36">
          <cell r="A36">
            <v>2116003</v>
          </cell>
          <cell r="B36" t="str">
            <v>生物质能发电补助</v>
          </cell>
          <cell r="C36">
            <v>0</v>
          </cell>
        </row>
        <row r="37">
          <cell r="A37">
            <v>2116099</v>
          </cell>
          <cell r="B37" t="str">
            <v>其他可再生能源电价附加收入安排的支出</v>
          </cell>
          <cell r="C37">
            <v>0</v>
          </cell>
        </row>
        <row r="38">
          <cell r="A38">
            <v>21161</v>
          </cell>
          <cell r="B38" t="str">
            <v>废弃电器电子产品处理基金支出</v>
          </cell>
          <cell r="C38">
            <v>0</v>
          </cell>
          <cell r="D38">
            <v>0</v>
          </cell>
        </row>
        <row r="39">
          <cell r="A39">
            <v>2116101</v>
          </cell>
          <cell r="B39" t="str">
            <v>回收处理费用补贴</v>
          </cell>
          <cell r="C39">
            <v>0</v>
          </cell>
        </row>
        <row r="40">
          <cell r="A40">
            <v>2116102</v>
          </cell>
          <cell r="B40" t="str">
            <v>信息系统建设</v>
          </cell>
          <cell r="C40">
            <v>0</v>
          </cell>
        </row>
        <row r="41">
          <cell r="A41">
            <v>2116103</v>
          </cell>
          <cell r="B41" t="str">
            <v>基金征管经费</v>
          </cell>
          <cell r="C41">
            <v>0</v>
          </cell>
        </row>
        <row r="42">
          <cell r="A42">
            <v>2116104</v>
          </cell>
          <cell r="B42" t="str">
            <v>其他废弃电器电子产品处理基金支出</v>
          </cell>
          <cell r="C42">
            <v>0</v>
          </cell>
        </row>
        <row r="43">
          <cell r="A43">
            <v>212</v>
          </cell>
          <cell r="B43" t="str">
            <v>四、城乡社区支出</v>
          </cell>
          <cell r="C43">
            <v>217713</v>
          </cell>
          <cell r="D43">
            <v>110056</v>
          </cell>
        </row>
        <row r="44">
          <cell r="A44">
            <v>21208</v>
          </cell>
          <cell r="B44" t="str">
            <v>国有土地使用权出让收入安排的支出</v>
          </cell>
          <cell r="C44">
            <v>216632</v>
          </cell>
          <cell r="D44">
            <v>110056</v>
          </cell>
        </row>
        <row r="45">
          <cell r="A45">
            <v>2120801</v>
          </cell>
          <cell r="B45" t="str">
            <v>征地和拆迁补偿支出</v>
          </cell>
          <cell r="C45">
            <v>17370</v>
          </cell>
          <cell r="D45">
            <v>14573</v>
          </cell>
        </row>
        <row r="46">
          <cell r="A46">
            <v>2120802</v>
          </cell>
          <cell r="B46" t="str">
            <v>土地开发支出</v>
          </cell>
          <cell r="C46">
            <v>0</v>
          </cell>
        </row>
        <row r="47">
          <cell r="A47">
            <v>2120803</v>
          </cell>
          <cell r="B47" t="str">
            <v>城市建设支出</v>
          </cell>
          <cell r="C47">
            <v>0</v>
          </cell>
        </row>
        <row r="48">
          <cell r="A48">
            <v>2120804</v>
          </cell>
          <cell r="B48" t="str">
            <v>农村基础设施建设支出</v>
          </cell>
          <cell r="C48">
            <v>0</v>
          </cell>
        </row>
        <row r="49">
          <cell r="A49">
            <v>2120805</v>
          </cell>
          <cell r="B49" t="str">
            <v>补助被征地农民支出</v>
          </cell>
          <cell r="C49">
            <v>0</v>
          </cell>
        </row>
        <row r="50">
          <cell r="A50">
            <v>2120806</v>
          </cell>
          <cell r="B50" t="str">
            <v>土地出让业务支出</v>
          </cell>
          <cell r="C50">
            <v>0</v>
          </cell>
        </row>
        <row r="51">
          <cell r="A51">
            <v>2120807</v>
          </cell>
          <cell r="B51" t="str">
            <v>廉租住房支出</v>
          </cell>
          <cell r="C51">
            <v>0</v>
          </cell>
        </row>
        <row r="52">
          <cell r="A52">
            <v>2120809</v>
          </cell>
          <cell r="B52" t="str">
            <v>支付破产或改制企业职工安置费</v>
          </cell>
          <cell r="C52">
            <v>0</v>
          </cell>
        </row>
        <row r="53">
          <cell r="A53">
            <v>2120810</v>
          </cell>
          <cell r="B53" t="str">
            <v>棚户区改造支出</v>
          </cell>
          <cell r="C53">
            <v>0</v>
          </cell>
        </row>
        <row r="54">
          <cell r="A54">
            <v>2120811</v>
          </cell>
          <cell r="B54" t="str">
            <v>公共租赁住房支出</v>
          </cell>
          <cell r="C54">
            <v>0</v>
          </cell>
        </row>
        <row r="55">
          <cell r="A55">
            <v>2120813</v>
          </cell>
          <cell r="B55" t="str">
            <v>保障性住房租金补贴</v>
          </cell>
          <cell r="C55">
            <v>0</v>
          </cell>
        </row>
        <row r="56">
          <cell r="A56">
            <v>2120814</v>
          </cell>
          <cell r="B56" t="str">
            <v>农业生产发展支出●</v>
          </cell>
          <cell r="C56">
            <v>0</v>
          </cell>
          <cell r="D56">
            <v>379</v>
          </cell>
        </row>
        <row r="57">
          <cell r="A57">
            <v>2120815</v>
          </cell>
          <cell r="B57" t="str">
            <v>农村社会事业支出●</v>
          </cell>
          <cell r="C57">
            <v>0</v>
          </cell>
          <cell r="D57">
            <v>300</v>
          </cell>
        </row>
        <row r="58">
          <cell r="A58">
            <v>2120816</v>
          </cell>
          <cell r="B58" t="str">
            <v>农业农村生态环境支出●</v>
          </cell>
          <cell r="C58">
            <v>0</v>
          </cell>
          <cell r="D58">
            <v>1173</v>
          </cell>
        </row>
        <row r="59">
          <cell r="A59">
            <v>2120899</v>
          </cell>
          <cell r="B59" t="str">
            <v>其他国有土地使用权出让收入安排的支出</v>
          </cell>
          <cell r="C59">
            <v>199262</v>
          </cell>
          <cell r="D59">
            <v>93631</v>
          </cell>
        </row>
        <row r="60">
          <cell r="A60">
            <v>21210</v>
          </cell>
          <cell r="B60" t="str">
            <v>国有土地收益基金安排的支出</v>
          </cell>
          <cell r="C60">
            <v>0</v>
          </cell>
          <cell r="D60">
            <v>0</v>
          </cell>
        </row>
        <row r="61">
          <cell r="A61">
            <v>2121001</v>
          </cell>
          <cell r="B61" t="str">
            <v>征地和拆迁补偿支出</v>
          </cell>
          <cell r="C61">
            <v>0</v>
          </cell>
        </row>
        <row r="62">
          <cell r="A62">
            <v>2121002</v>
          </cell>
          <cell r="B62" t="str">
            <v>土地开发支出</v>
          </cell>
          <cell r="C62">
            <v>0</v>
          </cell>
        </row>
        <row r="63">
          <cell r="A63">
            <v>2121099</v>
          </cell>
          <cell r="B63" t="str">
            <v>其他国有土地收益基金支出</v>
          </cell>
          <cell r="C63">
            <v>0</v>
          </cell>
        </row>
        <row r="64">
          <cell r="A64">
            <v>21211</v>
          </cell>
          <cell r="B64" t="str">
            <v>农业土地开发资金安排的支出</v>
          </cell>
        </row>
        <row r="65">
          <cell r="A65">
            <v>21213</v>
          </cell>
          <cell r="B65" t="str">
            <v>城市基础设施配套费安排的支出</v>
          </cell>
          <cell r="C65">
            <v>0</v>
          </cell>
          <cell r="D65">
            <v>0</v>
          </cell>
        </row>
        <row r="66">
          <cell r="A66">
            <v>2121301</v>
          </cell>
          <cell r="B66" t="str">
            <v>城市公共设施</v>
          </cell>
          <cell r="C66">
            <v>0</v>
          </cell>
        </row>
        <row r="67">
          <cell r="A67">
            <v>2121302</v>
          </cell>
          <cell r="B67" t="str">
            <v>城市环境卫生</v>
          </cell>
          <cell r="C67">
            <v>0</v>
          </cell>
        </row>
        <row r="68">
          <cell r="A68">
            <v>2121303</v>
          </cell>
          <cell r="B68" t="str">
            <v>公有房屋</v>
          </cell>
          <cell r="C68">
            <v>0</v>
          </cell>
        </row>
        <row r="69">
          <cell r="A69">
            <v>2121304</v>
          </cell>
          <cell r="B69" t="str">
            <v>城市防洪</v>
          </cell>
          <cell r="C69">
            <v>0</v>
          </cell>
        </row>
        <row r="70">
          <cell r="A70">
            <v>2121399</v>
          </cell>
          <cell r="B70" t="str">
            <v>其他城市基础设施配套费安排的支出</v>
          </cell>
          <cell r="C70">
            <v>0</v>
          </cell>
        </row>
        <row r="71">
          <cell r="A71">
            <v>21214</v>
          </cell>
          <cell r="B71" t="str">
            <v>污水处理费收入安排的支出</v>
          </cell>
          <cell r="C71">
            <v>1081</v>
          </cell>
          <cell r="D71">
            <v>0</v>
          </cell>
        </row>
        <row r="72">
          <cell r="A72">
            <v>2121401</v>
          </cell>
          <cell r="B72" t="str">
            <v>污水处理设施建设和运营</v>
          </cell>
          <cell r="C72">
            <v>1081</v>
          </cell>
        </row>
        <row r="73">
          <cell r="A73">
            <v>2121402</v>
          </cell>
          <cell r="B73" t="str">
            <v>代征手续费</v>
          </cell>
          <cell r="C73">
            <v>0</v>
          </cell>
        </row>
        <row r="74">
          <cell r="A74">
            <v>2121499</v>
          </cell>
          <cell r="B74" t="str">
            <v>其他污水处理费安排的支出</v>
          </cell>
          <cell r="C74">
            <v>0</v>
          </cell>
        </row>
        <row r="75">
          <cell r="A75">
            <v>21215</v>
          </cell>
          <cell r="B75" t="str">
            <v>土地储备专项债券收入安排的支出</v>
          </cell>
          <cell r="C75">
            <v>0</v>
          </cell>
          <cell r="D75">
            <v>0</v>
          </cell>
        </row>
        <row r="76">
          <cell r="A76">
            <v>2121501</v>
          </cell>
          <cell r="B76" t="str">
            <v>征地和拆迁补偿支出</v>
          </cell>
          <cell r="C76">
            <v>0</v>
          </cell>
        </row>
        <row r="77">
          <cell r="A77">
            <v>2121502</v>
          </cell>
          <cell r="B77" t="str">
            <v>土地开发支出</v>
          </cell>
          <cell r="C77">
            <v>0</v>
          </cell>
        </row>
        <row r="78">
          <cell r="A78">
            <v>2121599</v>
          </cell>
          <cell r="B78" t="str">
            <v>其他土地储备专项债券收入安排的支出</v>
          </cell>
          <cell r="C78">
            <v>0</v>
          </cell>
        </row>
        <row r="79">
          <cell r="A79">
            <v>21216</v>
          </cell>
          <cell r="B79" t="str">
            <v>棚户区改造专项债券收入安排的支出</v>
          </cell>
          <cell r="C79">
            <v>0</v>
          </cell>
          <cell r="D79">
            <v>0</v>
          </cell>
        </row>
        <row r="80">
          <cell r="A80">
            <v>2121601</v>
          </cell>
          <cell r="B80" t="str">
            <v>征地和拆迁补偿支出</v>
          </cell>
          <cell r="C80">
            <v>0</v>
          </cell>
        </row>
        <row r="81">
          <cell r="A81">
            <v>2121602</v>
          </cell>
          <cell r="B81" t="str">
            <v>土地开发支出</v>
          </cell>
          <cell r="C81">
            <v>0</v>
          </cell>
        </row>
        <row r="82">
          <cell r="A82">
            <v>2121699</v>
          </cell>
          <cell r="B82" t="str">
            <v>其他棚户区改造专项债券收入安排的支出</v>
          </cell>
          <cell r="C82">
            <v>0</v>
          </cell>
        </row>
        <row r="83">
          <cell r="A83">
            <v>21217</v>
          </cell>
          <cell r="B83" t="str">
            <v>城市基础设施配套费对应专项债务收入安排的支出</v>
          </cell>
          <cell r="C83">
            <v>0</v>
          </cell>
          <cell r="D83">
            <v>0</v>
          </cell>
        </row>
        <row r="84">
          <cell r="A84">
            <v>2121701</v>
          </cell>
          <cell r="B84" t="str">
            <v>城市公共设施</v>
          </cell>
          <cell r="C84">
            <v>0</v>
          </cell>
        </row>
        <row r="85">
          <cell r="A85">
            <v>2121702</v>
          </cell>
          <cell r="B85" t="str">
            <v>城市环境卫生</v>
          </cell>
          <cell r="C85">
            <v>0</v>
          </cell>
        </row>
        <row r="86">
          <cell r="A86">
            <v>2121703</v>
          </cell>
          <cell r="B86" t="str">
            <v>公有房屋</v>
          </cell>
          <cell r="C86">
            <v>0</v>
          </cell>
        </row>
        <row r="87">
          <cell r="A87">
            <v>2121704</v>
          </cell>
          <cell r="B87" t="str">
            <v>城市防洪</v>
          </cell>
          <cell r="C87">
            <v>0</v>
          </cell>
        </row>
        <row r="88">
          <cell r="A88">
            <v>2121799</v>
          </cell>
          <cell r="B88" t="str">
            <v>其他城市基础设施配套费对应专项债务收入安排的支出</v>
          </cell>
          <cell r="C88">
            <v>0</v>
          </cell>
        </row>
        <row r="89">
          <cell r="A89">
            <v>21218</v>
          </cell>
          <cell r="B89" t="str">
            <v>污水处理费对应专项债务收入安排的支出</v>
          </cell>
          <cell r="C89">
            <v>0</v>
          </cell>
          <cell r="D89">
            <v>0</v>
          </cell>
        </row>
        <row r="90">
          <cell r="A90">
            <v>2121801</v>
          </cell>
          <cell r="B90" t="str">
            <v>污水处理设施建设和运营</v>
          </cell>
          <cell r="C90">
            <v>0</v>
          </cell>
        </row>
        <row r="91">
          <cell r="A91">
            <v>2121899</v>
          </cell>
          <cell r="B91" t="str">
            <v>其他污水处理费对应专项债务收入安排的支出</v>
          </cell>
          <cell r="C91">
            <v>0</v>
          </cell>
        </row>
        <row r="92">
          <cell r="A92">
            <v>21219</v>
          </cell>
          <cell r="B92" t="str">
            <v>国有土地使用权出让收入对应专项债务收入安排的支出</v>
          </cell>
          <cell r="C92">
            <v>0</v>
          </cell>
          <cell r="D92">
            <v>0</v>
          </cell>
        </row>
        <row r="93">
          <cell r="A93">
            <v>2121901</v>
          </cell>
          <cell r="B93" t="str">
            <v>征地和拆迁补偿支出</v>
          </cell>
          <cell r="C93">
            <v>0</v>
          </cell>
        </row>
        <row r="94">
          <cell r="A94">
            <v>2121902</v>
          </cell>
          <cell r="B94" t="str">
            <v>土地开发支出</v>
          </cell>
          <cell r="C94">
            <v>0</v>
          </cell>
        </row>
        <row r="95">
          <cell r="A95">
            <v>2121903</v>
          </cell>
          <cell r="B95" t="str">
            <v>城市建设支出</v>
          </cell>
          <cell r="C95">
            <v>0</v>
          </cell>
        </row>
        <row r="96">
          <cell r="A96">
            <v>2121904</v>
          </cell>
          <cell r="B96" t="str">
            <v>农村基础设施建设支出</v>
          </cell>
          <cell r="C96">
            <v>0</v>
          </cell>
        </row>
        <row r="97">
          <cell r="A97">
            <v>2121905</v>
          </cell>
          <cell r="B97" t="str">
            <v>廉租住房支出</v>
          </cell>
          <cell r="C97">
            <v>0</v>
          </cell>
        </row>
        <row r="98">
          <cell r="A98">
            <v>2121906</v>
          </cell>
          <cell r="B98" t="str">
            <v>棚户区改造支出</v>
          </cell>
          <cell r="C98">
            <v>0</v>
          </cell>
        </row>
        <row r="99">
          <cell r="A99">
            <v>2121907</v>
          </cell>
          <cell r="B99" t="str">
            <v>公共租赁住房支出</v>
          </cell>
          <cell r="C99">
            <v>0</v>
          </cell>
        </row>
        <row r="100">
          <cell r="A100">
            <v>2121999</v>
          </cell>
          <cell r="B100" t="str">
            <v>其他国有土地使用权出让收入对应专项债务收入安排的支出</v>
          </cell>
          <cell r="C100">
            <v>0</v>
          </cell>
        </row>
        <row r="101">
          <cell r="A101">
            <v>213</v>
          </cell>
          <cell r="B101" t="str">
            <v>五、农林水支出</v>
          </cell>
          <cell r="C101">
            <v>198</v>
          </cell>
          <cell r="D101">
            <v>0</v>
          </cell>
        </row>
        <row r="102">
          <cell r="A102">
            <v>21366</v>
          </cell>
          <cell r="B102" t="str">
            <v>大中型水库库区基金安排的支出</v>
          </cell>
          <cell r="C102">
            <v>198</v>
          </cell>
          <cell r="D102">
            <v>0</v>
          </cell>
        </row>
        <row r="103">
          <cell r="A103">
            <v>2136601</v>
          </cell>
          <cell r="B103" t="str">
            <v>基础设施建设和经济发展</v>
          </cell>
          <cell r="C103">
            <v>0</v>
          </cell>
        </row>
        <row r="104">
          <cell r="A104">
            <v>2136602</v>
          </cell>
          <cell r="B104" t="str">
            <v>解决移民遗留问题</v>
          </cell>
          <cell r="C104">
            <v>0</v>
          </cell>
        </row>
        <row r="105">
          <cell r="A105">
            <v>2136603</v>
          </cell>
          <cell r="B105" t="str">
            <v>库区防护工程维护</v>
          </cell>
          <cell r="C105">
            <v>0</v>
          </cell>
        </row>
        <row r="106">
          <cell r="A106">
            <v>2136699</v>
          </cell>
          <cell r="B106" t="str">
            <v>其他大中型水库库区基金支出</v>
          </cell>
          <cell r="C106">
            <v>198</v>
          </cell>
        </row>
        <row r="107">
          <cell r="A107">
            <v>21367</v>
          </cell>
          <cell r="B107" t="str">
            <v>三峡水库库区基金支出</v>
          </cell>
          <cell r="C107">
            <v>0</v>
          </cell>
          <cell r="D107">
            <v>0</v>
          </cell>
        </row>
        <row r="108">
          <cell r="A108">
            <v>2136701</v>
          </cell>
          <cell r="B108" t="str">
            <v>基础设施建设和经济发展</v>
          </cell>
          <cell r="C108">
            <v>0</v>
          </cell>
        </row>
        <row r="109">
          <cell r="A109">
            <v>2136702</v>
          </cell>
          <cell r="B109" t="str">
            <v>解决移民遗留问题</v>
          </cell>
          <cell r="C109">
            <v>0</v>
          </cell>
        </row>
        <row r="110">
          <cell r="A110">
            <v>2136703</v>
          </cell>
          <cell r="B110" t="str">
            <v>库区维护和管理</v>
          </cell>
          <cell r="C110">
            <v>0</v>
          </cell>
        </row>
        <row r="111">
          <cell r="A111">
            <v>2136799</v>
          </cell>
          <cell r="B111" t="str">
            <v>其他三峡水库库区基金支出</v>
          </cell>
          <cell r="C111">
            <v>0</v>
          </cell>
        </row>
        <row r="112">
          <cell r="A112">
            <v>21369</v>
          </cell>
          <cell r="B112" t="str">
            <v>国家重大水利工程建设基金安排的支出</v>
          </cell>
          <cell r="C112">
            <v>0</v>
          </cell>
          <cell r="D112">
            <v>0</v>
          </cell>
        </row>
        <row r="113">
          <cell r="A113">
            <v>2136901</v>
          </cell>
          <cell r="B113" t="str">
            <v>南水北调工程建设</v>
          </cell>
          <cell r="C113">
            <v>0</v>
          </cell>
        </row>
        <row r="114">
          <cell r="A114">
            <v>2136902</v>
          </cell>
          <cell r="B114" t="str">
            <v>三峡后续工作</v>
          </cell>
          <cell r="C114">
            <v>0</v>
          </cell>
        </row>
        <row r="115">
          <cell r="A115">
            <v>2136903</v>
          </cell>
          <cell r="B115" t="str">
            <v>地方重大水利工程建设</v>
          </cell>
          <cell r="C115">
            <v>0</v>
          </cell>
        </row>
        <row r="116">
          <cell r="A116">
            <v>2136999</v>
          </cell>
          <cell r="B116" t="str">
            <v>其他重大水利工程建设基金支出</v>
          </cell>
          <cell r="C116">
            <v>0</v>
          </cell>
        </row>
        <row r="117">
          <cell r="A117">
            <v>21370</v>
          </cell>
          <cell r="B117" t="str">
            <v>大中型水库库区基金对应专项债务收入安排的支出</v>
          </cell>
          <cell r="C117">
            <v>0</v>
          </cell>
          <cell r="D117">
            <v>0</v>
          </cell>
        </row>
        <row r="118">
          <cell r="A118">
            <v>2137001</v>
          </cell>
          <cell r="B118" t="str">
            <v>基础设施建设和经济发展</v>
          </cell>
          <cell r="C118">
            <v>0</v>
          </cell>
        </row>
        <row r="119">
          <cell r="A119">
            <v>2137099</v>
          </cell>
          <cell r="B119" t="str">
            <v>其他大中型水库库区基金对应专项债务收入支出</v>
          </cell>
          <cell r="C119">
            <v>0</v>
          </cell>
        </row>
        <row r="120">
          <cell r="A120">
            <v>21371</v>
          </cell>
          <cell r="B120" t="str">
            <v>国家重大水利工程建设基金对应专项债务收入安排的支出</v>
          </cell>
          <cell r="C120">
            <v>0</v>
          </cell>
          <cell r="D120">
            <v>0</v>
          </cell>
        </row>
        <row r="121">
          <cell r="A121">
            <v>2137101</v>
          </cell>
          <cell r="B121" t="str">
            <v>南水北调工程建设</v>
          </cell>
          <cell r="C121">
            <v>0</v>
          </cell>
        </row>
        <row r="122">
          <cell r="A122">
            <v>2137102</v>
          </cell>
          <cell r="B122" t="str">
            <v>三峡工程后续工作</v>
          </cell>
          <cell r="C122">
            <v>0</v>
          </cell>
        </row>
        <row r="123">
          <cell r="A123">
            <v>2137103</v>
          </cell>
          <cell r="B123" t="str">
            <v>地方重大水利工程建设</v>
          </cell>
          <cell r="C123">
            <v>0</v>
          </cell>
        </row>
        <row r="124">
          <cell r="A124">
            <v>2137199</v>
          </cell>
          <cell r="B124" t="str">
            <v>其他重大水利工程建设基金对应专项债务收入支出</v>
          </cell>
          <cell r="C124">
            <v>0</v>
          </cell>
        </row>
        <row r="125">
          <cell r="A125">
            <v>214</v>
          </cell>
          <cell r="B125" t="str">
            <v>六、交通运输支出</v>
          </cell>
          <cell r="C125">
            <v>0</v>
          </cell>
          <cell r="D125">
            <v>0</v>
          </cell>
        </row>
        <row r="126">
          <cell r="A126">
            <v>21460</v>
          </cell>
          <cell r="B126" t="str">
            <v>海南省高等级公路车辆通行附加费安排的支出</v>
          </cell>
          <cell r="C126">
            <v>0</v>
          </cell>
          <cell r="D126">
            <v>0</v>
          </cell>
        </row>
        <row r="127">
          <cell r="A127">
            <v>2146001</v>
          </cell>
          <cell r="B127" t="str">
            <v>公路建设</v>
          </cell>
          <cell r="C127">
            <v>0</v>
          </cell>
        </row>
        <row r="128">
          <cell r="A128">
            <v>2146002</v>
          </cell>
          <cell r="B128" t="str">
            <v>公路养护</v>
          </cell>
          <cell r="C128">
            <v>0</v>
          </cell>
        </row>
        <row r="129">
          <cell r="A129">
            <v>2146003</v>
          </cell>
          <cell r="B129" t="str">
            <v>公路还贷</v>
          </cell>
          <cell r="C129">
            <v>0</v>
          </cell>
        </row>
        <row r="130">
          <cell r="A130">
            <v>2146099</v>
          </cell>
          <cell r="B130" t="str">
            <v>其他海南省高等级公路车辆通行附加费安排的支出</v>
          </cell>
          <cell r="C130">
            <v>0</v>
          </cell>
        </row>
        <row r="131">
          <cell r="A131">
            <v>21462</v>
          </cell>
          <cell r="B131" t="str">
            <v>车辆通行费安排的支出</v>
          </cell>
          <cell r="C131">
            <v>0</v>
          </cell>
          <cell r="D131">
            <v>0</v>
          </cell>
        </row>
        <row r="132">
          <cell r="A132">
            <v>2146201</v>
          </cell>
          <cell r="B132" t="str">
            <v>公路还贷</v>
          </cell>
          <cell r="C132">
            <v>0</v>
          </cell>
        </row>
        <row r="133">
          <cell r="A133">
            <v>2146202</v>
          </cell>
          <cell r="B133" t="str">
            <v>政府还贷公路养护</v>
          </cell>
          <cell r="C133">
            <v>0</v>
          </cell>
        </row>
        <row r="134">
          <cell r="A134">
            <v>2146203</v>
          </cell>
          <cell r="B134" t="str">
            <v>政府还贷公路管理</v>
          </cell>
          <cell r="C134">
            <v>0</v>
          </cell>
        </row>
        <row r="135">
          <cell r="A135">
            <v>2146299</v>
          </cell>
          <cell r="B135" t="str">
            <v>其他车辆通行费安排的支出</v>
          </cell>
          <cell r="C135">
            <v>0</v>
          </cell>
        </row>
        <row r="136">
          <cell r="A136">
            <v>21463</v>
          </cell>
          <cell r="B136" t="str">
            <v>港口建设费安排的支出◆</v>
          </cell>
          <cell r="C136">
            <v>0</v>
          </cell>
          <cell r="D136">
            <v>0</v>
          </cell>
        </row>
        <row r="137">
          <cell r="A137">
            <v>2146301</v>
          </cell>
          <cell r="B137" t="str">
            <v>港口设施◆</v>
          </cell>
          <cell r="C137">
            <v>0</v>
          </cell>
        </row>
        <row r="138">
          <cell r="A138">
            <v>2146302</v>
          </cell>
          <cell r="B138" t="str">
            <v>航道建设和维护◆</v>
          </cell>
          <cell r="C138">
            <v>0</v>
          </cell>
        </row>
        <row r="139">
          <cell r="A139">
            <v>2146303</v>
          </cell>
          <cell r="B139" t="str">
            <v>航运保障系统建设◆</v>
          </cell>
          <cell r="C139">
            <v>0</v>
          </cell>
        </row>
        <row r="140">
          <cell r="A140">
            <v>2146399</v>
          </cell>
          <cell r="B140" t="str">
            <v>其他港口建设费安排的支出◆</v>
          </cell>
          <cell r="C140">
            <v>0</v>
          </cell>
        </row>
        <row r="141">
          <cell r="A141">
            <v>21464</v>
          </cell>
          <cell r="B141" t="str">
            <v>铁路建设基金支出</v>
          </cell>
          <cell r="C141">
            <v>0</v>
          </cell>
          <cell r="D141">
            <v>0</v>
          </cell>
        </row>
        <row r="142">
          <cell r="A142">
            <v>2146401</v>
          </cell>
          <cell r="B142" t="str">
            <v>铁路建设投资</v>
          </cell>
          <cell r="C142">
            <v>0</v>
          </cell>
        </row>
        <row r="143">
          <cell r="A143">
            <v>2146402</v>
          </cell>
          <cell r="B143" t="str">
            <v>购置铁路机车车辆</v>
          </cell>
          <cell r="C143">
            <v>0</v>
          </cell>
        </row>
        <row r="144">
          <cell r="A144">
            <v>2146403</v>
          </cell>
          <cell r="B144" t="str">
            <v>铁路还贷</v>
          </cell>
          <cell r="C144">
            <v>0</v>
          </cell>
        </row>
        <row r="145">
          <cell r="A145">
            <v>2146404</v>
          </cell>
          <cell r="B145" t="str">
            <v>建设项目铺底资金</v>
          </cell>
          <cell r="C145">
            <v>0</v>
          </cell>
        </row>
        <row r="146">
          <cell r="A146">
            <v>2146405</v>
          </cell>
          <cell r="B146" t="str">
            <v>勘测设计</v>
          </cell>
          <cell r="C146">
            <v>0</v>
          </cell>
        </row>
        <row r="147">
          <cell r="A147">
            <v>2146406</v>
          </cell>
          <cell r="B147" t="str">
            <v>注册资本金</v>
          </cell>
          <cell r="C147">
            <v>0</v>
          </cell>
        </row>
        <row r="148">
          <cell r="A148">
            <v>2146407</v>
          </cell>
          <cell r="B148" t="str">
            <v>周转资金</v>
          </cell>
          <cell r="C148">
            <v>0</v>
          </cell>
        </row>
        <row r="149">
          <cell r="A149">
            <v>2146499</v>
          </cell>
          <cell r="B149" t="str">
            <v>其他铁路建设基金支出</v>
          </cell>
          <cell r="C149">
            <v>0</v>
          </cell>
        </row>
        <row r="150">
          <cell r="A150">
            <v>21468</v>
          </cell>
          <cell r="B150" t="str">
            <v>船舶油污损害赔偿基金支出</v>
          </cell>
          <cell r="C150">
            <v>0</v>
          </cell>
          <cell r="D150">
            <v>0</v>
          </cell>
        </row>
        <row r="151">
          <cell r="A151">
            <v>2146801</v>
          </cell>
          <cell r="B151" t="str">
            <v>应急处置费用</v>
          </cell>
          <cell r="C151">
            <v>0</v>
          </cell>
        </row>
        <row r="152">
          <cell r="A152">
            <v>2146802</v>
          </cell>
          <cell r="B152" t="str">
            <v>控制清除污染</v>
          </cell>
          <cell r="C152">
            <v>0</v>
          </cell>
        </row>
        <row r="153">
          <cell r="A153">
            <v>2146803</v>
          </cell>
          <cell r="B153" t="str">
            <v>损失补偿</v>
          </cell>
          <cell r="C153">
            <v>0</v>
          </cell>
        </row>
        <row r="154">
          <cell r="A154">
            <v>2146804</v>
          </cell>
          <cell r="B154" t="str">
            <v>生态恢复</v>
          </cell>
          <cell r="C154">
            <v>0</v>
          </cell>
        </row>
        <row r="155">
          <cell r="A155">
            <v>2146805</v>
          </cell>
          <cell r="B155" t="str">
            <v>监视监测</v>
          </cell>
          <cell r="C155">
            <v>0</v>
          </cell>
        </row>
        <row r="156">
          <cell r="A156">
            <v>2146899</v>
          </cell>
          <cell r="B156" t="str">
            <v>其他船舶油污损害赔偿基金支出</v>
          </cell>
          <cell r="C156">
            <v>0</v>
          </cell>
        </row>
        <row r="157">
          <cell r="A157">
            <v>21469</v>
          </cell>
          <cell r="B157" t="str">
            <v>民航发展基金支出</v>
          </cell>
          <cell r="C157">
            <v>0</v>
          </cell>
          <cell r="D157">
            <v>0</v>
          </cell>
        </row>
        <row r="158">
          <cell r="A158">
            <v>2146901</v>
          </cell>
          <cell r="B158" t="str">
            <v>民航机场建设</v>
          </cell>
          <cell r="C158">
            <v>0</v>
          </cell>
        </row>
        <row r="159">
          <cell r="A159">
            <v>2146902</v>
          </cell>
          <cell r="B159" t="str">
            <v>空管系统建设</v>
          </cell>
          <cell r="C159">
            <v>0</v>
          </cell>
        </row>
        <row r="160">
          <cell r="A160">
            <v>2146903</v>
          </cell>
          <cell r="B160" t="str">
            <v>民航安全</v>
          </cell>
          <cell r="C160">
            <v>0</v>
          </cell>
        </row>
        <row r="161">
          <cell r="A161">
            <v>2146904</v>
          </cell>
          <cell r="B161" t="str">
            <v>航线和机场补贴</v>
          </cell>
          <cell r="C161">
            <v>0</v>
          </cell>
        </row>
        <row r="162">
          <cell r="A162">
            <v>2146906</v>
          </cell>
          <cell r="B162" t="str">
            <v>民航节能减排</v>
          </cell>
          <cell r="C162">
            <v>0</v>
          </cell>
        </row>
        <row r="163">
          <cell r="A163">
            <v>2146907</v>
          </cell>
          <cell r="B163" t="str">
            <v>通用航空发展</v>
          </cell>
          <cell r="C163">
            <v>0</v>
          </cell>
        </row>
        <row r="164">
          <cell r="A164">
            <v>2146908</v>
          </cell>
          <cell r="B164" t="str">
            <v>征管经费</v>
          </cell>
          <cell r="C164">
            <v>0</v>
          </cell>
        </row>
        <row r="165">
          <cell r="A165">
            <v>2146999</v>
          </cell>
          <cell r="B165" t="str">
            <v>其他民航发展基金支出</v>
          </cell>
          <cell r="C165">
            <v>0</v>
          </cell>
        </row>
        <row r="166">
          <cell r="A166">
            <v>21470</v>
          </cell>
          <cell r="B166" t="str">
            <v>海南省高等级公路车辆通行附加费对应专项债务收入安排的支出</v>
          </cell>
          <cell r="C166">
            <v>0</v>
          </cell>
          <cell r="D166">
            <v>0</v>
          </cell>
        </row>
        <row r="167">
          <cell r="A167">
            <v>2147001</v>
          </cell>
          <cell r="B167" t="str">
            <v>公路建设</v>
          </cell>
          <cell r="C167">
            <v>0</v>
          </cell>
        </row>
        <row r="168">
          <cell r="A168">
            <v>2147099</v>
          </cell>
          <cell r="B168" t="str">
            <v>其他海南省高等级公路车辆通行附加费对应专项债务收入安排的支出</v>
          </cell>
          <cell r="C168">
            <v>0</v>
          </cell>
        </row>
        <row r="169">
          <cell r="A169">
            <v>21471</v>
          </cell>
          <cell r="B169" t="str">
            <v>政府收费公路专项债券收入安排的支出</v>
          </cell>
          <cell r="C169">
            <v>0</v>
          </cell>
          <cell r="D169">
            <v>0</v>
          </cell>
        </row>
        <row r="170">
          <cell r="A170">
            <v>2147101</v>
          </cell>
          <cell r="B170" t="str">
            <v>公路建设</v>
          </cell>
          <cell r="C170">
            <v>0</v>
          </cell>
        </row>
        <row r="171">
          <cell r="A171">
            <v>2147199</v>
          </cell>
          <cell r="B171" t="str">
            <v>其他政府收费公路专项债券收入安排的支出</v>
          </cell>
          <cell r="C171">
            <v>0</v>
          </cell>
        </row>
        <row r="172">
          <cell r="A172">
            <v>21472</v>
          </cell>
          <cell r="B172" t="str">
            <v>车辆通行费对应专项债务收入安排的支出</v>
          </cell>
        </row>
        <row r="173">
          <cell r="A173">
            <v>21473</v>
          </cell>
          <cell r="B173" t="str">
            <v>港口建设费对应专项债务收入安排的支出◆</v>
          </cell>
          <cell r="C173">
            <v>0</v>
          </cell>
          <cell r="D173">
            <v>0</v>
          </cell>
        </row>
        <row r="174">
          <cell r="A174">
            <v>2147301</v>
          </cell>
          <cell r="B174" t="str">
            <v>港口设施◆</v>
          </cell>
          <cell r="C174">
            <v>0</v>
          </cell>
        </row>
        <row r="175">
          <cell r="A175">
            <v>2147303</v>
          </cell>
          <cell r="B175" t="str">
            <v>航运保障系统建设◆</v>
          </cell>
          <cell r="C175">
            <v>0</v>
          </cell>
        </row>
        <row r="176">
          <cell r="A176">
            <v>2147399</v>
          </cell>
          <cell r="B176" t="str">
            <v>其他港口建设费对应专项债务收入安排的支出◆</v>
          </cell>
          <cell r="C176">
            <v>0</v>
          </cell>
        </row>
        <row r="177">
          <cell r="A177">
            <v>215</v>
          </cell>
          <cell r="B177" t="str">
            <v>七、资源勘探工业信息等支出</v>
          </cell>
          <cell r="C177">
            <v>0</v>
          </cell>
          <cell r="D177">
            <v>0</v>
          </cell>
        </row>
        <row r="178">
          <cell r="A178">
            <v>21562</v>
          </cell>
          <cell r="B178" t="str">
            <v>农网还贷资金支出</v>
          </cell>
          <cell r="C178">
            <v>0</v>
          </cell>
          <cell r="D178">
            <v>0</v>
          </cell>
        </row>
        <row r="179">
          <cell r="A179">
            <v>2156202</v>
          </cell>
          <cell r="B179" t="str">
            <v>地方农网还贷资金支出</v>
          </cell>
          <cell r="C179">
            <v>0</v>
          </cell>
        </row>
        <row r="180">
          <cell r="A180">
            <v>2156299</v>
          </cell>
          <cell r="B180" t="str">
            <v>其他农网还贷资金支出</v>
          </cell>
          <cell r="C180">
            <v>0</v>
          </cell>
        </row>
        <row r="181">
          <cell r="A181">
            <v>229</v>
          </cell>
          <cell r="B181" t="str">
            <v>八、其他支出</v>
          </cell>
          <cell r="C181">
            <v>520</v>
          </cell>
          <cell r="D181">
            <v>0</v>
          </cell>
        </row>
        <row r="182">
          <cell r="A182">
            <v>22904</v>
          </cell>
          <cell r="B182" t="str">
            <v>其他政府性基金及对应专项债务收入安排的支出</v>
          </cell>
          <cell r="C182">
            <v>0</v>
          </cell>
          <cell r="D182">
            <v>0</v>
          </cell>
        </row>
        <row r="183">
          <cell r="A183">
            <v>2290401</v>
          </cell>
          <cell r="B183" t="str">
            <v>其他政府性基金安排的支出</v>
          </cell>
          <cell r="C183">
            <v>0</v>
          </cell>
        </row>
        <row r="184">
          <cell r="A184">
            <v>2290402</v>
          </cell>
          <cell r="B184" t="str">
            <v>其他地方自行试点项目收益专项债券收入安排的支出</v>
          </cell>
          <cell r="C184">
            <v>0</v>
          </cell>
        </row>
        <row r="185">
          <cell r="A185">
            <v>2290403</v>
          </cell>
          <cell r="B185" t="str">
            <v>其他政府性基金债务收入安排的支出</v>
          </cell>
          <cell r="C185">
            <v>0</v>
          </cell>
        </row>
        <row r="186">
          <cell r="A186">
            <v>22908</v>
          </cell>
          <cell r="B186" t="str">
            <v>彩票发行销售机构业务费安排的支出</v>
          </cell>
          <cell r="C186">
            <v>0</v>
          </cell>
          <cell r="D186">
            <v>0</v>
          </cell>
        </row>
        <row r="187">
          <cell r="A187">
            <v>2290802</v>
          </cell>
          <cell r="B187" t="str">
            <v>福利彩票发行机构的业务费支出</v>
          </cell>
          <cell r="C187">
            <v>0</v>
          </cell>
        </row>
        <row r="188">
          <cell r="A188">
            <v>2290803</v>
          </cell>
          <cell r="B188" t="str">
            <v>体育彩票发行机构的业务费支出</v>
          </cell>
          <cell r="C188">
            <v>0</v>
          </cell>
        </row>
        <row r="189">
          <cell r="A189">
            <v>2290804</v>
          </cell>
          <cell r="B189" t="str">
            <v>福利彩票销售机构的业务费支出</v>
          </cell>
          <cell r="C189">
            <v>0</v>
          </cell>
        </row>
        <row r="190">
          <cell r="A190">
            <v>2290805</v>
          </cell>
          <cell r="B190" t="str">
            <v>体育彩票销售机构的业务费支出</v>
          </cell>
          <cell r="C190">
            <v>0</v>
          </cell>
        </row>
        <row r="191">
          <cell r="A191">
            <v>2290806</v>
          </cell>
          <cell r="B191" t="str">
            <v>彩票兑奖周转金支出</v>
          </cell>
          <cell r="C191">
            <v>0</v>
          </cell>
        </row>
        <row r="192">
          <cell r="A192">
            <v>2290807</v>
          </cell>
          <cell r="B192" t="str">
            <v>彩票发行销售风险基金支出</v>
          </cell>
          <cell r="C192">
            <v>0</v>
          </cell>
        </row>
        <row r="193">
          <cell r="A193">
            <v>2290808</v>
          </cell>
          <cell r="B193" t="str">
            <v>彩票市场调控资金支出</v>
          </cell>
          <cell r="C193">
            <v>0</v>
          </cell>
        </row>
        <row r="194">
          <cell r="A194">
            <v>2290899</v>
          </cell>
          <cell r="B194" t="str">
            <v>其他彩票发行销售机构业务费安排的支出</v>
          </cell>
          <cell r="C194">
            <v>0</v>
          </cell>
        </row>
        <row r="195">
          <cell r="A195">
            <v>22909</v>
          </cell>
          <cell r="B195" t="str">
            <v>抗疫特别国债财务基金支出▼</v>
          </cell>
        </row>
        <row r="196">
          <cell r="A196">
            <v>22960</v>
          </cell>
          <cell r="B196" t="str">
            <v>彩票公益金安排的支出</v>
          </cell>
          <cell r="C196">
            <v>520</v>
          </cell>
          <cell r="D196">
            <v>0</v>
          </cell>
        </row>
        <row r="197">
          <cell r="A197">
            <v>2296001</v>
          </cell>
          <cell r="B197" t="str">
            <v>用于补充全国社会保障基金的彩票公益金支出</v>
          </cell>
          <cell r="C197">
            <v>0</v>
          </cell>
        </row>
        <row r="198">
          <cell r="A198">
            <v>2296002</v>
          </cell>
          <cell r="B198" t="str">
            <v>用于社会福利的彩票公益金支出</v>
          </cell>
          <cell r="C198">
            <v>247</v>
          </cell>
        </row>
        <row r="199">
          <cell r="A199">
            <v>2296003</v>
          </cell>
          <cell r="B199" t="str">
            <v>用于体育事业的彩票公益金支出</v>
          </cell>
          <cell r="C199">
            <v>156</v>
          </cell>
        </row>
        <row r="200">
          <cell r="A200">
            <v>2296004</v>
          </cell>
          <cell r="B200" t="str">
            <v>用于教育事业的彩票公益金支出</v>
          </cell>
          <cell r="C200">
            <v>0</v>
          </cell>
        </row>
        <row r="201">
          <cell r="A201">
            <v>2296005</v>
          </cell>
          <cell r="B201" t="str">
            <v>用于红十字事业的彩票公益金支出</v>
          </cell>
          <cell r="C201">
            <v>0</v>
          </cell>
        </row>
        <row r="202">
          <cell r="A202">
            <v>2296006</v>
          </cell>
          <cell r="B202" t="str">
            <v>用于残疾人事业的彩票公益金支出</v>
          </cell>
          <cell r="C202">
            <v>16</v>
          </cell>
        </row>
        <row r="203">
          <cell r="A203">
            <v>2296010</v>
          </cell>
          <cell r="B203" t="str">
            <v>用于文化事业的彩票公益金支出</v>
          </cell>
          <cell r="C203">
            <v>0</v>
          </cell>
        </row>
        <row r="204">
          <cell r="A204">
            <v>2296011</v>
          </cell>
          <cell r="B204" t="str">
            <v>用于巩固脱贫攻坚成果衔接乡村振兴的彩票公益金支出★</v>
          </cell>
          <cell r="C204">
            <v>0</v>
          </cell>
        </row>
        <row r="205">
          <cell r="A205">
            <v>2296012</v>
          </cell>
          <cell r="B205" t="str">
            <v>用于法律援助的彩票公益金支出</v>
          </cell>
          <cell r="C205">
            <v>0</v>
          </cell>
        </row>
        <row r="206">
          <cell r="A206">
            <v>2296013</v>
          </cell>
          <cell r="B206" t="str">
            <v>用于城乡医疗救助的的彩票公益金支出</v>
          </cell>
          <cell r="C206">
            <v>36</v>
          </cell>
        </row>
        <row r="207">
          <cell r="A207">
            <v>2296099</v>
          </cell>
          <cell r="B207" t="str">
            <v>用于其他社会公益事业的彩票公益金支出</v>
          </cell>
          <cell r="C207">
            <v>65</v>
          </cell>
        </row>
        <row r="208">
          <cell r="A208">
            <v>232</v>
          </cell>
          <cell r="B208" t="str">
            <v>九、债务付息支出</v>
          </cell>
          <cell r="C208">
            <v>26870</v>
          </cell>
          <cell r="D208">
            <v>35883</v>
          </cell>
        </row>
        <row r="209">
          <cell r="A209">
            <v>2320401</v>
          </cell>
          <cell r="B209" t="str">
            <v>海南省高等级公路车辆通行附加费债务付息支出</v>
          </cell>
          <cell r="C209">
            <v>0</v>
          </cell>
        </row>
        <row r="210">
          <cell r="A210">
            <v>2320402</v>
          </cell>
          <cell r="B210" t="str">
            <v>港口建设费债务付息支出</v>
          </cell>
          <cell r="C210">
            <v>0</v>
          </cell>
        </row>
        <row r="211">
          <cell r="A211">
            <v>2320405</v>
          </cell>
          <cell r="B211" t="str">
            <v>国家电影事业发展专项资金债务付息支出</v>
          </cell>
          <cell r="C211">
            <v>0</v>
          </cell>
        </row>
        <row r="212">
          <cell r="A212">
            <v>2320411</v>
          </cell>
          <cell r="B212" t="str">
            <v>国有土地使用权出让金债务付息支出</v>
          </cell>
          <cell r="C212">
            <v>4216</v>
          </cell>
          <cell r="D212">
            <v>4028</v>
          </cell>
        </row>
        <row r="213">
          <cell r="A213">
            <v>2320413</v>
          </cell>
          <cell r="B213" t="str">
            <v>农业土地开发资金债务付息支出</v>
          </cell>
          <cell r="C213">
            <v>0</v>
          </cell>
        </row>
        <row r="214">
          <cell r="A214">
            <v>2320414</v>
          </cell>
          <cell r="B214" t="str">
            <v>大中型水库库区基金债务付息支出</v>
          </cell>
          <cell r="C214">
            <v>0</v>
          </cell>
        </row>
        <row r="215">
          <cell r="A215">
            <v>2320416</v>
          </cell>
          <cell r="B215" t="str">
            <v>城市基础设施配套费债务付息支出</v>
          </cell>
          <cell r="C215">
            <v>0</v>
          </cell>
        </row>
        <row r="216">
          <cell r="A216">
            <v>2320417</v>
          </cell>
          <cell r="B216" t="str">
            <v>小型水库移民扶助基金债务付息支出</v>
          </cell>
          <cell r="C216">
            <v>0</v>
          </cell>
        </row>
        <row r="217">
          <cell r="A217">
            <v>2320418</v>
          </cell>
          <cell r="B217" t="str">
            <v>国家重大水利工程建设基金债务付息支出</v>
          </cell>
          <cell r="C217">
            <v>0</v>
          </cell>
        </row>
        <row r="218">
          <cell r="A218">
            <v>2320419</v>
          </cell>
          <cell r="B218" t="str">
            <v>车辆通行费债务付息支出</v>
          </cell>
          <cell r="C218">
            <v>0</v>
          </cell>
        </row>
        <row r="219">
          <cell r="A219">
            <v>2320420</v>
          </cell>
          <cell r="B219" t="str">
            <v>污水处理费债务付息支出</v>
          </cell>
          <cell r="C219">
            <v>0</v>
          </cell>
        </row>
        <row r="220">
          <cell r="A220">
            <v>2320431</v>
          </cell>
          <cell r="B220" t="str">
            <v>土地储备专项债券付息支出</v>
          </cell>
          <cell r="C220">
            <v>2379</v>
          </cell>
          <cell r="D220">
            <v>2382</v>
          </cell>
        </row>
        <row r="221">
          <cell r="A221">
            <v>2320432</v>
          </cell>
          <cell r="B221" t="str">
            <v>政府收费公路专项债券付息支出</v>
          </cell>
          <cell r="C221">
            <v>500</v>
          </cell>
          <cell r="D221">
            <v>2422</v>
          </cell>
        </row>
        <row r="222">
          <cell r="A222">
            <v>2320433</v>
          </cell>
          <cell r="B222" t="str">
            <v>棚户区改造专项债券付息支出</v>
          </cell>
          <cell r="C222">
            <v>14302</v>
          </cell>
          <cell r="D222">
            <v>14302</v>
          </cell>
        </row>
        <row r="223">
          <cell r="A223">
            <v>2320498</v>
          </cell>
          <cell r="B223" t="str">
            <v>其他地方自行试点项目收益专项债券付息支出</v>
          </cell>
          <cell r="C223">
            <v>5473</v>
          </cell>
          <cell r="D223">
            <v>5789</v>
          </cell>
        </row>
        <row r="224">
          <cell r="A224">
            <v>2320499</v>
          </cell>
          <cell r="B224" t="str">
            <v>其他政府性基金债务付息支出</v>
          </cell>
          <cell r="C224">
            <v>0</v>
          </cell>
          <cell r="D224">
            <v>6960</v>
          </cell>
        </row>
        <row r="225">
          <cell r="A225">
            <v>233</v>
          </cell>
          <cell r="B225" t="str">
            <v>十、债务发行费用支出</v>
          </cell>
          <cell r="C225">
            <v>541</v>
          </cell>
          <cell r="D225">
            <v>550</v>
          </cell>
        </row>
        <row r="226">
          <cell r="A226">
            <v>23304</v>
          </cell>
          <cell r="B226" t="str">
            <v>地方政府专项债务发行费用支出</v>
          </cell>
          <cell r="C226">
            <v>541</v>
          </cell>
          <cell r="D226">
            <v>550</v>
          </cell>
        </row>
        <row r="227">
          <cell r="A227">
            <v>2330401</v>
          </cell>
          <cell r="B227" t="str">
            <v>海南省高等级公路车辆通行附加费债务发行费用支出</v>
          </cell>
          <cell r="C227">
            <v>0</v>
          </cell>
        </row>
        <row r="228">
          <cell r="A228">
            <v>2330402</v>
          </cell>
          <cell r="B228" t="str">
            <v>港口建设费债务发行费用支出◆</v>
          </cell>
          <cell r="C228">
            <v>0</v>
          </cell>
        </row>
        <row r="229">
          <cell r="A229">
            <v>2330405</v>
          </cell>
          <cell r="B229" t="str">
            <v>国家电影事业发展专项资金债务发行费用支出</v>
          </cell>
          <cell r="C229">
            <v>0</v>
          </cell>
        </row>
        <row r="230">
          <cell r="A230">
            <v>2330411</v>
          </cell>
          <cell r="B230" t="str">
            <v>国有土地使用权出让金债务发行费用支出</v>
          </cell>
          <cell r="C230">
            <v>16</v>
          </cell>
          <cell r="D230">
            <v>25</v>
          </cell>
        </row>
        <row r="231">
          <cell r="A231">
            <v>2330413</v>
          </cell>
          <cell r="B231" t="str">
            <v>农业土地开发资金债务发行费用支出</v>
          </cell>
          <cell r="C231">
            <v>0</v>
          </cell>
        </row>
        <row r="232">
          <cell r="A232">
            <v>2330414</v>
          </cell>
          <cell r="B232" t="str">
            <v>大中型水库库区基金债务发行费用支出</v>
          </cell>
          <cell r="C232">
            <v>0</v>
          </cell>
        </row>
        <row r="233">
          <cell r="A233">
            <v>2330416</v>
          </cell>
          <cell r="B233" t="str">
            <v>城市基础设施配套费债务发行费用支出</v>
          </cell>
          <cell r="C233">
            <v>0</v>
          </cell>
        </row>
        <row r="234">
          <cell r="A234">
            <v>2330417</v>
          </cell>
          <cell r="B234" t="str">
            <v>小型水库移民扶助基金债务发行费用支出</v>
          </cell>
          <cell r="C234">
            <v>0</v>
          </cell>
        </row>
        <row r="235">
          <cell r="A235">
            <v>2330418</v>
          </cell>
          <cell r="B235" t="str">
            <v>国家重大水利工程建设基金债务发行费用支出</v>
          </cell>
          <cell r="C235">
            <v>0</v>
          </cell>
        </row>
        <row r="236">
          <cell r="A236">
            <v>2330419</v>
          </cell>
          <cell r="B236" t="str">
            <v>车辆通行费债务发行费用支出</v>
          </cell>
          <cell r="C236">
            <v>0</v>
          </cell>
        </row>
        <row r="237">
          <cell r="A237">
            <v>2330420</v>
          </cell>
          <cell r="B237" t="str">
            <v>污水处理费债务发行费用支出</v>
          </cell>
          <cell r="C237">
            <v>0</v>
          </cell>
        </row>
        <row r="238">
          <cell r="A238">
            <v>2330431</v>
          </cell>
          <cell r="B238" t="str">
            <v>土地储备专项债券发行费用支出</v>
          </cell>
          <cell r="C238">
            <v>0</v>
          </cell>
        </row>
        <row r="239">
          <cell r="A239">
            <v>2330432</v>
          </cell>
          <cell r="B239" t="str">
            <v>政府收费公路专项债券发行费用支出</v>
          </cell>
          <cell r="C239">
            <v>85</v>
          </cell>
          <cell r="D239">
            <v>85</v>
          </cell>
        </row>
        <row r="240">
          <cell r="A240">
            <v>2330433</v>
          </cell>
          <cell r="B240" t="str">
            <v>棚户区改造专项债券发行费用支出</v>
          </cell>
          <cell r="C240">
            <v>220</v>
          </cell>
          <cell r="D240">
            <v>220</v>
          </cell>
        </row>
        <row r="241">
          <cell r="A241">
            <v>2330498</v>
          </cell>
          <cell r="B241" t="str">
            <v>其他地方自行试点项目收益专项债务发行费用支出</v>
          </cell>
          <cell r="C241">
            <v>220</v>
          </cell>
          <cell r="D241">
            <v>220</v>
          </cell>
        </row>
        <row r="242">
          <cell r="A242">
            <v>2330499</v>
          </cell>
          <cell r="B242" t="str">
            <v>其他政府性基金债务发行费用支出</v>
          </cell>
          <cell r="C242">
            <v>0</v>
          </cell>
        </row>
        <row r="243">
          <cell r="A243">
            <v>234</v>
          </cell>
          <cell r="B243" t="str">
            <v>十一、抗疫特别国债安排的支出</v>
          </cell>
          <cell r="C243">
            <v>0</v>
          </cell>
          <cell r="D243">
            <v>0</v>
          </cell>
        </row>
        <row r="244">
          <cell r="A244">
            <v>23401</v>
          </cell>
          <cell r="B244" t="str">
            <v>基础设施建设</v>
          </cell>
          <cell r="C244">
            <v>0</v>
          </cell>
          <cell r="D244">
            <v>0</v>
          </cell>
        </row>
        <row r="245">
          <cell r="A245">
            <v>2340101</v>
          </cell>
          <cell r="B245" t="str">
            <v>公共卫生体系建设</v>
          </cell>
          <cell r="C245">
            <v>0</v>
          </cell>
        </row>
        <row r="246">
          <cell r="A246">
            <v>2340102</v>
          </cell>
          <cell r="B246" t="str">
            <v>重大疫情防控救治体系建设</v>
          </cell>
          <cell r="C246">
            <v>0</v>
          </cell>
        </row>
        <row r="247">
          <cell r="A247">
            <v>2340103</v>
          </cell>
          <cell r="B247" t="str">
            <v>粮食安全</v>
          </cell>
          <cell r="C247">
            <v>0</v>
          </cell>
        </row>
        <row r="248">
          <cell r="A248">
            <v>2340104</v>
          </cell>
          <cell r="B248" t="str">
            <v>能源安全</v>
          </cell>
          <cell r="C248">
            <v>0</v>
          </cell>
        </row>
        <row r="249">
          <cell r="A249">
            <v>2340105</v>
          </cell>
          <cell r="B249" t="str">
            <v>应急物资保障</v>
          </cell>
          <cell r="C249">
            <v>0</v>
          </cell>
        </row>
        <row r="250">
          <cell r="A250">
            <v>2340106</v>
          </cell>
          <cell r="B250" t="str">
            <v>产业链改造升级</v>
          </cell>
          <cell r="C250">
            <v>0</v>
          </cell>
        </row>
        <row r="251">
          <cell r="A251">
            <v>2340107</v>
          </cell>
          <cell r="B251" t="str">
            <v>城镇老旧小区改造</v>
          </cell>
          <cell r="C251">
            <v>0</v>
          </cell>
        </row>
        <row r="252">
          <cell r="A252">
            <v>2340108</v>
          </cell>
          <cell r="B252" t="str">
            <v>生态环境治理</v>
          </cell>
          <cell r="C252">
            <v>0</v>
          </cell>
        </row>
        <row r="253">
          <cell r="A253">
            <v>2340109</v>
          </cell>
          <cell r="B253" t="str">
            <v>交通基础设施建设</v>
          </cell>
          <cell r="C253">
            <v>0</v>
          </cell>
        </row>
        <row r="254">
          <cell r="A254">
            <v>2340110</v>
          </cell>
          <cell r="B254" t="str">
            <v>市政设施建设</v>
          </cell>
          <cell r="C254">
            <v>0</v>
          </cell>
        </row>
        <row r="255">
          <cell r="A255">
            <v>2340111</v>
          </cell>
          <cell r="B255" t="str">
            <v>重大区域规划基础设施建设</v>
          </cell>
          <cell r="C255">
            <v>0</v>
          </cell>
        </row>
        <row r="256">
          <cell r="A256">
            <v>2340199</v>
          </cell>
          <cell r="B256" t="str">
            <v>其他基础设施建设</v>
          </cell>
          <cell r="C256">
            <v>0</v>
          </cell>
        </row>
        <row r="257">
          <cell r="A257">
            <v>23402</v>
          </cell>
          <cell r="B257" t="str">
            <v>抗疫相关支出</v>
          </cell>
          <cell r="C257">
            <v>0</v>
          </cell>
          <cell r="D257">
            <v>0</v>
          </cell>
        </row>
        <row r="258">
          <cell r="A258">
            <v>2340201</v>
          </cell>
          <cell r="B258" t="str">
            <v>减免房租补贴</v>
          </cell>
          <cell r="C258">
            <v>0</v>
          </cell>
        </row>
        <row r="259">
          <cell r="A259">
            <v>2340202</v>
          </cell>
          <cell r="B259" t="str">
            <v>重点企业贷款贴息</v>
          </cell>
          <cell r="C259">
            <v>0</v>
          </cell>
        </row>
        <row r="260">
          <cell r="A260">
            <v>2340203</v>
          </cell>
          <cell r="B260" t="str">
            <v>创业担保贷款贴息</v>
          </cell>
          <cell r="C260">
            <v>0</v>
          </cell>
        </row>
        <row r="261">
          <cell r="A261">
            <v>2340204</v>
          </cell>
          <cell r="B261" t="str">
            <v>援企稳岗补贴</v>
          </cell>
          <cell r="C261">
            <v>0</v>
          </cell>
        </row>
        <row r="262">
          <cell r="A262">
            <v>2340205</v>
          </cell>
          <cell r="B262" t="str">
            <v>困难群众基本生活补助</v>
          </cell>
          <cell r="C262">
            <v>0</v>
          </cell>
        </row>
        <row r="263">
          <cell r="A263">
            <v>2340299</v>
          </cell>
          <cell r="B263" t="str">
            <v>其他抗疫相关支出</v>
          </cell>
          <cell r="C263">
            <v>0</v>
          </cell>
        </row>
        <row r="265">
          <cell r="B265" t="str">
            <v>市本级政府性基金预算支出</v>
          </cell>
          <cell r="C265">
            <v>246090</v>
          </cell>
          <cell r="D265">
            <v>146489</v>
          </cell>
        </row>
        <row r="266">
          <cell r="A266">
            <v>230</v>
          </cell>
          <cell r="B266" t="str">
            <v>转移性支出</v>
          </cell>
          <cell r="C266">
            <v>93872</v>
          </cell>
          <cell r="D266">
            <v>0</v>
          </cell>
        </row>
        <row r="267">
          <cell r="A267">
            <v>23004</v>
          </cell>
          <cell r="B267" t="str">
            <v>政府性基金转移支付</v>
          </cell>
          <cell r="C267">
            <v>0</v>
          </cell>
          <cell r="D267">
            <v>0</v>
          </cell>
        </row>
        <row r="268">
          <cell r="A268">
            <v>2300403</v>
          </cell>
          <cell r="B268" t="str">
            <v>抗疫特别国债转移支付支出</v>
          </cell>
          <cell r="C268">
            <v>0</v>
          </cell>
        </row>
        <row r="269">
          <cell r="A269">
            <v>2300404</v>
          </cell>
          <cell r="B269" t="str">
            <v>科学技术●</v>
          </cell>
          <cell r="C269">
            <v>0</v>
          </cell>
        </row>
        <row r="270">
          <cell r="A270">
            <v>2300405</v>
          </cell>
          <cell r="B270" t="str">
            <v>文化旅游体育与传媒●</v>
          </cell>
          <cell r="C270">
            <v>0</v>
          </cell>
        </row>
        <row r="271">
          <cell r="A271">
            <v>2300406</v>
          </cell>
          <cell r="B271" t="str">
            <v>社会保障和就业●</v>
          </cell>
          <cell r="C271">
            <v>0</v>
          </cell>
        </row>
        <row r="272">
          <cell r="A272">
            <v>2300407</v>
          </cell>
          <cell r="B272" t="str">
            <v>节能环保●</v>
          </cell>
          <cell r="C272">
            <v>0</v>
          </cell>
        </row>
        <row r="273">
          <cell r="A273">
            <v>2300408</v>
          </cell>
          <cell r="B273" t="str">
            <v>城乡社区●</v>
          </cell>
          <cell r="C273">
            <v>0</v>
          </cell>
        </row>
        <row r="274">
          <cell r="A274">
            <v>2300409</v>
          </cell>
          <cell r="B274" t="str">
            <v>农林水●</v>
          </cell>
          <cell r="C274">
            <v>0</v>
          </cell>
        </row>
        <row r="275">
          <cell r="A275">
            <v>2300410</v>
          </cell>
          <cell r="B275" t="str">
            <v>交通运输●</v>
          </cell>
          <cell r="C275">
            <v>0</v>
          </cell>
        </row>
        <row r="276">
          <cell r="A276">
            <v>2300411</v>
          </cell>
          <cell r="B276" t="str">
            <v>资源勘探工业信息等●</v>
          </cell>
          <cell r="C276">
            <v>0</v>
          </cell>
        </row>
        <row r="277">
          <cell r="A277">
            <v>2300499</v>
          </cell>
          <cell r="B277" t="str">
            <v>其他支出●</v>
          </cell>
          <cell r="C277">
            <v>0</v>
          </cell>
        </row>
        <row r="278">
          <cell r="A278">
            <v>23006</v>
          </cell>
          <cell r="B278" t="str">
            <v>上解支出●</v>
          </cell>
          <cell r="C278">
            <v>0</v>
          </cell>
          <cell r="D278">
            <v>0</v>
          </cell>
        </row>
        <row r="279">
          <cell r="A279">
            <v>2300603</v>
          </cell>
          <cell r="B279" t="str">
            <v>政府性基金上解支出●</v>
          </cell>
          <cell r="C279">
            <v>0</v>
          </cell>
        </row>
        <row r="280">
          <cell r="A280">
            <v>23008</v>
          </cell>
          <cell r="B280" t="str">
            <v>调出资金</v>
          </cell>
          <cell r="C280">
            <v>93872</v>
          </cell>
          <cell r="D280">
            <v>0</v>
          </cell>
        </row>
        <row r="281">
          <cell r="A281">
            <v>2300802</v>
          </cell>
          <cell r="B281" t="str">
            <v>政府性基金预算调出资金</v>
          </cell>
          <cell r="C281">
            <v>93872</v>
          </cell>
        </row>
        <row r="282">
          <cell r="A282">
            <v>23009</v>
          </cell>
          <cell r="B282" t="str">
            <v>年终结余</v>
          </cell>
        </row>
        <row r="283">
          <cell r="A283">
            <v>23011</v>
          </cell>
          <cell r="B283" t="str">
            <v>地方政府专项债务转贷支出</v>
          </cell>
          <cell r="C283">
            <v>0</v>
          </cell>
          <cell r="D283">
            <v>0</v>
          </cell>
        </row>
        <row r="284">
          <cell r="B284" t="str">
            <v>新增专项债券转贷支出</v>
          </cell>
          <cell r="C284">
            <v>0</v>
          </cell>
        </row>
        <row r="285">
          <cell r="B285" t="str">
            <v>再融资专项债券转贷支出</v>
          </cell>
        </row>
        <row r="286">
          <cell r="B286" t="str">
            <v>置换专项债券转贷支出</v>
          </cell>
        </row>
        <row r="287">
          <cell r="A287">
            <v>231</v>
          </cell>
          <cell r="B287" t="str">
            <v>地方政府专项债务还本支出</v>
          </cell>
          <cell r="C287">
            <v>14400</v>
          </cell>
          <cell r="D287">
            <v>6920</v>
          </cell>
        </row>
        <row r="288">
          <cell r="B288" t="str">
            <v>通过财政资金等还本支出</v>
          </cell>
          <cell r="C288">
            <v>14400</v>
          </cell>
          <cell r="D288">
            <v>6920</v>
          </cell>
        </row>
        <row r="289">
          <cell r="B289" t="str">
            <v>通过再融资债券还本支出</v>
          </cell>
        </row>
        <row r="290">
          <cell r="B290" t="str">
            <v>上年结转对应安排支出</v>
          </cell>
          <cell r="C290">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封面"/>
      <sheetName val="目录"/>
      <sheetName val="空白页"/>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1"/>
      <sheetName val="20-2"/>
      <sheetName val="21"/>
      <sheetName val="22-1"/>
      <sheetName val="2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
          <cell r="A4">
            <v>201</v>
          </cell>
          <cell r="B4" t="str">
            <v>一、一般公共服务</v>
          </cell>
          <cell r="C4">
            <v>22690</v>
          </cell>
        </row>
        <row r="5">
          <cell r="A5">
            <v>20101</v>
          </cell>
          <cell r="B5" t="str">
            <v>人大事务</v>
          </cell>
          <cell r="C5">
            <v>1299</v>
          </cell>
        </row>
        <row r="6">
          <cell r="A6">
            <v>2010101</v>
          </cell>
          <cell r="B6" t="str">
            <v>行政运行</v>
          </cell>
          <cell r="C6">
            <v>812</v>
          </cell>
        </row>
        <row r="7">
          <cell r="A7">
            <v>2010102</v>
          </cell>
          <cell r="B7" t="str">
            <v>一般行政管理事务</v>
          </cell>
          <cell r="C7">
            <v>9</v>
          </cell>
        </row>
        <row r="8">
          <cell r="A8">
            <v>2010103</v>
          </cell>
          <cell r="B8" t="str">
            <v>机关服务</v>
          </cell>
          <cell r="C8">
            <v>0</v>
          </cell>
        </row>
        <row r="9">
          <cell r="A9">
            <v>2010104</v>
          </cell>
          <cell r="B9" t="str">
            <v>人大会议</v>
          </cell>
          <cell r="C9">
            <v>55</v>
          </cell>
        </row>
        <row r="10">
          <cell r="A10">
            <v>2010105</v>
          </cell>
          <cell r="B10" t="str">
            <v>人大立法</v>
          </cell>
          <cell r="C10">
            <v>2</v>
          </cell>
        </row>
        <row r="11">
          <cell r="A11">
            <v>2010106</v>
          </cell>
          <cell r="B11" t="str">
            <v>人大监督</v>
          </cell>
          <cell r="C11">
            <v>0</v>
          </cell>
        </row>
        <row r="12">
          <cell r="A12">
            <v>2010107</v>
          </cell>
          <cell r="B12" t="str">
            <v>人大代表履职能力提升</v>
          </cell>
          <cell r="C12">
            <v>5</v>
          </cell>
        </row>
        <row r="13">
          <cell r="A13">
            <v>2010108</v>
          </cell>
          <cell r="B13" t="str">
            <v>代表工作</v>
          </cell>
          <cell r="C13">
            <v>416</v>
          </cell>
        </row>
        <row r="14">
          <cell r="A14">
            <v>2010109</v>
          </cell>
          <cell r="B14" t="str">
            <v>人大信访工作</v>
          </cell>
          <cell r="C14">
            <v>0</v>
          </cell>
        </row>
        <row r="15">
          <cell r="A15">
            <v>2010150</v>
          </cell>
          <cell r="B15" t="str">
            <v>事业运行</v>
          </cell>
          <cell r="C15">
            <v>0</v>
          </cell>
        </row>
        <row r="16">
          <cell r="A16">
            <v>2010199</v>
          </cell>
          <cell r="B16" t="str">
            <v>其他人大事务支出</v>
          </cell>
          <cell r="C16">
            <v>0</v>
          </cell>
        </row>
        <row r="17">
          <cell r="A17">
            <v>20102</v>
          </cell>
          <cell r="B17" t="str">
            <v>政协事务</v>
          </cell>
          <cell r="C17">
            <v>1291</v>
          </cell>
        </row>
        <row r="18">
          <cell r="A18">
            <v>2010201</v>
          </cell>
          <cell r="B18" t="str">
            <v>行政运行</v>
          </cell>
          <cell r="C18">
            <v>729</v>
          </cell>
        </row>
        <row r="19">
          <cell r="A19">
            <v>2010202</v>
          </cell>
          <cell r="B19" t="str">
            <v>一般行政管理事务</v>
          </cell>
          <cell r="C19">
            <v>190</v>
          </cell>
        </row>
        <row r="20">
          <cell r="A20">
            <v>2010203</v>
          </cell>
          <cell r="B20" t="str">
            <v>机关服务</v>
          </cell>
          <cell r="C20">
            <v>190</v>
          </cell>
        </row>
        <row r="21">
          <cell r="A21">
            <v>2010204</v>
          </cell>
          <cell r="B21" t="str">
            <v>政协会议</v>
          </cell>
          <cell r="C21">
            <v>75</v>
          </cell>
        </row>
        <row r="22">
          <cell r="A22">
            <v>2010205</v>
          </cell>
          <cell r="B22" t="str">
            <v>委员视察</v>
          </cell>
          <cell r="C22">
            <v>20</v>
          </cell>
        </row>
        <row r="23">
          <cell r="A23">
            <v>2010206</v>
          </cell>
          <cell r="B23" t="str">
            <v>参政议政</v>
          </cell>
          <cell r="C23">
            <v>32</v>
          </cell>
        </row>
        <row r="24">
          <cell r="A24">
            <v>2010250</v>
          </cell>
          <cell r="B24" t="str">
            <v>事业运行</v>
          </cell>
          <cell r="C24">
            <v>0</v>
          </cell>
        </row>
        <row r="25">
          <cell r="A25">
            <v>2010299</v>
          </cell>
          <cell r="B25" t="str">
            <v>其他政协事务支出</v>
          </cell>
          <cell r="C25">
            <v>55</v>
          </cell>
        </row>
        <row r="26">
          <cell r="A26">
            <v>20103</v>
          </cell>
          <cell r="B26" t="str">
            <v>政府办公厅(室)及相关机构事务</v>
          </cell>
          <cell r="C26">
            <v>3877</v>
          </cell>
        </row>
        <row r="27">
          <cell r="A27">
            <v>2010301</v>
          </cell>
          <cell r="B27" t="str">
            <v>行政运行</v>
          </cell>
          <cell r="C27">
            <v>1792</v>
          </cell>
        </row>
        <row r="28">
          <cell r="A28">
            <v>2010302</v>
          </cell>
          <cell r="B28" t="str">
            <v>一般行政管理事务</v>
          </cell>
          <cell r="C28">
            <v>1059</v>
          </cell>
        </row>
        <row r="29">
          <cell r="A29">
            <v>2010303</v>
          </cell>
          <cell r="B29" t="str">
            <v>机关服务</v>
          </cell>
          <cell r="C29">
            <v>434</v>
          </cell>
        </row>
        <row r="30">
          <cell r="A30">
            <v>2010304</v>
          </cell>
          <cell r="B30" t="str">
            <v>专项服务</v>
          </cell>
          <cell r="C30">
            <v>0</v>
          </cell>
        </row>
        <row r="31">
          <cell r="A31">
            <v>2010305</v>
          </cell>
          <cell r="B31" t="str">
            <v>专项业务及机关事务管理</v>
          </cell>
          <cell r="C31">
            <v>0</v>
          </cell>
        </row>
        <row r="32">
          <cell r="A32">
            <v>2010306</v>
          </cell>
          <cell r="B32" t="str">
            <v>政务公开审批</v>
          </cell>
          <cell r="C32">
            <v>0</v>
          </cell>
        </row>
        <row r="33">
          <cell r="A33">
            <v>2010308</v>
          </cell>
          <cell r="B33" t="str">
            <v>信访事务</v>
          </cell>
          <cell r="C33">
            <v>15</v>
          </cell>
        </row>
        <row r="34">
          <cell r="A34">
            <v>2010309</v>
          </cell>
          <cell r="B34" t="str">
            <v>参事事务</v>
          </cell>
          <cell r="C34">
            <v>0</v>
          </cell>
        </row>
        <row r="35">
          <cell r="A35">
            <v>2010350</v>
          </cell>
          <cell r="B35" t="str">
            <v>事业运行</v>
          </cell>
          <cell r="C35">
            <v>231</v>
          </cell>
        </row>
        <row r="36">
          <cell r="A36">
            <v>2010399</v>
          </cell>
          <cell r="B36" t="str">
            <v>其他政府办公厅（室）及相关机构事务支出</v>
          </cell>
          <cell r="C36">
            <v>346</v>
          </cell>
        </row>
        <row r="37">
          <cell r="A37">
            <v>20104</v>
          </cell>
          <cell r="B37" t="str">
            <v>发展与改革事务</v>
          </cell>
          <cell r="C37">
            <v>554</v>
          </cell>
        </row>
        <row r="38">
          <cell r="A38">
            <v>2010401</v>
          </cell>
          <cell r="B38" t="str">
            <v>行政运行</v>
          </cell>
          <cell r="C38">
            <v>334</v>
          </cell>
        </row>
        <row r="39">
          <cell r="A39">
            <v>2010402</v>
          </cell>
          <cell r="B39" t="str">
            <v>一般行政管理事务</v>
          </cell>
          <cell r="C39">
            <v>9</v>
          </cell>
        </row>
        <row r="40">
          <cell r="A40">
            <v>2010403</v>
          </cell>
          <cell r="B40" t="str">
            <v>机关服务</v>
          </cell>
          <cell r="C40">
            <v>0</v>
          </cell>
        </row>
        <row r="41">
          <cell r="A41">
            <v>2010404</v>
          </cell>
          <cell r="B41" t="str">
            <v>战略规划与实施</v>
          </cell>
          <cell r="C41">
            <v>56</v>
          </cell>
        </row>
        <row r="42">
          <cell r="A42">
            <v>2010405</v>
          </cell>
          <cell r="B42" t="str">
            <v>日常经济运行调节</v>
          </cell>
          <cell r="C42">
            <v>0</v>
          </cell>
        </row>
        <row r="43">
          <cell r="A43">
            <v>2010406</v>
          </cell>
          <cell r="B43" t="str">
            <v>社会事业发展规划</v>
          </cell>
          <cell r="C43">
            <v>0</v>
          </cell>
        </row>
        <row r="44">
          <cell r="A44">
            <v>2010407</v>
          </cell>
          <cell r="B44" t="str">
            <v>经济体制改革研究</v>
          </cell>
          <cell r="C44">
            <v>0</v>
          </cell>
        </row>
        <row r="45">
          <cell r="A45">
            <v>2010408</v>
          </cell>
          <cell r="B45" t="str">
            <v>物价管理</v>
          </cell>
          <cell r="C45">
            <v>0</v>
          </cell>
        </row>
        <row r="46">
          <cell r="A46">
            <v>2010450</v>
          </cell>
          <cell r="B46" t="str">
            <v>事业运行</v>
          </cell>
          <cell r="C46">
            <v>134</v>
          </cell>
        </row>
        <row r="47">
          <cell r="A47">
            <v>2010499</v>
          </cell>
          <cell r="B47" t="str">
            <v>其他发展与改革事务支出</v>
          </cell>
          <cell r="C47">
            <v>21</v>
          </cell>
        </row>
        <row r="48">
          <cell r="A48">
            <v>20105</v>
          </cell>
          <cell r="B48" t="str">
            <v>统计信息事务</v>
          </cell>
          <cell r="C48">
            <v>574</v>
          </cell>
        </row>
        <row r="49">
          <cell r="A49">
            <v>2010501</v>
          </cell>
          <cell r="B49" t="str">
            <v>行政运行</v>
          </cell>
          <cell r="C49">
            <v>304</v>
          </cell>
        </row>
        <row r="50">
          <cell r="A50">
            <v>2010502</v>
          </cell>
          <cell r="B50" t="str">
            <v>一般行政管理事务</v>
          </cell>
          <cell r="C50">
            <v>0</v>
          </cell>
        </row>
        <row r="51">
          <cell r="A51">
            <v>2010503</v>
          </cell>
          <cell r="B51" t="str">
            <v>机关服务</v>
          </cell>
          <cell r="C51">
            <v>0</v>
          </cell>
        </row>
        <row r="52">
          <cell r="A52">
            <v>2010504</v>
          </cell>
          <cell r="B52" t="str">
            <v>信息事务</v>
          </cell>
          <cell r="C52">
            <v>0</v>
          </cell>
        </row>
        <row r="53">
          <cell r="A53">
            <v>2010505</v>
          </cell>
          <cell r="B53" t="str">
            <v>专项统计业务</v>
          </cell>
          <cell r="C53">
            <v>7</v>
          </cell>
        </row>
        <row r="54">
          <cell r="A54">
            <v>2010506</v>
          </cell>
          <cell r="B54" t="str">
            <v>统计管理</v>
          </cell>
          <cell r="C54">
            <v>0</v>
          </cell>
        </row>
        <row r="55">
          <cell r="A55">
            <v>2010507</v>
          </cell>
          <cell r="B55" t="str">
            <v>专项普查活动</v>
          </cell>
          <cell r="C55">
            <v>0</v>
          </cell>
        </row>
        <row r="56">
          <cell r="A56">
            <v>2010508</v>
          </cell>
          <cell r="B56" t="str">
            <v>统计抽样调查</v>
          </cell>
          <cell r="C56">
            <v>58</v>
          </cell>
        </row>
        <row r="57">
          <cell r="A57">
            <v>2010550</v>
          </cell>
          <cell r="B57" t="str">
            <v>事业运行</v>
          </cell>
          <cell r="C57">
            <v>205</v>
          </cell>
        </row>
        <row r="58">
          <cell r="A58">
            <v>2010599</v>
          </cell>
          <cell r="B58" t="str">
            <v>其他统计信息事务支出</v>
          </cell>
          <cell r="C58">
            <v>0</v>
          </cell>
        </row>
        <row r="59">
          <cell r="A59">
            <v>20106</v>
          </cell>
          <cell r="B59" t="str">
            <v>财政事务</v>
          </cell>
          <cell r="C59">
            <v>1312</v>
          </cell>
        </row>
        <row r="60">
          <cell r="A60">
            <v>2010601</v>
          </cell>
          <cell r="B60" t="str">
            <v>行政运行</v>
          </cell>
          <cell r="C60">
            <v>638</v>
          </cell>
        </row>
        <row r="61">
          <cell r="A61">
            <v>2010602</v>
          </cell>
          <cell r="B61" t="str">
            <v>一般行政管理事务</v>
          </cell>
          <cell r="C61">
            <v>0</v>
          </cell>
        </row>
        <row r="62">
          <cell r="A62">
            <v>2010603</v>
          </cell>
          <cell r="B62" t="str">
            <v>机关服务</v>
          </cell>
          <cell r="C62">
            <v>0</v>
          </cell>
        </row>
        <row r="63">
          <cell r="A63">
            <v>2010604</v>
          </cell>
          <cell r="B63" t="str">
            <v>预算改革业务</v>
          </cell>
          <cell r="C63">
            <v>0</v>
          </cell>
        </row>
        <row r="64">
          <cell r="A64">
            <v>2010605</v>
          </cell>
          <cell r="B64" t="str">
            <v>财政国库业务</v>
          </cell>
          <cell r="C64">
            <v>0</v>
          </cell>
        </row>
        <row r="65">
          <cell r="A65">
            <v>2010606</v>
          </cell>
          <cell r="B65" t="str">
            <v>财政监察</v>
          </cell>
          <cell r="C65">
            <v>0</v>
          </cell>
        </row>
        <row r="66">
          <cell r="A66">
            <v>2010607</v>
          </cell>
          <cell r="B66" t="str">
            <v>信息化建设</v>
          </cell>
          <cell r="C66">
            <v>74</v>
          </cell>
        </row>
        <row r="67">
          <cell r="A67">
            <v>2010608</v>
          </cell>
          <cell r="B67" t="str">
            <v>财政委托业务支出</v>
          </cell>
          <cell r="C67">
            <v>50</v>
          </cell>
        </row>
        <row r="68">
          <cell r="A68">
            <v>2010650</v>
          </cell>
          <cell r="B68" t="str">
            <v>事业运行</v>
          </cell>
          <cell r="C68">
            <v>450</v>
          </cell>
        </row>
        <row r="69">
          <cell r="A69">
            <v>2010699</v>
          </cell>
          <cell r="B69" t="str">
            <v>其他财政事务支出</v>
          </cell>
          <cell r="C69">
            <v>100</v>
          </cell>
        </row>
        <row r="70">
          <cell r="A70">
            <v>20107</v>
          </cell>
          <cell r="B70" t="str">
            <v>税收事务</v>
          </cell>
          <cell r="C70">
            <v>300</v>
          </cell>
        </row>
        <row r="71">
          <cell r="A71">
            <v>2010701</v>
          </cell>
          <cell r="B71" t="str">
            <v>行政运行</v>
          </cell>
          <cell r="C71">
            <v>0</v>
          </cell>
        </row>
        <row r="72">
          <cell r="A72">
            <v>2010702</v>
          </cell>
          <cell r="B72" t="str">
            <v>一般行政管理事务</v>
          </cell>
          <cell r="C72">
            <v>0</v>
          </cell>
        </row>
        <row r="73">
          <cell r="A73">
            <v>2010703</v>
          </cell>
          <cell r="B73" t="str">
            <v>机关服务</v>
          </cell>
          <cell r="C73">
            <v>0</v>
          </cell>
        </row>
        <row r="74">
          <cell r="A74">
            <v>2010709</v>
          </cell>
          <cell r="B74" t="str">
            <v>信息化建设</v>
          </cell>
          <cell r="C74">
            <v>0</v>
          </cell>
        </row>
        <row r="75">
          <cell r="A75">
            <v>2010710</v>
          </cell>
          <cell r="B75" t="str">
            <v>税收业务</v>
          </cell>
          <cell r="C75">
            <v>0</v>
          </cell>
        </row>
        <row r="76">
          <cell r="A76">
            <v>2010750</v>
          </cell>
          <cell r="B76" t="str">
            <v>事业运行</v>
          </cell>
          <cell r="C76">
            <v>0</v>
          </cell>
        </row>
        <row r="77">
          <cell r="A77">
            <v>2010799</v>
          </cell>
          <cell r="B77" t="str">
            <v>其他税收事务支出</v>
          </cell>
          <cell r="C77">
            <v>300</v>
          </cell>
        </row>
        <row r="78">
          <cell r="A78">
            <v>20108</v>
          </cell>
          <cell r="B78" t="str">
            <v>审计事务</v>
          </cell>
          <cell r="C78">
            <v>48</v>
          </cell>
        </row>
        <row r="79">
          <cell r="A79">
            <v>2010801</v>
          </cell>
          <cell r="B79" t="str">
            <v>行政运行</v>
          </cell>
          <cell r="C79">
            <v>38</v>
          </cell>
        </row>
        <row r="80">
          <cell r="A80">
            <v>2010802</v>
          </cell>
          <cell r="B80" t="str">
            <v>一般行政管理事务</v>
          </cell>
          <cell r="C80">
            <v>0</v>
          </cell>
        </row>
        <row r="81">
          <cell r="A81">
            <v>2010803</v>
          </cell>
          <cell r="B81" t="str">
            <v>机关服务</v>
          </cell>
          <cell r="C81">
            <v>0</v>
          </cell>
        </row>
        <row r="82">
          <cell r="A82">
            <v>2010804</v>
          </cell>
          <cell r="B82" t="str">
            <v>审计业务</v>
          </cell>
          <cell r="C82">
            <v>10</v>
          </cell>
        </row>
        <row r="83">
          <cell r="A83">
            <v>2010805</v>
          </cell>
          <cell r="B83" t="str">
            <v>审计管理</v>
          </cell>
          <cell r="C83">
            <v>0</v>
          </cell>
        </row>
        <row r="84">
          <cell r="A84">
            <v>2010806</v>
          </cell>
          <cell r="B84" t="str">
            <v>信息化建设</v>
          </cell>
          <cell r="C84">
            <v>0</v>
          </cell>
        </row>
        <row r="85">
          <cell r="A85">
            <v>2010850</v>
          </cell>
          <cell r="B85" t="str">
            <v>事业运行</v>
          </cell>
          <cell r="C85">
            <v>0</v>
          </cell>
        </row>
        <row r="86">
          <cell r="A86">
            <v>2010899</v>
          </cell>
          <cell r="B86" t="str">
            <v>其他审计事务支出</v>
          </cell>
          <cell r="C86">
            <v>0</v>
          </cell>
        </row>
        <row r="87">
          <cell r="A87">
            <v>20109</v>
          </cell>
          <cell r="B87" t="str">
            <v>海关事务</v>
          </cell>
          <cell r="C87">
            <v>0</v>
          </cell>
        </row>
        <row r="88">
          <cell r="A88">
            <v>2010901</v>
          </cell>
          <cell r="B88" t="str">
            <v>行政运行</v>
          </cell>
          <cell r="C88">
            <v>0</v>
          </cell>
        </row>
        <row r="89">
          <cell r="A89">
            <v>2010902</v>
          </cell>
          <cell r="B89" t="str">
            <v>一般行政管理事务</v>
          </cell>
          <cell r="C89">
            <v>0</v>
          </cell>
        </row>
        <row r="90">
          <cell r="A90">
            <v>2010903</v>
          </cell>
          <cell r="B90" t="str">
            <v>机关服务</v>
          </cell>
          <cell r="C90">
            <v>0</v>
          </cell>
        </row>
        <row r="91">
          <cell r="A91">
            <v>2010905</v>
          </cell>
          <cell r="B91" t="str">
            <v>缉私办案</v>
          </cell>
          <cell r="C91">
            <v>0</v>
          </cell>
        </row>
        <row r="92">
          <cell r="A92">
            <v>2010907</v>
          </cell>
          <cell r="B92" t="str">
            <v>口岸管理</v>
          </cell>
          <cell r="C92">
            <v>0</v>
          </cell>
        </row>
        <row r="93">
          <cell r="A93">
            <v>2010908</v>
          </cell>
          <cell r="B93" t="str">
            <v>信息化建设</v>
          </cell>
          <cell r="C93">
            <v>0</v>
          </cell>
        </row>
        <row r="94">
          <cell r="A94">
            <v>2010909</v>
          </cell>
          <cell r="B94" t="str">
            <v>海关关务</v>
          </cell>
          <cell r="C94">
            <v>0</v>
          </cell>
        </row>
        <row r="95">
          <cell r="A95">
            <v>2010910</v>
          </cell>
          <cell r="B95" t="str">
            <v>关税征管</v>
          </cell>
          <cell r="C95">
            <v>0</v>
          </cell>
        </row>
        <row r="96">
          <cell r="A96">
            <v>2010911</v>
          </cell>
          <cell r="B96" t="str">
            <v>海关监管</v>
          </cell>
          <cell r="C96">
            <v>0</v>
          </cell>
        </row>
        <row r="97">
          <cell r="A97">
            <v>2010912</v>
          </cell>
          <cell r="B97" t="str">
            <v>检验检疫</v>
          </cell>
          <cell r="C97">
            <v>0</v>
          </cell>
        </row>
        <row r="98">
          <cell r="A98">
            <v>2010950</v>
          </cell>
          <cell r="B98" t="str">
            <v>事业运行</v>
          </cell>
          <cell r="C98">
            <v>0</v>
          </cell>
        </row>
        <row r="99">
          <cell r="A99">
            <v>2010999</v>
          </cell>
          <cell r="B99" t="str">
            <v>其他海关事务支出</v>
          </cell>
          <cell r="C99">
            <v>0</v>
          </cell>
        </row>
        <row r="100">
          <cell r="A100">
            <v>20111</v>
          </cell>
          <cell r="B100" t="str">
            <v>纪检监察事务</v>
          </cell>
          <cell r="C100">
            <v>1438</v>
          </cell>
        </row>
        <row r="101">
          <cell r="A101">
            <v>2011101</v>
          </cell>
          <cell r="B101" t="str">
            <v>行政运行</v>
          </cell>
          <cell r="C101">
            <v>1438</v>
          </cell>
        </row>
        <row r="102">
          <cell r="A102">
            <v>2011102</v>
          </cell>
          <cell r="B102" t="str">
            <v>一般行政管理事务</v>
          </cell>
          <cell r="C102">
            <v>0</v>
          </cell>
        </row>
        <row r="103">
          <cell r="A103">
            <v>2011103</v>
          </cell>
          <cell r="B103" t="str">
            <v>机关服务</v>
          </cell>
          <cell r="C103">
            <v>0</v>
          </cell>
        </row>
        <row r="104">
          <cell r="A104">
            <v>2011104</v>
          </cell>
          <cell r="B104" t="str">
            <v>大案要案查处</v>
          </cell>
          <cell r="C104">
            <v>0</v>
          </cell>
        </row>
        <row r="105">
          <cell r="A105">
            <v>2011105</v>
          </cell>
          <cell r="B105" t="str">
            <v>派驻派出机构</v>
          </cell>
          <cell r="C105">
            <v>0</v>
          </cell>
        </row>
        <row r="106">
          <cell r="A106">
            <v>2011106</v>
          </cell>
          <cell r="B106" t="str">
            <v>巡视工作</v>
          </cell>
          <cell r="C106">
            <v>0</v>
          </cell>
        </row>
        <row r="107">
          <cell r="A107">
            <v>2011150</v>
          </cell>
          <cell r="B107" t="str">
            <v>事业运行</v>
          </cell>
          <cell r="C107">
            <v>0</v>
          </cell>
        </row>
        <row r="108">
          <cell r="A108">
            <v>2011199</v>
          </cell>
          <cell r="B108" t="str">
            <v>其他纪检监察事务支出</v>
          </cell>
          <cell r="C108">
            <v>0</v>
          </cell>
        </row>
        <row r="109">
          <cell r="A109">
            <v>20113</v>
          </cell>
          <cell r="B109" t="str">
            <v>商贸事务</v>
          </cell>
          <cell r="C109">
            <v>411</v>
          </cell>
        </row>
        <row r="110">
          <cell r="A110">
            <v>2011301</v>
          </cell>
          <cell r="B110" t="str">
            <v>行政运行</v>
          </cell>
          <cell r="C110">
            <v>154</v>
          </cell>
        </row>
        <row r="111">
          <cell r="A111">
            <v>2011302</v>
          </cell>
          <cell r="B111" t="str">
            <v>一般行政管理事务</v>
          </cell>
          <cell r="C111">
            <v>0</v>
          </cell>
        </row>
        <row r="112">
          <cell r="A112">
            <v>2011303</v>
          </cell>
          <cell r="B112" t="str">
            <v>机关服务</v>
          </cell>
          <cell r="C112">
            <v>0</v>
          </cell>
        </row>
        <row r="113">
          <cell r="A113">
            <v>2011304</v>
          </cell>
          <cell r="B113" t="str">
            <v>对外贸易管理</v>
          </cell>
          <cell r="C113">
            <v>0</v>
          </cell>
        </row>
        <row r="114">
          <cell r="A114">
            <v>2011305</v>
          </cell>
          <cell r="B114" t="str">
            <v>国际经济合作</v>
          </cell>
          <cell r="C114">
            <v>0</v>
          </cell>
        </row>
        <row r="115">
          <cell r="A115">
            <v>2011306</v>
          </cell>
          <cell r="B115" t="str">
            <v>外资管理</v>
          </cell>
          <cell r="C115">
            <v>0</v>
          </cell>
        </row>
        <row r="116">
          <cell r="A116">
            <v>2011307</v>
          </cell>
          <cell r="B116" t="str">
            <v>国内贸易管理</v>
          </cell>
          <cell r="C116">
            <v>0</v>
          </cell>
        </row>
        <row r="117">
          <cell r="A117">
            <v>2011308</v>
          </cell>
          <cell r="B117" t="str">
            <v>招商引资</v>
          </cell>
          <cell r="C117">
            <v>252</v>
          </cell>
        </row>
        <row r="118">
          <cell r="A118">
            <v>2011350</v>
          </cell>
          <cell r="B118" t="str">
            <v>事业运行</v>
          </cell>
          <cell r="C118">
            <v>0</v>
          </cell>
        </row>
        <row r="119">
          <cell r="A119">
            <v>2011399</v>
          </cell>
          <cell r="B119" t="str">
            <v>其他商贸事务支出</v>
          </cell>
          <cell r="C119">
            <v>5</v>
          </cell>
        </row>
        <row r="120">
          <cell r="A120">
            <v>20114</v>
          </cell>
          <cell r="B120" t="str">
            <v>知识产权事务</v>
          </cell>
          <cell r="C120">
            <v>0</v>
          </cell>
        </row>
        <row r="121">
          <cell r="A121">
            <v>2011401</v>
          </cell>
          <cell r="B121" t="str">
            <v>行政运行</v>
          </cell>
          <cell r="C121">
            <v>0</v>
          </cell>
        </row>
        <row r="122">
          <cell r="A122">
            <v>2011402</v>
          </cell>
          <cell r="B122" t="str">
            <v>一般行政管理事务</v>
          </cell>
          <cell r="C122">
            <v>0</v>
          </cell>
        </row>
        <row r="123">
          <cell r="A123">
            <v>2011403</v>
          </cell>
          <cell r="B123" t="str">
            <v>机关服务</v>
          </cell>
          <cell r="C123">
            <v>0</v>
          </cell>
        </row>
        <row r="124">
          <cell r="A124">
            <v>2011404</v>
          </cell>
          <cell r="B124" t="str">
            <v>专利审批</v>
          </cell>
          <cell r="C124">
            <v>0</v>
          </cell>
        </row>
        <row r="125">
          <cell r="A125">
            <v>2011405</v>
          </cell>
          <cell r="B125" t="str">
            <v>产权战略与规划</v>
          </cell>
          <cell r="C125">
            <v>0</v>
          </cell>
        </row>
        <row r="126">
          <cell r="A126">
            <v>2011408</v>
          </cell>
          <cell r="B126" t="str">
            <v>国际合作与交流</v>
          </cell>
          <cell r="C126">
            <v>0</v>
          </cell>
        </row>
        <row r="127">
          <cell r="A127">
            <v>2011409</v>
          </cell>
          <cell r="B127" t="str">
            <v>知识产权宏观管理</v>
          </cell>
          <cell r="C127">
            <v>0</v>
          </cell>
        </row>
        <row r="128">
          <cell r="A128">
            <v>2011410</v>
          </cell>
          <cell r="B128" t="str">
            <v>商标管理</v>
          </cell>
          <cell r="C128">
            <v>0</v>
          </cell>
        </row>
        <row r="129">
          <cell r="A129">
            <v>2011411</v>
          </cell>
          <cell r="B129" t="str">
            <v>原产地地理标志管理</v>
          </cell>
          <cell r="C129">
            <v>0</v>
          </cell>
        </row>
        <row r="130">
          <cell r="A130">
            <v>2011450</v>
          </cell>
          <cell r="B130" t="str">
            <v>事业运行</v>
          </cell>
          <cell r="C130">
            <v>0</v>
          </cell>
        </row>
        <row r="131">
          <cell r="A131">
            <v>2011499</v>
          </cell>
          <cell r="B131" t="str">
            <v>其他知识产权事务支出</v>
          </cell>
          <cell r="C131">
            <v>0</v>
          </cell>
        </row>
        <row r="132">
          <cell r="A132">
            <v>20123</v>
          </cell>
          <cell r="B132" t="str">
            <v>民族事务</v>
          </cell>
          <cell r="C132">
            <v>23</v>
          </cell>
        </row>
        <row r="133">
          <cell r="A133">
            <v>2012301</v>
          </cell>
          <cell r="B133" t="str">
            <v>行政运行</v>
          </cell>
          <cell r="C133">
            <v>0</v>
          </cell>
        </row>
        <row r="134">
          <cell r="A134">
            <v>2012302</v>
          </cell>
          <cell r="B134" t="str">
            <v>一般行政管理事务</v>
          </cell>
          <cell r="C134">
            <v>0</v>
          </cell>
        </row>
        <row r="135">
          <cell r="A135">
            <v>2012303</v>
          </cell>
          <cell r="B135" t="str">
            <v>机关服务</v>
          </cell>
          <cell r="C135">
            <v>0</v>
          </cell>
        </row>
        <row r="136">
          <cell r="A136">
            <v>2012304</v>
          </cell>
          <cell r="B136" t="str">
            <v>民族工作专项</v>
          </cell>
          <cell r="C136">
            <v>20</v>
          </cell>
        </row>
        <row r="137">
          <cell r="A137">
            <v>2012350</v>
          </cell>
          <cell r="B137" t="str">
            <v>事业运行</v>
          </cell>
          <cell r="C137">
            <v>0</v>
          </cell>
        </row>
        <row r="138">
          <cell r="A138">
            <v>2012399</v>
          </cell>
          <cell r="B138" t="str">
            <v>其他民族事务支出</v>
          </cell>
          <cell r="C138">
            <v>3</v>
          </cell>
        </row>
        <row r="139">
          <cell r="A139">
            <v>20125</v>
          </cell>
          <cell r="B139" t="str">
            <v>港澳台事务</v>
          </cell>
          <cell r="C139">
            <v>0</v>
          </cell>
        </row>
        <row r="140">
          <cell r="A140">
            <v>2012501</v>
          </cell>
          <cell r="B140" t="str">
            <v>行政运行</v>
          </cell>
          <cell r="C140">
            <v>0</v>
          </cell>
        </row>
        <row r="141">
          <cell r="A141">
            <v>2012502</v>
          </cell>
          <cell r="B141" t="str">
            <v>一般行政管理事务</v>
          </cell>
          <cell r="C141">
            <v>0</v>
          </cell>
        </row>
        <row r="142">
          <cell r="A142">
            <v>2012503</v>
          </cell>
          <cell r="B142" t="str">
            <v>机关服务</v>
          </cell>
          <cell r="C142">
            <v>0</v>
          </cell>
        </row>
        <row r="143">
          <cell r="A143">
            <v>2012504</v>
          </cell>
          <cell r="B143" t="str">
            <v>港澳事务</v>
          </cell>
          <cell r="C143">
            <v>0</v>
          </cell>
        </row>
        <row r="144">
          <cell r="A144">
            <v>2012505</v>
          </cell>
          <cell r="B144" t="str">
            <v>台湾事务</v>
          </cell>
          <cell r="C144">
            <v>0</v>
          </cell>
        </row>
        <row r="145">
          <cell r="A145">
            <v>2012550</v>
          </cell>
          <cell r="B145" t="str">
            <v>事业运行</v>
          </cell>
          <cell r="C145">
            <v>0</v>
          </cell>
        </row>
        <row r="146">
          <cell r="A146">
            <v>2012599</v>
          </cell>
          <cell r="B146" t="str">
            <v>其他港澳台事务支出</v>
          </cell>
          <cell r="C146">
            <v>0</v>
          </cell>
        </row>
        <row r="147">
          <cell r="A147">
            <v>20126</v>
          </cell>
          <cell r="B147" t="str">
            <v>档案事务</v>
          </cell>
          <cell r="C147">
            <v>127</v>
          </cell>
        </row>
        <row r="148">
          <cell r="A148">
            <v>2012601</v>
          </cell>
          <cell r="B148" t="str">
            <v>行政运行</v>
          </cell>
          <cell r="C148">
            <v>99</v>
          </cell>
        </row>
        <row r="149">
          <cell r="A149">
            <v>2012602</v>
          </cell>
          <cell r="B149" t="str">
            <v>一般行政管理事务</v>
          </cell>
          <cell r="C149">
            <v>0</v>
          </cell>
        </row>
        <row r="150">
          <cell r="A150">
            <v>2012603</v>
          </cell>
          <cell r="B150" t="str">
            <v>机关服务</v>
          </cell>
          <cell r="C150">
            <v>0</v>
          </cell>
        </row>
        <row r="151">
          <cell r="A151">
            <v>2012604</v>
          </cell>
          <cell r="B151" t="str">
            <v>档案馆</v>
          </cell>
          <cell r="C151">
            <v>0</v>
          </cell>
        </row>
        <row r="152">
          <cell r="A152">
            <v>2012699</v>
          </cell>
          <cell r="B152" t="str">
            <v>其他档案事务支出</v>
          </cell>
          <cell r="C152">
            <v>28</v>
          </cell>
        </row>
        <row r="153">
          <cell r="A153">
            <v>20128</v>
          </cell>
          <cell r="B153" t="str">
            <v>民主党派及工商联事务</v>
          </cell>
          <cell r="C153">
            <v>54</v>
          </cell>
        </row>
        <row r="154">
          <cell r="A154">
            <v>2012801</v>
          </cell>
          <cell r="B154" t="str">
            <v>行政运行</v>
          </cell>
          <cell r="C154">
            <v>50</v>
          </cell>
        </row>
        <row r="155">
          <cell r="A155">
            <v>2012802</v>
          </cell>
          <cell r="B155" t="str">
            <v>一般行政管理事务</v>
          </cell>
          <cell r="C155">
            <v>0</v>
          </cell>
        </row>
        <row r="156">
          <cell r="A156">
            <v>2012803</v>
          </cell>
          <cell r="B156" t="str">
            <v>机关服务</v>
          </cell>
          <cell r="C156">
            <v>0</v>
          </cell>
        </row>
        <row r="157">
          <cell r="A157">
            <v>2012804</v>
          </cell>
          <cell r="B157" t="str">
            <v>参政议政</v>
          </cell>
          <cell r="C157">
            <v>0</v>
          </cell>
        </row>
        <row r="158">
          <cell r="A158">
            <v>2012850</v>
          </cell>
          <cell r="B158" t="str">
            <v>事业运行</v>
          </cell>
          <cell r="C158">
            <v>0</v>
          </cell>
        </row>
        <row r="159">
          <cell r="A159">
            <v>2012899</v>
          </cell>
          <cell r="B159" t="str">
            <v>其他民主党派及工商联事务支出</v>
          </cell>
          <cell r="C159">
            <v>4</v>
          </cell>
        </row>
        <row r="160">
          <cell r="A160">
            <v>20129</v>
          </cell>
          <cell r="B160" t="str">
            <v>群众团体事务</v>
          </cell>
          <cell r="C160">
            <v>414</v>
          </cell>
        </row>
        <row r="161">
          <cell r="A161">
            <v>2012901</v>
          </cell>
          <cell r="B161" t="str">
            <v>行政运行</v>
          </cell>
          <cell r="C161">
            <v>198</v>
          </cell>
        </row>
        <row r="162">
          <cell r="A162">
            <v>2012902</v>
          </cell>
          <cell r="B162" t="str">
            <v>一般行政管理事务</v>
          </cell>
          <cell r="C162">
            <v>6</v>
          </cell>
        </row>
        <row r="163">
          <cell r="A163">
            <v>2012903</v>
          </cell>
          <cell r="B163" t="str">
            <v>机关服务</v>
          </cell>
          <cell r="C163">
            <v>0</v>
          </cell>
        </row>
        <row r="164">
          <cell r="A164">
            <v>2012906</v>
          </cell>
          <cell r="B164" t="str">
            <v>工会事务</v>
          </cell>
          <cell r="C164">
            <v>0</v>
          </cell>
        </row>
        <row r="165">
          <cell r="A165">
            <v>2012950</v>
          </cell>
          <cell r="B165" t="str">
            <v>事业运行</v>
          </cell>
          <cell r="C165">
            <v>42</v>
          </cell>
        </row>
        <row r="166">
          <cell r="A166">
            <v>2012999</v>
          </cell>
          <cell r="B166" t="str">
            <v>其他群众团体事务支出</v>
          </cell>
          <cell r="C166">
            <v>168</v>
          </cell>
        </row>
        <row r="167">
          <cell r="A167">
            <v>20131</v>
          </cell>
          <cell r="B167" t="str">
            <v>党委办公厅（室）及相关机构事务</v>
          </cell>
          <cell r="C167">
            <v>1213</v>
          </cell>
        </row>
        <row r="168">
          <cell r="A168">
            <v>2013101</v>
          </cell>
          <cell r="B168" t="str">
            <v>行政运行</v>
          </cell>
          <cell r="C168">
            <v>949</v>
          </cell>
        </row>
        <row r="169">
          <cell r="A169">
            <v>2013102</v>
          </cell>
          <cell r="B169" t="str">
            <v>一般行政管理事务</v>
          </cell>
          <cell r="C169">
            <v>177</v>
          </cell>
        </row>
        <row r="170">
          <cell r="A170">
            <v>2013103</v>
          </cell>
          <cell r="B170" t="str">
            <v>机关服务</v>
          </cell>
          <cell r="C170">
            <v>0</v>
          </cell>
        </row>
        <row r="171">
          <cell r="A171">
            <v>2013105</v>
          </cell>
          <cell r="B171" t="str">
            <v>专项业务</v>
          </cell>
          <cell r="C171">
            <v>0</v>
          </cell>
        </row>
        <row r="172">
          <cell r="A172">
            <v>2013150</v>
          </cell>
          <cell r="B172" t="str">
            <v>事业运行</v>
          </cell>
          <cell r="C172">
            <v>86</v>
          </cell>
        </row>
        <row r="173">
          <cell r="A173">
            <v>2013199</v>
          </cell>
          <cell r="B173" t="str">
            <v>其他党委办公厅（室）及相关机构事务支出</v>
          </cell>
          <cell r="C173">
            <v>1</v>
          </cell>
        </row>
        <row r="174">
          <cell r="A174">
            <v>20132</v>
          </cell>
          <cell r="B174" t="str">
            <v>组织事务</v>
          </cell>
          <cell r="C174">
            <v>1535</v>
          </cell>
        </row>
        <row r="175">
          <cell r="A175">
            <v>2013201</v>
          </cell>
          <cell r="B175" t="str">
            <v>行政运行</v>
          </cell>
          <cell r="C175">
            <v>728</v>
          </cell>
        </row>
        <row r="176">
          <cell r="A176">
            <v>2013202</v>
          </cell>
          <cell r="B176" t="str">
            <v>一般行政管理事务</v>
          </cell>
          <cell r="C176">
            <v>802</v>
          </cell>
        </row>
        <row r="177">
          <cell r="A177">
            <v>2013203</v>
          </cell>
          <cell r="B177" t="str">
            <v>机关服务</v>
          </cell>
          <cell r="C177">
            <v>0</v>
          </cell>
        </row>
        <row r="178">
          <cell r="A178">
            <v>2013204</v>
          </cell>
          <cell r="B178" t="str">
            <v>公务员事务</v>
          </cell>
          <cell r="C178">
            <v>0</v>
          </cell>
        </row>
        <row r="179">
          <cell r="A179">
            <v>2013250</v>
          </cell>
          <cell r="B179" t="str">
            <v>事业运行</v>
          </cell>
          <cell r="C179">
            <v>0</v>
          </cell>
        </row>
        <row r="180">
          <cell r="A180">
            <v>2013299</v>
          </cell>
          <cell r="B180" t="str">
            <v>其他组织事务支出</v>
          </cell>
          <cell r="C180">
            <v>5</v>
          </cell>
        </row>
        <row r="181">
          <cell r="A181">
            <v>20133</v>
          </cell>
          <cell r="B181" t="str">
            <v>宣传事务</v>
          </cell>
          <cell r="C181">
            <v>738</v>
          </cell>
        </row>
        <row r="182">
          <cell r="A182">
            <v>2013301</v>
          </cell>
          <cell r="B182" t="str">
            <v>行政运行</v>
          </cell>
          <cell r="C182">
            <v>262</v>
          </cell>
        </row>
        <row r="183">
          <cell r="A183">
            <v>2013302</v>
          </cell>
          <cell r="B183" t="str">
            <v>一般行政管理事务</v>
          </cell>
          <cell r="C183">
            <v>154</v>
          </cell>
        </row>
        <row r="184">
          <cell r="A184">
            <v>2013303</v>
          </cell>
          <cell r="B184" t="str">
            <v>机关服务</v>
          </cell>
          <cell r="C184">
            <v>0</v>
          </cell>
        </row>
        <row r="185">
          <cell r="A185">
            <v>2013304</v>
          </cell>
          <cell r="B185" t="str">
            <v>宣传管理</v>
          </cell>
          <cell r="C185">
            <v>157</v>
          </cell>
        </row>
        <row r="186">
          <cell r="A186">
            <v>2013350</v>
          </cell>
          <cell r="B186" t="str">
            <v>事业运行</v>
          </cell>
          <cell r="C186">
            <v>81</v>
          </cell>
        </row>
        <row r="187">
          <cell r="A187">
            <v>2013399</v>
          </cell>
          <cell r="B187" t="str">
            <v>其他宣传事务支出</v>
          </cell>
          <cell r="C187">
            <v>84</v>
          </cell>
        </row>
        <row r="188">
          <cell r="A188">
            <v>20134</v>
          </cell>
          <cell r="B188" t="str">
            <v>统战事务</v>
          </cell>
          <cell r="C188">
            <v>256</v>
          </cell>
        </row>
        <row r="189">
          <cell r="A189">
            <v>2013401</v>
          </cell>
          <cell r="B189" t="str">
            <v>行政运行</v>
          </cell>
          <cell r="C189">
            <v>155</v>
          </cell>
        </row>
        <row r="190">
          <cell r="A190">
            <v>2013402</v>
          </cell>
          <cell r="B190" t="str">
            <v>一般行政管理事务</v>
          </cell>
          <cell r="C190">
            <v>1</v>
          </cell>
        </row>
        <row r="191">
          <cell r="A191">
            <v>2013403</v>
          </cell>
          <cell r="B191" t="str">
            <v>机关服务</v>
          </cell>
          <cell r="C191">
            <v>0</v>
          </cell>
        </row>
        <row r="192">
          <cell r="A192">
            <v>2013404</v>
          </cell>
          <cell r="B192" t="str">
            <v>宗教事务</v>
          </cell>
          <cell r="C192">
            <v>27</v>
          </cell>
        </row>
        <row r="193">
          <cell r="A193">
            <v>2013405</v>
          </cell>
          <cell r="B193" t="str">
            <v>华侨事务</v>
          </cell>
          <cell r="C193">
            <v>0</v>
          </cell>
        </row>
        <row r="194">
          <cell r="A194">
            <v>2013450</v>
          </cell>
          <cell r="B194" t="str">
            <v>事业运行</v>
          </cell>
          <cell r="C194">
            <v>0</v>
          </cell>
        </row>
        <row r="195">
          <cell r="A195">
            <v>2013499</v>
          </cell>
          <cell r="B195" t="str">
            <v>其他统战事务支出</v>
          </cell>
          <cell r="C195">
            <v>73</v>
          </cell>
        </row>
        <row r="196">
          <cell r="A196">
            <v>20135</v>
          </cell>
          <cell r="B196" t="str">
            <v>对外联络事务</v>
          </cell>
          <cell r="C196">
            <v>0</v>
          </cell>
        </row>
        <row r="197">
          <cell r="A197">
            <v>2013501</v>
          </cell>
          <cell r="B197" t="str">
            <v>行政运行</v>
          </cell>
          <cell r="C197">
            <v>0</v>
          </cell>
        </row>
        <row r="198">
          <cell r="A198">
            <v>2013502</v>
          </cell>
          <cell r="B198" t="str">
            <v>一般行政管理事务</v>
          </cell>
          <cell r="C198">
            <v>0</v>
          </cell>
        </row>
        <row r="199">
          <cell r="A199">
            <v>2013503</v>
          </cell>
          <cell r="B199" t="str">
            <v>机关服务</v>
          </cell>
          <cell r="C199">
            <v>0</v>
          </cell>
        </row>
        <row r="200">
          <cell r="A200">
            <v>2013550</v>
          </cell>
          <cell r="B200" t="str">
            <v>事业运行</v>
          </cell>
          <cell r="C200">
            <v>0</v>
          </cell>
        </row>
        <row r="201">
          <cell r="A201">
            <v>2013599</v>
          </cell>
          <cell r="B201" t="str">
            <v>其他对外联络事务支出</v>
          </cell>
          <cell r="C201">
            <v>0</v>
          </cell>
        </row>
        <row r="202">
          <cell r="A202">
            <v>20136</v>
          </cell>
          <cell r="B202" t="str">
            <v>其他共产党事务支出</v>
          </cell>
          <cell r="C202">
            <v>70</v>
          </cell>
        </row>
        <row r="203">
          <cell r="A203">
            <v>2013601</v>
          </cell>
          <cell r="B203" t="str">
            <v>行政运行</v>
          </cell>
          <cell r="C203">
            <v>0</v>
          </cell>
        </row>
        <row r="204">
          <cell r="A204">
            <v>2013602</v>
          </cell>
          <cell r="B204" t="str">
            <v>一般行政管理事务</v>
          </cell>
          <cell r="C204">
            <v>21</v>
          </cell>
        </row>
        <row r="205">
          <cell r="A205">
            <v>2013603</v>
          </cell>
          <cell r="B205" t="str">
            <v>机关服务</v>
          </cell>
          <cell r="C205">
            <v>0</v>
          </cell>
        </row>
        <row r="206">
          <cell r="A206">
            <v>2013650</v>
          </cell>
          <cell r="B206" t="str">
            <v>事业运行</v>
          </cell>
          <cell r="C206">
            <v>39</v>
          </cell>
        </row>
        <row r="207">
          <cell r="A207">
            <v>2013699</v>
          </cell>
          <cell r="B207" t="str">
            <v>其他共产党事务支出</v>
          </cell>
          <cell r="C207">
            <v>10</v>
          </cell>
        </row>
        <row r="208">
          <cell r="A208">
            <v>20137</v>
          </cell>
          <cell r="B208" t="str">
            <v>网信事务</v>
          </cell>
          <cell r="C208">
            <v>0</v>
          </cell>
        </row>
        <row r="209">
          <cell r="A209">
            <v>2013701</v>
          </cell>
          <cell r="B209" t="str">
            <v>行政运行</v>
          </cell>
          <cell r="C209">
            <v>0</v>
          </cell>
        </row>
        <row r="210">
          <cell r="A210">
            <v>2013702</v>
          </cell>
          <cell r="B210" t="str">
            <v>一般行政管理事务</v>
          </cell>
          <cell r="C210">
            <v>0</v>
          </cell>
        </row>
        <row r="211">
          <cell r="A211">
            <v>2013703</v>
          </cell>
          <cell r="B211" t="str">
            <v>机关服务</v>
          </cell>
          <cell r="C211">
            <v>0</v>
          </cell>
        </row>
        <row r="212">
          <cell r="A212">
            <v>2013704</v>
          </cell>
          <cell r="B212" t="str">
            <v>信息安全事务</v>
          </cell>
          <cell r="C212">
            <v>0</v>
          </cell>
        </row>
        <row r="213">
          <cell r="A213">
            <v>2013750</v>
          </cell>
          <cell r="B213" t="str">
            <v>事业运行</v>
          </cell>
          <cell r="C213">
            <v>0</v>
          </cell>
        </row>
        <row r="214">
          <cell r="A214">
            <v>2013799</v>
          </cell>
          <cell r="B214" t="str">
            <v>其他网信事务支出</v>
          </cell>
          <cell r="C214">
            <v>0</v>
          </cell>
        </row>
        <row r="215">
          <cell r="A215">
            <v>20138</v>
          </cell>
          <cell r="B215" t="str">
            <v>市场监督管理事务</v>
          </cell>
          <cell r="C215">
            <v>1106</v>
          </cell>
        </row>
        <row r="216">
          <cell r="A216">
            <v>2013801</v>
          </cell>
          <cell r="B216" t="str">
            <v>行政运行</v>
          </cell>
          <cell r="C216">
            <v>888</v>
          </cell>
        </row>
        <row r="217">
          <cell r="A217">
            <v>2013802</v>
          </cell>
          <cell r="B217" t="str">
            <v>一般行政管理事务</v>
          </cell>
          <cell r="C217">
            <v>0</v>
          </cell>
        </row>
        <row r="218">
          <cell r="A218">
            <v>2013803</v>
          </cell>
          <cell r="B218" t="str">
            <v>机关服务</v>
          </cell>
          <cell r="C218">
            <v>0</v>
          </cell>
        </row>
        <row r="219">
          <cell r="A219">
            <v>2013804</v>
          </cell>
          <cell r="B219" t="str">
            <v>市场主体管理</v>
          </cell>
          <cell r="C219">
            <v>20</v>
          </cell>
        </row>
        <row r="220">
          <cell r="A220">
            <v>2013805</v>
          </cell>
          <cell r="B220" t="str">
            <v>市场秩序执法</v>
          </cell>
          <cell r="C220">
            <v>5</v>
          </cell>
        </row>
        <row r="221">
          <cell r="A221">
            <v>2013808</v>
          </cell>
          <cell r="B221" t="str">
            <v>信息化建设</v>
          </cell>
          <cell r="C221">
            <v>0</v>
          </cell>
        </row>
        <row r="222">
          <cell r="A222">
            <v>2013810</v>
          </cell>
          <cell r="B222" t="str">
            <v>质量基础</v>
          </cell>
          <cell r="C222">
            <v>11</v>
          </cell>
        </row>
        <row r="223">
          <cell r="A223">
            <v>2013812</v>
          </cell>
          <cell r="B223" t="str">
            <v>药品事务</v>
          </cell>
          <cell r="C223">
            <v>3</v>
          </cell>
        </row>
        <row r="224">
          <cell r="A224">
            <v>2013813</v>
          </cell>
          <cell r="B224" t="str">
            <v>医疗器械事务</v>
          </cell>
          <cell r="C224">
            <v>0</v>
          </cell>
        </row>
        <row r="225">
          <cell r="A225">
            <v>2013814</v>
          </cell>
          <cell r="B225" t="str">
            <v>化妆品事务</v>
          </cell>
          <cell r="C225">
            <v>0</v>
          </cell>
        </row>
        <row r="226">
          <cell r="A226">
            <v>2013815</v>
          </cell>
          <cell r="B226" t="str">
            <v>质量安全监管</v>
          </cell>
          <cell r="C226">
            <v>9</v>
          </cell>
        </row>
        <row r="227">
          <cell r="A227">
            <v>2013816</v>
          </cell>
          <cell r="B227" t="str">
            <v>食品安全监管</v>
          </cell>
          <cell r="C227">
            <v>29</v>
          </cell>
        </row>
        <row r="228">
          <cell r="A228">
            <v>2013850</v>
          </cell>
          <cell r="B228" t="str">
            <v>事业运行</v>
          </cell>
          <cell r="C228">
            <v>136</v>
          </cell>
        </row>
        <row r="229">
          <cell r="A229">
            <v>2013899</v>
          </cell>
          <cell r="B229" t="str">
            <v>其他市场监督管理事务</v>
          </cell>
          <cell r="C229">
            <v>5</v>
          </cell>
        </row>
        <row r="230">
          <cell r="A230">
            <v>20199</v>
          </cell>
          <cell r="B230" t="str">
            <v>其他一般公共服务支出</v>
          </cell>
          <cell r="C230">
            <v>6050</v>
          </cell>
        </row>
        <row r="231">
          <cell r="A231">
            <v>2019901</v>
          </cell>
          <cell r="B231" t="str">
            <v>国家赔偿费用支出</v>
          </cell>
          <cell r="C231">
            <v>0</v>
          </cell>
        </row>
        <row r="232">
          <cell r="A232">
            <v>2019999</v>
          </cell>
          <cell r="B232" t="str">
            <v>其他一般公共服务支出</v>
          </cell>
          <cell r="C232">
            <v>6050</v>
          </cell>
        </row>
        <row r="233">
          <cell r="A233" t="str">
            <v>201A</v>
          </cell>
          <cell r="B233" t="str">
            <v>省对下专项转移支付补助</v>
          </cell>
        </row>
        <row r="234">
          <cell r="A234">
            <v>202</v>
          </cell>
          <cell r="B234" t="str">
            <v>二、外交支出</v>
          </cell>
          <cell r="C234">
            <v>0</v>
          </cell>
        </row>
        <row r="235">
          <cell r="A235">
            <v>20205</v>
          </cell>
          <cell r="B235" t="str">
            <v>对外合作与交流</v>
          </cell>
        </row>
        <row r="236">
          <cell r="A236">
            <v>20299</v>
          </cell>
          <cell r="B236" t="str">
            <v>其他外交支出</v>
          </cell>
        </row>
        <row r="237">
          <cell r="A237">
            <v>203</v>
          </cell>
          <cell r="B237" t="str">
            <v>三、国防支出</v>
          </cell>
          <cell r="C237">
            <v>142</v>
          </cell>
        </row>
        <row r="238">
          <cell r="A238">
            <v>20301</v>
          </cell>
          <cell r="B238" t="str">
            <v>军费</v>
          </cell>
          <cell r="C238">
            <v>0</v>
          </cell>
        </row>
        <row r="239">
          <cell r="A239">
            <v>2030101</v>
          </cell>
          <cell r="B239" t="str">
            <v>现役部队</v>
          </cell>
          <cell r="C239">
            <v>0</v>
          </cell>
        </row>
        <row r="240">
          <cell r="A240">
            <v>2030102</v>
          </cell>
          <cell r="B240" t="str">
            <v>预备役部队●</v>
          </cell>
          <cell r="C240">
            <v>0</v>
          </cell>
        </row>
        <row r="241">
          <cell r="A241">
            <v>2030199</v>
          </cell>
          <cell r="B241" t="str">
            <v>其他军费支出●</v>
          </cell>
          <cell r="C241">
            <v>0</v>
          </cell>
        </row>
        <row r="242">
          <cell r="A242">
            <v>20304</v>
          </cell>
          <cell r="B242" t="str">
            <v>国防科研事业</v>
          </cell>
          <cell r="C242">
            <v>0</v>
          </cell>
        </row>
        <row r="243">
          <cell r="A243">
            <v>2030401</v>
          </cell>
          <cell r="B243" t="str">
            <v>国防科研事业</v>
          </cell>
          <cell r="C243">
            <v>0</v>
          </cell>
        </row>
        <row r="244">
          <cell r="A244">
            <v>20305</v>
          </cell>
          <cell r="B244" t="str">
            <v>专项工程</v>
          </cell>
          <cell r="C244">
            <v>0</v>
          </cell>
        </row>
        <row r="245">
          <cell r="A245">
            <v>2030501</v>
          </cell>
          <cell r="B245" t="str">
            <v>专项工程</v>
          </cell>
          <cell r="C245">
            <v>0</v>
          </cell>
        </row>
        <row r="246">
          <cell r="A246">
            <v>20306</v>
          </cell>
          <cell r="B246" t="str">
            <v>国防动员</v>
          </cell>
          <cell r="C246">
            <v>142</v>
          </cell>
        </row>
        <row r="247">
          <cell r="A247">
            <v>2030601</v>
          </cell>
          <cell r="B247" t="str">
            <v>兵役征集</v>
          </cell>
          <cell r="C247">
            <v>73</v>
          </cell>
        </row>
        <row r="248">
          <cell r="A248">
            <v>2030602</v>
          </cell>
          <cell r="B248" t="str">
            <v>经济动员</v>
          </cell>
          <cell r="C248">
            <v>0</v>
          </cell>
        </row>
        <row r="249">
          <cell r="A249">
            <v>2030603</v>
          </cell>
          <cell r="B249" t="str">
            <v>人民防空</v>
          </cell>
          <cell r="C249">
            <v>0</v>
          </cell>
        </row>
        <row r="250">
          <cell r="A250">
            <v>2030604</v>
          </cell>
          <cell r="B250" t="str">
            <v>交通战备</v>
          </cell>
          <cell r="C250">
            <v>0</v>
          </cell>
        </row>
        <row r="251">
          <cell r="A251">
            <v>2030605</v>
          </cell>
          <cell r="B251" t="str">
            <v>国防教育◆</v>
          </cell>
          <cell r="C251">
            <v>0</v>
          </cell>
        </row>
        <row r="252">
          <cell r="A252">
            <v>2030606</v>
          </cell>
          <cell r="B252" t="str">
            <v>预备役部队◆</v>
          </cell>
          <cell r="C252">
            <v>0</v>
          </cell>
        </row>
        <row r="253">
          <cell r="A253">
            <v>2030607</v>
          </cell>
          <cell r="B253" t="str">
            <v>民兵</v>
          </cell>
          <cell r="C253">
            <v>47</v>
          </cell>
        </row>
        <row r="254">
          <cell r="A254">
            <v>2030608</v>
          </cell>
          <cell r="B254" t="str">
            <v>边海防</v>
          </cell>
          <cell r="C254">
            <v>0</v>
          </cell>
        </row>
        <row r="255">
          <cell r="A255">
            <v>2030699</v>
          </cell>
          <cell r="B255" t="str">
            <v>其他国防动员支出</v>
          </cell>
          <cell r="C255">
            <v>22</v>
          </cell>
        </row>
        <row r="256">
          <cell r="A256">
            <v>20399</v>
          </cell>
          <cell r="B256" t="str">
            <v>其他国防支出</v>
          </cell>
          <cell r="C256">
            <v>0</v>
          </cell>
        </row>
        <row r="257">
          <cell r="A257">
            <v>2039999</v>
          </cell>
          <cell r="B257" t="str">
            <v>其他国防支出</v>
          </cell>
          <cell r="C257">
            <v>0</v>
          </cell>
        </row>
        <row r="258">
          <cell r="A258" t="str">
            <v>203A</v>
          </cell>
          <cell r="B258" t="str">
            <v>省对下专项转移支付补助</v>
          </cell>
        </row>
        <row r="259">
          <cell r="A259">
            <v>204</v>
          </cell>
          <cell r="B259" t="str">
            <v>四、公共安全支出</v>
          </cell>
          <cell r="C259">
            <v>8821</v>
          </cell>
        </row>
        <row r="260">
          <cell r="A260">
            <v>20401</v>
          </cell>
          <cell r="B260" t="str">
            <v>武装警察部队</v>
          </cell>
          <cell r="C260">
            <v>22</v>
          </cell>
        </row>
        <row r="261">
          <cell r="A261">
            <v>2040101</v>
          </cell>
          <cell r="B261" t="str">
            <v>武装警察部队</v>
          </cell>
          <cell r="C261">
            <v>0</v>
          </cell>
        </row>
        <row r="262">
          <cell r="A262">
            <v>2040199</v>
          </cell>
          <cell r="B262" t="str">
            <v>其他武装警察部队支出</v>
          </cell>
          <cell r="C262">
            <v>22</v>
          </cell>
        </row>
        <row r="263">
          <cell r="A263">
            <v>20402</v>
          </cell>
          <cell r="B263" t="str">
            <v>公安</v>
          </cell>
          <cell r="C263">
            <v>7756</v>
          </cell>
        </row>
        <row r="264">
          <cell r="A264">
            <v>2040201</v>
          </cell>
          <cell r="B264" t="str">
            <v>行政运行</v>
          </cell>
          <cell r="C264">
            <v>6541</v>
          </cell>
        </row>
        <row r="265">
          <cell r="A265">
            <v>2040202</v>
          </cell>
          <cell r="B265" t="str">
            <v>一般行政管理事务</v>
          </cell>
          <cell r="C265">
            <v>846</v>
          </cell>
        </row>
        <row r="266">
          <cell r="A266">
            <v>2040203</v>
          </cell>
          <cell r="B266" t="str">
            <v>机关服务</v>
          </cell>
          <cell r="C266">
            <v>0</v>
          </cell>
        </row>
        <row r="267">
          <cell r="A267">
            <v>2040219</v>
          </cell>
          <cell r="B267" t="str">
            <v>信息化建设</v>
          </cell>
          <cell r="C267">
            <v>0</v>
          </cell>
        </row>
        <row r="268">
          <cell r="A268">
            <v>2040220</v>
          </cell>
          <cell r="B268" t="str">
            <v>执法办案</v>
          </cell>
          <cell r="C268">
            <v>128</v>
          </cell>
        </row>
        <row r="269">
          <cell r="A269">
            <v>2040221</v>
          </cell>
          <cell r="B269" t="str">
            <v>特别业务</v>
          </cell>
          <cell r="C269">
            <v>0</v>
          </cell>
        </row>
        <row r="270">
          <cell r="A270">
            <v>2040222</v>
          </cell>
          <cell r="B270" t="str">
            <v>特勤业务</v>
          </cell>
          <cell r="C270">
            <v>0</v>
          </cell>
        </row>
        <row r="271">
          <cell r="A271">
            <v>2040223</v>
          </cell>
          <cell r="B271" t="str">
            <v>移民事务</v>
          </cell>
          <cell r="C271">
            <v>0</v>
          </cell>
        </row>
        <row r="272">
          <cell r="A272">
            <v>2040250</v>
          </cell>
          <cell r="B272" t="str">
            <v>事业运行</v>
          </cell>
          <cell r="C272">
            <v>0</v>
          </cell>
        </row>
        <row r="273">
          <cell r="A273">
            <v>2040299</v>
          </cell>
          <cell r="B273" t="str">
            <v>其他公安支出</v>
          </cell>
          <cell r="C273">
            <v>241</v>
          </cell>
        </row>
        <row r="274">
          <cell r="A274">
            <v>20403</v>
          </cell>
          <cell r="B274" t="str">
            <v>国家安全</v>
          </cell>
          <cell r="C274">
            <v>0</v>
          </cell>
        </row>
        <row r="275">
          <cell r="A275">
            <v>2040301</v>
          </cell>
          <cell r="B275" t="str">
            <v>行政运行</v>
          </cell>
          <cell r="C275">
            <v>0</v>
          </cell>
        </row>
        <row r="276">
          <cell r="A276">
            <v>2040302</v>
          </cell>
          <cell r="B276" t="str">
            <v>一般行政管理事务</v>
          </cell>
          <cell r="C276">
            <v>0</v>
          </cell>
        </row>
        <row r="277">
          <cell r="A277">
            <v>2040303</v>
          </cell>
          <cell r="B277" t="str">
            <v>机关服务</v>
          </cell>
          <cell r="C277">
            <v>0</v>
          </cell>
        </row>
        <row r="278">
          <cell r="A278">
            <v>2040304</v>
          </cell>
          <cell r="B278" t="str">
            <v>安全业务</v>
          </cell>
          <cell r="C278">
            <v>0</v>
          </cell>
        </row>
        <row r="279">
          <cell r="A279">
            <v>2040350</v>
          </cell>
          <cell r="B279" t="str">
            <v>事业运行</v>
          </cell>
          <cell r="C279">
            <v>0</v>
          </cell>
        </row>
        <row r="280">
          <cell r="A280">
            <v>2040399</v>
          </cell>
          <cell r="B280" t="str">
            <v>其他国家安全支出</v>
          </cell>
          <cell r="C280">
            <v>0</v>
          </cell>
        </row>
        <row r="281">
          <cell r="A281">
            <v>20404</v>
          </cell>
          <cell r="B281" t="str">
            <v>检察</v>
          </cell>
          <cell r="C281">
            <v>80</v>
          </cell>
        </row>
        <row r="282">
          <cell r="A282">
            <v>2040401</v>
          </cell>
          <cell r="B282" t="str">
            <v>行政运行</v>
          </cell>
          <cell r="C282">
            <v>80</v>
          </cell>
        </row>
        <row r="283">
          <cell r="A283">
            <v>2040402</v>
          </cell>
          <cell r="B283" t="str">
            <v>一般行政管理事务</v>
          </cell>
          <cell r="C283">
            <v>0</v>
          </cell>
        </row>
        <row r="284">
          <cell r="A284">
            <v>2040403</v>
          </cell>
          <cell r="B284" t="str">
            <v>机关服务</v>
          </cell>
          <cell r="C284">
            <v>0</v>
          </cell>
        </row>
        <row r="285">
          <cell r="A285">
            <v>2040409</v>
          </cell>
          <cell r="B285" t="str">
            <v>“两房”建设</v>
          </cell>
          <cell r="C285">
            <v>0</v>
          </cell>
        </row>
        <row r="286">
          <cell r="A286">
            <v>2040410</v>
          </cell>
          <cell r="B286" t="str">
            <v>检察监督</v>
          </cell>
          <cell r="C286">
            <v>0</v>
          </cell>
        </row>
        <row r="287">
          <cell r="A287">
            <v>2040450</v>
          </cell>
          <cell r="B287" t="str">
            <v>事业运行</v>
          </cell>
          <cell r="C287">
            <v>0</v>
          </cell>
        </row>
        <row r="288">
          <cell r="A288">
            <v>2040499</v>
          </cell>
          <cell r="B288" t="str">
            <v>其他检察支出</v>
          </cell>
          <cell r="C288">
            <v>0</v>
          </cell>
        </row>
        <row r="289">
          <cell r="A289">
            <v>20405</v>
          </cell>
          <cell r="B289" t="str">
            <v>法院</v>
          </cell>
          <cell r="C289">
            <v>163</v>
          </cell>
        </row>
        <row r="290">
          <cell r="A290">
            <v>2040501</v>
          </cell>
          <cell r="B290" t="str">
            <v>行政运行</v>
          </cell>
          <cell r="C290">
            <v>131</v>
          </cell>
        </row>
        <row r="291">
          <cell r="A291">
            <v>2040502</v>
          </cell>
          <cell r="B291" t="str">
            <v>一般行政管理事务</v>
          </cell>
          <cell r="C291">
            <v>20</v>
          </cell>
        </row>
        <row r="292">
          <cell r="A292">
            <v>2040503</v>
          </cell>
          <cell r="B292" t="str">
            <v>机关服务</v>
          </cell>
          <cell r="C292">
            <v>0</v>
          </cell>
        </row>
        <row r="293">
          <cell r="A293">
            <v>2040504</v>
          </cell>
          <cell r="B293" t="str">
            <v>案件审判</v>
          </cell>
          <cell r="C293">
            <v>0</v>
          </cell>
        </row>
        <row r="294">
          <cell r="A294">
            <v>2040505</v>
          </cell>
          <cell r="B294" t="str">
            <v>案件执行</v>
          </cell>
          <cell r="C294">
            <v>0</v>
          </cell>
        </row>
        <row r="295">
          <cell r="A295">
            <v>2040506</v>
          </cell>
          <cell r="B295" t="str">
            <v>“两庭”建设</v>
          </cell>
          <cell r="C295">
            <v>0</v>
          </cell>
        </row>
        <row r="296">
          <cell r="A296">
            <v>2040550</v>
          </cell>
          <cell r="B296" t="str">
            <v>事业运行</v>
          </cell>
          <cell r="C296">
            <v>0</v>
          </cell>
        </row>
        <row r="297">
          <cell r="A297">
            <v>2040599</v>
          </cell>
          <cell r="B297" t="str">
            <v>其他法院支出</v>
          </cell>
          <cell r="C297">
            <v>12</v>
          </cell>
        </row>
        <row r="298">
          <cell r="A298">
            <v>20406</v>
          </cell>
          <cell r="B298" t="str">
            <v>司法</v>
          </cell>
          <cell r="C298">
            <v>691</v>
          </cell>
        </row>
        <row r="299">
          <cell r="A299">
            <v>2040601</v>
          </cell>
          <cell r="B299" t="str">
            <v>行政运行</v>
          </cell>
          <cell r="C299">
            <v>383</v>
          </cell>
        </row>
        <row r="300">
          <cell r="A300">
            <v>2040602</v>
          </cell>
          <cell r="B300" t="str">
            <v>一般行政管理事务</v>
          </cell>
          <cell r="C300">
            <v>23</v>
          </cell>
        </row>
        <row r="301">
          <cell r="A301">
            <v>2040603</v>
          </cell>
          <cell r="B301" t="str">
            <v>机关服务</v>
          </cell>
          <cell r="C301">
            <v>0</v>
          </cell>
        </row>
        <row r="302">
          <cell r="A302">
            <v>2040604</v>
          </cell>
          <cell r="B302" t="str">
            <v>基层司法业务</v>
          </cell>
          <cell r="C302">
            <v>26</v>
          </cell>
        </row>
        <row r="303">
          <cell r="A303">
            <v>2040605</v>
          </cell>
          <cell r="B303" t="str">
            <v>普法宣传</v>
          </cell>
          <cell r="C303">
            <v>28</v>
          </cell>
        </row>
        <row r="304">
          <cell r="A304">
            <v>2040606</v>
          </cell>
          <cell r="B304" t="str">
            <v>律师管理</v>
          </cell>
          <cell r="C304">
            <v>0</v>
          </cell>
        </row>
        <row r="305">
          <cell r="A305">
            <v>2040607</v>
          </cell>
          <cell r="B305" t="str">
            <v>公共法律服务</v>
          </cell>
          <cell r="C305">
            <v>65</v>
          </cell>
        </row>
        <row r="306">
          <cell r="A306">
            <v>2040608</v>
          </cell>
          <cell r="B306" t="str">
            <v>国家统一法律职业资格考试</v>
          </cell>
          <cell r="C306">
            <v>0</v>
          </cell>
        </row>
        <row r="307">
          <cell r="A307">
            <v>2040609</v>
          </cell>
          <cell r="B307" t="str">
            <v>仲裁</v>
          </cell>
          <cell r="C307">
            <v>0</v>
          </cell>
        </row>
        <row r="308">
          <cell r="A308">
            <v>2040610</v>
          </cell>
          <cell r="B308" t="str">
            <v>社区矫正</v>
          </cell>
          <cell r="C308">
            <v>25</v>
          </cell>
        </row>
        <row r="309">
          <cell r="A309">
            <v>2040611</v>
          </cell>
          <cell r="B309" t="str">
            <v>司法鉴定</v>
          </cell>
          <cell r="C309">
            <v>0</v>
          </cell>
        </row>
        <row r="310">
          <cell r="A310">
            <v>2040612</v>
          </cell>
          <cell r="B310" t="str">
            <v>法治建设</v>
          </cell>
          <cell r="C310">
            <v>11</v>
          </cell>
        </row>
        <row r="311">
          <cell r="A311">
            <v>2040613</v>
          </cell>
          <cell r="B311" t="str">
            <v>信息化建设</v>
          </cell>
          <cell r="C311">
            <v>0</v>
          </cell>
        </row>
        <row r="312">
          <cell r="A312">
            <v>2040650</v>
          </cell>
          <cell r="B312" t="str">
            <v>事业运行</v>
          </cell>
          <cell r="C312">
            <v>0</v>
          </cell>
        </row>
        <row r="313">
          <cell r="A313">
            <v>2040699</v>
          </cell>
          <cell r="B313" t="str">
            <v>其他司法支出</v>
          </cell>
          <cell r="C313">
            <v>130</v>
          </cell>
        </row>
        <row r="314">
          <cell r="A314">
            <v>20407</v>
          </cell>
          <cell r="B314" t="str">
            <v>监狱</v>
          </cell>
          <cell r="C314">
            <v>0</v>
          </cell>
        </row>
        <row r="315">
          <cell r="A315">
            <v>2040701</v>
          </cell>
          <cell r="B315" t="str">
            <v>行政运行</v>
          </cell>
          <cell r="C315">
            <v>0</v>
          </cell>
        </row>
        <row r="316">
          <cell r="A316">
            <v>2040702</v>
          </cell>
          <cell r="B316" t="str">
            <v>一般行政管理事务</v>
          </cell>
          <cell r="C316">
            <v>0</v>
          </cell>
        </row>
        <row r="317">
          <cell r="A317">
            <v>2040703</v>
          </cell>
          <cell r="B317" t="str">
            <v>机关服务</v>
          </cell>
          <cell r="C317">
            <v>0</v>
          </cell>
        </row>
        <row r="318">
          <cell r="A318">
            <v>2040704</v>
          </cell>
          <cell r="B318" t="str">
            <v>罪犯生活及医疗卫生</v>
          </cell>
          <cell r="C318">
            <v>0</v>
          </cell>
        </row>
        <row r="319">
          <cell r="A319">
            <v>2040705</v>
          </cell>
          <cell r="B319" t="str">
            <v>监狱业务及罪犯改造</v>
          </cell>
          <cell r="C319">
            <v>0</v>
          </cell>
        </row>
        <row r="320">
          <cell r="A320">
            <v>2040706</v>
          </cell>
          <cell r="B320" t="str">
            <v>狱政设施建设</v>
          </cell>
          <cell r="C320">
            <v>0</v>
          </cell>
        </row>
        <row r="321">
          <cell r="A321">
            <v>2040707</v>
          </cell>
          <cell r="B321" t="str">
            <v>信息化建设</v>
          </cell>
          <cell r="C321">
            <v>0</v>
          </cell>
        </row>
        <row r="322">
          <cell r="A322">
            <v>2040750</v>
          </cell>
          <cell r="B322" t="str">
            <v>事业运行</v>
          </cell>
          <cell r="C322">
            <v>0</v>
          </cell>
        </row>
        <row r="323">
          <cell r="A323">
            <v>2040799</v>
          </cell>
          <cell r="B323" t="str">
            <v>其他监狱支出</v>
          </cell>
          <cell r="C323">
            <v>0</v>
          </cell>
        </row>
        <row r="324">
          <cell r="A324">
            <v>20408</v>
          </cell>
          <cell r="B324" t="str">
            <v>强制隔离戒毒</v>
          </cell>
          <cell r="C324">
            <v>0</v>
          </cell>
        </row>
        <row r="325">
          <cell r="A325">
            <v>2040801</v>
          </cell>
          <cell r="B325" t="str">
            <v>行政运行</v>
          </cell>
          <cell r="C325">
            <v>0</v>
          </cell>
        </row>
        <row r="326">
          <cell r="A326">
            <v>2040802</v>
          </cell>
          <cell r="B326" t="str">
            <v>一般行政管理事务</v>
          </cell>
          <cell r="C326">
            <v>0</v>
          </cell>
        </row>
        <row r="327">
          <cell r="A327">
            <v>2040803</v>
          </cell>
          <cell r="B327" t="str">
            <v>机关服务</v>
          </cell>
          <cell r="C327">
            <v>0</v>
          </cell>
        </row>
        <row r="328">
          <cell r="A328">
            <v>2040804</v>
          </cell>
          <cell r="B328" t="str">
            <v>强制隔离戒毒人员生活</v>
          </cell>
          <cell r="C328">
            <v>0</v>
          </cell>
        </row>
        <row r="329">
          <cell r="A329">
            <v>2040805</v>
          </cell>
          <cell r="B329" t="str">
            <v>强制隔离戒毒人员教育</v>
          </cell>
          <cell r="C329">
            <v>0</v>
          </cell>
        </row>
        <row r="330">
          <cell r="A330">
            <v>2040806</v>
          </cell>
          <cell r="B330" t="str">
            <v>所政设施建设</v>
          </cell>
          <cell r="C330">
            <v>0</v>
          </cell>
        </row>
        <row r="331">
          <cell r="A331">
            <v>2040807</v>
          </cell>
          <cell r="B331" t="str">
            <v>信息化建设</v>
          </cell>
          <cell r="C331">
            <v>0</v>
          </cell>
        </row>
        <row r="332">
          <cell r="A332">
            <v>2040850</v>
          </cell>
          <cell r="B332" t="str">
            <v>事业运行</v>
          </cell>
          <cell r="C332">
            <v>0</v>
          </cell>
        </row>
        <row r="333">
          <cell r="A333">
            <v>2040899</v>
          </cell>
          <cell r="B333" t="str">
            <v>其他强制隔离戒毒支出</v>
          </cell>
          <cell r="C333">
            <v>0</v>
          </cell>
        </row>
        <row r="334">
          <cell r="A334">
            <v>20409</v>
          </cell>
          <cell r="B334" t="str">
            <v>国家保密</v>
          </cell>
          <cell r="C334">
            <v>0</v>
          </cell>
        </row>
        <row r="335">
          <cell r="A335">
            <v>2040901</v>
          </cell>
          <cell r="B335" t="str">
            <v>行政运行</v>
          </cell>
          <cell r="C335">
            <v>0</v>
          </cell>
        </row>
        <row r="336">
          <cell r="A336">
            <v>2040902</v>
          </cell>
          <cell r="B336" t="str">
            <v>一般行政管理事务</v>
          </cell>
          <cell r="C336">
            <v>0</v>
          </cell>
        </row>
        <row r="337">
          <cell r="A337">
            <v>2040903</v>
          </cell>
          <cell r="B337" t="str">
            <v>机关服务</v>
          </cell>
          <cell r="C337">
            <v>0</v>
          </cell>
        </row>
        <row r="338">
          <cell r="A338">
            <v>2040904</v>
          </cell>
          <cell r="B338" t="str">
            <v>保密技术</v>
          </cell>
          <cell r="C338">
            <v>0</v>
          </cell>
        </row>
        <row r="339">
          <cell r="A339">
            <v>2040905</v>
          </cell>
          <cell r="B339" t="str">
            <v>保密管理</v>
          </cell>
          <cell r="C339">
            <v>0</v>
          </cell>
        </row>
        <row r="340">
          <cell r="A340">
            <v>2040950</v>
          </cell>
          <cell r="B340" t="str">
            <v>事业运行</v>
          </cell>
          <cell r="C340">
            <v>0</v>
          </cell>
        </row>
        <row r="341">
          <cell r="A341">
            <v>2040999</v>
          </cell>
          <cell r="B341" t="str">
            <v>其他国家保密支出</v>
          </cell>
          <cell r="C341">
            <v>0</v>
          </cell>
        </row>
        <row r="342">
          <cell r="A342">
            <v>20410</v>
          </cell>
          <cell r="B342" t="str">
            <v>缉私警察</v>
          </cell>
          <cell r="C342">
            <v>0</v>
          </cell>
        </row>
        <row r="343">
          <cell r="A343">
            <v>2041001</v>
          </cell>
          <cell r="B343" t="str">
            <v>行政运行</v>
          </cell>
          <cell r="C343">
            <v>0</v>
          </cell>
        </row>
        <row r="344">
          <cell r="A344">
            <v>2041002</v>
          </cell>
          <cell r="B344" t="str">
            <v>一般行政管理事务</v>
          </cell>
          <cell r="C344">
            <v>0</v>
          </cell>
        </row>
        <row r="345">
          <cell r="A345">
            <v>2041006</v>
          </cell>
          <cell r="B345" t="str">
            <v>信息化建设</v>
          </cell>
          <cell r="C345">
            <v>0</v>
          </cell>
        </row>
        <row r="346">
          <cell r="A346">
            <v>2041007</v>
          </cell>
          <cell r="B346" t="str">
            <v>缉私业务</v>
          </cell>
          <cell r="C346">
            <v>0</v>
          </cell>
        </row>
        <row r="347">
          <cell r="A347">
            <v>2041099</v>
          </cell>
          <cell r="B347" t="str">
            <v>其他缉私警察支出</v>
          </cell>
          <cell r="C347">
            <v>0</v>
          </cell>
        </row>
        <row r="348">
          <cell r="A348">
            <v>20499</v>
          </cell>
          <cell r="B348" t="str">
            <v>其他公共安全支出</v>
          </cell>
          <cell r="C348">
            <v>109</v>
          </cell>
        </row>
        <row r="349">
          <cell r="A349">
            <v>2049902</v>
          </cell>
          <cell r="B349" t="str">
            <v>国家司法救助支出</v>
          </cell>
          <cell r="C349">
            <v>0</v>
          </cell>
        </row>
        <row r="350">
          <cell r="A350">
            <v>2049999</v>
          </cell>
          <cell r="B350" t="str">
            <v>其他公共安全支出</v>
          </cell>
          <cell r="C350">
            <v>109</v>
          </cell>
        </row>
        <row r="351">
          <cell r="A351" t="str">
            <v>204A</v>
          </cell>
          <cell r="B351" t="str">
            <v>省对下专项转移支付补助</v>
          </cell>
        </row>
        <row r="352">
          <cell r="A352" t="str">
            <v>204B</v>
          </cell>
          <cell r="B352" t="str">
            <v>省对下一般性转移支付补助</v>
          </cell>
        </row>
        <row r="353">
          <cell r="A353">
            <v>205</v>
          </cell>
          <cell r="B353" t="str">
            <v>五、教育支出</v>
          </cell>
          <cell r="C353">
            <v>34663</v>
          </cell>
        </row>
        <row r="354">
          <cell r="A354">
            <v>20501</v>
          </cell>
          <cell r="B354" t="str">
            <v>教育管理事务</v>
          </cell>
          <cell r="C354">
            <v>698</v>
          </cell>
        </row>
        <row r="355">
          <cell r="A355">
            <v>2050101</v>
          </cell>
          <cell r="B355" t="str">
            <v>行政运行</v>
          </cell>
          <cell r="C355">
            <v>151</v>
          </cell>
        </row>
        <row r="356">
          <cell r="A356">
            <v>2050102</v>
          </cell>
          <cell r="B356" t="str">
            <v>一般行政管理事务</v>
          </cell>
          <cell r="C356">
            <v>0</v>
          </cell>
        </row>
        <row r="357">
          <cell r="A357">
            <v>2050103</v>
          </cell>
          <cell r="B357" t="str">
            <v>机关服务</v>
          </cell>
          <cell r="C357">
            <v>0</v>
          </cell>
        </row>
        <row r="358">
          <cell r="A358">
            <v>2050199</v>
          </cell>
          <cell r="B358" t="str">
            <v>其他教育管理事务支出</v>
          </cell>
          <cell r="C358">
            <v>547</v>
          </cell>
        </row>
        <row r="359">
          <cell r="A359">
            <v>20502</v>
          </cell>
          <cell r="B359" t="str">
            <v>普通教育</v>
          </cell>
          <cell r="C359">
            <v>32319</v>
          </cell>
        </row>
        <row r="360">
          <cell r="A360">
            <v>2050201</v>
          </cell>
          <cell r="B360" t="str">
            <v>学前教育</v>
          </cell>
          <cell r="C360">
            <v>2922</v>
          </cell>
        </row>
        <row r="361">
          <cell r="A361">
            <v>2050202</v>
          </cell>
          <cell r="B361" t="str">
            <v>小学教育</v>
          </cell>
          <cell r="C361">
            <v>12941</v>
          </cell>
        </row>
        <row r="362">
          <cell r="A362">
            <v>2050203</v>
          </cell>
          <cell r="B362" t="str">
            <v>初中教育</v>
          </cell>
          <cell r="C362">
            <v>6358</v>
          </cell>
        </row>
        <row r="363">
          <cell r="A363">
            <v>2050204</v>
          </cell>
          <cell r="B363" t="str">
            <v>高中教育</v>
          </cell>
          <cell r="C363">
            <v>2775</v>
          </cell>
        </row>
        <row r="364">
          <cell r="A364">
            <v>2050205</v>
          </cell>
          <cell r="B364" t="str">
            <v>高等教育</v>
          </cell>
          <cell r="C364">
            <v>0</v>
          </cell>
        </row>
        <row r="365">
          <cell r="A365">
            <v>2050206</v>
          </cell>
          <cell r="B365" t="str">
            <v>化解农村义务教育债务支出</v>
          </cell>
          <cell r="C365">
            <v>0</v>
          </cell>
        </row>
        <row r="366">
          <cell r="A366">
            <v>2050207</v>
          </cell>
          <cell r="B366" t="str">
            <v>化解普通高中债务支出</v>
          </cell>
          <cell r="C366">
            <v>0</v>
          </cell>
        </row>
        <row r="367">
          <cell r="A367">
            <v>2050299</v>
          </cell>
          <cell r="B367" t="str">
            <v>其他普通教育支出</v>
          </cell>
          <cell r="C367">
            <v>7323</v>
          </cell>
        </row>
        <row r="368">
          <cell r="A368">
            <v>20503</v>
          </cell>
          <cell r="B368" t="str">
            <v>职业教育</v>
          </cell>
          <cell r="C368">
            <v>1243</v>
          </cell>
        </row>
        <row r="369">
          <cell r="A369">
            <v>2050301</v>
          </cell>
          <cell r="B369" t="str">
            <v>初等职业教育</v>
          </cell>
          <cell r="C369">
            <v>0</v>
          </cell>
        </row>
        <row r="370">
          <cell r="A370">
            <v>2050302</v>
          </cell>
          <cell r="B370" t="str">
            <v>中等职业教育</v>
          </cell>
          <cell r="C370">
            <v>1243</v>
          </cell>
        </row>
        <row r="371">
          <cell r="A371">
            <v>2050303</v>
          </cell>
          <cell r="B371" t="str">
            <v>技校教育</v>
          </cell>
          <cell r="C371">
            <v>0</v>
          </cell>
        </row>
        <row r="372">
          <cell r="A372">
            <v>2050305</v>
          </cell>
          <cell r="B372" t="str">
            <v>高等职业教育</v>
          </cell>
          <cell r="C372">
            <v>0</v>
          </cell>
        </row>
        <row r="373">
          <cell r="A373">
            <v>2050399</v>
          </cell>
          <cell r="B373" t="str">
            <v>其他职业教育支出</v>
          </cell>
          <cell r="C373">
            <v>0</v>
          </cell>
        </row>
        <row r="374">
          <cell r="A374">
            <v>20504</v>
          </cell>
          <cell r="B374" t="str">
            <v>成人教育</v>
          </cell>
          <cell r="C374">
            <v>0</v>
          </cell>
        </row>
        <row r="375">
          <cell r="A375">
            <v>2050401</v>
          </cell>
          <cell r="B375" t="str">
            <v>成人初等教育</v>
          </cell>
          <cell r="C375">
            <v>0</v>
          </cell>
        </row>
        <row r="376">
          <cell r="A376">
            <v>2050402</v>
          </cell>
          <cell r="B376" t="str">
            <v>成人中等教育</v>
          </cell>
          <cell r="C376">
            <v>0</v>
          </cell>
        </row>
        <row r="377">
          <cell r="A377">
            <v>2050403</v>
          </cell>
          <cell r="B377" t="str">
            <v>成人高等教育</v>
          </cell>
          <cell r="C377">
            <v>0</v>
          </cell>
        </row>
        <row r="378">
          <cell r="A378">
            <v>2050404</v>
          </cell>
          <cell r="B378" t="str">
            <v>成人广播电视教育</v>
          </cell>
          <cell r="C378">
            <v>0</v>
          </cell>
        </row>
        <row r="379">
          <cell r="A379">
            <v>2050499</v>
          </cell>
          <cell r="B379" t="str">
            <v>其他成人教育支出</v>
          </cell>
          <cell r="C379">
            <v>0</v>
          </cell>
        </row>
        <row r="380">
          <cell r="A380">
            <v>20505</v>
          </cell>
          <cell r="B380" t="str">
            <v>广播电视教育</v>
          </cell>
          <cell r="C380">
            <v>0</v>
          </cell>
        </row>
        <row r="381">
          <cell r="A381">
            <v>2050501</v>
          </cell>
          <cell r="B381" t="str">
            <v>广播电视学校</v>
          </cell>
          <cell r="C381">
            <v>0</v>
          </cell>
        </row>
        <row r="382">
          <cell r="A382">
            <v>2050502</v>
          </cell>
          <cell r="B382" t="str">
            <v>教育电视台</v>
          </cell>
          <cell r="C382">
            <v>0</v>
          </cell>
        </row>
        <row r="383">
          <cell r="A383">
            <v>2050599</v>
          </cell>
          <cell r="B383" t="str">
            <v>其他广播电视教育支出</v>
          </cell>
          <cell r="C383">
            <v>0</v>
          </cell>
        </row>
        <row r="384">
          <cell r="A384">
            <v>20506</v>
          </cell>
          <cell r="B384" t="str">
            <v>留学教育</v>
          </cell>
          <cell r="C384">
            <v>0</v>
          </cell>
        </row>
        <row r="385">
          <cell r="A385">
            <v>2050601</v>
          </cell>
          <cell r="B385" t="str">
            <v>出国留学教育</v>
          </cell>
          <cell r="C385">
            <v>0</v>
          </cell>
        </row>
        <row r="386">
          <cell r="A386">
            <v>2050602</v>
          </cell>
          <cell r="B386" t="str">
            <v>来华留学教育</v>
          </cell>
          <cell r="C386">
            <v>0</v>
          </cell>
        </row>
        <row r="387">
          <cell r="A387">
            <v>2050699</v>
          </cell>
          <cell r="B387" t="str">
            <v>其他留学教育支出</v>
          </cell>
          <cell r="C387">
            <v>0</v>
          </cell>
        </row>
        <row r="388">
          <cell r="A388">
            <v>20507</v>
          </cell>
          <cell r="B388" t="str">
            <v>特殊教育</v>
          </cell>
          <cell r="C388">
            <v>3</v>
          </cell>
        </row>
        <row r="389">
          <cell r="A389">
            <v>2050701</v>
          </cell>
          <cell r="B389" t="str">
            <v>特殊学校教育</v>
          </cell>
          <cell r="C389">
            <v>3</v>
          </cell>
        </row>
        <row r="390">
          <cell r="A390">
            <v>2050702</v>
          </cell>
          <cell r="B390" t="str">
            <v>工读学校教育</v>
          </cell>
          <cell r="C390">
            <v>0</v>
          </cell>
        </row>
        <row r="391">
          <cell r="A391">
            <v>2050799</v>
          </cell>
          <cell r="B391" t="str">
            <v>其他特殊教育支出</v>
          </cell>
          <cell r="C391">
            <v>0</v>
          </cell>
        </row>
        <row r="392">
          <cell r="A392">
            <v>20508</v>
          </cell>
          <cell r="B392" t="str">
            <v>进修及培训</v>
          </cell>
          <cell r="C392">
            <v>235</v>
          </cell>
        </row>
        <row r="393">
          <cell r="A393">
            <v>2050801</v>
          </cell>
          <cell r="B393" t="str">
            <v>教师进修</v>
          </cell>
          <cell r="C393">
            <v>0</v>
          </cell>
        </row>
        <row r="394">
          <cell r="A394">
            <v>2050802</v>
          </cell>
          <cell r="B394" t="str">
            <v>干部教育</v>
          </cell>
          <cell r="C394">
            <v>235</v>
          </cell>
        </row>
        <row r="395">
          <cell r="A395">
            <v>2050803</v>
          </cell>
          <cell r="B395" t="str">
            <v>培训支出</v>
          </cell>
          <cell r="C395">
            <v>0</v>
          </cell>
        </row>
        <row r="396">
          <cell r="A396">
            <v>2050804</v>
          </cell>
          <cell r="B396" t="str">
            <v>退役士兵能力提升</v>
          </cell>
          <cell r="C396">
            <v>0</v>
          </cell>
        </row>
        <row r="397">
          <cell r="A397">
            <v>2050899</v>
          </cell>
          <cell r="B397" t="str">
            <v>其他进修及培训</v>
          </cell>
          <cell r="C397">
            <v>0</v>
          </cell>
        </row>
        <row r="398">
          <cell r="A398">
            <v>20509</v>
          </cell>
          <cell r="B398" t="str">
            <v>教育费附加安排的支出</v>
          </cell>
          <cell r="C398">
            <v>0</v>
          </cell>
        </row>
        <row r="399">
          <cell r="A399">
            <v>2050901</v>
          </cell>
          <cell r="B399" t="str">
            <v>农村中小学校舍建设</v>
          </cell>
          <cell r="C399">
            <v>0</v>
          </cell>
        </row>
        <row r="400">
          <cell r="A400">
            <v>2050902</v>
          </cell>
          <cell r="B400" t="str">
            <v>农村中小学教学设施</v>
          </cell>
          <cell r="C400">
            <v>0</v>
          </cell>
        </row>
        <row r="401">
          <cell r="A401">
            <v>2050903</v>
          </cell>
          <cell r="B401" t="str">
            <v>城市中小学校舍建设</v>
          </cell>
          <cell r="C401">
            <v>0</v>
          </cell>
        </row>
        <row r="402">
          <cell r="A402">
            <v>2050904</v>
          </cell>
          <cell r="B402" t="str">
            <v>城市中小学教学设施</v>
          </cell>
          <cell r="C402">
            <v>0</v>
          </cell>
        </row>
        <row r="403">
          <cell r="A403">
            <v>2050905</v>
          </cell>
          <cell r="B403" t="str">
            <v>中等职业学校教学设施</v>
          </cell>
          <cell r="C403">
            <v>0</v>
          </cell>
        </row>
        <row r="404">
          <cell r="A404">
            <v>2050999</v>
          </cell>
          <cell r="B404" t="str">
            <v>其他教育费附加安排的支出</v>
          </cell>
          <cell r="C404">
            <v>0</v>
          </cell>
        </row>
        <row r="405">
          <cell r="A405">
            <v>20599</v>
          </cell>
          <cell r="B405" t="str">
            <v>其他教育支出</v>
          </cell>
          <cell r="C405">
            <v>165</v>
          </cell>
        </row>
        <row r="406">
          <cell r="A406">
            <v>2059999</v>
          </cell>
          <cell r="B406" t="str">
            <v>其他教育支出</v>
          </cell>
          <cell r="C406">
            <v>165</v>
          </cell>
        </row>
        <row r="407">
          <cell r="A407" t="str">
            <v>205A</v>
          </cell>
          <cell r="B407" t="str">
            <v>省对下专项转移支付补助</v>
          </cell>
        </row>
        <row r="408">
          <cell r="A408" t="str">
            <v>205B</v>
          </cell>
          <cell r="B408" t="str">
            <v>省对下一般性转移支付补助（义务教育）</v>
          </cell>
        </row>
        <row r="409">
          <cell r="A409">
            <v>206</v>
          </cell>
          <cell r="B409" t="str">
            <v>六、科学技术支出</v>
          </cell>
          <cell r="C409">
            <v>1928</v>
          </cell>
        </row>
        <row r="410">
          <cell r="A410">
            <v>20601</v>
          </cell>
          <cell r="B410" t="str">
            <v>科学技术管理事务</v>
          </cell>
          <cell r="C410">
            <v>66</v>
          </cell>
        </row>
        <row r="411">
          <cell r="A411">
            <v>2060101</v>
          </cell>
          <cell r="B411" t="str">
            <v>行政运行</v>
          </cell>
          <cell r="C411">
            <v>66</v>
          </cell>
        </row>
        <row r="412">
          <cell r="A412">
            <v>2060102</v>
          </cell>
          <cell r="B412" t="str">
            <v>一般行政管理事务</v>
          </cell>
          <cell r="C412">
            <v>0</v>
          </cell>
        </row>
        <row r="413">
          <cell r="A413">
            <v>2060103</v>
          </cell>
          <cell r="B413" t="str">
            <v>机关服务</v>
          </cell>
          <cell r="C413">
            <v>0</v>
          </cell>
        </row>
        <row r="414">
          <cell r="A414">
            <v>2060199</v>
          </cell>
          <cell r="B414" t="str">
            <v>其他科学技术管理事务支出</v>
          </cell>
          <cell r="C414">
            <v>0</v>
          </cell>
        </row>
        <row r="415">
          <cell r="A415">
            <v>20602</v>
          </cell>
          <cell r="B415" t="str">
            <v>基础研究</v>
          </cell>
          <cell r="C415">
            <v>475</v>
          </cell>
        </row>
        <row r="416">
          <cell r="A416">
            <v>2060201</v>
          </cell>
          <cell r="B416" t="str">
            <v>机构运行</v>
          </cell>
          <cell r="C416">
            <v>0</v>
          </cell>
        </row>
        <row r="417">
          <cell r="A417">
            <v>2060203</v>
          </cell>
          <cell r="B417" t="str">
            <v>自然科学基金</v>
          </cell>
          <cell r="C417">
            <v>0</v>
          </cell>
        </row>
        <row r="418">
          <cell r="A418">
            <v>2060204</v>
          </cell>
          <cell r="B418" t="str">
            <v>实验室及相关设施</v>
          </cell>
          <cell r="C418">
            <v>0</v>
          </cell>
        </row>
        <row r="419">
          <cell r="A419">
            <v>2060205</v>
          </cell>
          <cell r="B419" t="str">
            <v>重大科学工程</v>
          </cell>
          <cell r="C419">
            <v>0</v>
          </cell>
        </row>
        <row r="420">
          <cell r="A420">
            <v>2060206</v>
          </cell>
          <cell r="B420" t="str">
            <v>专项基础科研</v>
          </cell>
          <cell r="C420">
            <v>0</v>
          </cell>
        </row>
        <row r="421">
          <cell r="A421">
            <v>2060207</v>
          </cell>
          <cell r="B421" t="str">
            <v>专项技术基础</v>
          </cell>
          <cell r="C421">
            <v>0</v>
          </cell>
        </row>
        <row r="422">
          <cell r="A422">
            <v>2060208</v>
          </cell>
          <cell r="B422" t="str">
            <v>科技人才队伍建设</v>
          </cell>
          <cell r="C422">
            <v>0</v>
          </cell>
        </row>
        <row r="423">
          <cell r="A423">
            <v>2060299</v>
          </cell>
          <cell r="B423" t="str">
            <v>其他基础研究支出</v>
          </cell>
          <cell r="C423">
            <v>475</v>
          </cell>
        </row>
        <row r="424">
          <cell r="A424">
            <v>20603</v>
          </cell>
          <cell r="B424" t="str">
            <v>应用研究</v>
          </cell>
          <cell r="C424">
            <v>0</v>
          </cell>
        </row>
        <row r="425">
          <cell r="A425">
            <v>2060301</v>
          </cell>
          <cell r="B425" t="str">
            <v>机构运行</v>
          </cell>
          <cell r="C425">
            <v>0</v>
          </cell>
        </row>
        <row r="426">
          <cell r="A426">
            <v>2060302</v>
          </cell>
          <cell r="B426" t="str">
            <v>社会公益研究</v>
          </cell>
          <cell r="C426">
            <v>0</v>
          </cell>
        </row>
        <row r="427">
          <cell r="A427">
            <v>2060303</v>
          </cell>
          <cell r="B427" t="str">
            <v>高技术研究</v>
          </cell>
          <cell r="C427">
            <v>0</v>
          </cell>
        </row>
        <row r="428">
          <cell r="A428">
            <v>2060304</v>
          </cell>
          <cell r="B428" t="str">
            <v>专项科研试制</v>
          </cell>
          <cell r="C428">
            <v>0</v>
          </cell>
        </row>
        <row r="429">
          <cell r="A429">
            <v>2060399</v>
          </cell>
          <cell r="B429" t="str">
            <v>其他应用研究支出</v>
          </cell>
          <cell r="C429">
            <v>0</v>
          </cell>
        </row>
        <row r="430">
          <cell r="A430">
            <v>20604</v>
          </cell>
          <cell r="B430" t="str">
            <v>技术研究与开发</v>
          </cell>
          <cell r="C430">
            <v>168</v>
          </cell>
        </row>
        <row r="431">
          <cell r="A431">
            <v>2060401</v>
          </cell>
          <cell r="B431" t="str">
            <v>机构运行</v>
          </cell>
          <cell r="C431">
            <v>0</v>
          </cell>
        </row>
        <row r="432">
          <cell r="A432">
            <v>2060404</v>
          </cell>
          <cell r="B432" t="str">
            <v>科技成果转化与扩散</v>
          </cell>
          <cell r="C432">
            <v>0</v>
          </cell>
        </row>
        <row r="433">
          <cell r="A433">
            <v>2060405</v>
          </cell>
          <cell r="B433" t="str">
            <v>共性技术研究与开发</v>
          </cell>
          <cell r="C433">
            <v>0</v>
          </cell>
        </row>
        <row r="434">
          <cell r="A434">
            <v>2060499</v>
          </cell>
          <cell r="B434" t="str">
            <v>其他技术研究与开发支出</v>
          </cell>
          <cell r="C434">
            <v>168</v>
          </cell>
        </row>
        <row r="435">
          <cell r="A435">
            <v>20605</v>
          </cell>
          <cell r="B435" t="str">
            <v>科技条件与服务</v>
          </cell>
          <cell r="C435">
            <v>0</v>
          </cell>
        </row>
        <row r="436">
          <cell r="A436">
            <v>2060501</v>
          </cell>
          <cell r="B436" t="str">
            <v>机构运行</v>
          </cell>
          <cell r="C436">
            <v>0</v>
          </cell>
        </row>
        <row r="437">
          <cell r="A437">
            <v>2060502</v>
          </cell>
          <cell r="B437" t="str">
            <v>技术创新服务体系</v>
          </cell>
          <cell r="C437">
            <v>0</v>
          </cell>
        </row>
        <row r="438">
          <cell r="A438">
            <v>2060503</v>
          </cell>
          <cell r="B438" t="str">
            <v>科技条件专项</v>
          </cell>
          <cell r="C438">
            <v>0</v>
          </cell>
        </row>
        <row r="439">
          <cell r="A439">
            <v>2060599</v>
          </cell>
          <cell r="B439" t="str">
            <v>其他科技条件与服务支出</v>
          </cell>
          <cell r="C439">
            <v>0</v>
          </cell>
        </row>
        <row r="440">
          <cell r="A440">
            <v>20606</v>
          </cell>
          <cell r="B440" t="str">
            <v>社会科学</v>
          </cell>
          <cell r="C440">
            <v>0</v>
          </cell>
        </row>
        <row r="441">
          <cell r="A441">
            <v>2060601</v>
          </cell>
          <cell r="B441" t="str">
            <v>社会科学研究机构</v>
          </cell>
          <cell r="C441">
            <v>0</v>
          </cell>
        </row>
        <row r="442">
          <cell r="A442">
            <v>2060602</v>
          </cell>
          <cell r="B442" t="str">
            <v>社会科学研究</v>
          </cell>
          <cell r="C442">
            <v>0</v>
          </cell>
        </row>
        <row r="443">
          <cell r="A443">
            <v>2060603</v>
          </cell>
          <cell r="B443" t="str">
            <v>社科基金支出</v>
          </cell>
          <cell r="C443">
            <v>0</v>
          </cell>
        </row>
        <row r="444">
          <cell r="A444">
            <v>2060699</v>
          </cell>
          <cell r="B444" t="str">
            <v>其他社会科学支出</v>
          </cell>
          <cell r="C444">
            <v>0</v>
          </cell>
        </row>
        <row r="445">
          <cell r="A445">
            <v>20607</v>
          </cell>
          <cell r="B445" t="str">
            <v>科学技术普及</v>
          </cell>
          <cell r="C445">
            <v>99</v>
          </cell>
        </row>
        <row r="446">
          <cell r="A446">
            <v>2060701</v>
          </cell>
          <cell r="B446" t="str">
            <v>机构运行</v>
          </cell>
          <cell r="C446">
            <v>0</v>
          </cell>
        </row>
        <row r="447">
          <cell r="A447">
            <v>2060702</v>
          </cell>
          <cell r="B447" t="str">
            <v>科普活动</v>
          </cell>
          <cell r="C447">
            <v>74</v>
          </cell>
        </row>
        <row r="448">
          <cell r="A448">
            <v>2060703</v>
          </cell>
          <cell r="B448" t="str">
            <v>青少年科技活动</v>
          </cell>
          <cell r="C448">
            <v>0</v>
          </cell>
        </row>
        <row r="449">
          <cell r="A449">
            <v>2060704</v>
          </cell>
          <cell r="B449" t="str">
            <v>学术交流活动</v>
          </cell>
          <cell r="C449">
            <v>0</v>
          </cell>
        </row>
        <row r="450">
          <cell r="A450">
            <v>2060705</v>
          </cell>
          <cell r="B450" t="str">
            <v>科技馆站</v>
          </cell>
          <cell r="C450">
            <v>0</v>
          </cell>
        </row>
        <row r="451">
          <cell r="A451">
            <v>2060799</v>
          </cell>
          <cell r="B451" t="str">
            <v>其他科学技术普及支出</v>
          </cell>
          <cell r="C451">
            <v>25</v>
          </cell>
        </row>
        <row r="452">
          <cell r="A452">
            <v>20608</v>
          </cell>
          <cell r="B452" t="str">
            <v>科技交流与合作</v>
          </cell>
          <cell r="C452">
            <v>0</v>
          </cell>
        </row>
        <row r="453">
          <cell r="A453">
            <v>2060801</v>
          </cell>
          <cell r="B453" t="str">
            <v>国际交流与合作</v>
          </cell>
          <cell r="C453">
            <v>0</v>
          </cell>
        </row>
        <row r="454">
          <cell r="A454">
            <v>2060802</v>
          </cell>
          <cell r="B454" t="str">
            <v>重大科技合作项目</v>
          </cell>
          <cell r="C454">
            <v>0</v>
          </cell>
        </row>
        <row r="455">
          <cell r="A455">
            <v>2060899</v>
          </cell>
          <cell r="B455" t="str">
            <v>其他科技交流与合作支出</v>
          </cell>
          <cell r="C455">
            <v>0</v>
          </cell>
        </row>
        <row r="456">
          <cell r="A456">
            <v>20609</v>
          </cell>
          <cell r="B456" t="str">
            <v>科技重大项目</v>
          </cell>
          <cell r="C456">
            <v>0</v>
          </cell>
        </row>
        <row r="457">
          <cell r="A457">
            <v>2060901</v>
          </cell>
          <cell r="B457" t="str">
            <v>科技重大专项</v>
          </cell>
          <cell r="C457">
            <v>0</v>
          </cell>
        </row>
        <row r="458">
          <cell r="A458">
            <v>2060902</v>
          </cell>
          <cell r="B458" t="str">
            <v>重点研发计划</v>
          </cell>
          <cell r="C458">
            <v>0</v>
          </cell>
        </row>
        <row r="459">
          <cell r="A459">
            <v>2060999</v>
          </cell>
          <cell r="B459" t="str">
            <v>其他科技重大项目</v>
          </cell>
          <cell r="C459">
            <v>0</v>
          </cell>
        </row>
        <row r="460">
          <cell r="A460">
            <v>20699</v>
          </cell>
          <cell r="B460" t="str">
            <v>其他科学技术支出</v>
          </cell>
          <cell r="C460">
            <v>1120</v>
          </cell>
        </row>
        <row r="461">
          <cell r="A461">
            <v>2069901</v>
          </cell>
          <cell r="B461" t="str">
            <v>科技奖励</v>
          </cell>
          <cell r="C461">
            <v>0</v>
          </cell>
        </row>
        <row r="462">
          <cell r="A462">
            <v>2069902</v>
          </cell>
          <cell r="B462" t="str">
            <v>核应急</v>
          </cell>
          <cell r="C462">
            <v>0</v>
          </cell>
        </row>
        <row r="463">
          <cell r="A463">
            <v>2069903</v>
          </cell>
          <cell r="B463" t="str">
            <v>转制科研机构</v>
          </cell>
          <cell r="C463">
            <v>0</v>
          </cell>
        </row>
        <row r="464">
          <cell r="A464">
            <v>2069999</v>
          </cell>
          <cell r="B464" t="str">
            <v>其他科学技术支出</v>
          </cell>
          <cell r="C464">
            <v>1120</v>
          </cell>
        </row>
        <row r="465">
          <cell r="A465" t="str">
            <v>206A</v>
          </cell>
          <cell r="B465" t="str">
            <v>省对下专项转移支付补助</v>
          </cell>
        </row>
        <row r="466">
          <cell r="A466">
            <v>207</v>
          </cell>
          <cell r="B466" t="str">
            <v>七、文化旅游体育与传媒支出</v>
          </cell>
          <cell r="C466">
            <v>3339</v>
          </cell>
        </row>
        <row r="467">
          <cell r="A467">
            <v>20701</v>
          </cell>
          <cell r="B467" t="str">
            <v>文化和旅游</v>
          </cell>
          <cell r="C467">
            <v>1467</v>
          </cell>
        </row>
        <row r="468">
          <cell r="A468">
            <v>2070101</v>
          </cell>
          <cell r="B468" t="str">
            <v>行政运行</v>
          </cell>
          <cell r="C468">
            <v>337</v>
          </cell>
        </row>
        <row r="469">
          <cell r="A469">
            <v>2070102</v>
          </cell>
          <cell r="B469" t="str">
            <v>一般行政管理事务</v>
          </cell>
          <cell r="C469">
            <v>0</v>
          </cell>
        </row>
        <row r="470">
          <cell r="A470">
            <v>2070103</v>
          </cell>
          <cell r="B470" t="str">
            <v>机关服务</v>
          </cell>
          <cell r="C470">
            <v>0</v>
          </cell>
        </row>
        <row r="471">
          <cell r="A471">
            <v>2070104</v>
          </cell>
          <cell r="B471" t="str">
            <v>图书馆</v>
          </cell>
          <cell r="C471">
            <v>103</v>
          </cell>
        </row>
        <row r="472">
          <cell r="A472">
            <v>2070105</v>
          </cell>
          <cell r="B472" t="str">
            <v>文化展示及纪念机构</v>
          </cell>
          <cell r="C472">
            <v>0</v>
          </cell>
        </row>
        <row r="473">
          <cell r="A473">
            <v>2070106</v>
          </cell>
          <cell r="B473" t="str">
            <v>艺术表演场所</v>
          </cell>
          <cell r="C473">
            <v>0</v>
          </cell>
        </row>
        <row r="474">
          <cell r="A474">
            <v>2070107</v>
          </cell>
          <cell r="B474" t="str">
            <v>艺术表演团体</v>
          </cell>
          <cell r="C474">
            <v>0</v>
          </cell>
        </row>
        <row r="475">
          <cell r="A475">
            <v>2070108</v>
          </cell>
          <cell r="B475" t="str">
            <v>文化活动</v>
          </cell>
          <cell r="C475">
            <v>93</v>
          </cell>
        </row>
        <row r="476">
          <cell r="A476">
            <v>2070109</v>
          </cell>
          <cell r="B476" t="str">
            <v>群众文化</v>
          </cell>
          <cell r="C476">
            <v>335</v>
          </cell>
        </row>
        <row r="477">
          <cell r="A477">
            <v>2070110</v>
          </cell>
          <cell r="B477" t="str">
            <v>文化和旅游交流与合作</v>
          </cell>
          <cell r="C477">
            <v>20</v>
          </cell>
        </row>
        <row r="478">
          <cell r="A478">
            <v>2070111</v>
          </cell>
          <cell r="B478" t="str">
            <v>文化创作与保护</v>
          </cell>
          <cell r="C478">
            <v>7</v>
          </cell>
        </row>
        <row r="479">
          <cell r="A479">
            <v>2070112</v>
          </cell>
          <cell r="B479" t="str">
            <v>文化和旅游市场管理</v>
          </cell>
          <cell r="C479">
            <v>25</v>
          </cell>
        </row>
        <row r="480">
          <cell r="A480">
            <v>2070113</v>
          </cell>
          <cell r="B480" t="str">
            <v>旅游宣传</v>
          </cell>
          <cell r="C480">
            <v>0</v>
          </cell>
        </row>
        <row r="481">
          <cell r="A481">
            <v>2070114</v>
          </cell>
          <cell r="B481" t="str">
            <v>文化和旅游管理事务</v>
          </cell>
          <cell r="C481">
            <v>147</v>
          </cell>
        </row>
        <row r="482">
          <cell r="A482">
            <v>2070199</v>
          </cell>
          <cell r="B482" t="str">
            <v>其他文化和旅游支出</v>
          </cell>
          <cell r="C482">
            <v>400</v>
          </cell>
        </row>
        <row r="483">
          <cell r="A483">
            <v>20702</v>
          </cell>
          <cell r="B483" t="str">
            <v>文物</v>
          </cell>
          <cell r="C483">
            <v>992</v>
          </cell>
        </row>
        <row r="484">
          <cell r="A484">
            <v>2070201</v>
          </cell>
          <cell r="B484" t="str">
            <v>行政运行</v>
          </cell>
          <cell r="C484">
            <v>556</v>
          </cell>
        </row>
        <row r="485">
          <cell r="A485">
            <v>2070202</v>
          </cell>
          <cell r="B485" t="str">
            <v>一般行政管理事务</v>
          </cell>
          <cell r="C485">
            <v>0</v>
          </cell>
        </row>
        <row r="486">
          <cell r="A486">
            <v>2070203</v>
          </cell>
          <cell r="B486" t="str">
            <v>机关服务</v>
          </cell>
          <cell r="C486">
            <v>0</v>
          </cell>
        </row>
        <row r="487">
          <cell r="A487">
            <v>2070204</v>
          </cell>
          <cell r="B487" t="str">
            <v>文物保护</v>
          </cell>
          <cell r="C487">
            <v>84</v>
          </cell>
        </row>
        <row r="488">
          <cell r="A488">
            <v>2070205</v>
          </cell>
          <cell r="B488" t="str">
            <v>博物馆</v>
          </cell>
          <cell r="C488">
            <v>258</v>
          </cell>
        </row>
        <row r="489">
          <cell r="A489">
            <v>2070206</v>
          </cell>
          <cell r="B489" t="str">
            <v>历史名城与古迹</v>
          </cell>
          <cell r="C489">
            <v>0</v>
          </cell>
        </row>
        <row r="490">
          <cell r="A490">
            <v>2070299</v>
          </cell>
          <cell r="B490" t="str">
            <v>其他文物支出</v>
          </cell>
          <cell r="C490">
            <v>94</v>
          </cell>
        </row>
        <row r="491">
          <cell r="A491">
            <v>20703</v>
          </cell>
          <cell r="B491" t="str">
            <v>体育</v>
          </cell>
          <cell r="C491">
            <v>175</v>
          </cell>
        </row>
        <row r="492">
          <cell r="A492">
            <v>2070301</v>
          </cell>
          <cell r="B492" t="str">
            <v>行政运行</v>
          </cell>
          <cell r="C492">
            <v>0</v>
          </cell>
        </row>
        <row r="493">
          <cell r="A493">
            <v>2070302</v>
          </cell>
          <cell r="B493" t="str">
            <v>一般行政管理事务</v>
          </cell>
          <cell r="C493">
            <v>0</v>
          </cell>
        </row>
        <row r="494">
          <cell r="A494">
            <v>2070303</v>
          </cell>
          <cell r="B494" t="str">
            <v>机关服务</v>
          </cell>
          <cell r="C494">
            <v>0</v>
          </cell>
        </row>
        <row r="495">
          <cell r="A495">
            <v>2070304</v>
          </cell>
          <cell r="B495" t="str">
            <v>运动项目管理</v>
          </cell>
          <cell r="C495">
            <v>0</v>
          </cell>
        </row>
        <row r="496">
          <cell r="A496">
            <v>2070305</v>
          </cell>
          <cell r="B496" t="str">
            <v>体育竞赛</v>
          </cell>
          <cell r="C496">
            <v>0</v>
          </cell>
        </row>
        <row r="497">
          <cell r="A497">
            <v>2070306</v>
          </cell>
          <cell r="B497" t="str">
            <v>体育训练</v>
          </cell>
          <cell r="C497">
            <v>0</v>
          </cell>
        </row>
        <row r="498">
          <cell r="A498">
            <v>2070307</v>
          </cell>
          <cell r="B498" t="str">
            <v>体育场馆</v>
          </cell>
          <cell r="C498">
            <v>0</v>
          </cell>
        </row>
        <row r="499">
          <cell r="A499">
            <v>2070308</v>
          </cell>
          <cell r="B499" t="str">
            <v>群众体育</v>
          </cell>
          <cell r="C499">
            <v>0</v>
          </cell>
        </row>
        <row r="500">
          <cell r="A500">
            <v>2070309</v>
          </cell>
          <cell r="B500" t="str">
            <v>体育交流与合作</v>
          </cell>
          <cell r="C500">
            <v>0</v>
          </cell>
        </row>
        <row r="501">
          <cell r="A501">
            <v>2070399</v>
          </cell>
          <cell r="B501" t="str">
            <v>其他体育支出</v>
          </cell>
          <cell r="C501">
            <v>175</v>
          </cell>
        </row>
        <row r="502">
          <cell r="A502">
            <v>20706</v>
          </cell>
          <cell r="B502" t="str">
            <v>新闻出版电影</v>
          </cell>
          <cell r="C502">
            <v>7</v>
          </cell>
        </row>
        <row r="503">
          <cell r="A503">
            <v>2070601</v>
          </cell>
          <cell r="B503" t="str">
            <v>行政运行</v>
          </cell>
          <cell r="C503">
            <v>0</v>
          </cell>
        </row>
        <row r="504">
          <cell r="A504">
            <v>2070602</v>
          </cell>
          <cell r="B504" t="str">
            <v>一般行政管理事务</v>
          </cell>
          <cell r="C504">
            <v>0</v>
          </cell>
        </row>
        <row r="505">
          <cell r="A505">
            <v>2070603</v>
          </cell>
          <cell r="B505" t="str">
            <v>机关服务</v>
          </cell>
          <cell r="C505">
            <v>0</v>
          </cell>
        </row>
        <row r="506">
          <cell r="A506">
            <v>2070604</v>
          </cell>
          <cell r="B506" t="str">
            <v>新闻通讯</v>
          </cell>
          <cell r="C506">
            <v>0</v>
          </cell>
        </row>
        <row r="507">
          <cell r="A507">
            <v>2070605</v>
          </cell>
          <cell r="B507" t="str">
            <v>出版发行</v>
          </cell>
          <cell r="C507">
            <v>0</v>
          </cell>
        </row>
        <row r="508">
          <cell r="A508">
            <v>2070606</v>
          </cell>
          <cell r="B508" t="str">
            <v>版权管理</v>
          </cell>
          <cell r="C508">
            <v>0</v>
          </cell>
        </row>
        <row r="509">
          <cell r="A509">
            <v>2070607</v>
          </cell>
          <cell r="B509" t="str">
            <v>电影</v>
          </cell>
          <cell r="C509">
            <v>7</v>
          </cell>
        </row>
        <row r="510">
          <cell r="A510">
            <v>2070699</v>
          </cell>
          <cell r="B510" t="str">
            <v>其他新闻出版电影支出</v>
          </cell>
          <cell r="C510">
            <v>0</v>
          </cell>
        </row>
        <row r="511">
          <cell r="A511">
            <v>20708</v>
          </cell>
          <cell r="B511" t="str">
            <v>广播电视</v>
          </cell>
          <cell r="C511">
            <v>485</v>
          </cell>
        </row>
        <row r="512">
          <cell r="A512">
            <v>2070801</v>
          </cell>
          <cell r="B512" t="str">
            <v>行政运行</v>
          </cell>
          <cell r="C512">
            <v>0</v>
          </cell>
        </row>
        <row r="513">
          <cell r="A513">
            <v>2070802</v>
          </cell>
          <cell r="B513" t="str">
            <v>一般行政管理事务</v>
          </cell>
          <cell r="C513">
            <v>0</v>
          </cell>
        </row>
        <row r="514">
          <cell r="A514">
            <v>2070803</v>
          </cell>
          <cell r="B514" t="str">
            <v>机关服务</v>
          </cell>
          <cell r="C514">
            <v>0</v>
          </cell>
        </row>
        <row r="515">
          <cell r="A515">
            <v>2070804</v>
          </cell>
          <cell r="B515" t="str">
            <v>广播</v>
          </cell>
          <cell r="C515">
            <v>0</v>
          </cell>
        </row>
        <row r="516">
          <cell r="A516">
            <v>2070805</v>
          </cell>
          <cell r="B516" t="str">
            <v>电视</v>
          </cell>
          <cell r="C516">
            <v>0</v>
          </cell>
        </row>
        <row r="517">
          <cell r="A517">
            <v>2070806</v>
          </cell>
          <cell r="B517" t="str">
            <v>监测监管</v>
          </cell>
          <cell r="C517">
            <v>0</v>
          </cell>
        </row>
        <row r="518">
          <cell r="A518">
            <v>2070807</v>
          </cell>
          <cell r="B518" t="str">
            <v>传输发射</v>
          </cell>
          <cell r="C518">
            <v>0</v>
          </cell>
        </row>
        <row r="519">
          <cell r="A519">
            <v>2070808</v>
          </cell>
          <cell r="B519" t="str">
            <v>广播电视事务</v>
          </cell>
          <cell r="C519">
            <v>452</v>
          </cell>
        </row>
        <row r="520">
          <cell r="A520">
            <v>2070899</v>
          </cell>
          <cell r="B520" t="str">
            <v>其他广播电视支出</v>
          </cell>
          <cell r="C520">
            <v>33</v>
          </cell>
        </row>
        <row r="521">
          <cell r="A521">
            <v>20799</v>
          </cell>
          <cell r="B521" t="str">
            <v>其他文化旅游体育与传媒支出</v>
          </cell>
          <cell r="C521">
            <v>213</v>
          </cell>
        </row>
        <row r="522">
          <cell r="A522">
            <v>2079902</v>
          </cell>
          <cell r="B522" t="str">
            <v>宣传文化发展专项支出</v>
          </cell>
          <cell r="C522">
            <v>0</v>
          </cell>
        </row>
        <row r="523">
          <cell r="A523">
            <v>2079903</v>
          </cell>
          <cell r="B523" t="str">
            <v>文化产业发展专项支出</v>
          </cell>
          <cell r="C523">
            <v>0</v>
          </cell>
        </row>
        <row r="524">
          <cell r="A524">
            <v>2079999</v>
          </cell>
          <cell r="B524" t="str">
            <v>其他文化旅游体育与传媒支出</v>
          </cell>
          <cell r="C524">
            <v>213</v>
          </cell>
        </row>
        <row r="525">
          <cell r="A525" t="str">
            <v>207A</v>
          </cell>
          <cell r="B525" t="str">
            <v>省对下专项转移支付补助</v>
          </cell>
        </row>
        <row r="526">
          <cell r="A526">
            <v>208</v>
          </cell>
          <cell r="B526" t="str">
            <v>八、社会保障和就业支出</v>
          </cell>
          <cell r="C526">
            <v>36089</v>
          </cell>
        </row>
        <row r="527">
          <cell r="A527">
            <v>20801</v>
          </cell>
          <cell r="B527" t="str">
            <v>人力资源和社会保障管理事务</v>
          </cell>
          <cell r="C527">
            <v>1023</v>
          </cell>
        </row>
        <row r="528">
          <cell r="A528">
            <v>2080101</v>
          </cell>
          <cell r="B528" t="str">
            <v>行政运行</v>
          </cell>
          <cell r="C528">
            <v>284</v>
          </cell>
        </row>
        <row r="529">
          <cell r="A529">
            <v>2080102</v>
          </cell>
          <cell r="B529" t="str">
            <v>一般行政管理事务</v>
          </cell>
          <cell r="C529">
            <v>0</v>
          </cell>
        </row>
        <row r="530">
          <cell r="A530">
            <v>2080103</v>
          </cell>
          <cell r="B530" t="str">
            <v>机关服务</v>
          </cell>
          <cell r="C530">
            <v>0</v>
          </cell>
        </row>
        <row r="531">
          <cell r="A531">
            <v>2080104</v>
          </cell>
          <cell r="B531" t="str">
            <v>综合业务管理</v>
          </cell>
          <cell r="C531">
            <v>29</v>
          </cell>
        </row>
        <row r="532">
          <cell r="A532">
            <v>2080105</v>
          </cell>
          <cell r="B532" t="str">
            <v>劳动保障监察</v>
          </cell>
          <cell r="C532">
            <v>4</v>
          </cell>
        </row>
        <row r="533">
          <cell r="A533">
            <v>2080106</v>
          </cell>
          <cell r="B533" t="str">
            <v>就业管理事务</v>
          </cell>
          <cell r="C533">
            <v>0</v>
          </cell>
        </row>
        <row r="534">
          <cell r="A534">
            <v>2080107</v>
          </cell>
          <cell r="B534" t="str">
            <v>社会保险业务管理事务</v>
          </cell>
          <cell r="C534">
            <v>0</v>
          </cell>
        </row>
        <row r="535">
          <cell r="A535">
            <v>2080108</v>
          </cell>
          <cell r="B535" t="str">
            <v>信息化建设</v>
          </cell>
          <cell r="C535">
            <v>0</v>
          </cell>
        </row>
        <row r="536">
          <cell r="A536">
            <v>2080109</v>
          </cell>
          <cell r="B536" t="str">
            <v>社会保险经办机构</v>
          </cell>
          <cell r="C536">
            <v>543</v>
          </cell>
        </row>
        <row r="537">
          <cell r="A537">
            <v>2080110</v>
          </cell>
          <cell r="B537" t="str">
            <v>劳动关系和维权</v>
          </cell>
          <cell r="C537">
            <v>0</v>
          </cell>
        </row>
        <row r="538">
          <cell r="A538">
            <v>2080111</v>
          </cell>
          <cell r="B538" t="str">
            <v>公共就业服务和职业技能鉴定机构</v>
          </cell>
          <cell r="C538">
            <v>0</v>
          </cell>
        </row>
        <row r="539">
          <cell r="A539">
            <v>2080112</v>
          </cell>
          <cell r="B539" t="str">
            <v>劳动人事争议调解仲裁</v>
          </cell>
          <cell r="C539">
            <v>9</v>
          </cell>
        </row>
        <row r="540">
          <cell r="A540">
            <v>2080113</v>
          </cell>
          <cell r="B540" t="str">
            <v>政府特殊津贴</v>
          </cell>
          <cell r="C540">
            <v>0</v>
          </cell>
        </row>
        <row r="541">
          <cell r="A541">
            <v>2080114</v>
          </cell>
          <cell r="B541" t="str">
            <v>资助留学回国人员</v>
          </cell>
          <cell r="C541">
            <v>0</v>
          </cell>
        </row>
        <row r="542">
          <cell r="A542">
            <v>2080115</v>
          </cell>
          <cell r="B542" t="str">
            <v>博士后日常经费</v>
          </cell>
          <cell r="C542">
            <v>0</v>
          </cell>
        </row>
        <row r="543">
          <cell r="A543">
            <v>2080116</v>
          </cell>
          <cell r="B543" t="str">
            <v>引进人才费用</v>
          </cell>
          <cell r="C543">
            <v>0</v>
          </cell>
        </row>
        <row r="544">
          <cell r="A544">
            <v>2080150</v>
          </cell>
          <cell r="B544" t="str">
            <v>事业运行</v>
          </cell>
          <cell r="C544">
            <v>95</v>
          </cell>
        </row>
        <row r="545">
          <cell r="A545">
            <v>2080199</v>
          </cell>
          <cell r="B545" t="str">
            <v>其他人力资源和社会保障管理事务支出</v>
          </cell>
          <cell r="C545">
            <v>59</v>
          </cell>
        </row>
        <row r="546">
          <cell r="A546">
            <v>20802</v>
          </cell>
          <cell r="B546" t="str">
            <v>民政管理事务</v>
          </cell>
          <cell r="C546">
            <v>438</v>
          </cell>
        </row>
        <row r="547">
          <cell r="A547">
            <v>2080201</v>
          </cell>
          <cell r="B547" t="str">
            <v>行政运行</v>
          </cell>
          <cell r="C547">
            <v>159</v>
          </cell>
        </row>
        <row r="548">
          <cell r="A548">
            <v>2080202</v>
          </cell>
          <cell r="B548" t="str">
            <v>一般行政管理事务</v>
          </cell>
          <cell r="C548">
            <v>0</v>
          </cell>
        </row>
        <row r="549">
          <cell r="A549">
            <v>2080203</v>
          </cell>
          <cell r="B549" t="str">
            <v>机关服务</v>
          </cell>
          <cell r="C549">
            <v>0</v>
          </cell>
        </row>
        <row r="550">
          <cell r="A550">
            <v>2080206</v>
          </cell>
          <cell r="B550" t="str">
            <v>社会组织管理</v>
          </cell>
          <cell r="C550">
            <v>5</v>
          </cell>
        </row>
        <row r="551">
          <cell r="A551">
            <v>2080207</v>
          </cell>
          <cell r="B551" t="str">
            <v>行政区划和地名管理</v>
          </cell>
          <cell r="C551">
            <v>25</v>
          </cell>
        </row>
        <row r="552">
          <cell r="A552">
            <v>2080208</v>
          </cell>
          <cell r="B552" t="str">
            <v>基层政权建设和社区治理</v>
          </cell>
          <cell r="C552">
            <v>28</v>
          </cell>
        </row>
        <row r="553">
          <cell r="A553">
            <v>2080299</v>
          </cell>
          <cell r="B553" t="str">
            <v>其他民政管理事务支出</v>
          </cell>
          <cell r="C553">
            <v>221</v>
          </cell>
        </row>
        <row r="554">
          <cell r="A554">
            <v>20804</v>
          </cell>
          <cell r="B554" t="str">
            <v>补充全国社会保障基金</v>
          </cell>
          <cell r="C554">
            <v>0</v>
          </cell>
        </row>
        <row r="555">
          <cell r="A555">
            <v>2080402</v>
          </cell>
          <cell r="B555" t="str">
            <v>用一般公共预算补充基金</v>
          </cell>
          <cell r="C555">
            <v>0</v>
          </cell>
        </row>
        <row r="556">
          <cell r="A556">
            <v>20805</v>
          </cell>
          <cell r="B556" t="str">
            <v>行政事业单位养老支出</v>
          </cell>
          <cell r="C556">
            <v>20422</v>
          </cell>
        </row>
        <row r="557">
          <cell r="A557">
            <v>2080501</v>
          </cell>
          <cell r="B557" t="str">
            <v>行政单位离退休</v>
          </cell>
          <cell r="C557">
            <v>2003</v>
          </cell>
        </row>
        <row r="558">
          <cell r="A558">
            <v>2080502</v>
          </cell>
          <cell r="B558" t="str">
            <v>事业单位离退休</v>
          </cell>
          <cell r="C558">
            <v>4341</v>
          </cell>
        </row>
        <row r="559">
          <cell r="A559">
            <v>2080503</v>
          </cell>
          <cell r="B559" t="str">
            <v>离退休人员管理机构</v>
          </cell>
          <cell r="C559">
            <v>74</v>
          </cell>
        </row>
        <row r="560">
          <cell r="A560">
            <v>2080505</v>
          </cell>
          <cell r="B560" t="str">
            <v>机关事业单位基本养老保险缴费支出</v>
          </cell>
          <cell r="C560">
            <v>6180</v>
          </cell>
        </row>
        <row r="561">
          <cell r="A561">
            <v>2080506</v>
          </cell>
          <cell r="B561" t="str">
            <v>机关事业单位职业年金缴费支出</v>
          </cell>
          <cell r="C561">
            <v>1380</v>
          </cell>
        </row>
        <row r="562">
          <cell r="A562">
            <v>2080507</v>
          </cell>
          <cell r="B562" t="str">
            <v>对机关事业单位基本养老保险基金的补助</v>
          </cell>
          <cell r="C562">
            <v>5635</v>
          </cell>
        </row>
        <row r="563">
          <cell r="A563">
            <v>2080508</v>
          </cell>
          <cell r="B563" t="str">
            <v>对机关事业单位职业年金的补助</v>
          </cell>
          <cell r="C563">
            <v>600</v>
          </cell>
        </row>
        <row r="564">
          <cell r="A564">
            <v>2080599</v>
          </cell>
          <cell r="B564" t="str">
            <v>其他行政事业单位养老支出</v>
          </cell>
          <cell r="C564">
            <v>209</v>
          </cell>
        </row>
        <row r="565">
          <cell r="A565">
            <v>20806</v>
          </cell>
          <cell r="B565" t="str">
            <v>企业改革补助</v>
          </cell>
          <cell r="C565">
            <v>207</v>
          </cell>
        </row>
        <row r="566">
          <cell r="A566">
            <v>2080601</v>
          </cell>
          <cell r="B566" t="str">
            <v>企业关闭破产补助</v>
          </cell>
          <cell r="C566">
            <v>207</v>
          </cell>
        </row>
        <row r="567">
          <cell r="A567">
            <v>2080602</v>
          </cell>
          <cell r="B567" t="str">
            <v>厂办大集体改革补助</v>
          </cell>
          <cell r="C567">
            <v>0</v>
          </cell>
        </row>
        <row r="568">
          <cell r="A568">
            <v>2080699</v>
          </cell>
          <cell r="B568" t="str">
            <v>其他企业改革发展补助</v>
          </cell>
          <cell r="C568">
            <v>0</v>
          </cell>
        </row>
        <row r="569">
          <cell r="A569">
            <v>20807</v>
          </cell>
          <cell r="B569" t="str">
            <v>就业补助</v>
          </cell>
          <cell r="C569">
            <v>747</v>
          </cell>
        </row>
        <row r="570">
          <cell r="A570">
            <v>2080701</v>
          </cell>
          <cell r="B570" t="str">
            <v>就业创业服务补贴</v>
          </cell>
          <cell r="C570">
            <v>0</v>
          </cell>
        </row>
        <row r="571">
          <cell r="A571">
            <v>2080702</v>
          </cell>
          <cell r="B571" t="str">
            <v>职业培训补贴</v>
          </cell>
          <cell r="C571">
            <v>0</v>
          </cell>
        </row>
        <row r="572">
          <cell r="A572">
            <v>2080704</v>
          </cell>
          <cell r="B572" t="str">
            <v>社会保险补贴</v>
          </cell>
          <cell r="C572">
            <v>0</v>
          </cell>
        </row>
        <row r="573">
          <cell r="A573">
            <v>2080705</v>
          </cell>
          <cell r="B573" t="str">
            <v>公益性岗位补贴</v>
          </cell>
          <cell r="C573">
            <v>0</v>
          </cell>
        </row>
        <row r="574">
          <cell r="A574">
            <v>2080709</v>
          </cell>
          <cell r="B574" t="str">
            <v>职业技能鉴定补贴</v>
          </cell>
          <cell r="C574">
            <v>0</v>
          </cell>
        </row>
        <row r="575">
          <cell r="A575">
            <v>2080711</v>
          </cell>
          <cell r="B575" t="str">
            <v>就业见习补贴</v>
          </cell>
          <cell r="C575">
            <v>0</v>
          </cell>
        </row>
        <row r="576">
          <cell r="A576">
            <v>2080712</v>
          </cell>
          <cell r="B576" t="str">
            <v>高技能人才培养补助</v>
          </cell>
          <cell r="C576">
            <v>0</v>
          </cell>
        </row>
        <row r="577">
          <cell r="A577">
            <v>2080713</v>
          </cell>
          <cell r="B577" t="str">
            <v>促进创业补贴</v>
          </cell>
          <cell r="C577">
            <v>0</v>
          </cell>
        </row>
        <row r="578">
          <cell r="A578">
            <v>2080799</v>
          </cell>
          <cell r="B578" t="str">
            <v>其他就业补助支出</v>
          </cell>
          <cell r="C578">
            <v>747</v>
          </cell>
        </row>
        <row r="579">
          <cell r="A579">
            <v>20808</v>
          </cell>
          <cell r="B579" t="str">
            <v>抚恤</v>
          </cell>
          <cell r="C579">
            <v>2828</v>
          </cell>
        </row>
        <row r="580">
          <cell r="A580">
            <v>2080801</v>
          </cell>
          <cell r="B580" t="str">
            <v>死亡抚恤</v>
          </cell>
          <cell r="C580">
            <v>817</v>
          </cell>
        </row>
        <row r="581">
          <cell r="A581">
            <v>2080802</v>
          </cell>
          <cell r="B581" t="str">
            <v>伤残抚恤</v>
          </cell>
          <cell r="C581">
            <v>1065</v>
          </cell>
        </row>
        <row r="582">
          <cell r="A582">
            <v>2080803</v>
          </cell>
          <cell r="B582" t="str">
            <v>在乡复员、退伍军人生活补助★</v>
          </cell>
          <cell r="C582">
            <v>36</v>
          </cell>
        </row>
        <row r="583">
          <cell r="A583">
            <v>2080804</v>
          </cell>
          <cell r="B583" t="str">
            <v>优抚事业单位支出◆</v>
          </cell>
          <cell r="C583">
            <v>0</v>
          </cell>
        </row>
        <row r="584">
          <cell r="A584">
            <v>2080805</v>
          </cell>
          <cell r="B584" t="str">
            <v>义务兵优待</v>
          </cell>
          <cell r="C584">
            <v>270</v>
          </cell>
        </row>
        <row r="585">
          <cell r="A585">
            <v>2080806</v>
          </cell>
          <cell r="B585" t="str">
            <v>农村籍退役士兵老年生活补助</v>
          </cell>
          <cell r="C585">
            <v>0</v>
          </cell>
        </row>
        <row r="586">
          <cell r="A586">
            <v>2080807</v>
          </cell>
          <cell r="B586" t="str">
            <v>光荣院●</v>
          </cell>
          <cell r="C586">
            <v>0</v>
          </cell>
        </row>
        <row r="587">
          <cell r="A587">
            <v>2080808</v>
          </cell>
          <cell r="B587" t="str">
            <v>烈士纪念设施管理维护●</v>
          </cell>
          <cell r="C587">
            <v>3</v>
          </cell>
        </row>
        <row r="588">
          <cell r="A588">
            <v>2080899</v>
          </cell>
          <cell r="B588" t="str">
            <v>其他优抚支出★</v>
          </cell>
          <cell r="C588">
            <v>637</v>
          </cell>
        </row>
        <row r="589">
          <cell r="A589">
            <v>20809</v>
          </cell>
          <cell r="B589" t="str">
            <v>退役安置</v>
          </cell>
          <cell r="C589">
            <v>472</v>
          </cell>
        </row>
        <row r="590">
          <cell r="A590">
            <v>2080901</v>
          </cell>
          <cell r="B590" t="str">
            <v>退役士兵安置</v>
          </cell>
          <cell r="C590">
            <v>257</v>
          </cell>
        </row>
        <row r="591">
          <cell r="A591">
            <v>2080902</v>
          </cell>
          <cell r="B591" t="str">
            <v>军队移交政府的离退休人员安置</v>
          </cell>
          <cell r="C591">
            <v>185</v>
          </cell>
        </row>
        <row r="592">
          <cell r="A592">
            <v>2080903</v>
          </cell>
          <cell r="B592" t="str">
            <v>军队移交政府离退休干部管理机构</v>
          </cell>
          <cell r="C592">
            <v>4</v>
          </cell>
        </row>
        <row r="593">
          <cell r="A593">
            <v>2080904</v>
          </cell>
          <cell r="B593" t="str">
            <v>退役士兵管理教育</v>
          </cell>
          <cell r="C593">
            <v>18</v>
          </cell>
        </row>
        <row r="594">
          <cell r="A594">
            <v>2080905</v>
          </cell>
          <cell r="B594" t="str">
            <v>军队转业干部安置★</v>
          </cell>
          <cell r="C594">
            <v>8</v>
          </cell>
        </row>
        <row r="595">
          <cell r="A595">
            <v>2080999</v>
          </cell>
          <cell r="B595" t="str">
            <v>其他退役安置支出</v>
          </cell>
          <cell r="C595">
            <v>0</v>
          </cell>
        </row>
        <row r="596">
          <cell r="A596">
            <v>20810</v>
          </cell>
          <cell r="B596" t="str">
            <v>社会福利</v>
          </cell>
          <cell r="C596">
            <v>1084</v>
          </cell>
        </row>
        <row r="597">
          <cell r="A597">
            <v>2081001</v>
          </cell>
          <cell r="B597" t="str">
            <v>儿童福利</v>
          </cell>
          <cell r="C597">
            <v>17</v>
          </cell>
        </row>
        <row r="598">
          <cell r="A598">
            <v>2081002</v>
          </cell>
          <cell r="B598" t="str">
            <v>老年福利</v>
          </cell>
          <cell r="C598">
            <v>340</v>
          </cell>
        </row>
        <row r="599">
          <cell r="A599">
            <v>2081003</v>
          </cell>
          <cell r="B599" t="str">
            <v>康复辅具</v>
          </cell>
          <cell r="C599">
            <v>0</v>
          </cell>
        </row>
        <row r="600">
          <cell r="A600">
            <v>2081004</v>
          </cell>
          <cell r="B600" t="str">
            <v>殡葬</v>
          </cell>
          <cell r="C600">
            <v>492</v>
          </cell>
        </row>
        <row r="601">
          <cell r="A601">
            <v>2081005</v>
          </cell>
          <cell r="B601" t="str">
            <v>社会福利事业单位</v>
          </cell>
          <cell r="C601">
            <v>4</v>
          </cell>
        </row>
        <row r="602">
          <cell r="A602">
            <v>2081006</v>
          </cell>
          <cell r="B602" t="str">
            <v>养老服务</v>
          </cell>
          <cell r="C602">
            <v>231</v>
          </cell>
        </row>
        <row r="603">
          <cell r="A603">
            <v>2081099</v>
          </cell>
          <cell r="B603" t="str">
            <v>其他社会福利支出</v>
          </cell>
          <cell r="C603">
            <v>0</v>
          </cell>
        </row>
        <row r="604">
          <cell r="A604">
            <v>20811</v>
          </cell>
          <cell r="B604" t="str">
            <v>残疾人事业</v>
          </cell>
          <cell r="C604">
            <v>979</v>
          </cell>
        </row>
        <row r="605">
          <cell r="A605">
            <v>2081101</v>
          </cell>
          <cell r="B605" t="str">
            <v>行政运行</v>
          </cell>
          <cell r="C605">
            <v>129</v>
          </cell>
        </row>
        <row r="606">
          <cell r="A606">
            <v>2081102</v>
          </cell>
          <cell r="B606" t="str">
            <v>一般行政管理事务</v>
          </cell>
          <cell r="C606">
            <v>0</v>
          </cell>
        </row>
        <row r="607">
          <cell r="A607">
            <v>2081103</v>
          </cell>
          <cell r="B607" t="str">
            <v>机关服务</v>
          </cell>
          <cell r="C607">
            <v>0</v>
          </cell>
        </row>
        <row r="608">
          <cell r="A608">
            <v>2081104</v>
          </cell>
          <cell r="B608" t="str">
            <v>残疾人康复</v>
          </cell>
          <cell r="C608">
            <v>128</v>
          </cell>
        </row>
        <row r="609">
          <cell r="A609">
            <v>2081105</v>
          </cell>
          <cell r="B609" t="str">
            <v>残疾人就业</v>
          </cell>
          <cell r="C609">
            <v>72</v>
          </cell>
        </row>
        <row r="610">
          <cell r="A610">
            <v>2081106</v>
          </cell>
          <cell r="B610" t="str">
            <v>残疾人体育</v>
          </cell>
          <cell r="C610">
            <v>0</v>
          </cell>
        </row>
        <row r="611">
          <cell r="A611">
            <v>2081107</v>
          </cell>
          <cell r="B611" t="str">
            <v>残疾人生活和护理补贴</v>
          </cell>
          <cell r="C611">
            <v>470</v>
          </cell>
        </row>
        <row r="612">
          <cell r="A612">
            <v>2081199</v>
          </cell>
          <cell r="B612" t="str">
            <v>其他残疾人事业支出</v>
          </cell>
          <cell r="C612">
            <v>180</v>
          </cell>
        </row>
        <row r="613">
          <cell r="A613">
            <v>20816</v>
          </cell>
          <cell r="B613" t="str">
            <v>红十字事业</v>
          </cell>
          <cell r="C613">
            <v>73</v>
          </cell>
        </row>
        <row r="614">
          <cell r="A614">
            <v>2081601</v>
          </cell>
          <cell r="B614" t="str">
            <v>行政运行</v>
          </cell>
          <cell r="C614">
            <v>53</v>
          </cell>
        </row>
        <row r="615">
          <cell r="A615">
            <v>2081602</v>
          </cell>
          <cell r="B615" t="str">
            <v>一般行政管理事务</v>
          </cell>
          <cell r="C615">
            <v>0</v>
          </cell>
        </row>
        <row r="616">
          <cell r="A616">
            <v>2081603</v>
          </cell>
          <cell r="B616" t="str">
            <v>机关服务</v>
          </cell>
          <cell r="C616">
            <v>0</v>
          </cell>
        </row>
        <row r="617">
          <cell r="A617">
            <v>2081650</v>
          </cell>
          <cell r="B617" t="str">
            <v>事业运行▼</v>
          </cell>
          <cell r="C617">
            <v>0</v>
          </cell>
        </row>
        <row r="618">
          <cell r="A618">
            <v>2081699</v>
          </cell>
          <cell r="B618" t="str">
            <v>其他红十字事业支出</v>
          </cell>
          <cell r="C618">
            <v>20</v>
          </cell>
        </row>
        <row r="619">
          <cell r="A619">
            <v>20819</v>
          </cell>
          <cell r="B619" t="str">
            <v>最低生活保障</v>
          </cell>
          <cell r="C619">
            <v>3373</v>
          </cell>
        </row>
        <row r="620">
          <cell r="A620">
            <v>2081901</v>
          </cell>
          <cell r="B620" t="str">
            <v>城市最低生活保障金支出</v>
          </cell>
          <cell r="C620">
            <v>2443</v>
          </cell>
        </row>
        <row r="621">
          <cell r="A621">
            <v>2081902</v>
          </cell>
          <cell r="B621" t="str">
            <v>农村最低生活保障金支出</v>
          </cell>
          <cell r="C621">
            <v>930</v>
          </cell>
        </row>
        <row r="622">
          <cell r="A622">
            <v>20820</v>
          </cell>
          <cell r="B622" t="str">
            <v>临时救助</v>
          </cell>
          <cell r="C622">
            <v>178</v>
          </cell>
        </row>
        <row r="623">
          <cell r="A623">
            <v>2082001</v>
          </cell>
          <cell r="B623" t="str">
            <v>临时救助支出</v>
          </cell>
          <cell r="C623">
            <v>168</v>
          </cell>
        </row>
        <row r="624">
          <cell r="A624">
            <v>2082002</v>
          </cell>
          <cell r="B624" t="str">
            <v>流浪乞讨人员救助支出</v>
          </cell>
          <cell r="C624">
            <v>10</v>
          </cell>
        </row>
        <row r="625">
          <cell r="A625">
            <v>20821</v>
          </cell>
          <cell r="B625" t="str">
            <v>特困人员救助供养</v>
          </cell>
          <cell r="C625">
            <v>202</v>
          </cell>
        </row>
        <row r="626">
          <cell r="A626">
            <v>2082101</v>
          </cell>
          <cell r="B626" t="str">
            <v>城市特困人员救助供养支出</v>
          </cell>
          <cell r="C626">
            <v>93</v>
          </cell>
        </row>
        <row r="627">
          <cell r="A627">
            <v>2082102</v>
          </cell>
          <cell r="B627" t="str">
            <v>农村特困人员救助供养支出</v>
          </cell>
          <cell r="C627">
            <v>109</v>
          </cell>
        </row>
        <row r="628">
          <cell r="A628">
            <v>20824</v>
          </cell>
          <cell r="B628" t="str">
            <v>补充道路交通事故社会救助基金</v>
          </cell>
          <cell r="C628">
            <v>0</v>
          </cell>
        </row>
        <row r="629">
          <cell r="A629">
            <v>2082401</v>
          </cell>
          <cell r="B629" t="str">
            <v>交强险增值税补助基金支出</v>
          </cell>
          <cell r="C629">
            <v>0</v>
          </cell>
        </row>
        <row r="630">
          <cell r="A630">
            <v>2082402</v>
          </cell>
          <cell r="B630" t="str">
            <v>交强险罚款收入补助基金支出</v>
          </cell>
          <cell r="C630">
            <v>0</v>
          </cell>
        </row>
        <row r="631">
          <cell r="A631">
            <v>20825</v>
          </cell>
          <cell r="B631" t="str">
            <v>其他生活救助</v>
          </cell>
          <cell r="C631">
            <v>117</v>
          </cell>
        </row>
        <row r="632">
          <cell r="A632">
            <v>2082501</v>
          </cell>
          <cell r="B632" t="str">
            <v>其他城市生活救助</v>
          </cell>
          <cell r="C632">
            <v>0</v>
          </cell>
        </row>
        <row r="633">
          <cell r="A633">
            <v>2082502</v>
          </cell>
          <cell r="B633" t="str">
            <v>其他农村生活救助</v>
          </cell>
          <cell r="C633">
            <v>117</v>
          </cell>
        </row>
        <row r="634">
          <cell r="A634">
            <v>20826</v>
          </cell>
          <cell r="B634" t="str">
            <v>财政对基本养老保险基金的补助</v>
          </cell>
          <cell r="C634">
            <v>3095</v>
          </cell>
        </row>
        <row r="635">
          <cell r="A635">
            <v>2082601</v>
          </cell>
          <cell r="B635" t="str">
            <v>财政对企业职工基本养老保险基金的补助</v>
          </cell>
          <cell r="C635">
            <v>0</v>
          </cell>
        </row>
        <row r="636">
          <cell r="A636">
            <v>2082602</v>
          </cell>
          <cell r="B636" t="str">
            <v>财政对城乡居民基本养老保险基金的补助</v>
          </cell>
          <cell r="C636">
            <v>3095</v>
          </cell>
        </row>
        <row r="637">
          <cell r="A637">
            <v>2082699</v>
          </cell>
          <cell r="B637" t="str">
            <v>财政对其他基本养老保险基金的补助</v>
          </cell>
          <cell r="C637">
            <v>0</v>
          </cell>
        </row>
        <row r="638">
          <cell r="A638">
            <v>20827</v>
          </cell>
          <cell r="B638" t="str">
            <v>财政对其他社会保险基金的补助</v>
          </cell>
          <cell r="C638">
            <v>0</v>
          </cell>
        </row>
        <row r="639">
          <cell r="A639">
            <v>2082701</v>
          </cell>
          <cell r="B639" t="str">
            <v>财政对失业保险基金的补助</v>
          </cell>
          <cell r="C639">
            <v>0</v>
          </cell>
        </row>
        <row r="640">
          <cell r="A640">
            <v>2082702</v>
          </cell>
          <cell r="B640" t="str">
            <v>财政对工伤保险基金的补助</v>
          </cell>
          <cell r="C640">
            <v>0</v>
          </cell>
        </row>
        <row r="641">
          <cell r="A641">
            <v>2082799</v>
          </cell>
          <cell r="B641" t="str">
            <v>其他财政对社会保险基金的补助</v>
          </cell>
          <cell r="C641">
            <v>0</v>
          </cell>
        </row>
        <row r="642">
          <cell r="A642">
            <v>20828</v>
          </cell>
          <cell r="B642" t="str">
            <v>退役军人管理事务</v>
          </cell>
          <cell r="C642">
            <v>488</v>
          </cell>
        </row>
        <row r="643">
          <cell r="A643">
            <v>2082801</v>
          </cell>
          <cell r="B643" t="str">
            <v>行政运行</v>
          </cell>
          <cell r="C643">
            <v>225</v>
          </cell>
        </row>
        <row r="644">
          <cell r="A644">
            <v>2082802</v>
          </cell>
          <cell r="B644" t="str">
            <v>一般行政管理事务</v>
          </cell>
          <cell r="C644">
            <v>0</v>
          </cell>
        </row>
        <row r="645">
          <cell r="A645">
            <v>2082803</v>
          </cell>
          <cell r="B645" t="str">
            <v>机关服务</v>
          </cell>
          <cell r="C645">
            <v>0</v>
          </cell>
        </row>
        <row r="646">
          <cell r="A646">
            <v>2082804</v>
          </cell>
          <cell r="B646" t="str">
            <v>拥军优属</v>
          </cell>
          <cell r="C646">
            <v>100</v>
          </cell>
        </row>
        <row r="647">
          <cell r="A647">
            <v>2082805</v>
          </cell>
          <cell r="B647" t="str">
            <v>军供保障</v>
          </cell>
          <cell r="C647">
            <v>0</v>
          </cell>
        </row>
        <row r="648">
          <cell r="A648">
            <v>2082850</v>
          </cell>
          <cell r="B648" t="str">
            <v>事业运行</v>
          </cell>
          <cell r="C648">
            <v>103</v>
          </cell>
        </row>
        <row r="649">
          <cell r="A649">
            <v>2082899</v>
          </cell>
          <cell r="B649" t="str">
            <v>其他退役军人事务管理支出</v>
          </cell>
          <cell r="C649">
            <v>60</v>
          </cell>
        </row>
        <row r="650">
          <cell r="A650">
            <v>20830</v>
          </cell>
          <cell r="B650" t="str">
            <v>财政代缴社会保险费支出</v>
          </cell>
          <cell r="C650">
            <v>30</v>
          </cell>
        </row>
        <row r="651">
          <cell r="A651">
            <v>2083001</v>
          </cell>
          <cell r="B651" t="str">
            <v>财政代缴城乡居民基本养老保险费支出</v>
          </cell>
          <cell r="C651">
            <v>30</v>
          </cell>
        </row>
        <row r="652">
          <cell r="A652">
            <v>2083099</v>
          </cell>
          <cell r="B652" t="str">
            <v>财政代缴其他社会保险费支出</v>
          </cell>
          <cell r="C652">
            <v>0</v>
          </cell>
        </row>
        <row r="653">
          <cell r="A653">
            <v>20899</v>
          </cell>
          <cell r="B653" t="str">
            <v>其他社会保障和就业支出</v>
          </cell>
          <cell r="C653">
            <v>333</v>
          </cell>
        </row>
        <row r="654">
          <cell r="A654">
            <v>2089999</v>
          </cell>
          <cell r="B654" t="str">
            <v>其他社会保障和就业支出</v>
          </cell>
          <cell r="C654">
            <v>333</v>
          </cell>
        </row>
        <row r="655">
          <cell r="A655" t="str">
            <v>208A</v>
          </cell>
          <cell r="B655" t="str">
            <v>省对下专项转移支付补助</v>
          </cell>
        </row>
        <row r="656">
          <cell r="A656" t="str">
            <v>208B</v>
          </cell>
          <cell r="B656" t="str">
            <v>省对下一般性转移支付补助（基本养老保险和低保）</v>
          </cell>
        </row>
        <row r="657">
          <cell r="A657">
            <v>210</v>
          </cell>
          <cell r="B657" t="str">
            <v>九、卫生健康支出</v>
          </cell>
          <cell r="C657">
            <v>17560</v>
          </cell>
        </row>
        <row r="658">
          <cell r="A658">
            <v>21001</v>
          </cell>
          <cell r="B658" t="str">
            <v>卫生健康管理事务★</v>
          </cell>
          <cell r="C658">
            <v>492</v>
          </cell>
        </row>
        <row r="659">
          <cell r="A659">
            <v>2100101</v>
          </cell>
          <cell r="B659" t="str">
            <v>行政运行</v>
          </cell>
          <cell r="C659">
            <v>385</v>
          </cell>
        </row>
        <row r="660">
          <cell r="A660">
            <v>2100102</v>
          </cell>
          <cell r="B660" t="str">
            <v>一般行政管理事务</v>
          </cell>
          <cell r="C660">
            <v>0</v>
          </cell>
        </row>
        <row r="661">
          <cell r="A661">
            <v>2100103</v>
          </cell>
          <cell r="B661" t="str">
            <v>机关服务</v>
          </cell>
          <cell r="C661">
            <v>0</v>
          </cell>
        </row>
        <row r="662">
          <cell r="A662">
            <v>2100199</v>
          </cell>
          <cell r="B662" t="str">
            <v>其他卫生健康管理事务支出</v>
          </cell>
          <cell r="C662">
            <v>107</v>
          </cell>
        </row>
        <row r="663">
          <cell r="A663">
            <v>21002</v>
          </cell>
          <cell r="B663" t="str">
            <v>公立医院</v>
          </cell>
          <cell r="C663">
            <v>2204</v>
          </cell>
        </row>
        <row r="664">
          <cell r="A664">
            <v>2100201</v>
          </cell>
          <cell r="B664" t="str">
            <v>综合医院</v>
          </cell>
          <cell r="C664">
            <v>1108</v>
          </cell>
        </row>
        <row r="665">
          <cell r="A665">
            <v>2100202</v>
          </cell>
          <cell r="B665" t="str">
            <v>中医（民族）医院</v>
          </cell>
          <cell r="C665">
            <v>664</v>
          </cell>
        </row>
        <row r="666">
          <cell r="A666">
            <v>2100203</v>
          </cell>
          <cell r="B666" t="str">
            <v>传染病医院★</v>
          </cell>
          <cell r="C666">
            <v>0</v>
          </cell>
        </row>
        <row r="667">
          <cell r="A667">
            <v>2100204</v>
          </cell>
          <cell r="B667" t="str">
            <v>职业病防治医院</v>
          </cell>
          <cell r="C667">
            <v>0</v>
          </cell>
        </row>
        <row r="668">
          <cell r="A668">
            <v>2100205</v>
          </cell>
          <cell r="B668" t="str">
            <v>精神病医院</v>
          </cell>
          <cell r="C668">
            <v>0</v>
          </cell>
        </row>
        <row r="669">
          <cell r="A669">
            <v>2100206</v>
          </cell>
          <cell r="B669" t="str">
            <v>妇幼保健医院</v>
          </cell>
          <cell r="C669">
            <v>0</v>
          </cell>
        </row>
        <row r="670">
          <cell r="A670">
            <v>2100207</v>
          </cell>
          <cell r="B670" t="str">
            <v>儿童医院</v>
          </cell>
          <cell r="C670">
            <v>0</v>
          </cell>
        </row>
        <row r="671">
          <cell r="A671">
            <v>2100208</v>
          </cell>
          <cell r="B671" t="str">
            <v>其他专科医院</v>
          </cell>
          <cell r="C671">
            <v>0</v>
          </cell>
        </row>
        <row r="672">
          <cell r="A672">
            <v>2100209</v>
          </cell>
          <cell r="B672" t="str">
            <v>福利医院</v>
          </cell>
          <cell r="C672">
            <v>0</v>
          </cell>
        </row>
        <row r="673">
          <cell r="A673">
            <v>2100210</v>
          </cell>
          <cell r="B673" t="str">
            <v>行业医院</v>
          </cell>
          <cell r="C673">
            <v>0</v>
          </cell>
        </row>
        <row r="674">
          <cell r="A674">
            <v>2100211</v>
          </cell>
          <cell r="B674" t="str">
            <v>处理医疗欠费</v>
          </cell>
          <cell r="C674">
            <v>0</v>
          </cell>
        </row>
        <row r="675">
          <cell r="A675">
            <v>2100212</v>
          </cell>
          <cell r="B675" t="str">
            <v>康复医院</v>
          </cell>
          <cell r="C675">
            <v>0</v>
          </cell>
        </row>
        <row r="676">
          <cell r="A676">
            <v>2100213</v>
          </cell>
          <cell r="B676" t="str">
            <v>优抚医院●</v>
          </cell>
          <cell r="C676">
            <v>0</v>
          </cell>
        </row>
        <row r="677">
          <cell r="A677">
            <v>2100299</v>
          </cell>
          <cell r="B677" t="str">
            <v>其他公立医院支出</v>
          </cell>
          <cell r="C677">
            <v>432</v>
          </cell>
        </row>
        <row r="678">
          <cell r="A678">
            <v>21003</v>
          </cell>
          <cell r="B678" t="str">
            <v>基层医疗卫生机构</v>
          </cell>
          <cell r="C678">
            <v>2343</v>
          </cell>
        </row>
        <row r="679">
          <cell r="A679">
            <v>2100301</v>
          </cell>
          <cell r="B679" t="str">
            <v>城市社区卫生机构</v>
          </cell>
          <cell r="C679">
            <v>140</v>
          </cell>
        </row>
        <row r="680">
          <cell r="A680">
            <v>2100302</v>
          </cell>
          <cell r="B680" t="str">
            <v>乡镇卫生院</v>
          </cell>
          <cell r="C680">
            <v>2004</v>
          </cell>
        </row>
        <row r="681">
          <cell r="A681">
            <v>2100399</v>
          </cell>
          <cell r="B681" t="str">
            <v>其他基层医疗卫生机构支出</v>
          </cell>
          <cell r="C681">
            <v>199</v>
          </cell>
        </row>
        <row r="682">
          <cell r="A682">
            <v>21004</v>
          </cell>
          <cell r="B682" t="str">
            <v>公共卫生</v>
          </cell>
          <cell r="C682">
            <v>3363</v>
          </cell>
        </row>
        <row r="683">
          <cell r="A683">
            <v>2100401</v>
          </cell>
          <cell r="B683" t="str">
            <v>疾病预防控制机构★</v>
          </cell>
          <cell r="C683">
            <v>732</v>
          </cell>
        </row>
        <row r="684">
          <cell r="A684">
            <v>2100402</v>
          </cell>
          <cell r="B684" t="str">
            <v>卫生监督机构★</v>
          </cell>
          <cell r="C684">
            <v>146</v>
          </cell>
        </row>
        <row r="685">
          <cell r="A685">
            <v>2100403</v>
          </cell>
          <cell r="B685" t="str">
            <v>妇幼保健机构</v>
          </cell>
          <cell r="C685">
            <v>720</v>
          </cell>
        </row>
        <row r="686">
          <cell r="A686">
            <v>2100404</v>
          </cell>
          <cell r="B686" t="str">
            <v>精神卫生机构</v>
          </cell>
          <cell r="C686">
            <v>0</v>
          </cell>
        </row>
        <row r="687">
          <cell r="A687">
            <v>2100405</v>
          </cell>
          <cell r="B687" t="str">
            <v>应急救治机构★</v>
          </cell>
          <cell r="C687">
            <v>200</v>
          </cell>
        </row>
        <row r="688">
          <cell r="A688">
            <v>2100406</v>
          </cell>
          <cell r="B688" t="str">
            <v>采供血机构</v>
          </cell>
          <cell r="C688">
            <v>0</v>
          </cell>
        </row>
        <row r="689">
          <cell r="A689">
            <v>2100407</v>
          </cell>
          <cell r="B689" t="str">
            <v>其他专业公共卫生机构</v>
          </cell>
          <cell r="C689">
            <v>0</v>
          </cell>
        </row>
        <row r="690">
          <cell r="A690">
            <v>2100408</v>
          </cell>
          <cell r="B690" t="str">
            <v>基本公共卫生服务</v>
          </cell>
          <cell r="C690">
            <v>847</v>
          </cell>
        </row>
        <row r="691">
          <cell r="A691">
            <v>2100409</v>
          </cell>
          <cell r="B691" t="str">
            <v>重大公共卫生服务</v>
          </cell>
          <cell r="C691">
            <v>234</v>
          </cell>
        </row>
        <row r="692">
          <cell r="A692">
            <v>2100410</v>
          </cell>
          <cell r="B692" t="str">
            <v>突发公共卫生事件应急处理</v>
          </cell>
          <cell r="C692">
            <v>484</v>
          </cell>
        </row>
        <row r="693">
          <cell r="A693">
            <v>2100499</v>
          </cell>
          <cell r="B693" t="str">
            <v>其他公共卫生支出</v>
          </cell>
          <cell r="C693">
            <v>0</v>
          </cell>
        </row>
        <row r="694">
          <cell r="A694">
            <v>21006</v>
          </cell>
          <cell r="B694" t="str">
            <v>中医药</v>
          </cell>
          <cell r="C694">
            <v>0</v>
          </cell>
        </row>
        <row r="695">
          <cell r="A695">
            <v>2100601</v>
          </cell>
          <cell r="B695" t="str">
            <v>中医（民族医）药专项</v>
          </cell>
          <cell r="C695">
            <v>0</v>
          </cell>
        </row>
        <row r="696">
          <cell r="A696">
            <v>2100699</v>
          </cell>
          <cell r="B696" t="str">
            <v>其他中医药支出</v>
          </cell>
          <cell r="C696">
            <v>0</v>
          </cell>
        </row>
        <row r="697">
          <cell r="A697">
            <v>21007</v>
          </cell>
          <cell r="B697" t="str">
            <v>计划生育事务</v>
          </cell>
          <cell r="C697">
            <v>192</v>
          </cell>
        </row>
        <row r="698">
          <cell r="A698">
            <v>2100716</v>
          </cell>
          <cell r="B698" t="str">
            <v>计划生育机构</v>
          </cell>
          <cell r="C698">
            <v>0</v>
          </cell>
        </row>
        <row r="699">
          <cell r="A699">
            <v>2100717</v>
          </cell>
          <cell r="B699" t="str">
            <v>计划生育服务</v>
          </cell>
          <cell r="C699">
            <v>71</v>
          </cell>
        </row>
        <row r="700">
          <cell r="A700">
            <v>2100799</v>
          </cell>
          <cell r="B700" t="str">
            <v>其他计划生育事务支出</v>
          </cell>
          <cell r="C700">
            <v>121</v>
          </cell>
        </row>
        <row r="701">
          <cell r="A701">
            <v>21011</v>
          </cell>
          <cell r="B701" t="str">
            <v>行政事业单位医疗</v>
          </cell>
          <cell r="C701">
            <v>6395</v>
          </cell>
        </row>
        <row r="702">
          <cell r="A702">
            <v>2101101</v>
          </cell>
          <cell r="B702" t="str">
            <v>行政单位医疗</v>
          </cell>
          <cell r="C702">
            <v>1131</v>
          </cell>
        </row>
        <row r="703">
          <cell r="A703">
            <v>2101102</v>
          </cell>
          <cell r="B703" t="str">
            <v>事业单位医疗</v>
          </cell>
          <cell r="C703">
            <v>2531</v>
          </cell>
        </row>
        <row r="704">
          <cell r="A704">
            <v>2101103</v>
          </cell>
          <cell r="B704" t="str">
            <v>公务员医疗补助</v>
          </cell>
          <cell r="C704">
            <v>2733</v>
          </cell>
        </row>
        <row r="705">
          <cell r="A705">
            <v>2101199</v>
          </cell>
          <cell r="B705" t="str">
            <v>其他行政事业单位医疗支出</v>
          </cell>
          <cell r="C705">
            <v>0</v>
          </cell>
        </row>
        <row r="706">
          <cell r="A706">
            <v>21012</v>
          </cell>
          <cell r="B706" t="str">
            <v>财政对基本医疗保险基金的补助</v>
          </cell>
          <cell r="C706">
            <v>557</v>
          </cell>
        </row>
        <row r="707">
          <cell r="A707">
            <v>2101201</v>
          </cell>
          <cell r="B707" t="str">
            <v>财政对职工基本医疗保险基金的补助</v>
          </cell>
          <cell r="C707">
            <v>0</v>
          </cell>
        </row>
        <row r="708">
          <cell r="A708">
            <v>2101202</v>
          </cell>
          <cell r="B708" t="str">
            <v>财政对城乡居民基本医疗保险基金的补助</v>
          </cell>
          <cell r="C708">
            <v>557</v>
          </cell>
        </row>
        <row r="709">
          <cell r="A709">
            <v>2101299</v>
          </cell>
          <cell r="B709" t="str">
            <v>财政对其他基本医疗保险基金的补助</v>
          </cell>
          <cell r="C709">
            <v>0</v>
          </cell>
        </row>
        <row r="710">
          <cell r="A710">
            <v>21013</v>
          </cell>
          <cell r="B710" t="str">
            <v>医疗救助</v>
          </cell>
          <cell r="C710">
            <v>1288</v>
          </cell>
        </row>
        <row r="711">
          <cell r="A711">
            <v>2101301</v>
          </cell>
          <cell r="B711" t="str">
            <v>城乡医疗救助</v>
          </cell>
          <cell r="C711">
            <v>1283</v>
          </cell>
        </row>
        <row r="712">
          <cell r="A712">
            <v>2101302</v>
          </cell>
          <cell r="B712" t="str">
            <v>疾病应急救助</v>
          </cell>
          <cell r="C712">
            <v>0</v>
          </cell>
        </row>
        <row r="713">
          <cell r="A713">
            <v>2101399</v>
          </cell>
          <cell r="B713" t="str">
            <v>其他医疗救助支出</v>
          </cell>
          <cell r="C713">
            <v>5</v>
          </cell>
        </row>
        <row r="714">
          <cell r="A714">
            <v>21014</v>
          </cell>
          <cell r="B714" t="str">
            <v>优抚对象医疗</v>
          </cell>
          <cell r="C714">
            <v>247</v>
          </cell>
        </row>
        <row r="715">
          <cell r="A715">
            <v>2101401</v>
          </cell>
          <cell r="B715" t="str">
            <v>优抚对象医疗补助</v>
          </cell>
          <cell r="C715">
            <v>247</v>
          </cell>
        </row>
        <row r="716">
          <cell r="A716">
            <v>2101499</v>
          </cell>
          <cell r="B716" t="str">
            <v>其他优抚对象医疗支出</v>
          </cell>
          <cell r="C716">
            <v>0</v>
          </cell>
        </row>
        <row r="717">
          <cell r="A717">
            <v>21015</v>
          </cell>
          <cell r="B717" t="str">
            <v>医疗保障管理事务</v>
          </cell>
          <cell r="C717">
            <v>363</v>
          </cell>
        </row>
        <row r="718">
          <cell r="A718">
            <v>2101501</v>
          </cell>
          <cell r="B718" t="str">
            <v>行政运行</v>
          </cell>
          <cell r="C718">
            <v>306</v>
          </cell>
        </row>
        <row r="719">
          <cell r="A719">
            <v>2101502</v>
          </cell>
          <cell r="B719" t="str">
            <v>一般行政管理事务</v>
          </cell>
          <cell r="C719">
            <v>0</v>
          </cell>
        </row>
        <row r="720">
          <cell r="A720">
            <v>2101503</v>
          </cell>
          <cell r="B720" t="str">
            <v>机关服务</v>
          </cell>
          <cell r="C720">
            <v>0</v>
          </cell>
        </row>
        <row r="721">
          <cell r="A721">
            <v>2101504</v>
          </cell>
          <cell r="B721" t="str">
            <v>信息化建设</v>
          </cell>
          <cell r="C721">
            <v>0</v>
          </cell>
        </row>
        <row r="722">
          <cell r="A722">
            <v>2101505</v>
          </cell>
          <cell r="B722" t="str">
            <v>医疗保障政策管理</v>
          </cell>
          <cell r="C722">
            <v>42</v>
          </cell>
        </row>
        <row r="723">
          <cell r="A723">
            <v>2101506</v>
          </cell>
          <cell r="B723" t="str">
            <v>医疗保障经办事务</v>
          </cell>
          <cell r="C723">
            <v>15</v>
          </cell>
        </row>
        <row r="724">
          <cell r="A724">
            <v>2101550</v>
          </cell>
          <cell r="B724" t="str">
            <v>事业运行</v>
          </cell>
          <cell r="C724">
            <v>0</v>
          </cell>
        </row>
        <row r="725">
          <cell r="A725">
            <v>2101599</v>
          </cell>
          <cell r="B725" t="str">
            <v>其他医疗保障管理事务支出</v>
          </cell>
          <cell r="C725">
            <v>0</v>
          </cell>
        </row>
        <row r="726">
          <cell r="A726">
            <v>21016</v>
          </cell>
          <cell r="B726" t="str">
            <v>老龄卫生健康事务</v>
          </cell>
          <cell r="C726">
            <v>97</v>
          </cell>
        </row>
        <row r="727">
          <cell r="A727">
            <v>2101601</v>
          </cell>
          <cell r="B727" t="str">
            <v>老龄卫生健康事务</v>
          </cell>
          <cell r="C727">
            <v>97</v>
          </cell>
        </row>
        <row r="728">
          <cell r="A728">
            <v>21099</v>
          </cell>
          <cell r="B728" t="str">
            <v>其他卫生健康支出</v>
          </cell>
          <cell r="C728">
            <v>19</v>
          </cell>
        </row>
        <row r="729">
          <cell r="A729">
            <v>2109999</v>
          </cell>
          <cell r="B729" t="str">
            <v>其他卫生健康支出</v>
          </cell>
          <cell r="C729">
            <v>19</v>
          </cell>
        </row>
        <row r="730">
          <cell r="A730" t="str">
            <v>210A</v>
          </cell>
          <cell r="B730" t="str">
            <v>省对下专项转移支付补助</v>
          </cell>
        </row>
        <row r="731">
          <cell r="A731" t="str">
            <v>210B</v>
          </cell>
          <cell r="B731" t="str">
            <v>省对下一般性转移支付补助</v>
          </cell>
        </row>
        <row r="732">
          <cell r="A732">
            <v>211</v>
          </cell>
          <cell r="B732" t="str">
            <v>十、节能环保支出</v>
          </cell>
          <cell r="C732">
            <v>44947</v>
          </cell>
        </row>
        <row r="733">
          <cell r="A733">
            <v>21101</v>
          </cell>
          <cell r="B733" t="str">
            <v>环境保护管理事务</v>
          </cell>
          <cell r="C733">
            <v>1035</v>
          </cell>
        </row>
        <row r="734">
          <cell r="A734">
            <v>2110101</v>
          </cell>
          <cell r="B734" t="str">
            <v>行政运行</v>
          </cell>
          <cell r="C734">
            <v>66</v>
          </cell>
        </row>
        <row r="735">
          <cell r="A735">
            <v>2110102</v>
          </cell>
          <cell r="B735" t="str">
            <v>一般行政管理事务</v>
          </cell>
          <cell r="C735">
            <v>69</v>
          </cell>
        </row>
        <row r="736">
          <cell r="A736">
            <v>2110103</v>
          </cell>
          <cell r="B736" t="str">
            <v>机关服务</v>
          </cell>
          <cell r="C736">
            <v>0</v>
          </cell>
        </row>
        <row r="737">
          <cell r="A737">
            <v>2110104</v>
          </cell>
          <cell r="B737" t="str">
            <v>生态环境保护宣传</v>
          </cell>
          <cell r="C737">
            <v>0</v>
          </cell>
        </row>
        <row r="738">
          <cell r="A738">
            <v>2110105</v>
          </cell>
          <cell r="B738" t="str">
            <v>环境保护法规、规划及标准</v>
          </cell>
          <cell r="C738">
            <v>0</v>
          </cell>
        </row>
        <row r="739">
          <cell r="A739">
            <v>2110106</v>
          </cell>
          <cell r="B739" t="str">
            <v>生态环境国际合作及履约</v>
          </cell>
          <cell r="C739">
            <v>0</v>
          </cell>
        </row>
        <row r="740">
          <cell r="A740">
            <v>2110107</v>
          </cell>
          <cell r="B740" t="str">
            <v>生态环境保护行政许可</v>
          </cell>
          <cell r="C740">
            <v>0</v>
          </cell>
        </row>
        <row r="741">
          <cell r="A741">
            <v>2110108</v>
          </cell>
          <cell r="B741" t="str">
            <v>应对气候变化管理事务</v>
          </cell>
          <cell r="C741">
            <v>0</v>
          </cell>
        </row>
        <row r="742">
          <cell r="A742">
            <v>2110199</v>
          </cell>
          <cell r="B742" t="str">
            <v>其他环境保护管理事务支出</v>
          </cell>
          <cell r="C742">
            <v>900</v>
          </cell>
        </row>
        <row r="743">
          <cell r="A743">
            <v>21102</v>
          </cell>
          <cell r="B743" t="str">
            <v>环境监测与监察</v>
          </cell>
          <cell r="C743">
            <v>45</v>
          </cell>
        </row>
        <row r="744">
          <cell r="A744">
            <v>2110203</v>
          </cell>
          <cell r="B744" t="str">
            <v>建设项目环评审查与监督</v>
          </cell>
          <cell r="C744">
            <v>0</v>
          </cell>
        </row>
        <row r="745">
          <cell r="A745">
            <v>2110204</v>
          </cell>
          <cell r="B745" t="str">
            <v>核与辐射安全监督</v>
          </cell>
          <cell r="C745">
            <v>0</v>
          </cell>
        </row>
        <row r="746">
          <cell r="A746">
            <v>2110299</v>
          </cell>
          <cell r="B746" t="str">
            <v>其他环境监测与监察支出</v>
          </cell>
          <cell r="C746">
            <v>45</v>
          </cell>
        </row>
        <row r="747">
          <cell r="A747">
            <v>21103</v>
          </cell>
          <cell r="B747" t="str">
            <v>污染防治</v>
          </cell>
          <cell r="C747">
            <v>41349</v>
          </cell>
        </row>
        <row r="748">
          <cell r="A748">
            <v>2110301</v>
          </cell>
          <cell r="B748" t="str">
            <v>大气</v>
          </cell>
          <cell r="C748">
            <v>0</v>
          </cell>
        </row>
        <row r="749">
          <cell r="A749">
            <v>2110302</v>
          </cell>
          <cell r="B749" t="str">
            <v>水体</v>
          </cell>
          <cell r="C749">
            <v>41349</v>
          </cell>
        </row>
        <row r="750">
          <cell r="A750">
            <v>2110303</v>
          </cell>
          <cell r="B750" t="str">
            <v>噪声</v>
          </cell>
          <cell r="C750">
            <v>0</v>
          </cell>
        </row>
        <row r="751">
          <cell r="A751">
            <v>2110304</v>
          </cell>
          <cell r="B751" t="str">
            <v>固体废弃物与化学品</v>
          </cell>
          <cell r="C751">
            <v>0</v>
          </cell>
        </row>
        <row r="752">
          <cell r="A752">
            <v>2110305</v>
          </cell>
          <cell r="B752" t="str">
            <v>放射源和放射性废物监管</v>
          </cell>
          <cell r="C752">
            <v>0</v>
          </cell>
        </row>
        <row r="753">
          <cell r="A753">
            <v>2110306</v>
          </cell>
          <cell r="B753" t="str">
            <v>辐射</v>
          </cell>
          <cell r="C753">
            <v>0</v>
          </cell>
        </row>
        <row r="754">
          <cell r="A754">
            <v>2110307</v>
          </cell>
          <cell r="B754" t="str">
            <v>土壤</v>
          </cell>
          <cell r="C754">
            <v>0</v>
          </cell>
        </row>
        <row r="755">
          <cell r="A755">
            <v>2110399</v>
          </cell>
          <cell r="B755" t="str">
            <v>其他污染防治支出</v>
          </cell>
          <cell r="C755">
            <v>0</v>
          </cell>
        </row>
        <row r="756">
          <cell r="A756">
            <v>21104</v>
          </cell>
          <cell r="B756" t="str">
            <v>自然生态保护</v>
          </cell>
          <cell r="C756">
            <v>755</v>
          </cell>
        </row>
        <row r="757">
          <cell r="A757">
            <v>2110401</v>
          </cell>
          <cell r="B757" t="str">
            <v>生态保护</v>
          </cell>
          <cell r="C757">
            <v>520</v>
          </cell>
        </row>
        <row r="758">
          <cell r="A758">
            <v>2110402</v>
          </cell>
          <cell r="B758" t="str">
            <v>农村环境保护</v>
          </cell>
          <cell r="C758">
            <v>0</v>
          </cell>
        </row>
        <row r="759">
          <cell r="A759">
            <v>2110404</v>
          </cell>
          <cell r="B759" t="str">
            <v>生物及物种资源保护</v>
          </cell>
          <cell r="C759">
            <v>0</v>
          </cell>
        </row>
        <row r="760">
          <cell r="A760">
            <v>2110405</v>
          </cell>
          <cell r="B760" t="str">
            <v>草原生态修复治理●</v>
          </cell>
          <cell r="C760">
            <v>0</v>
          </cell>
        </row>
        <row r="761">
          <cell r="A761">
            <v>2110406</v>
          </cell>
          <cell r="B761" t="str">
            <v>自然保护地●</v>
          </cell>
          <cell r="C761">
            <v>0</v>
          </cell>
        </row>
        <row r="762">
          <cell r="A762">
            <v>2110499</v>
          </cell>
          <cell r="B762" t="str">
            <v>其他自然生态保护支出</v>
          </cell>
          <cell r="C762">
            <v>235</v>
          </cell>
        </row>
        <row r="763">
          <cell r="A763">
            <v>21105</v>
          </cell>
          <cell r="B763" t="str">
            <v>天然林保护</v>
          </cell>
          <cell r="C763">
            <v>1277</v>
          </cell>
        </row>
        <row r="764">
          <cell r="A764">
            <v>2110501</v>
          </cell>
          <cell r="B764" t="str">
            <v>森林管护</v>
          </cell>
          <cell r="C764">
            <v>1277</v>
          </cell>
        </row>
        <row r="765">
          <cell r="A765">
            <v>2110502</v>
          </cell>
          <cell r="B765" t="str">
            <v>社会保险补助</v>
          </cell>
          <cell r="C765">
            <v>0</v>
          </cell>
        </row>
        <row r="766">
          <cell r="A766">
            <v>2110503</v>
          </cell>
          <cell r="B766" t="str">
            <v>政策性社会性支出补助</v>
          </cell>
          <cell r="C766">
            <v>0</v>
          </cell>
        </row>
        <row r="767">
          <cell r="A767">
            <v>2110506</v>
          </cell>
          <cell r="B767" t="str">
            <v>天然林保护工程建设</v>
          </cell>
          <cell r="C767">
            <v>0</v>
          </cell>
        </row>
        <row r="768">
          <cell r="A768">
            <v>2110507</v>
          </cell>
          <cell r="B768" t="str">
            <v>停伐补助</v>
          </cell>
          <cell r="C768">
            <v>0</v>
          </cell>
        </row>
        <row r="769">
          <cell r="A769">
            <v>2110599</v>
          </cell>
          <cell r="B769" t="str">
            <v>其他天然林保护支出</v>
          </cell>
          <cell r="C769">
            <v>0</v>
          </cell>
        </row>
        <row r="770">
          <cell r="A770">
            <v>21106</v>
          </cell>
          <cell r="B770" t="str">
            <v>退耕还林还草</v>
          </cell>
          <cell r="C770">
            <v>486</v>
          </cell>
        </row>
        <row r="771">
          <cell r="A771">
            <v>2110602</v>
          </cell>
          <cell r="B771" t="str">
            <v>退耕现金</v>
          </cell>
          <cell r="C771">
            <v>486</v>
          </cell>
        </row>
        <row r="772">
          <cell r="A772">
            <v>2110603</v>
          </cell>
          <cell r="B772" t="str">
            <v>退耕还林粮食折现补贴</v>
          </cell>
          <cell r="C772">
            <v>0</v>
          </cell>
        </row>
        <row r="773">
          <cell r="A773">
            <v>2110604</v>
          </cell>
          <cell r="B773" t="str">
            <v>退耕还林粮食费用补贴</v>
          </cell>
          <cell r="C773">
            <v>0</v>
          </cell>
        </row>
        <row r="774">
          <cell r="A774">
            <v>2110605</v>
          </cell>
          <cell r="B774" t="str">
            <v>退耕还林工程建设</v>
          </cell>
          <cell r="C774">
            <v>0</v>
          </cell>
        </row>
        <row r="775">
          <cell r="A775">
            <v>2110699</v>
          </cell>
          <cell r="B775" t="str">
            <v>其他退耕还林还草支出</v>
          </cell>
          <cell r="C775">
            <v>0</v>
          </cell>
        </row>
        <row r="776">
          <cell r="A776">
            <v>21107</v>
          </cell>
          <cell r="B776" t="str">
            <v>风沙荒漠治理</v>
          </cell>
          <cell r="C776">
            <v>0</v>
          </cell>
        </row>
        <row r="777">
          <cell r="A777">
            <v>2110704</v>
          </cell>
          <cell r="B777" t="str">
            <v>京津风沙源治理工程建设</v>
          </cell>
          <cell r="C777">
            <v>0</v>
          </cell>
        </row>
        <row r="778">
          <cell r="A778">
            <v>2110799</v>
          </cell>
          <cell r="B778" t="str">
            <v>其他风沙荒漠治理支出</v>
          </cell>
          <cell r="C778">
            <v>0</v>
          </cell>
        </row>
        <row r="779">
          <cell r="A779">
            <v>21108</v>
          </cell>
          <cell r="B779" t="str">
            <v>退牧还草</v>
          </cell>
          <cell r="C779">
            <v>0</v>
          </cell>
        </row>
        <row r="780">
          <cell r="A780">
            <v>2110804</v>
          </cell>
          <cell r="B780" t="str">
            <v>退牧还草工程建设</v>
          </cell>
          <cell r="C780">
            <v>0</v>
          </cell>
        </row>
        <row r="781">
          <cell r="A781">
            <v>2110899</v>
          </cell>
          <cell r="B781" t="str">
            <v>其他退牧还草支出</v>
          </cell>
          <cell r="C781">
            <v>0</v>
          </cell>
        </row>
        <row r="782">
          <cell r="A782">
            <v>21109</v>
          </cell>
          <cell r="B782" t="str">
            <v>已垦草原退耕还草</v>
          </cell>
          <cell r="C782">
            <v>0</v>
          </cell>
        </row>
        <row r="783">
          <cell r="A783">
            <v>2110901</v>
          </cell>
          <cell r="B783" t="str">
            <v>已垦草原退耕还草</v>
          </cell>
          <cell r="C783">
            <v>0</v>
          </cell>
        </row>
        <row r="784">
          <cell r="A784">
            <v>21110</v>
          </cell>
          <cell r="B784" t="str">
            <v>能源节约利用</v>
          </cell>
          <cell r="C784">
            <v>0</v>
          </cell>
        </row>
        <row r="785">
          <cell r="A785">
            <v>2111001</v>
          </cell>
          <cell r="B785" t="str">
            <v>能源节约利用</v>
          </cell>
          <cell r="C785">
            <v>0</v>
          </cell>
        </row>
        <row r="786">
          <cell r="A786">
            <v>21111</v>
          </cell>
          <cell r="B786" t="str">
            <v>污染减排</v>
          </cell>
          <cell r="C786">
            <v>0</v>
          </cell>
        </row>
        <row r="787">
          <cell r="A787">
            <v>2111101</v>
          </cell>
          <cell r="B787" t="str">
            <v>生态环境监测与信息</v>
          </cell>
          <cell r="C787">
            <v>0</v>
          </cell>
        </row>
        <row r="788">
          <cell r="A788">
            <v>2111102</v>
          </cell>
          <cell r="B788" t="str">
            <v>生态环境执法监察</v>
          </cell>
          <cell r="C788">
            <v>0</v>
          </cell>
        </row>
        <row r="789">
          <cell r="A789">
            <v>2111103</v>
          </cell>
          <cell r="B789" t="str">
            <v>减排专项支出</v>
          </cell>
          <cell r="C789">
            <v>0</v>
          </cell>
        </row>
        <row r="790">
          <cell r="A790">
            <v>2111104</v>
          </cell>
          <cell r="B790" t="str">
            <v>清洁生产专项支出</v>
          </cell>
          <cell r="C790">
            <v>0</v>
          </cell>
        </row>
        <row r="791">
          <cell r="A791">
            <v>2111199</v>
          </cell>
          <cell r="B791" t="str">
            <v>其他污染减排支出</v>
          </cell>
          <cell r="C791">
            <v>0</v>
          </cell>
        </row>
        <row r="792">
          <cell r="A792">
            <v>21112</v>
          </cell>
          <cell r="B792" t="str">
            <v>可再生能源</v>
          </cell>
          <cell r="C792">
            <v>0</v>
          </cell>
        </row>
        <row r="793">
          <cell r="A793">
            <v>2111201</v>
          </cell>
          <cell r="B793" t="str">
            <v>可再生能源</v>
          </cell>
          <cell r="C793">
            <v>0</v>
          </cell>
        </row>
        <row r="794">
          <cell r="A794">
            <v>21113</v>
          </cell>
          <cell r="B794" t="str">
            <v>循环经济</v>
          </cell>
          <cell r="C794">
            <v>0</v>
          </cell>
        </row>
        <row r="795">
          <cell r="A795">
            <v>2111301</v>
          </cell>
          <cell r="B795" t="str">
            <v>循环经济</v>
          </cell>
          <cell r="C795">
            <v>0</v>
          </cell>
        </row>
        <row r="796">
          <cell r="A796">
            <v>21114</v>
          </cell>
          <cell r="B796" t="str">
            <v>能源管理事务</v>
          </cell>
          <cell r="C796">
            <v>0</v>
          </cell>
        </row>
        <row r="797">
          <cell r="A797">
            <v>2111401</v>
          </cell>
          <cell r="B797" t="str">
            <v>行政运行</v>
          </cell>
          <cell r="C797">
            <v>0</v>
          </cell>
        </row>
        <row r="798">
          <cell r="A798">
            <v>2111402</v>
          </cell>
          <cell r="B798" t="str">
            <v>一般行政管理事务</v>
          </cell>
          <cell r="C798">
            <v>0</v>
          </cell>
        </row>
        <row r="799">
          <cell r="A799">
            <v>2111403</v>
          </cell>
          <cell r="B799" t="str">
            <v>机关服务</v>
          </cell>
          <cell r="C799">
            <v>0</v>
          </cell>
        </row>
        <row r="800">
          <cell r="A800">
            <v>2111404</v>
          </cell>
          <cell r="B800" t="str">
            <v>能源预测预警◆</v>
          </cell>
          <cell r="C800">
            <v>0</v>
          </cell>
        </row>
        <row r="801">
          <cell r="A801">
            <v>2111405</v>
          </cell>
          <cell r="B801" t="str">
            <v>能源战略规划与实施◆</v>
          </cell>
          <cell r="C801">
            <v>0</v>
          </cell>
        </row>
        <row r="802">
          <cell r="A802">
            <v>2111406</v>
          </cell>
          <cell r="B802" t="str">
            <v>能源科技装备</v>
          </cell>
          <cell r="C802">
            <v>0</v>
          </cell>
        </row>
        <row r="803">
          <cell r="A803">
            <v>2111407</v>
          </cell>
          <cell r="B803" t="str">
            <v>能源行业管理</v>
          </cell>
          <cell r="C803">
            <v>0</v>
          </cell>
        </row>
        <row r="804">
          <cell r="A804">
            <v>2111408</v>
          </cell>
          <cell r="B804" t="str">
            <v>能源管理</v>
          </cell>
          <cell r="C804">
            <v>0</v>
          </cell>
        </row>
        <row r="805">
          <cell r="A805">
            <v>2111409</v>
          </cell>
          <cell r="B805" t="str">
            <v>石油储备发展管理◆</v>
          </cell>
          <cell r="C805">
            <v>0</v>
          </cell>
        </row>
        <row r="806">
          <cell r="A806">
            <v>2111410</v>
          </cell>
          <cell r="B806" t="str">
            <v>能源调查◆</v>
          </cell>
          <cell r="C806">
            <v>0</v>
          </cell>
        </row>
        <row r="807">
          <cell r="A807">
            <v>2111411</v>
          </cell>
          <cell r="B807" t="str">
            <v>信息化建设</v>
          </cell>
          <cell r="C807">
            <v>0</v>
          </cell>
        </row>
        <row r="808">
          <cell r="A808">
            <v>2111413</v>
          </cell>
          <cell r="B808" t="str">
            <v>农村电网建设</v>
          </cell>
          <cell r="C808">
            <v>0</v>
          </cell>
        </row>
        <row r="809">
          <cell r="A809">
            <v>2111450</v>
          </cell>
          <cell r="B809" t="str">
            <v>事业运行</v>
          </cell>
          <cell r="C809">
            <v>0</v>
          </cell>
        </row>
        <row r="810">
          <cell r="A810">
            <v>2111499</v>
          </cell>
          <cell r="B810" t="str">
            <v>其他能源管理事务支出</v>
          </cell>
          <cell r="C810">
            <v>0</v>
          </cell>
        </row>
        <row r="811">
          <cell r="A811">
            <v>21199</v>
          </cell>
          <cell r="B811" t="str">
            <v>其他节能环保支出</v>
          </cell>
          <cell r="C811">
            <v>0</v>
          </cell>
        </row>
        <row r="812">
          <cell r="A812">
            <v>2119999</v>
          </cell>
          <cell r="B812" t="str">
            <v>其他节能环保支出</v>
          </cell>
          <cell r="C812">
            <v>0</v>
          </cell>
        </row>
        <row r="813">
          <cell r="A813" t="str">
            <v>211A</v>
          </cell>
          <cell r="B813" t="str">
            <v>省对下专项转移支付补助</v>
          </cell>
        </row>
        <row r="814">
          <cell r="A814">
            <v>212</v>
          </cell>
          <cell r="B814" t="str">
            <v>十一、城乡社区支出</v>
          </cell>
          <cell r="C814">
            <v>4716</v>
          </cell>
        </row>
        <row r="815">
          <cell r="A815">
            <v>21201</v>
          </cell>
          <cell r="B815" t="str">
            <v>城乡社区管理事务</v>
          </cell>
          <cell r="C815">
            <v>1189</v>
          </cell>
        </row>
        <row r="816">
          <cell r="A816">
            <v>2120101</v>
          </cell>
          <cell r="B816" t="str">
            <v>行政运行</v>
          </cell>
          <cell r="C816">
            <v>263</v>
          </cell>
        </row>
        <row r="817">
          <cell r="A817">
            <v>2120102</v>
          </cell>
          <cell r="B817" t="str">
            <v>一般行政管理事务</v>
          </cell>
          <cell r="C817">
            <v>0</v>
          </cell>
        </row>
        <row r="818">
          <cell r="A818">
            <v>2120103</v>
          </cell>
          <cell r="B818" t="str">
            <v>机关服务</v>
          </cell>
          <cell r="C818">
            <v>0</v>
          </cell>
        </row>
        <row r="819">
          <cell r="A819">
            <v>2120104</v>
          </cell>
          <cell r="B819" t="str">
            <v>城管执法</v>
          </cell>
          <cell r="C819">
            <v>520</v>
          </cell>
        </row>
        <row r="820">
          <cell r="A820">
            <v>2120105</v>
          </cell>
          <cell r="B820" t="str">
            <v>工程建设标准规范编制与监管</v>
          </cell>
          <cell r="C820">
            <v>0</v>
          </cell>
        </row>
        <row r="821">
          <cell r="A821">
            <v>2120106</v>
          </cell>
          <cell r="B821" t="str">
            <v>工程建设管理</v>
          </cell>
          <cell r="C821">
            <v>117</v>
          </cell>
        </row>
        <row r="822">
          <cell r="A822">
            <v>2120107</v>
          </cell>
          <cell r="B822" t="str">
            <v>市政公用行业市场监管</v>
          </cell>
          <cell r="C822">
            <v>0</v>
          </cell>
        </row>
        <row r="823">
          <cell r="A823">
            <v>2120109</v>
          </cell>
          <cell r="B823" t="str">
            <v>住宅建设与房地产市场监管</v>
          </cell>
          <cell r="C823">
            <v>0</v>
          </cell>
        </row>
        <row r="824">
          <cell r="A824">
            <v>2120110</v>
          </cell>
          <cell r="B824" t="str">
            <v>执业资格注册、资质审查</v>
          </cell>
          <cell r="C824">
            <v>0</v>
          </cell>
        </row>
        <row r="825">
          <cell r="A825">
            <v>2120199</v>
          </cell>
          <cell r="B825" t="str">
            <v>其他城乡社区管理事务支出</v>
          </cell>
          <cell r="C825">
            <v>289</v>
          </cell>
        </row>
        <row r="826">
          <cell r="A826">
            <v>21202</v>
          </cell>
          <cell r="B826" t="str">
            <v>城乡社区规划与管理</v>
          </cell>
          <cell r="C826">
            <v>0</v>
          </cell>
        </row>
        <row r="827">
          <cell r="A827">
            <v>2120201</v>
          </cell>
          <cell r="B827" t="str">
            <v>城乡社区规划与管理</v>
          </cell>
          <cell r="C827">
            <v>0</v>
          </cell>
        </row>
        <row r="828">
          <cell r="A828">
            <v>21203</v>
          </cell>
          <cell r="B828" t="str">
            <v>城乡社区公共设施</v>
          </cell>
          <cell r="C828">
            <v>93</v>
          </cell>
        </row>
        <row r="829">
          <cell r="A829">
            <v>2120303</v>
          </cell>
          <cell r="B829" t="str">
            <v>小城镇基础设施建设</v>
          </cell>
          <cell r="C829">
            <v>13</v>
          </cell>
        </row>
        <row r="830">
          <cell r="A830">
            <v>2120399</v>
          </cell>
          <cell r="B830" t="str">
            <v>其他城乡社区公共设施支出</v>
          </cell>
          <cell r="C830">
            <v>80</v>
          </cell>
        </row>
        <row r="831">
          <cell r="A831">
            <v>21205</v>
          </cell>
          <cell r="B831" t="str">
            <v>城乡社区环境卫生</v>
          </cell>
          <cell r="C831">
            <v>869</v>
          </cell>
        </row>
        <row r="832">
          <cell r="A832">
            <v>2120501</v>
          </cell>
          <cell r="B832" t="str">
            <v>城乡社区环境卫生</v>
          </cell>
          <cell r="C832">
            <v>869</v>
          </cell>
        </row>
        <row r="833">
          <cell r="A833">
            <v>21206</v>
          </cell>
          <cell r="B833" t="str">
            <v>建设市场管理与监督</v>
          </cell>
          <cell r="C833">
            <v>0</v>
          </cell>
        </row>
        <row r="834">
          <cell r="A834">
            <v>2120601</v>
          </cell>
          <cell r="B834" t="str">
            <v>建设市场管理与监督</v>
          </cell>
          <cell r="C834">
            <v>0</v>
          </cell>
        </row>
        <row r="835">
          <cell r="A835">
            <v>21299</v>
          </cell>
          <cell r="B835" t="str">
            <v>其他城乡社区支出</v>
          </cell>
          <cell r="C835">
            <v>2565</v>
          </cell>
        </row>
        <row r="836">
          <cell r="A836">
            <v>2129999</v>
          </cell>
          <cell r="B836" t="str">
            <v>其他城乡社区支出</v>
          </cell>
          <cell r="C836">
            <v>2565</v>
          </cell>
        </row>
        <row r="837">
          <cell r="A837" t="str">
            <v>212A</v>
          </cell>
          <cell r="B837" t="str">
            <v>省对下专项转移支付补助</v>
          </cell>
        </row>
        <row r="838">
          <cell r="A838">
            <v>213</v>
          </cell>
          <cell r="B838" t="str">
            <v>十二、农林水支出</v>
          </cell>
          <cell r="C838">
            <v>24021</v>
          </cell>
        </row>
        <row r="839">
          <cell r="A839">
            <v>21301</v>
          </cell>
          <cell r="B839" t="str">
            <v>农业农村</v>
          </cell>
          <cell r="C839">
            <v>7328</v>
          </cell>
        </row>
        <row r="840">
          <cell r="A840">
            <v>2130101</v>
          </cell>
          <cell r="B840" t="str">
            <v>行政运行</v>
          </cell>
          <cell r="C840">
            <v>409</v>
          </cell>
        </row>
        <row r="841">
          <cell r="A841">
            <v>2130102</v>
          </cell>
          <cell r="B841" t="str">
            <v>一般行政管理事务</v>
          </cell>
          <cell r="C841">
            <v>8</v>
          </cell>
        </row>
        <row r="842">
          <cell r="A842">
            <v>2130103</v>
          </cell>
          <cell r="B842" t="str">
            <v>机关服务</v>
          </cell>
          <cell r="C842">
            <v>0</v>
          </cell>
        </row>
        <row r="843">
          <cell r="A843">
            <v>2130104</v>
          </cell>
          <cell r="B843" t="str">
            <v>事业运行</v>
          </cell>
          <cell r="C843">
            <v>2235</v>
          </cell>
        </row>
        <row r="844">
          <cell r="A844">
            <v>2130105</v>
          </cell>
          <cell r="B844" t="str">
            <v>农垦运行</v>
          </cell>
          <cell r="C844">
            <v>0</v>
          </cell>
        </row>
        <row r="845">
          <cell r="A845">
            <v>2130106</v>
          </cell>
          <cell r="B845" t="str">
            <v>科技转化与推广服务★</v>
          </cell>
          <cell r="C845">
            <v>1314</v>
          </cell>
        </row>
        <row r="846">
          <cell r="A846">
            <v>2130108</v>
          </cell>
          <cell r="B846" t="str">
            <v>病虫害控制</v>
          </cell>
          <cell r="C846">
            <v>111</v>
          </cell>
        </row>
        <row r="847">
          <cell r="A847">
            <v>2130109</v>
          </cell>
          <cell r="B847" t="str">
            <v>农产品质量安全</v>
          </cell>
          <cell r="C847">
            <v>6</v>
          </cell>
        </row>
        <row r="848">
          <cell r="A848">
            <v>2130110</v>
          </cell>
          <cell r="B848" t="str">
            <v>执法监管</v>
          </cell>
          <cell r="C848">
            <v>0</v>
          </cell>
        </row>
        <row r="849">
          <cell r="A849">
            <v>2130111</v>
          </cell>
          <cell r="B849" t="str">
            <v>统计监测与信息服务</v>
          </cell>
          <cell r="C849">
            <v>104</v>
          </cell>
        </row>
        <row r="850">
          <cell r="A850">
            <v>2130112</v>
          </cell>
          <cell r="B850" t="str">
            <v>行业业务管理</v>
          </cell>
          <cell r="C850">
            <v>0</v>
          </cell>
        </row>
        <row r="851">
          <cell r="A851">
            <v>2130114</v>
          </cell>
          <cell r="B851" t="str">
            <v>对外交流与合作</v>
          </cell>
          <cell r="C851">
            <v>0</v>
          </cell>
        </row>
        <row r="852">
          <cell r="A852">
            <v>2130119</v>
          </cell>
          <cell r="B852" t="str">
            <v>防灾救灾</v>
          </cell>
          <cell r="C852">
            <v>0</v>
          </cell>
        </row>
        <row r="853">
          <cell r="A853">
            <v>2130120</v>
          </cell>
          <cell r="B853" t="str">
            <v>稳定农民收入补贴</v>
          </cell>
          <cell r="C853">
            <v>0</v>
          </cell>
        </row>
        <row r="854">
          <cell r="A854">
            <v>2130121</v>
          </cell>
          <cell r="B854" t="str">
            <v>农业结构调整补贴</v>
          </cell>
          <cell r="C854">
            <v>0</v>
          </cell>
        </row>
        <row r="855">
          <cell r="A855">
            <v>2130122</v>
          </cell>
          <cell r="B855" t="str">
            <v>农业生产发展★</v>
          </cell>
          <cell r="C855">
            <v>20</v>
          </cell>
        </row>
        <row r="856">
          <cell r="A856">
            <v>2130124</v>
          </cell>
          <cell r="B856" t="str">
            <v>农村合作经济</v>
          </cell>
          <cell r="C856">
            <v>9</v>
          </cell>
        </row>
        <row r="857">
          <cell r="A857">
            <v>2130125</v>
          </cell>
          <cell r="B857" t="str">
            <v>农产品加工与促销</v>
          </cell>
          <cell r="C857">
            <v>1</v>
          </cell>
        </row>
        <row r="858">
          <cell r="A858">
            <v>2130126</v>
          </cell>
          <cell r="B858" t="str">
            <v>农村社会事业</v>
          </cell>
          <cell r="C858">
            <v>677</v>
          </cell>
        </row>
        <row r="859">
          <cell r="A859">
            <v>2130135</v>
          </cell>
          <cell r="B859" t="str">
            <v>农业资源保护修复与利用</v>
          </cell>
          <cell r="C859">
            <v>0</v>
          </cell>
        </row>
        <row r="860">
          <cell r="A860">
            <v>2130142</v>
          </cell>
          <cell r="B860" t="str">
            <v>农村道路建设</v>
          </cell>
          <cell r="C860">
            <v>0</v>
          </cell>
        </row>
        <row r="861">
          <cell r="A861">
            <v>2130148</v>
          </cell>
          <cell r="B861" t="str">
            <v>渔业发展</v>
          </cell>
          <cell r="C861">
            <v>0</v>
          </cell>
        </row>
        <row r="862">
          <cell r="A862">
            <v>2130152</v>
          </cell>
          <cell r="B862" t="str">
            <v>对高校毕业生到基层任职补助</v>
          </cell>
          <cell r="C862">
            <v>0</v>
          </cell>
        </row>
        <row r="863">
          <cell r="A863">
            <v>2130153</v>
          </cell>
          <cell r="B863" t="str">
            <v>农田建设</v>
          </cell>
          <cell r="C863">
            <v>1071</v>
          </cell>
        </row>
        <row r="864">
          <cell r="A864">
            <v>2130199</v>
          </cell>
          <cell r="B864" t="str">
            <v>其他农业农村支出</v>
          </cell>
          <cell r="C864">
            <v>1363</v>
          </cell>
        </row>
        <row r="865">
          <cell r="A865">
            <v>21302</v>
          </cell>
          <cell r="B865" t="str">
            <v>林业和草原</v>
          </cell>
          <cell r="C865">
            <v>2523</v>
          </cell>
        </row>
        <row r="866">
          <cell r="A866">
            <v>2130201</v>
          </cell>
          <cell r="B866" t="str">
            <v>行政运行</v>
          </cell>
          <cell r="C866">
            <v>297</v>
          </cell>
        </row>
        <row r="867">
          <cell r="A867">
            <v>2130202</v>
          </cell>
          <cell r="B867" t="str">
            <v>一般行政管理事务</v>
          </cell>
          <cell r="C867">
            <v>0</v>
          </cell>
        </row>
        <row r="868">
          <cell r="A868">
            <v>2130203</v>
          </cell>
          <cell r="B868" t="str">
            <v>机关服务</v>
          </cell>
          <cell r="C868">
            <v>0</v>
          </cell>
        </row>
        <row r="869">
          <cell r="A869">
            <v>2130204</v>
          </cell>
          <cell r="B869" t="str">
            <v>事业机构</v>
          </cell>
          <cell r="C869">
            <v>383</v>
          </cell>
        </row>
        <row r="870">
          <cell r="A870">
            <v>2130205</v>
          </cell>
          <cell r="B870" t="str">
            <v>森林资源培育</v>
          </cell>
          <cell r="C870">
            <v>1168</v>
          </cell>
        </row>
        <row r="871">
          <cell r="A871">
            <v>2130206</v>
          </cell>
          <cell r="B871" t="str">
            <v>技术推广与转化</v>
          </cell>
          <cell r="C871">
            <v>0</v>
          </cell>
        </row>
        <row r="872">
          <cell r="A872">
            <v>2130207</v>
          </cell>
          <cell r="B872" t="str">
            <v>森林资源管理</v>
          </cell>
          <cell r="C872">
            <v>0</v>
          </cell>
        </row>
        <row r="873">
          <cell r="A873">
            <v>2130209</v>
          </cell>
          <cell r="B873" t="str">
            <v>森林生态效益补偿</v>
          </cell>
          <cell r="C873">
            <v>40</v>
          </cell>
        </row>
        <row r="874">
          <cell r="A874">
            <v>2130210</v>
          </cell>
          <cell r="B874" t="str">
            <v>自然保护区等管理◆</v>
          </cell>
          <cell r="C874">
            <v>0</v>
          </cell>
        </row>
        <row r="875">
          <cell r="A875">
            <v>2130211</v>
          </cell>
          <cell r="B875" t="str">
            <v>动植物保护</v>
          </cell>
          <cell r="C875">
            <v>20</v>
          </cell>
        </row>
        <row r="876">
          <cell r="A876">
            <v>2130212</v>
          </cell>
          <cell r="B876" t="str">
            <v>湿地保护</v>
          </cell>
          <cell r="C876">
            <v>0</v>
          </cell>
        </row>
        <row r="877">
          <cell r="A877">
            <v>2130213</v>
          </cell>
          <cell r="B877" t="str">
            <v>执法与监督</v>
          </cell>
          <cell r="C877">
            <v>30</v>
          </cell>
        </row>
        <row r="878">
          <cell r="A878">
            <v>2130217</v>
          </cell>
          <cell r="B878" t="str">
            <v>防沙治沙</v>
          </cell>
          <cell r="C878">
            <v>0</v>
          </cell>
        </row>
        <row r="879">
          <cell r="A879">
            <v>2130220</v>
          </cell>
          <cell r="B879" t="str">
            <v>对外合作与交流</v>
          </cell>
          <cell r="C879">
            <v>0</v>
          </cell>
        </row>
        <row r="880">
          <cell r="A880">
            <v>2130221</v>
          </cell>
          <cell r="B880" t="str">
            <v>产业化管理</v>
          </cell>
          <cell r="C880">
            <v>0</v>
          </cell>
        </row>
        <row r="881">
          <cell r="A881">
            <v>2130223</v>
          </cell>
          <cell r="B881" t="str">
            <v>信息管理</v>
          </cell>
          <cell r="C881">
            <v>0</v>
          </cell>
        </row>
        <row r="882">
          <cell r="A882">
            <v>2130226</v>
          </cell>
          <cell r="B882" t="str">
            <v>林区公共支出</v>
          </cell>
          <cell r="C882">
            <v>0</v>
          </cell>
        </row>
        <row r="883">
          <cell r="A883">
            <v>2130227</v>
          </cell>
          <cell r="B883" t="str">
            <v>贷款贴息</v>
          </cell>
          <cell r="C883">
            <v>0</v>
          </cell>
        </row>
        <row r="884">
          <cell r="A884">
            <v>2130232</v>
          </cell>
          <cell r="B884" t="str">
            <v>成品油价格改革对林业的补贴◆</v>
          </cell>
          <cell r="C884">
            <v>0</v>
          </cell>
        </row>
        <row r="885">
          <cell r="A885">
            <v>2130234</v>
          </cell>
          <cell r="B885" t="str">
            <v>林业草原防灾减灾</v>
          </cell>
          <cell r="C885">
            <v>357</v>
          </cell>
        </row>
        <row r="886">
          <cell r="A886">
            <v>2130235</v>
          </cell>
          <cell r="B886" t="str">
            <v>国家公园◆</v>
          </cell>
          <cell r="C886">
            <v>0</v>
          </cell>
        </row>
        <row r="887">
          <cell r="A887">
            <v>2130236</v>
          </cell>
          <cell r="B887" t="str">
            <v>草原管理</v>
          </cell>
          <cell r="C887">
            <v>0</v>
          </cell>
        </row>
        <row r="888">
          <cell r="A888">
            <v>2130237</v>
          </cell>
          <cell r="B888" t="str">
            <v>行业业务管理</v>
          </cell>
          <cell r="C888">
            <v>0</v>
          </cell>
        </row>
        <row r="889">
          <cell r="A889">
            <v>2130299</v>
          </cell>
          <cell r="B889" t="str">
            <v>其他林业和草原支出</v>
          </cell>
          <cell r="C889">
            <v>228</v>
          </cell>
        </row>
        <row r="890">
          <cell r="A890">
            <v>21303</v>
          </cell>
          <cell r="B890" t="str">
            <v>水利</v>
          </cell>
          <cell r="C890">
            <v>5573</v>
          </cell>
        </row>
        <row r="891">
          <cell r="A891">
            <v>2130301</v>
          </cell>
          <cell r="B891" t="str">
            <v>行政运行</v>
          </cell>
          <cell r="C891">
            <v>304</v>
          </cell>
        </row>
        <row r="892">
          <cell r="A892">
            <v>2130302</v>
          </cell>
          <cell r="B892" t="str">
            <v>一般行政管理事务</v>
          </cell>
          <cell r="C892">
            <v>0</v>
          </cell>
        </row>
        <row r="893">
          <cell r="A893">
            <v>2130303</v>
          </cell>
          <cell r="B893" t="str">
            <v>机关服务</v>
          </cell>
          <cell r="C893">
            <v>0</v>
          </cell>
        </row>
        <row r="894">
          <cell r="A894">
            <v>2130304</v>
          </cell>
          <cell r="B894" t="str">
            <v>水利行业业务管理</v>
          </cell>
          <cell r="C894">
            <v>0</v>
          </cell>
        </row>
        <row r="895">
          <cell r="A895">
            <v>2130305</v>
          </cell>
          <cell r="B895" t="str">
            <v>水利工程建设</v>
          </cell>
          <cell r="C895">
            <v>3598</v>
          </cell>
        </row>
        <row r="896">
          <cell r="A896">
            <v>2130306</v>
          </cell>
          <cell r="B896" t="str">
            <v>水利工程运行与维护</v>
          </cell>
          <cell r="C896">
            <v>40</v>
          </cell>
        </row>
        <row r="897">
          <cell r="A897">
            <v>2130307</v>
          </cell>
          <cell r="B897" t="str">
            <v>长江黄河等流域管理</v>
          </cell>
          <cell r="C897">
            <v>0</v>
          </cell>
        </row>
        <row r="898">
          <cell r="A898">
            <v>2130308</v>
          </cell>
          <cell r="B898" t="str">
            <v>水利前期工作</v>
          </cell>
          <cell r="C898">
            <v>0</v>
          </cell>
        </row>
        <row r="899">
          <cell r="A899">
            <v>2130309</v>
          </cell>
          <cell r="B899" t="str">
            <v>水利执法监督</v>
          </cell>
          <cell r="C899">
            <v>0</v>
          </cell>
        </row>
        <row r="900">
          <cell r="A900">
            <v>2130310</v>
          </cell>
          <cell r="B900" t="str">
            <v>水土保持</v>
          </cell>
          <cell r="C900">
            <v>56</v>
          </cell>
        </row>
        <row r="901">
          <cell r="A901">
            <v>2130311</v>
          </cell>
          <cell r="B901" t="str">
            <v>水资源节约管理与保护</v>
          </cell>
          <cell r="C901">
            <v>245</v>
          </cell>
        </row>
        <row r="902">
          <cell r="A902">
            <v>2130312</v>
          </cell>
          <cell r="B902" t="str">
            <v>水质监测</v>
          </cell>
          <cell r="C902">
            <v>20</v>
          </cell>
        </row>
        <row r="903">
          <cell r="A903">
            <v>2130313</v>
          </cell>
          <cell r="B903" t="str">
            <v>水文测报</v>
          </cell>
          <cell r="C903">
            <v>0</v>
          </cell>
        </row>
        <row r="904">
          <cell r="A904">
            <v>2130314</v>
          </cell>
          <cell r="B904" t="str">
            <v>防汛</v>
          </cell>
          <cell r="C904">
            <v>10</v>
          </cell>
        </row>
        <row r="905">
          <cell r="A905">
            <v>2130315</v>
          </cell>
          <cell r="B905" t="str">
            <v>抗旱</v>
          </cell>
          <cell r="C905">
            <v>0</v>
          </cell>
        </row>
        <row r="906">
          <cell r="A906">
            <v>2130316</v>
          </cell>
          <cell r="B906" t="str">
            <v>农村水利</v>
          </cell>
          <cell r="C906">
            <v>0</v>
          </cell>
        </row>
        <row r="907">
          <cell r="A907">
            <v>2130317</v>
          </cell>
          <cell r="B907" t="str">
            <v>水利技术推广</v>
          </cell>
          <cell r="C907">
            <v>0</v>
          </cell>
        </row>
        <row r="908">
          <cell r="A908">
            <v>2130318</v>
          </cell>
          <cell r="B908" t="str">
            <v>国际河流治理与管理</v>
          </cell>
          <cell r="C908">
            <v>0</v>
          </cell>
        </row>
        <row r="909">
          <cell r="A909">
            <v>2130319</v>
          </cell>
          <cell r="B909" t="str">
            <v>江河湖库水系综合整治</v>
          </cell>
          <cell r="C909">
            <v>833</v>
          </cell>
        </row>
        <row r="910">
          <cell r="A910">
            <v>2130321</v>
          </cell>
          <cell r="B910" t="str">
            <v>大中型水库移民后期扶持专项支出</v>
          </cell>
          <cell r="C910">
            <v>0</v>
          </cell>
        </row>
        <row r="911">
          <cell r="A911">
            <v>2130322</v>
          </cell>
          <cell r="B911" t="str">
            <v>水利安全监督</v>
          </cell>
          <cell r="C911">
            <v>0</v>
          </cell>
        </row>
        <row r="912">
          <cell r="A912">
            <v>2130333</v>
          </cell>
          <cell r="B912" t="str">
            <v>信息管理</v>
          </cell>
          <cell r="C912">
            <v>4</v>
          </cell>
        </row>
        <row r="913">
          <cell r="A913">
            <v>2130334</v>
          </cell>
          <cell r="B913" t="str">
            <v>水利建设征地及移民支出</v>
          </cell>
          <cell r="C913">
            <v>0</v>
          </cell>
        </row>
        <row r="914">
          <cell r="A914">
            <v>2130335</v>
          </cell>
          <cell r="B914" t="str">
            <v>农村供水★</v>
          </cell>
          <cell r="C914">
            <v>32</v>
          </cell>
        </row>
        <row r="915">
          <cell r="A915">
            <v>2130336</v>
          </cell>
          <cell r="B915" t="str">
            <v>南水北调工程建设</v>
          </cell>
          <cell r="C915">
            <v>0</v>
          </cell>
        </row>
        <row r="916">
          <cell r="A916">
            <v>2130337</v>
          </cell>
          <cell r="B916" t="str">
            <v>南水北调工程管理</v>
          </cell>
          <cell r="C916">
            <v>0</v>
          </cell>
        </row>
        <row r="917">
          <cell r="A917">
            <v>2130399</v>
          </cell>
          <cell r="B917" t="str">
            <v>其他水利支出</v>
          </cell>
          <cell r="C917">
            <v>431</v>
          </cell>
        </row>
        <row r="918">
          <cell r="A918">
            <v>21305</v>
          </cell>
          <cell r="B918" t="str">
            <v>巩固脱贫攻坚成果衔接乡村振兴★</v>
          </cell>
          <cell r="C918">
            <v>3896</v>
          </cell>
        </row>
        <row r="919">
          <cell r="A919">
            <v>2130501</v>
          </cell>
          <cell r="B919" t="str">
            <v>行政运行</v>
          </cell>
          <cell r="C919">
            <v>0</v>
          </cell>
        </row>
        <row r="920">
          <cell r="A920">
            <v>2130502</v>
          </cell>
          <cell r="B920" t="str">
            <v>一般行政管理事务</v>
          </cell>
          <cell r="C920">
            <v>0</v>
          </cell>
        </row>
        <row r="921">
          <cell r="A921">
            <v>2130503</v>
          </cell>
          <cell r="B921" t="str">
            <v>机关服务</v>
          </cell>
          <cell r="C921">
            <v>0</v>
          </cell>
        </row>
        <row r="922">
          <cell r="A922">
            <v>2130504</v>
          </cell>
          <cell r="B922" t="str">
            <v>农村基础设施建设</v>
          </cell>
          <cell r="C922">
            <v>3366</v>
          </cell>
        </row>
        <row r="923">
          <cell r="A923">
            <v>2130505</v>
          </cell>
          <cell r="B923" t="str">
            <v>生产发展</v>
          </cell>
          <cell r="C923">
            <v>500</v>
          </cell>
        </row>
        <row r="924">
          <cell r="A924">
            <v>2130506</v>
          </cell>
          <cell r="B924" t="str">
            <v>社会发展</v>
          </cell>
          <cell r="C924">
            <v>0</v>
          </cell>
        </row>
        <row r="925">
          <cell r="A925">
            <v>2130507</v>
          </cell>
          <cell r="B925" t="str">
            <v>贷款奖补和贴息</v>
          </cell>
          <cell r="C925">
            <v>0</v>
          </cell>
        </row>
        <row r="926">
          <cell r="A926">
            <v>2130508</v>
          </cell>
          <cell r="B926" t="str">
            <v>“三西”农业建设专项补助</v>
          </cell>
          <cell r="C926">
            <v>0</v>
          </cell>
        </row>
        <row r="927">
          <cell r="A927">
            <v>2130550</v>
          </cell>
          <cell r="B927" t="str">
            <v>事业运行</v>
          </cell>
          <cell r="C927">
            <v>0</v>
          </cell>
        </row>
        <row r="928">
          <cell r="A928">
            <v>2130599</v>
          </cell>
          <cell r="B928" t="str">
            <v>其他巩固脱贫攻坚成果衔接乡村振兴支出★</v>
          </cell>
          <cell r="C928">
            <v>30</v>
          </cell>
        </row>
        <row r="929">
          <cell r="A929">
            <v>21307</v>
          </cell>
          <cell r="B929" t="str">
            <v>农村综合改革</v>
          </cell>
          <cell r="C929">
            <v>1751</v>
          </cell>
        </row>
        <row r="930">
          <cell r="A930">
            <v>2130701</v>
          </cell>
          <cell r="B930" t="str">
            <v>对村级公益事业建设的补助</v>
          </cell>
          <cell r="C930">
            <v>2</v>
          </cell>
        </row>
        <row r="931">
          <cell r="A931">
            <v>2130704</v>
          </cell>
          <cell r="B931" t="str">
            <v>国有农场办社会职能改革补助</v>
          </cell>
          <cell r="C931">
            <v>0</v>
          </cell>
        </row>
        <row r="932">
          <cell r="A932">
            <v>2130705</v>
          </cell>
          <cell r="B932" t="str">
            <v>对村民委员会和村党支部的补助</v>
          </cell>
          <cell r="C932">
            <v>1749</v>
          </cell>
        </row>
        <row r="933">
          <cell r="A933">
            <v>2130706</v>
          </cell>
          <cell r="B933" t="str">
            <v>对村集体经济组织的补助</v>
          </cell>
          <cell r="C933">
            <v>0</v>
          </cell>
        </row>
        <row r="934">
          <cell r="A934">
            <v>2130707</v>
          </cell>
          <cell r="B934" t="str">
            <v>农村综合改革示范试点补助</v>
          </cell>
          <cell r="C934">
            <v>0</v>
          </cell>
        </row>
        <row r="935">
          <cell r="A935">
            <v>2130799</v>
          </cell>
          <cell r="B935" t="str">
            <v>其他农村综合改革支出</v>
          </cell>
          <cell r="C935">
            <v>0</v>
          </cell>
        </row>
        <row r="936">
          <cell r="A936">
            <v>21308</v>
          </cell>
          <cell r="B936" t="str">
            <v>普惠金融发展支出</v>
          </cell>
          <cell r="C936">
            <v>2550</v>
          </cell>
        </row>
        <row r="937">
          <cell r="A937">
            <v>2130801</v>
          </cell>
          <cell r="B937" t="str">
            <v>支持农村金融机构</v>
          </cell>
          <cell r="C937">
            <v>0</v>
          </cell>
        </row>
        <row r="938">
          <cell r="A938">
            <v>2130802</v>
          </cell>
          <cell r="B938" t="str">
            <v>涉农贷款增量奖励◆</v>
          </cell>
          <cell r="C938">
            <v>0</v>
          </cell>
        </row>
        <row r="939">
          <cell r="A939">
            <v>2130803</v>
          </cell>
          <cell r="B939" t="str">
            <v>农业保险保费补贴</v>
          </cell>
          <cell r="C939">
            <v>142</v>
          </cell>
        </row>
        <row r="940">
          <cell r="A940">
            <v>2130804</v>
          </cell>
          <cell r="B940" t="str">
            <v>创业担保贷款贴息及奖补</v>
          </cell>
          <cell r="C940">
            <v>2356</v>
          </cell>
        </row>
        <row r="941">
          <cell r="A941">
            <v>2130805</v>
          </cell>
          <cell r="B941" t="str">
            <v>补充创业担保贷款基金</v>
          </cell>
          <cell r="C941">
            <v>0</v>
          </cell>
        </row>
        <row r="942">
          <cell r="A942">
            <v>2130899</v>
          </cell>
          <cell r="B942" t="str">
            <v>其他普惠金融发展支出</v>
          </cell>
          <cell r="C942">
            <v>52</v>
          </cell>
        </row>
        <row r="943">
          <cell r="A943">
            <v>21309</v>
          </cell>
          <cell r="B943" t="str">
            <v>目标价格补贴</v>
          </cell>
          <cell r="C943">
            <v>0</v>
          </cell>
        </row>
        <row r="944">
          <cell r="A944">
            <v>2130901</v>
          </cell>
          <cell r="B944" t="str">
            <v>棉花目标价格补贴</v>
          </cell>
          <cell r="C944">
            <v>0</v>
          </cell>
        </row>
        <row r="945">
          <cell r="A945">
            <v>2130999</v>
          </cell>
          <cell r="B945" t="str">
            <v>其他目标价格补贴</v>
          </cell>
          <cell r="C945">
            <v>0</v>
          </cell>
        </row>
        <row r="946">
          <cell r="A946">
            <v>21399</v>
          </cell>
          <cell r="B946" t="str">
            <v>其他农林水支出</v>
          </cell>
          <cell r="C946">
            <v>400</v>
          </cell>
        </row>
        <row r="947">
          <cell r="A947">
            <v>2139901</v>
          </cell>
          <cell r="B947" t="str">
            <v>化解其他公益性乡村债务支出</v>
          </cell>
          <cell r="C947">
            <v>0</v>
          </cell>
        </row>
        <row r="948">
          <cell r="A948">
            <v>2139999</v>
          </cell>
          <cell r="B948" t="str">
            <v>其他农林水支出</v>
          </cell>
          <cell r="C948">
            <v>400</v>
          </cell>
        </row>
        <row r="949">
          <cell r="A949" t="str">
            <v>213A</v>
          </cell>
          <cell r="B949" t="str">
            <v>省对下专项转移支付补助</v>
          </cell>
        </row>
        <row r="950">
          <cell r="A950" t="str">
            <v>213B</v>
          </cell>
          <cell r="B950" t="str">
            <v>省对下一般性转移支付补助（农村综合改革）</v>
          </cell>
        </row>
        <row r="951">
          <cell r="A951">
            <v>214</v>
          </cell>
          <cell r="B951" t="str">
            <v>十三、交通运输支出</v>
          </cell>
          <cell r="C951">
            <v>2847</v>
          </cell>
        </row>
        <row r="952">
          <cell r="A952">
            <v>21401</v>
          </cell>
          <cell r="B952" t="str">
            <v>公路水路运输</v>
          </cell>
          <cell r="C952">
            <v>2847</v>
          </cell>
        </row>
        <row r="953">
          <cell r="A953">
            <v>2140101</v>
          </cell>
          <cell r="B953" t="str">
            <v>行政运行</v>
          </cell>
          <cell r="C953">
            <v>111</v>
          </cell>
        </row>
        <row r="954">
          <cell r="A954">
            <v>2140102</v>
          </cell>
          <cell r="B954" t="str">
            <v>一般行政管理事务</v>
          </cell>
          <cell r="C954">
            <v>0</v>
          </cell>
        </row>
        <row r="955">
          <cell r="A955">
            <v>2140103</v>
          </cell>
          <cell r="B955" t="str">
            <v>机关服务</v>
          </cell>
          <cell r="C955">
            <v>0</v>
          </cell>
        </row>
        <row r="956">
          <cell r="A956">
            <v>2140104</v>
          </cell>
          <cell r="B956" t="str">
            <v>公路建设</v>
          </cell>
          <cell r="C956">
            <v>160</v>
          </cell>
        </row>
        <row r="957">
          <cell r="A957">
            <v>2140106</v>
          </cell>
          <cell r="B957" t="str">
            <v>公路养护</v>
          </cell>
          <cell r="C957">
            <v>1311</v>
          </cell>
        </row>
        <row r="958">
          <cell r="A958">
            <v>2140109</v>
          </cell>
          <cell r="B958" t="str">
            <v>交通运输信息化建设</v>
          </cell>
          <cell r="C958">
            <v>0</v>
          </cell>
        </row>
        <row r="959">
          <cell r="A959">
            <v>2140110</v>
          </cell>
          <cell r="B959" t="str">
            <v>公路和运输安全</v>
          </cell>
          <cell r="C959">
            <v>0</v>
          </cell>
        </row>
        <row r="960">
          <cell r="A960">
            <v>2140111</v>
          </cell>
          <cell r="B960" t="str">
            <v>公路还贷专项</v>
          </cell>
          <cell r="C960">
            <v>0</v>
          </cell>
        </row>
        <row r="961">
          <cell r="A961">
            <v>2140112</v>
          </cell>
          <cell r="B961" t="str">
            <v>公路运输管理</v>
          </cell>
          <cell r="C961">
            <v>0</v>
          </cell>
        </row>
        <row r="962">
          <cell r="A962">
            <v>2140114</v>
          </cell>
          <cell r="B962" t="str">
            <v>公路和运输技术标准化建设</v>
          </cell>
          <cell r="C962">
            <v>0</v>
          </cell>
        </row>
        <row r="963">
          <cell r="A963">
            <v>2140122</v>
          </cell>
          <cell r="B963" t="str">
            <v>港口设施</v>
          </cell>
          <cell r="C963">
            <v>0</v>
          </cell>
        </row>
        <row r="964">
          <cell r="A964">
            <v>2140123</v>
          </cell>
          <cell r="B964" t="str">
            <v>航道维护</v>
          </cell>
          <cell r="C964">
            <v>0</v>
          </cell>
        </row>
        <row r="965">
          <cell r="A965">
            <v>2140127</v>
          </cell>
          <cell r="B965" t="str">
            <v>船舶检验</v>
          </cell>
          <cell r="C965">
            <v>0</v>
          </cell>
        </row>
        <row r="966">
          <cell r="A966">
            <v>2140128</v>
          </cell>
          <cell r="B966" t="str">
            <v>救助打捞</v>
          </cell>
          <cell r="C966">
            <v>0</v>
          </cell>
        </row>
        <row r="967">
          <cell r="A967">
            <v>2140129</v>
          </cell>
          <cell r="B967" t="str">
            <v>内河运输</v>
          </cell>
          <cell r="C967">
            <v>0</v>
          </cell>
        </row>
        <row r="968">
          <cell r="A968">
            <v>2140130</v>
          </cell>
          <cell r="B968" t="str">
            <v>远洋运输</v>
          </cell>
          <cell r="C968">
            <v>0</v>
          </cell>
        </row>
        <row r="969">
          <cell r="A969">
            <v>2140131</v>
          </cell>
          <cell r="B969" t="str">
            <v>海事管理</v>
          </cell>
          <cell r="C969">
            <v>0</v>
          </cell>
        </row>
        <row r="970">
          <cell r="A970">
            <v>2140133</v>
          </cell>
          <cell r="B970" t="str">
            <v>航标事业发展支出</v>
          </cell>
          <cell r="C970">
            <v>0</v>
          </cell>
        </row>
        <row r="971">
          <cell r="A971">
            <v>2140136</v>
          </cell>
          <cell r="B971" t="str">
            <v>水路运输管理支出</v>
          </cell>
          <cell r="C971">
            <v>0</v>
          </cell>
        </row>
        <row r="972">
          <cell r="A972">
            <v>2140138</v>
          </cell>
          <cell r="B972" t="str">
            <v>口岸建设</v>
          </cell>
          <cell r="C972">
            <v>0</v>
          </cell>
        </row>
        <row r="973">
          <cell r="A973">
            <v>2140139</v>
          </cell>
          <cell r="B973" t="str">
            <v>取消政府还贷二级公路收费专项支出◆</v>
          </cell>
          <cell r="C973">
            <v>0</v>
          </cell>
        </row>
        <row r="974">
          <cell r="A974">
            <v>2140199</v>
          </cell>
          <cell r="B974" t="str">
            <v>其他公路水路运输支出</v>
          </cell>
          <cell r="C974">
            <v>1265</v>
          </cell>
        </row>
        <row r="975">
          <cell r="A975">
            <v>21402</v>
          </cell>
          <cell r="B975" t="str">
            <v>铁路运输</v>
          </cell>
          <cell r="C975">
            <v>0</v>
          </cell>
        </row>
        <row r="976">
          <cell r="A976">
            <v>2140201</v>
          </cell>
          <cell r="B976" t="str">
            <v>行政运行</v>
          </cell>
          <cell r="C976">
            <v>0</v>
          </cell>
        </row>
        <row r="977">
          <cell r="A977">
            <v>2140202</v>
          </cell>
          <cell r="B977" t="str">
            <v>一般行政管理事务</v>
          </cell>
          <cell r="C977">
            <v>0</v>
          </cell>
        </row>
        <row r="978">
          <cell r="A978">
            <v>2140203</v>
          </cell>
          <cell r="B978" t="str">
            <v>机关服务</v>
          </cell>
          <cell r="C978">
            <v>0</v>
          </cell>
        </row>
        <row r="979">
          <cell r="A979">
            <v>2140204</v>
          </cell>
          <cell r="B979" t="str">
            <v>铁路路网建设</v>
          </cell>
          <cell r="C979">
            <v>0</v>
          </cell>
        </row>
        <row r="980">
          <cell r="A980">
            <v>2140205</v>
          </cell>
          <cell r="B980" t="str">
            <v>铁路还贷专项</v>
          </cell>
          <cell r="C980">
            <v>0</v>
          </cell>
        </row>
        <row r="981">
          <cell r="A981">
            <v>2140206</v>
          </cell>
          <cell r="B981" t="str">
            <v>铁路安全</v>
          </cell>
          <cell r="C981">
            <v>0</v>
          </cell>
        </row>
        <row r="982">
          <cell r="A982">
            <v>2140207</v>
          </cell>
          <cell r="B982" t="str">
            <v>铁路专项运输</v>
          </cell>
          <cell r="C982">
            <v>0</v>
          </cell>
        </row>
        <row r="983">
          <cell r="A983">
            <v>2140208</v>
          </cell>
          <cell r="B983" t="str">
            <v>行业监管</v>
          </cell>
          <cell r="C983">
            <v>0</v>
          </cell>
        </row>
        <row r="984">
          <cell r="A984">
            <v>2140299</v>
          </cell>
          <cell r="B984" t="str">
            <v>其他铁路运输支出</v>
          </cell>
          <cell r="C984">
            <v>0</v>
          </cell>
        </row>
        <row r="985">
          <cell r="A985">
            <v>21403</v>
          </cell>
          <cell r="B985" t="str">
            <v>民用航空运输</v>
          </cell>
          <cell r="C985">
            <v>0</v>
          </cell>
        </row>
        <row r="986">
          <cell r="A986">
            <v>2140301</v>
          </cell>
          <cell r="B986" t="str">
            <v>行政运行</v>
          </cell>
          <cell r="C986">
            <v>0</v>
          </cell>
        </row>
        <row r="987">
          <cell r="A987">
            <v>2140302</v>
          </cell>
          <cell r="B987" t="str">
            <v>一般行政管理事务</v>
          </cell>
          <cell r="C987">
            <v>0</v>
          </cell>
        </row>
        <row r="988">
          <cell r="A988">
            <v>2140303</v>
          </cell>
          <cell r="B988" t="str">
            <v>机关服务</v>
          </cell>
          <cell r="C988">
            <v>0</v>
          </cell>
        </row>
        <row r="989">
          <cell r="A989">
            <v>2140304</v>
          </cell>
          <cell r="B989" t="str">
            <v>机场建设</v>
          </cell>
          <cell r="C989">
            <v>0</v>
          </cell>
        </row>
        <row r="990">
          <cell r="A990">
            <v>2140305</v>
          </cell>
          <cell r="B990" t="str">
            <v>空管系统建设</v>
          </cell>
          <cell r="C990">
            <v>0</v>
          </cell>
        </row>
        <row r="991">
          <cell r="A991">
            <v>2140306</v>
          </cell>
          <cell r="B991" t="str">
            <v>民航还贷专项支出</v>
          </cell>
          <cell r="C991">
            <v>0</v>
          </cell>
        </row>
        <row r="992">
          <cell r="A992">
            <v>2140307</v>
          </cell>
          <cell r="B992" t="str">
            <v>民用航空安全</v>
          </cell>
          <cell r="C992">
            <v>0</v>
          </cell>
        </row>
        <row r="993">
          <cell r="A993">
            <v>2140308</v>
          </cell>
          <cell r="B993" t="str">
            <v>民航专项运输</v>
          </cell>
          <cell r="C993">
            <v>0</v>
          </cell>
        </row>
        <row r="994">
          <cell r="A994">
            <v>2140399</v>
          </cell>
          <cell r="B994" t="str">
            <v>其他民用航空运输支出</v>
          </cell>
          <cell r="C994">
            <v>0</v>
          </cell>
        </row>
        <row r="995">
          <cell r="A995">
            <v>21404</v>
          </cell>
          <cell r="B995" t="str">
            <v>成品油价格改革对交通运输的补贴◆</v>
          </cell>
          <cell r="C995">
            <v>0</v>
          </cell>
        </row>
        <row r="996">
          <cell r="A996">
            <v>2140401</v>
          </cell>
          <cell r="B996" t="str">
            <v>对城市公交的补贴◆</v>
          </cell>
          <cell r="C996">
            <v>0</v>
          </cell>
        </row>
        <row r="997">
          <cell r="A997">
            <v>2140402</v>
          </cell>
          <cell r="B997" t="str">
            <v>对农村道路客运的补贴◆</v>
          </cell>
          <cell r="C997">
            <v>0</v>
          </cell>
        </row>
        <row r="998">
          <cell r="A998">
            <v>2140403</v>
          </cell>
          <cell r="B998" t="str">
            <v>对出租车的补贴◆</v>
          </cell>
          <cell r="C998">
            <v>0</v>
          </cell>
        </row>
        <row r="999">
          <cell r="A999">
            <v>2140499</v>
          </cell>
          <cell r="B999" t="str">
            <v>成品油价格改革补贴其他支出◆</v>
          </cell>
          <cell r="C999">
            <v>0</v>
          </cell>
        </row>
        <row r="1000">
          <cell r="A1000">
            <v>21405</v>
          </cell>
          <cell r="B1000" t="str">
            <v>邮政业支出</v>
          </cell>
          <cell r="C1000">
            <v>0</v>
          </cell>
        </row>
        <row r="1001">
          <cell r="A1001">
            <v>2140501</v>
          </cell>
          <cell r="B1001" t="str">
            <v>行政运行</v>
          </cell>
          <cell r="C1001">
            <v>0</v>
          </cell>
        </row>
        <row r="1002">
          <cell r="A1002">
            <v>2140502</v>
          </cell>
          <cell r="B1002" t="str">
            <v>一般行政管理事务</v>
          </cell>
          <cell r="C1002">
            <v>0</v>
          </cell>
        </row>
        <row r="1003">
          <cell r="A1003">
            <v>2140503</v>
          </cell>
          <cell r="B1003" t="str">
            <v>机关服务</v>
          </cell>
          <cell r="C1003">
            <v>0</v>
          </cell>
        </row>
        <row r="1004">
          <cell r="A1004">
            <v>2140504</v>
          </cell>
          <cell r="B1004" t="str">
            <v>行业监管</v>
          </cell>
          <cell r="C1004">
            <v>0</v>
          </cell>
        </row>
        <row r="1005">
          <cell r="A1005">
            <v>2140505</v>
          </cell>
          <cell r="B1005" t="str">
            <v>邮政普遍服务与特殊服务</v>
          </cell>
          <cell r="C1005">
            <v>0</v>
          </cell>
        </row>
        <row r="1006">
          <cell r="A1006">
            <v>2140599</v>
          </cell>
          <cell r="B1006" t="str">
            <v>其他邮政业支出</v>
          </cell>
          <cell r="C1006">
            <v>0</v>
          </cell>
        </row>
        <row r="1007">
          <cell r="A1007">
            <v>21406</v>
          </cell>
          <cell r="B1007" t="str">
            <v>车辆购置税支出</v>
          </cell>
          <cell r="C1007">
            <v>0</v>
          </cell>
        </row>
        <row r="1008">
          <cell r="A1008">
            <v>2140601</v>
          </cell>
          <cell r="B1008" t="str">
            <v>车辆购置税用于公路等基础设施建设支出</v>
          </cell>
          <cell r="C1008">
            <v>0</v>
          </cell>
        </row>
        <row r="1009">
          <cell r="A1009">
            <v>2140602</v>
          </cell>
          <cell r="B1009" t="str">
            <v>车辆购置税用于农村公路建设支出</v>
          </cell>
          <cell r="C1009">
            <v>0</v>
          </cell>
        </row>
        <row r="1010">
          <cell r="A1010">
            <v>2140603</v>
          </cell>
          <cell r="B1010" t="str">
            <v>车辆购置税用于老旧汽车报废更新补贴</v>
          </cell>
          <cell r="C1010">
            <v>0</v>
          </cell>
        </row>
        <row r="1011">
          <cell r="A1011">
            <v>2140699</v>
          </cell>
          <cell r="B1011" t="str">
            <v>车辆购置税其他支出</v>
          </cell>
          <cell r="C1011">
            <v>0</v>
          </cell>
        </row>
        <row r="1012">
          <cell r="A1012">
            <v>21499</v>
          </cell>
          <cell r="B1012" t="str">
            <v>其他交通运输支出</v>
          </cell>
          <cell r="C1012">
            <v>0</v>
          </cell>
        </row>
        <row r="1013">
          <cell r="A1013">
            <v>2149901</v>
          </cell>
          <cell r="B1013" t="str">
            <v>公共交通运营补助</v>
          </cell>
          <cell r="C1013">
            <v>0</v>
          </cell>
        </row>
        <row r="1014">
          <cell r="A1014">
            <v>2149999</v>
          </cell>
          <cell r="B1014" t="str">
            <v>其他交通运输支出</v>
          </cell>
          <cell r="C1014">
            <v>0</v>
          </cell>
        </row>
        <row r="1015">
          <cell r="A1015" t="str">
            <v>214A</v>
          </cell>
          <cell r="B1015" t="str">
            <v>省对下专项转移支付补助</v>
          </cell>
        </row>
        <row r="1016">
          <cell r="A1016">
            <v>215</v>
          </cell>
          <cell r="B1016" t="str">
            <v>十四、资源勘探工业信息等支出</v>
          </cell>
          <cell r="C1016">
            <v>608</v>
          </cell>
        </row>
        <row r="1017">
          <cell r="A1017">
            <v>21501</v>
          </cell>
          <cell r="B1017" t="str">
            <v>资源勘探开发</v>
          </cell>
          <cell r="C1017">
            <v>0</v>
          </cell>
        </row>
        <row r="1018">
          <cell r="A1018">
            <v>2150101</v>
          </cell>
          <cell r="B1018" t="str">
            <v>行政运行</v>
          </cell>
          <cell r="C1018">
            <v>0</v>
          </cell>
        </row>
        <row r="1019">
          <cell r="A1019">
            <v>2150102</v>
          </cell>
          <cell r="B1019" t="str">
            <v>一般行政管理事务</v>
          </cell>
          <cell r="C1019">
            <v>0</v>
          </cell>
        </row>
        <row r="1020">
          <cell r="A1020">
            <v>2150103</v>
          </cell>
          <cell r="B1020" t="str">
            <v>机关服务</v>
          </cell>
          <cell r="C1020">
            <v>0</v>
          </cell>
        </row>
        <row r="1021">
          <cell r="A1021">
            <v>2150104</v>
          </cell>
          <cell r="B1021" t="str">
            <v>煤炭勘探开采和洗选</v>
          </cell>
          <cell r="C1021">
            <v>0</v>
          </cell>
        </row>
        <row r="1022">
          <cell r="A1022">
            <v>2150105</v>
          </cell>
          <cell r="B1022" t="str">
            <v>石油和天然气勘探开采</v>
          </cell>
          <cell r="C1022">
            <v>0</v>
          </cell>
        </row>
        <row r="1023">
          <cell r="A1023">
            <v>2150106</v>
          </cell>
          <cell r="B1023" t="str">
            <v>黑色金属矿勘探和采选</v>
          </cell>
          <cell r="C1023">
            <v>0</v>
          </cell>
        </row>
        <row r="1024">
          <cell r="A1024">
            <v>2150107</v>
          </cell>
          <cell r="B1024" t="str">
            <v>有色金属矿勘探和采选</v>
          </cell>
          <cell r="C1024">
            <v>0</v>
          </cell>
        </row>
        <row r="1025">
          <cell r="A1025">
            <v>2150108</v>
          </cell>
          <cell r="B1025" t="str">
            <v>非金属矿勘探和采选</v>
          </cell>
          <cell r="C1025">
            <v>0</v>
          </cell>
        </row>
        <row r="1026">
          <cell r="A1026">
            <v>2150199</v>
          </cell>
          <cell r="B1026" t="str">
            <v>其他资源勘探业支出</v>
          </cell>
          <cell r="C1026">
            <v>0</v>
          </cell>
        </row>
        <row r="1027">
          <cell r="A1027">
            <v>21502</v>
          </cell>
          <cell r="B1027" t="str">
            <v>制造业</v>
          </cell>
          <cell r="C1027">
            <v>0</v>
          </cell>
        </row>
        <row r="1028">
          <cell r="A1028">
            <v>2150201</v>
          </cell>
          <cell r="B1028" t="str">
            <v>行政运行</v>
          </cell>
          <cell r="C1028">
            <v>0</v>
          </cell>
        </row>
        <row r="1029">
          <cell r="A1029">
            <v>2150202</v>
          </cell>
          <cell r="B1029" t="str">
            <v>一般行政管理事务</v>
          </cell>
          <cell r="C1029">
            <v>0</v>
          </cell>
        </row>
        <row r="1030">
          <cell r="A1030">
            <v>2150203</v>
          </cell>
          <cell r="B1030" t="str">
            <v>机关服务</v>
          </cell>
          <cell r="C1030">
            <v>0</v>
          </cell>
        </row>
        <row r="1031">
          <cell r="A1031">
            <v>2150204</v>
          </cell>
          <cell r="B1031" t="str">
            <v>纺织业</v>
          </cell>
          <cell r="C1031">
            <v>0</v>
          </cell>
        </row>
        <row r="1032">
          <cell r="A1032">
            <v>2150205</v>
          </cell>
          <cell r="B1032" t="str">
            <v>医药制造业</v>
          </cell>
          <cell r="C1032">
            <v>0</v>
          </cell>
        </row>
        <row r="1033">
          <cell r="A1033">
            <v>2150206</v>
          </cell>
          <cell r="B1033" t="str">
            <v>非金属矿物制品业</v>
          </cell>
          <cell r="C1033">
            <v>0</v>
          </cell>
        </row>
        <row r="1034">
          <cell r="A1034">
            <v>2150207</v>
          </cell>
          <cell r="B1034" t="str">
            <v>通信设备、计算机及其他电子设备制造业</v>
          </cell>
          <cell r="C1034">
            <v>0</v>
          </cell>
        </row>
        <row r="1035">
          <cell r="A1035">
            <v>2150208</v>
          </cell>
          <cell r="B1035" t="str">
            <v>交通运输设备制造业</v>
          </cell>
          <cell r="C1035">
            <v>0</v>
          </cell>
        </row>
        <row r="1036">
          <cell r="A1036">
            <v>2150209</v>
          </cell>
          <cell r="B1036" t="str">
            <v>电气机械及器材制造业</v>
          </cell>
          <cell r="C1036">
            <v>0</v>
          </cell>
        </row>
        <row r="1037">
          <cell r="A1037">
            <v>2150210</v>
          </cell>
          <cell r="B1037" t="str">
            <v>工艺品及其他制造业</v>
          </cell>
          <cell r="C1037">
            <v>0</v>
          </cell>
        </row>
        <row r="1038">
          <cell r="A1038">
            <v>2150212</v>
          </cell>
          <cell r="B1038" t="str">
            <v>石油加工、炼焦及核燃料加工业</v>
          </cell>
          <cell r="C1038">
            <v>0</v>
          </cell>
        </row>
        <row r="1039">
          <cell r="A1039">
            <v>2150213</v>
          </cell>
          <cell r="B1039" t="str">
            <v>化学原料及化学制品制造业</v>
          </cell>
          <cell r="C1039">
            <v>0</v>
          </cell>
        </row>
        <row r="1040">
          <cell r="A1040">
            <v>2150214</v>
          </cell>
          <cell r="B1040" t="str">
            <v>黑色金属冶炼及压延加工业</v>
          </cell>
          <cell r="C1040">
            <v>0</v>
          </cell>
        </row>
        <row r="1041">
          <cell r="A1041">
            <v>2150215</v>
          </cell>
          <cell r="B1041" t="str">
            <v>有色金属冶炼及压延加工业</v>
          </cell>
          <cell r="C1041">
            <v>0</v>
          </cell>
        </row>
        <row r="1042">
          <cell r="A1042">
            <v>2150299</v>
          </cell>
          <cell r="B1042" t="str">
            <v>其他制造业支出</v>
          </cell>
          <cell r="C1042">
            <v>0</v>
          </cell>
        </row>
        <row r="1043">
          <cell r="A1043">
            <v>21503</v>
          </cell>
          <cell r="B1043" t="str">
            <v>建筑业</v>
          </cell>
          <cell r="C1043">
            <v>0</v>
          </cell>
        </row>
        <row r="1044">
          <cell r="A1044">
            <v>2150301</v>
          </cell>
          <cell r="B1044" t="str">
            <v>行政运行</v>
          </cell>
          <cell r="C1044">
            <v>0</v>
          </cell>
        </row>
        <row r="1045">
          <cell r="A1045">
            <v>2150302</v>
          </cell>
          <cell r="B1045" t="str">
            <v>一般行政管理事务</v>
          </cell>
          <cell r="C1045">
            <v>0</v>
          </cell>
        </row>
        <row r="1046">
          <cell r="A1046">
            <v>2150303</v>
          </cell>
          <cell r="B1046" t="str">
            <v>机关服务</v>
          </cell>
          <cell r="C1046">
            <v>0</v>
          </cell>
        </row>
        <row r="1047">
          <cell r="A1047">
            <v>2150399</v>
          </cell>
          <cell r="B1047" t="str">
            <v>其他建筑业支出</v>
          </cell>
          <cell r="C1047">
            <v>0</v>
          </cell>
        </row>
        <row r="1048">
          <cell r="A1048">
            <v>21505</v>
          </cell>
          <cell r="B1048" t="str">
            <v>工业和信息产业监管</v>
          </cell>
          <cell r="C1048">
            <v>572</v>
          </cell>
        </row>
        <row r="1049">
          <cell r="A1049">
            <v>2150501</v>
          </cell>
          <cell r="B1049" t="str">
            <v>行政运行</v>
          </cell>
          <cell r="C1049">
            <v>425</v>
          </cell>
        </row>
        <row r="1050">
          <cell r="A1050">
            <v>2150502</v>
          </cell>
          <cell r="B1050" t="str">
            <v>一般行政管理事务</v>
          </cell>
          <cell r="C1050">
            <v>0</v>
          </cell>
        </row>
        <row r="1051">
          <cell r="A1051">
            <v>2150503</v>
          </cell>
          <cell r="B1051" t="str">
            <v>机关服务</v>
          </cell>
          <cell r="C1051">
            <v>0</v>
          </cell>
        </row>
        <row r="1052">
          <cell r="A1052">
            <v>2150505</v>
          </cell>
          <cell r="B1052" t="str">
            <v>战备应急</v>
          </cell>
          <cell r="C1052">
            <v>0</v>
          </cell>
        </row>
        <row r="1053">
          <cell r="A1053">
            <v>2150507</v>
          </cell>
          <cell r="B1053" t="str">
            <v>专用通信</v>
          </cell>
          <cell r="C1053">
            <v>0</v>
          </cell>
        </row>
        <row r="1054">
          <cell r="A1054">
            <v>2150508</v>
          </cell>
          <cell r="B1054" t="str">
            <v>无线电及信息通信监管</v>
          </cell>
          <cell r="C1054">
            <v>0</v>
          </cell>
        </row>
        <row r="1055">
          <cell r="A1055">
            <v>2150516</v>
          </cell>
          <cell r="B1055" t="str">
            <v>工程建设及运行维护</v>
          </cell>
          <cell r="C1055">
            <v>0</v>
          </cell>
        </row>
        <row r="1056">
          <cell r="A1056">
            <v>2150517</v>
          </cell>
          <cell r="B1056" t="str">
            <v>产业发展</v>
          </cell>
          <cell r="C1056">
            <v>0</v>
          </cell>
        </row>
        <row r="1057">
          <cell r="A1057">
            <v>2150550</v>
          </cell>
          <cell r="B1057" t="str">
            <v>事业运行</v>
          </cell>
          <cell r="C1057">
            <v>20</v>
          </cell>
        </row>
        <row r="1058">
          <cell r="A1058">
            <v>2150599</v>
          </cell>
          <cell r="B1058" t="str">
            <v>其他工业和信息产业监管支出</v>
          </cell>
          <cell r="C1058">
            <v>127</v>
          </cell>
        </row>
        <row r="1059">
          <cell r="A1059">
            <v>21507</v>
          </cell>
          <cell r="B1059" t="str">
            <v>国有资产监管</v>
          </cell>
          <cell r="C1059">
            <v>0</v>
          </cell>
        </row>
        <row r="1060">
          <cell r="A1060">
            <v>2150701</v>
          </cell>
          <cell r="B1060" t="str">
            <v>行政运行</v>
          </cell>
          <cell r="C1060">
            <v>0</v>
          </cell>
        </row>
        <row r="1061">
          <cell r="A1061">
            <v>2150702</v>
          </cell>
          <cell r="B1061" t="str">
            <v>一般行政管理事务</v>
          </cell>
          <cell r="C1061">
            <v>0</v>
          </cell>
        </row>
        <row r="1062">
          <cell r="A1062">
            <v>2150703</v>
          </cell>
          <cell r="B1062" t="str">
            <v>机关服务</v>
          </cell>
          <cell r="C1062">
            <v>0</v>
          </cell>
        </row>
        <row r="1063">
          <cell r="A1063">
            <v>2150704</v>
          </cell>
          <cell r="B1063" t="str">
            <v>国有企业监事会专项</v>
          </cell>
          <cell r="C1063">
            <v>0</v>
          </cell>
        </row>
        <row r="1064">
          <cell r="A1064">
            <v>2150705</v>
          </cell>
          <cell r="B1064" t="str">
            <v>中央企业专项管理</v>
          </cell>
          <cell r="C1064">
            <v>0</v>
          </cell>
        </row>
        <row r="1065">
          <cell r="A1065">
            <v>2150799</v>
          </cell>
          <cell r="B1065" t="str">
            <v>其他国有资产监管支出</v>
          </cell>
          <cell r="C1065">
            <v>0</v>
          </cell>
        </row>
        <row r="1066">
          <cell r="A1066">
            <v>21508</v>
          </cell>
          <cell r="B1066" t="str">
            <v>支持中小企业发展和管理支出</v>
          </cell>
          <cell r="C1066">
            <v>36</v>
          </cell>
        </row>
        <row r="1067">
          <cell r="A1067">
            <v>2150801</v>
          </cell>
          <cell r="B1067" t="str">
            <v>行政运行</v>
          </cell>
          <cell r="C1067">
            <v>0</v>
          </cell>
        </row>
        <row r="1068">
          <cell r="A1068">
            <v>2150802</v>
          </cell>
          <cell r="B1068" t="str">
            <v>一般行政管理事务</v>
          </cell>
          <cell r="C1068">
            <v>0</v>
          </cell>
        </row>
        <row r="1069">
          <cell r="A1069">
            <v>2150803</v>
          </cell>
          <cell r="B1069" t="str">
            <v>机关服务</v>
          </cell>
          <cell r="C1069">
            <v>0</v>
          </cell>
        </row>
        <row r="1070">
          <cell r="A1070">
            <v>2150804</v>
          </cell>
          <cell r="B1070" t="str">
            <v>科技型中小企业技术创新基金</v>
          </cell>
          <cell r="C1070">
            <v>0</v>
          </cell>
        </row>
        <row r="1071">
          <cell r="A1071">
            <v>2150805</v>
          </cell>
          <cell r="B1071" t="str">
            <v>中小企业发展专项★</v>
          </cell>
          <cell r="C1071">
            <v>36</v>
          </cell>
        </row>
        <row r="1072">
          <cell r="A1072">
            <v>2150806</v>
          </cell>
          <cell r="B1072" t="str">
            <v>减免房租补贴</v>
          </cell>
          <cell r="C1072">
            <v>0</v>
          </cell>
        </row>
        <row r="1073">
          <cell r="A1073">
            <v>2150899</v>
          </cell>
          <cell r="B1073" t="str">
            <v>其他支持中小企业发展和管理支出</v>
          </cell>
          <cell r="C1073">
            <v>0</v>
          </cell>
        </row>
        <row r="1074">
          <cell r="A1074">
            <v>21599</v>
          </cell>
          <cell r="B1074" t="str">
            <v>其他资源勘探工业信息等支出</v>
          </cell>
          <cell r="C1074">
            <v>0</v>
          </cell>
        </row>
        <row r="1075">
          <cell r="A1075">
            <v>2159901</v>
          </cell>
          <cell r="B1075" t="str">
            <v>黄金事务</v>
          </cell>
          <cell r="C1075">
            <v>0</v>
          </cell>
        </row>
        <row r="1076">
          <cell r="A1076">
            <v>2159904</v>
          </cell>
          <cell r="B1076" t="str">
            <v>技术改造支出</v>
          </cell>
          <cell r="C1076">
            <v>0</v>
          </cell>
        </row>
        <row r="1077">
          <cell r="A1077">
            <v>2159905</v>
          </cell>
          <cell r="B1077" t="str">
            <v>中药材扶持资金支出</v>
          </cell>
          <cell r="C1077">
            <v>0</v>
          </cell>
        </row>
        <row r="1078">
          <cell r="A1078">
            <v>2159906</v>
          </cell>
          <cell r="B1078" t="str">
            <v>重点产业振兴和技术改造项目贷款贴息</v>
          </cell>
          <cell r="C1078">
            <v>0</v>
          </cell>
        </row>
        <row r="1079">
          <cell r="A1079">
            <v>2159999</v>
          </cell>
          <cell r="B1079" t="str">
            <v>其他资源勘探工业信息等支出</v>
          </cell>
          <cell r="C1079">
            <v>0</v>
          </cell>
        </row>
        <row r="1080">
          <cell r="A1080" t="str">
            <v>215A</v>
          </cell>
          <cell r="B1080" t="str">
            <v>省对下专项转移支付补助</v>
          </cell>
        </row>
        <row r="1081">
          <cell r="A1081">
            <v>216</v>
          </cell>
          <cell r="B1081" t="str">
            <v>十五、商业服务业等支出</v>
          </cell>
          <cell r="C1081">
            <v>321</v>
          </cell>
        </row>
        <row r="1082">
          <cell r="A1082">
            <v>21602</v>
          </cell>
          <cell r="B1082" t="str">
            <v>商业流通事务</v>
          </cell>
          <cell r="C1082">
            <v>321</v>
          </cell>
        </row>
        <row r="1083">
          <cell r="A1083">
            <v>2160201</v>
          </cell>
          <cell r="B1083" t="str">
            <v>行政运行</v>
          </cell>
          <cell r="C1083">
            <v>228</v>
          </cell>
        </row>
        <row r="1084">
          <cell r="A1084">
            <v>2160202</v>
          </cell>
          <cell r="B1084" t="str">
            <v>一般行政管理事务</v>
          </cell>
          <cell r="C1084">
            <v>0</v>
          </cell>
        </row>
        <row r="1085">
          <cell r="A1085">
            <v>2160203</v>
          </cell>
          <cell r="B1085" t="str">
            <v>机关服务</v>
          </cell>
          <cell r="C1085">
            <v>0</v>
          </cell>
        </row>
        <row r="1086">
          <cell r="A1086">
            <v>2160216</v>
          </cell>
          <cell r="B1086" t="str">
            <v>食品流通安全补贴</v>
          </cell>
          <cell r="C1086">
            <v>0</v>
          </cell>
        </row>
        <row r="1087">
          <cell r="A1087">
            <v>2160217</v>
          </cell>
          <cell r="B1087" t="str">
            <v>市场监测及信息管理</v>
          </cell>
          <cell r="C1087">
            <v>0</v>
          </cell>
        </row>
        <row r="1088">
          <cell r="A1088">
            <v>2160218</v>
          </cell>
          <cell r="B1088" t="str">
            <v>民贸企业补贴</v>
          </cell>
          <cell r="C1088">
            <v>0</v>
          </cell>
        </row>
        <row r="1089">
          <cell r="A1089">
            <v>2160219</v>
          </cell>
          <cell r="B1089" t="str">
            <v>民贸民品贷款贴息</v>
          </cell>
          <cell r="C1089">
            <v>0</v>
          </cell>
        </row>
        <row r="1090">
          <cell r="A1090">
            <v>2160250</v>
          </cell>
          <cell r="B1090" t="str">
            <v>事业运行</v>
          </cell>
          <cell r="C1090">
            <v>0</v>
          </cell>
        </row>
        <row r="1091">
          <cell r="A1091">
            <v>2160299</v>
          </cell>
          <cell r="B1091" t="str">
            <v>其他商业流通事务支出</v>
          </cell>
          <cell r="C1091">
            <v>93</v>
          </cell>
        </row>
        <row r="1092">
          <cell r="A1092">
            <v>21606</v>
          </cell>
          <cell r="B1092" t="str">
            <v>涉外发展服务支出</v>
          </cell>
          <cell r="C1092">
            <v>0</v>
          </cell>
        </row>
        <row r="1093">
          <cell r="A1093">
            <v>2160601</v>
          </cell>
          <cell r="B1093" t="str">
            <v>行政运行</v>
          </cell>
          <cell r="C1093">
            <v>0</v>
          </cell>
        </row>
        <row r="1094">
          <cell r="A1094">
            <v>2160602</v>
          </cell>
          <cell r="B1094" t="str">
            <v>一般行政管理事务</v>
          </cell>
          <cell r="C1094">
            <v>0</v>
          </cell>
        </row>
        <row r="1095">
          <cell r="A1095">
            <v>2160603</v>
          </cell>
          <cell r="B1095" t="str">
            <v>机关服务</v>
          </cell>
          <cell r="C1095">
            <v>0</v>
          </cell>
        </row>
        <row r="1096">
          <cell r="A1096">
            <v>2160607</v>
          </cell>
          <cell r="B1096" t="str">
            <v>外商投资环境建设补助资金</v>
          </cell>
          <cell r="C1096">
            <v>0</v>
          </cell>
        </row>
        <row r="1097">
          <cell r="A1097">
            <v>2160699</v>
          </cell>
          <cell r="B1097" t="str">
            <v>其他涉外发展服务支出</v>
          </cell>
          <cell r="C1097">
            <v>0</v>
          </cell>
        </row>
        <row r="1098">
          <cell r="A1098">
            <v>21699</v>
          </cell>
          <cell r="B1098" t="str">
            <v>其他商业服务业等支出</v>
          </cell>
          <cell r="C1098">
            <v>0</v>
          </cell>
        </row>
        <row r="1099">
          <cell r="A1099">
            <v>2169901</v>
          </cell>
          <cell r="B1099" t="str">
            <v>服务业基础设施建设</v>
          </cell>
          <cell r="C1099">
            <v>0</v>
          </cell>
        </row>
        <row r="1100">
          <cell r="A1100">
            <v>2169999</v>
          </cell>
          <cell r="B1100" t="str">
            <v>其他商业服务业等支出</v>
          </cell>
          <cell r="C1100">
            <v>0</v>
          </cell>
        </row>
        <row r="1101">
          <cell r="A1101" t="str">
            <v>216A</v>
          </cell>
          <cell r="B1101" t="str">
            <v>省对下专项转移支付补助</v>
          </cell>
        </row>
        <row r="1102">
          <cell r="A1102">
            <v>217</v>
          </cell>
          <cell r="B1102" t="str">
            <v>十六、金融支出</v>
          </cell>
          <cell r="C1102">
            <v>0</v>
          </cell>
        </row>
        <row r="1103">
          <cell r="A1103">
            <v>21701</v>
          </cell>
          <cell r="B1103" t="str">
            <v>金融部门行政支出</v>
          </cell>
          <cell r="C1103">
            <v>0</v>
          </cell>
        </row>
        <row r="1104">
          <cell r="A1104">
            <v>2170101</v>
          </cell>
          <cell r="B1104" t="str">
            <v>行政运行</v>
          </cell>
          <cell r="C1104">
            <v>0</v>
          </cell>
        </row>
        <row r="1105">
          <cell r="A1105">
            <v>2170102</v>
          </cell>
          <cell r="B1105" t="str">
            <v>一般行政管理事务</v>
          </cell>
          <cell r="C1105">
            <v>0</v>
          </cell>
        </row>
        <row r="1106">
          <cell r="A1106">
            <v>2170103</v>
          </cell>
          <cell r="B1106" t="str">
            <v>机关服务</v>
          </cell>
          <cell r="C1106">
            <v>0</v>
          </cell>
        </row>
        <row r="1107">
          <cell r="A1107">
            <v>2170104</v>
          </cell>
          <cell r="B1107" t="str">
            <v>安全防卫</v>
          </cell>
          <cell r="C1107">
            <v>0</v>
          </cell>
        </row>
        <row r="1108">
          <cell r="A1108">
            <v>2170150</v>
          </cell>
          <cell r="B1108" t="str">
            <v>事业运行</v>
          </cell>
          <cell r="C1108">
            <v>0</v>
          </cell>
        </row>
        <row r="1109">
          <cell r="A1109">
            <v>2170199</v>
          </cell>
          <cell r="B1109" t="str">
            <v>金融部门其他行政支出</v>
          </cell>
          <cell r="C1109">
            <v>0</v>
          </cell>
        </row>
        <row r="1110">
          <cell r="A1110">
            <v>21702</v>
          </cell>
          <cell r="B1110" t="str">
            <v>金融部门监管支出</v>
          </cell>
          <cell r="C1110">
            <v>0</v>
          </cell>
        </row>
        <row r="1111">
          <cell r="A1111">
            <v>2170201</v>
          </cell>
          <cell r="B1111" t="str">
            <v>货币发行</v>
          </cell>
          <cell r="C1111">
            <v>0</v>
          </cell>
        </row>
        <row r="1112">
          <cell r="A1112">
            <v>2170202</v>
          </cell>
          <cell r="B1112" t="str">
            <v>金融服务</v>
          </cell>
          <cell r="C1112">
            <v>0</v>
          </cell>
        </row>
        <row r="1113">
          <cell r="A1113">
            <v>2170203</v>
          </cell>
          <cell r="B1113" t="str">
            <v>反假币</v>
          </cell>
          <cell r="C1113">
            <v>0</v>
          </cell>
        </row>
        <row r="1114">
          <cell r="A1114">
            <v>2170204</v>
          </cell>
          <cell r="B1114" t="str">
            <v>重点金融机构监管</v>
          </cell>
          <cell r="C1114">
            <v>0</v>
          </cell>
        </row>
        <row r="1115">
          <cell r="A1115">
            <v>2170205</v>
          </cell>
          <cell r="B1115" t="str">
            <v>金融稽查与案件处理</v>
          </cell>
          <cell r="C1115">
            <v>0</v>
          </cell>
        </row>
        <row r="1116">
          <cell r="A1116">
            <v>2170206</v>
          </cell>
          <cell r="B1116" t="str">
            <v>金融行业电子化建设</v>
          </cell>
          <cell r="C1116">
            <v>0</v>
          </cell>
        </row>
        <row r="1117">
          <cell r="A1117">
            <v>2170207</v>
          </cell>
          <cell r="B1117" t="str">
            <v>从业人员资格考试</v>
          </cell>
          <cell r="C1117">
            <v>0</v>
          </cell>
        </row>
        <row r="1118">
          <cell r="A1118">
            <v>2170208</v>
          </cell>
          <cell r="B1118" t="str">
            <v>反洗钱</v>
          </cell>
          <cell r="C1118">
            <v>0</v>
          </cell>
        </row>
        <row r="1119">
          <cell r="A1119">
            <v>2170299</v>
          </cell>
          <cell r="B1119" t="str">
            <v>金融部门其他监管支出</v>
          </cell>
          <cell r="C1119">
            <v>0</v>
          </cell>
        </row>
        <row r="1120">
          <cell r="A1120">
            <v>21703</v>
          </cell>
          <cell r="B1120" t="str">
            <v>金融发展支出</v>
          </cell>
          <cell r="C1120">
            <v>0</v>
          </cell>
        </row>
        <row r="1121">
          <cell r="A1121">
            <v>2170301</v>
          </cell>
          <cell r="B1121" t="str">
            <v>政策性银行亏损补贴</v>
          </cell>
          <cell r="C1121">
            <v>0</v>
          </cell>
        </row>
        <row r="1122">
          <cell r="A1122">
            <v>2170302</v>
          </cell>
          <cell r="B1122" t="str">
            <v>利息费用补贴支出</v>
          </cell>
          <cell r="C1122">
            <v>0</v>
          </cell>
        </row>
        <row r="1123">
          <cell r="A1123">
            <v>2170303</v>
          </cell>
          <cell r="B1123" t="str">
            <v>补充资本金</v>
          </cell>
          <cell r="C1123">
            <v>0</v>
          </cell>
        </row>
        <row r="1124">
          <cell r="A1124">
            <v>2170304</v>
          </cell>
          <cell r="B1124" t="str">
            <v>风险基金补助</v>
          </cell>
          <cell r="C1124">
            <v>0</v>
          </cell>
        </row>
        <row r="1125">
          <cell r="A1125">
            <v>2170399</v>
          </cell>
          <cell r="B1125" t="str">
            <v>其他金融发展支出</v>
          </cell>
          <cell r="C1125">
            <v>0</v>
          </cell>
        </row>
        <row r="1126">
          <cell r="A1126">
            <v>21799</v>
          </cell>
          <cell r="B1126" t="str">
            <v>其他金融支出</v>
          </cell>
          <cell r="C1126">
            <v>0</v>
          </cell>
        </row>
        <row r="1127">
          <cell r="A1127">
            <v>2179902</v>
          </cell>
          <cell r="B1127" t="str">
            <v>重点企业贷款贴息</v>
          </cell>
          <cell r="C1127">
            <v>0</v>
          </cell>
        </row>
        <row r="1128">
          <cell r="A1128">
            <v>2179999</v>
          </cell>
          <cell r="B1128" t="str">
            <v>其他金融发展支出</v>
          </cell>
          <cell r="C1128">
            <v>0</v>
          </cell>
        </row>
        <row r="1129">
          <cell r="A1129" t="str">
            <v>217A</v>
          </cell>
          <cell r="B1129" t="str">
            <v>省对下专项转移支付补助</v>
          </cell>
        </row>
        <row r="1130">
          <cell r="A1130">
            <v>219</v>
          </cell>
          <cell r="B1130" t="str">
            <v>十七、援助其他地区支出</v>
          </cell>
          <cell r="C1130">
            <v>0</v>
          </cell>
        </row>
        <row r="1131">
          <cell r="A1131">
            <v>21901</v>
          </cell>
          <cell r="B1131" t="str">
            <v>一般公共服务</v>
          </cell>
        </row>
        <row r="1132">
          <cell r="A1132">
            <v>21902</v>
          </cell>
          <cell r="B1132" t="str">
            <v>教育</v>
          </cell>
        </row>
        <row r="1133">
          <cell r="A1133">
            <v>21903</v>
          </cell>
          <cell r="B1133" t="str">
            <v>文化旅游体育与传媒</v>
          </cell>
        </row>
        <row r="1134">
          <cell r="A1134">
            <v>21904</v>
          </cell>
          <cell r="B1134" t="str">
            <v>卫生健康</v>
          </cell>
        </row>
        <row r="1135">
          <cell r="A1135">
            <v>21905</v>
          </cell>
          <cell r="B1135" t="str">
            <v>节能环保</v>
          </cell>
        </row>
        <row r="1136">
          <cell r="A1136">
            <v>21906</v>
          </cell>
          <cell r="B1136" t="str">
            <v>农业农村</v>
          </cell>
        </row>
        <row r="1137">
          <cell r="A1137">
            <v>21907</v>
          </cell>
          <cell r="B1137" t="str">
            <v>交通运输</v>
          </cell>
        </row>
        <row r="1138">
          <cell r="A1138">
            <v>21908</v>
          </cell>
          <cell r="B1138" t="str">
            <v>住房保障</v>
          </cell>
        </row>
        <row r="1139">
          <cell r="A1139">
            <v>21999</v>
          </cell>
          <cell r="B1139" t="str">
            <v>其他支出</v>
          </cell>
        </row>
        <row r="1140">
          <cell r="A1140">
            <v>220</v>
          </cell>
          <cell r="B1140" t="str">
            <v>十八、自然资源海洋气象等支出</v>
          </cell>
          <cell r="C1140">
            <v>1774</v>
          </cell>
        </row>
        <row r="1141">
          <cell r="A1141">
            <v>22001</v>
          </cell>
          <cell r="B1141" t="str">
            <v>自然资源事务</v>
          </cell>
          <cell r="C1141">
            <v>1716</v>
          </cell>
        </row>
        <row r="1142">
          <cell r="A1142">
            <v>2200101</v>
          </cell>
          <cell r="B1142" t="str">
            <v>行政运行</v>
          </cell>
          <cell r="C1142">
            <v>527</v>
          </cell>
        </row>
        <row r="1143">
          <cell r="A1143">
            <v>2200102</v>
          </cell>
          <cell r="B1143" t="str">
            <v>一般行政管理事务</v>
          </cell>
          <cell r="C1143">
            <v>0</v>
          </cell>
        </row>
        <row r="1144">
          <cell r="A1144">
            <v>2200103</v>
          </cell>
          <cell r="B1144" t="str">
            <v>机关服务</v>
          </cell>
          <cell r="C1144">
            <v>0</v>
          </cell>
        </row>
        <row r="1145">
          <cell r="A1145">
            <v>2200104</v>
          </cell>
          <cell r="B1145" t="str">
            <v>自然资源规划及管理</v>
          </cell>
          <cell r="C1145">
            <v>0</v>
          </cell>
        </row>
        <row r="1146">
          <cell r="A1146">
            <v>2200106</v>
          </cell>
          <cell r="B1146" t="str">
            <v>自然资源利用与保护</v>
          </cell>
          <cell r="C1146">
            <v>299</v>
          </cell>
        </row>
        <row r="1147">
          <cell r="A1147">
            <v>2200107</v>
          </cell>
          <cell r="B1147" t="str">
            <v>自然资源社会公益服务</v>
          </cell>
          <cell r="C1147">
            <v>0</v>
          </cell>
        </row>
        <row r="1148">
          <cell r="A1148">
            <v>2200108</v>
          </cell>
          <cell r="B1148" t="str">
            <v>自然资源行业业务管理</v>
          </cell>
          <cell r="C1148">
            <v>40</v>
          </cell>
        </row>
        <row r="1149">
          <cell r="A1149">
            <v>2200109</v>
          </cell>
          <cell r="B1149" t="str">
            <v>自然资源调查与确权登记</v>
          </cell>
          <cell r="C1149">
            <v>0</v>
          </cell>
        </row>
        <row r="1150">
          <cell r="A1150">
            <v>2200112</v>
          </cell>
          <cell r="B1150" t="str">
            <v>土地资源储备支出</v>
          </cell>
          <cell r="C1150">
            <v>0</v>
          </cell>
        </row>
        <row r="1151">
          <cell r="A1151">
            <v>2200113</v>
          </cell>
          <cell r="B1151" t="str">
            <v>地质矿产资源与环境调查</v>
          </cell>
          <cell r="C1151">
            <v>0</v>
          </cell>
        </row>
        <row r="1152">
          <cell r="A1152">
            <v>2200114</v>
          </cell>
          <cell r="B1152" t="str">
            <v>地质勘查与矿产资源管理</v>
          </cell>
          <cell r="C1152">
            <v>0</v>
          </cell>
        </row>
        <row r="1153">
          <cell r="A1153">
            <v>2200115</v>
          </cell>
          <cell r="B1153" t="str">
            <v>地质转产项目财政贴息</v>
          </cell>
          <cell r="C1153">
            <v>0</v>
          </cell>
        </row>
        <row r="1154">
          <cell r="A1154">
            <v>2200116</v>
          </cell>
          <cell r="B1154" t="str">
            <v>国外风险勘查</v>
          </cell>
          <cell r="C1154">
            <v>0</v>
          </cell>
        </row>
        <row r="1155">
          <cell r="A1155">
            <v>2200119</v>
          </cell>
          <cell r="B1155" t="str">
            <v>地质勘查基金（周转金）支出</v>
          </cell>
          <cell r="C1155">
            <v>0</v>
          </cell>
        </row>
        <row r="1156">
          <cell r="A1156">
            <v>2200120</v>
          </cell>
          <cell r="B1156" t="str">
            <v>海域与海岛管理</v>
          </cell>
          <cell r="C1156">
            <v>0</v>
          </cell>
        </row>
        <row r="1157">
          <cell r="A1157">
            <v>2200121</v>
          </cell>
          <cell r="B1157" t="str">
            <v>自然资源国际合作与海洋权益维护</v>
          </cell>
          <cell r="C1157">
            <v>0</v>
          </cell>
        </row>
        <row r="1158">
          <cell r="A1158">
            <v>2200122</v>
          </cell>
          <cell r="B1158" t="str">
            <v>自然资源卫星</v>
          </cell>
          <cell r="C1158">
            <v>0</v>
          </cell>
        </row>
        <row r="1159">
          <cell r="A1159">
            <v>2200123</v>
          </cell>
          <cell r="B1159" t="str">
            <v>极地考察</v>
          </cell>
          <cell r="C1159">
            <v>0</v>
          </cell>
        </row>
        <row r="1160">
          <cell r="A1160">
            <v>2200124</v>
          </cell>
          <cell r="B1160" t="str">
            <v>深海调查与资源开发</v>
          </cell>
          <cell r="C1160">
            <v>0</v>
          </cell>
        </row>
        <row r="1161">
          <cell r="A1161">
            <v>2200125</v>
          </cell>
          <cell r="B1161" t="str">
            <v>海港航标维护</v>
          </cell>
          <cell r="C1161">
            <v>0</v>
          </cell>
        </row>
        <row r="1162">
          <cell r="A1162">
            <v>2200126</v>
          </cell>
          <cell r="B1162" t="str">
            <v>海水淡化</v>
          </cell>
          <cell r="C1162">
            <v>0</v>
          </cell>
        </row>
        <row r="1163">
          <cell r="A1163">
            <v>2200127</v>
          </cell>
          <cell r="B1163" t="str">
            <v>无居民海岛使用金支出</v>
          </cell>
          <cell r="C1163">
            <v>0</v>
          </cell>
        </row>
        <row r="1164">
          <cell r="A1164">
            <v>2200128</v>
          </cell>
          <cell r="B1164" t="str">
            <v>海洋战略规划与预警监测</v>
          </cell>
          <cell r="C1164">
            <v>0</v>
          </cell>
        </row>
        <row r="1165">
          <cell r="A1165">
            <v>2200129</v>
          </cell>
          <cell r="B1165" t="str">
            <v>基础测绘与地理信息监管</v>
          </cell>
          <cell r="C1165">
            <v>0</v>
          </cell>
        </row>
        <row r="1166">
          <cell r="A1166">
            <v>2200150</v>
          </cell>
          <cell r="B1166" t="str">
            <v>事业运行</v>
          </cell>
          <cell r="C1166">
            <v>472</v>
          </cell>
        </row>
        <row r="1167">
          <cell r="A1167">
            <v>2200199</v>
          </cell>
          <cell r="B1167" t="str">
            <v>其他自然资源事务支出</v>
          </cell>
          <cell r="C1167">
            <v>378</v>
          </cell>
        </row>
        <row r="1168">
          <cell r="A1168">
            <v>22005</v>
          </cell>
          <cell r="B1168" t="str">
            <v>气象事务</v>
          </cell>
          <cell r="C1168">
            <v>58</v>
          </cell>
        </row>
        <row r="1169">
          <cell r="A1169">
            <v>2200501</v>
          </cell>
          <cell r="B1169" t="str">
            <v>行政运行</v>
          </cell>
          <cell r="C1169">
            <v>17</v>
          </cell>
        </row>
        <row r="1170">
          <cell r="A1170">
            <v>2200502</v>
          </cell>
          <cell r="B1170" t="str">
            <v>一般行政管理事务</v>
          </cell>
          <cell r="C1170">
            <v>2</v>
          </cell>
        </row>
        <row r="1171">
          <cell r="A1171">
            <v>2200503</v>
          </cell>
          <cell r="B1171" t="str">
            <v>机关服务</v>
          </cell>
          <cell r="C1171">
            <v>0</v>
          </cell>
        </row>
        <row r="1172">
          <cell r="A1172">
            <v>2200504</v>
          </cell>
          <cell r="B1172" t="str">
            <v>气象事业机构</v>
          </cell>
          <cell r="C1172">
            <v>11</v>
          </cell>
        </row>
        <row r="1173">
          <cell r="A1173">
            <v>2200506</v>
          </cell>
          <cell r="B1173" t="str">
            <v>气象探测</v>
          </cell>
          <cell r="C1173">
            <v>7</v>
          </cell>
        </row>
        <row r="1174">
          <cell r="A1174">
            <v>2200507</v>
          </cell>
          <cell r="B1174" t="str">
            <v>气象信息传输及管理</v>
          </cell>
          <cell r="C1174">
            <v>20</v>
          </cell>
        </row>
        <row r="1175">
          <cell r="A1175">
            <v>2200508</v>
          </cell>
          <cell r="B1175" t="str">
            <v>气象预报预测</v>
          </cell>
          <cell r="C1175">
            <v>0</v>
          </cell>
        </row>
        <row r="1176">
          <cell r="A1176">
            <v>2200509</v>
          </cell>
          <cell r="B1176" t="str">
            <v>气象服务</v>
          </cell>
          <cell r="C1176">
            <v>0</v>
          </cell>
        </row>
        <row r="1177">
          <cell r="A1177">
            <v>2200510</v>
          </cell>
          <cell r="B1177" t="str">
            <v>气象装备保障维护</v>
          </cell>
          <cell r="C1177">
            <v>0</v>
          </cell>
        </row>
        <row r="1178">
          <cell r="A1178">
            <v>2200511</v>
          </cell>
          <cell r="B1178" t="str">
            <v>气象基础设施建设与维修</v>
          </cell>
          <cell r="C1178">
            <v>0</v>
          </cell>
        </row>
        <row r="1179">
          <cell r="A1179">
            <v>2200512</v>
          </cell>
          <cell r="B1179" t="str">
            <v>气象卫星</v>
          </cell>
          <cell r="C1179">
            <v>0</v>
          </cell>
        </row>
        <row r="1180">
          <cell r="A1180">
            <v>2200513</v>
          </cell>
          <cell r="B1180" t="str">
            <v>气象法规与标准</v>
          </cell>
          <cell r="C1180">
            <v>0</v>
          </cell>
        </row>
        <row r="1181">
          <cell r="A1181">
            <v>2200514</v>
          </cell>
          <cell r="B1181" t="str">
            <v>气象资金审计稽查</v>
          </cell>
          <cell r="C1181">
            <v>0</v>
          </cell>
        </row>
        <row r="1182">
          <cell r="A1182">
            <v>2200599</v>
          </cell>
          <cell r="B1182" t="str">
            <v>其他气象事务支出</v>
          </cell>
          <cell r="C1182">
            <v>1</v>
          </cell>
        </row>
        <row r="1183">
          <cell r="A1183">
            <v>22099</v>
          </cell>
          <cell r="B1183" t="str">
            <v>其他自然资源海洋气象等支出</v>
          </cell>
          <cell r="C1183">
            <v>0</v>
          </cell>
        </row>
        <row r="1184">
          <cell r="A1184">
            <v>2209999</v>
          </cell>
          <cell r="B1184" t="str">
            <v>其他自然资源海洋气象等支出</v>
          </cell>
          <cell r="C1184">
            <v>0</v>
          </cell>
        </row>
        <row r="1185">
          <cell r="A1185" t="str">
            <v>220A</v>
          </cell>
          <cell r="B1185" t="str">
            <v>省对下专项转移支付补助</v>
          </cell>
        </row>
        <row r="1186">
          <cell r="A1186">
            <v>221</v>
          </cell>
          <cell r="B1186" t="str">
            <v>十九、住房保障支出</v>
          </cell>
          <cell r="C1186">
            <v>8009</v>
          </cell>
        </row>
        <row r="1187">
          <cell r="A1187">
            <v>22101</v>
          </cell>
          <cell r="B1187" t="str">
            <v>保障性安居工程支出</v>
          </cell>
          <cell r="C1187">
            <v>57</v>
          </cell>
        </row>
        <row r="1188">
          <cell r="A1188">
            <v>2210101</v>
          </cell>
          <cell r="B1188" t="str">
            <v>廉租住房</v>
          </cell>
          <cell r="C1188">
            <v>0</v>
          </cell>
        </row>
        <row r="1189">
          <cell r="A1189">
            <v>2210102</v>
          </cell>
          <cell r="B1189" t="str">
            <v>沉陷区治理</v>
          </cell>
          <cell r="C1189">
            <v>0</v>
          </cell>
        </row>
        <row r="1190">
          <cell r="A1190">
            <v>2210103</v>
          </cell>
          <cell r="B1190" t="str">
            <v>棚户区改造</v>
          </cell>
          <cell r="C1190">
            <v>0</v>
          </cell>
        </row>
        <row r="1191">
          <cell r="A1191">
            <v>2210104</v>
          </cell>
          <cell r="B1191" t="str">
            <v>少数民族地区游牧民定居工程</v>
          </cell>
          <cell r="C1191">
            <v>0</v>
          </cell>
        </row>
        <row r="1192">
          <cell r="A1192">
            <v>2210105</v>
          </cell>
          <cell r="B1192" t="str">
            <v>农村危房改造</v>
          </cell>
          <cell r="C1192">
            <v>7</v>
          </cell>
        </row>
        <row r="1193">
          <cell r="A1193">
            <v>2210106</v>
          </cell>
          <cell r="B1193" t="str">
            <v>公共租赁住房</v>
          </cell>
          <cell r="C1193">
            <v>0</v>
          </cell>
        </row>
        <row r="1194">
          <cell r="A1194">
            <v>2210107</v>
          </cell>
          <cell r="B1194" t="str">
            <v>保障性住房租金补贴</v>
          </cell>
          <cell r="C1194">
            <v>50</v>
          </cell>
        </row>
        <row r="1195">
          <cell r="A1195">
            <v>2210108</v>
          </cell>
          <cell r="B1195" t="str">
            <v>老旧小区改造</v>
          </cell>
          <cell r="C1195">
            <v>0</v>
          </cell>
        </row>
        <row r="1196">
          <cell r="A1196">
            <v>2210109</v>
          </cell>
          <cell r="B1196" t="str">
            <v>住房租赁市场发展</v>
          </cell>
          <cell r="C1196">
            <v>0</v>
          </cell>
        </row>
        <row r="1197">
          <cell r="A1197">
            <v>2210110</v>
          </cell>
          <cell r="B1197" t="str">
            <v>保障性租赁住房▼</v>
          </cell>
          <cell r="C1197">
            <v>0</v>
          </cell>
        </row>
        <row r="1198">
          <cell r="A1198">
            <v>2210199</v>
          </cell>
          <cell r="B1198" t="str">
            <v>其他保障性安居工程支出</v>
          </cell>
          <cell r="C1198">
            <v>0</v>
          </cell>
        </row>
        <row r="1199">
          <cell r="A1199">
            <v>22102</v>
          </cell>
          <cell r="B1199" t="str">
            <v>住房改革支出</v>
          </cell>
          <cell r="C1199">
            <v>7952</v>
          </cell>
        </row>
        <row r="1200">
          <cell r="A1200">
            <v>2210201</v>
          </cell>
          <cell r="B1200" t="str">
            <v>住房公积金</v>
          </cell>
          <cell r="C1200">
            <v>7410</v>
          </cell>
        </row>
        <row r="1201">
          <cell r="A1201">
            <v>2210202</v>
          </cell>
          <cell r="B1201" t="str">
            <v>提租补贴</v>
          </cell>
          <cell r="C1201">
            <v>0</v>
          </cell>
        </row>
        <row r="1202">
          <cell r="A1202">
            <v>2210203</v>
          </cell>
          <cell r="B1202" t="str">
            <v>购房补贴</v>
          </cell>
          <cell r="C1202">
            <v>542</v>
          </cell>
        </row>
        <row r="1203">
          <cell r="A1203">
            <v>22103</v>
          </cell>
          <cell r="B1203" t="str">
            <v>城乡社区住宅</v>
          </cell>
          <cell r="C1203">
            <v>0</v>
          </cell>
        </row>
        <row r="1204">
          <cell r="A1204">
            <v>2210301</v>
          </cell>
          <cell r="B1204" t="str">
            <v>公有住房建设和维修改造支出</v>
          </cell>
          <cell r="C1204">
            <v>0</v>
          </cell>
        </row>
        <row r="1205">
          <cell r="A1205">
            <v>2210302</v>
          </cell>
          <cell r="B1205" t="str">
            <v>住房公积金管理</v>
          </cell>
          <cell r="C1205">
            <v>0</v>
          </cell>
        </row>
        <row r="1206">
          <cell r="A1206">
            <v>2210399</v>
          </cell>
          <cell r="B1206" t="str">
            <v>其他城乡社区住宅支出</v>
          </cell>
          <cell r="C1206">
            <v>0</v>
          </cell>
        </row>
        <row r="1207">
          <cell r="A1207" t="str">
            <v>221A</v>
          </cell>
          <cell r="B1207" t="str">
            <v>省对下专项转移支付补助</v>
          </cell>
        </row>
        <row r="1208">
          <cell r="A1208">
            <v>222</v>
          </cell>
          <cell r="B1208" t="str">
            <v>二十、粮油物资储备支出</v>
          </cell>
          <cell r="C1208">
            <v>65</v>
          </cell>
        </row>
        <row r="1209">
          <cell r="A1209">
            <v>22201</v>
          </cell>
          <cell r="B1209" t="str">
            <v>粮油事务</v>
          </cell>
          <cell r="C1209">
            <v>65</v>
          </cell>
        </row>
        <row r="1210">
          <cell r="A1210">
            <v>2220101</v>
          </cell>
          <cell r="B1210" t="str">
            <v>行政运行</v>
          </cell>
          <cell r="C1210">
            <v>0</v>
          </cell>
        </row>
        <row r="1211">
          <cell r="A1211">
            <v>2220102</v>
          </cell>
          <cell r="B1211" t="str">
            <v>一般行政管理事务</v>
          </cell>
          <cell r="C1211">
            <v>0</v>
          </cell>
        </row>
        <row r="1212">
          <cell r="A1212">
            <v>2220103</v>
          </cell>
          <cell r="B1212" t="str">
            <v>机关服务</v>
          </cell>
          <cell r="C1212">
            <v>0</v>
          </cell>
        </row>
        <row r="1213">
          <cell r="A1213">
            <v>2220104</v>
          </cell>
          <cell r="B1213" t="str">
            <v>财务与审计支出</v>
          </cell>
          <cell r="C1213">
            <v>0</v>
          </cell>
        </row>
        <row r="1214">
          <cell r="A1214">
            <v>2220105</v>
          </cell>
          <cell r="B1214" t="str">
            <v>信息统计</v>
          </cell>
          <cell r="C1214">
            <v>2</v>
          </cell>
        </row>
        <row r="1215">
          <cell r="A1215">
            <v>2220106</v>
          </cell>
          <cell r="B1215" t="str">
            <v>专项业务活动</v>
          </cell>
          <cell r="C1215">
            <v>22</v>
          </cell>
        </row>
        <row r="1216">
          <cell r="A1216">
            <v>2220107</v>
          </cell>
          <cell r="B1216" t="str">
            <v>国家粮油差价补贴</v>
          </cell>
          <cell r="C1216">
            <v>0</v>
          </cell>
        </row>
        <row r="1217">
          <cell r="A1217">
            <v>2220112</v>
          </cell>
          <cell r="B1217" t="str">
            <v>粮食财务挂账利息补贴</v>
          </cell>
          <cell r="C1217">
            <v>0</v>
          </cell>
        </row>
        <row r="1218">
          <cell r="A1218">
            <v>2220113</v>
          </cell>
          <cell r="B1218" t="str">
            <v>粮食财务挂账消化款</v>
          </cell>
          <cell r="C1218">
            <v>0</v>
          </cell>
        </row>
        <row r="1219">
          <cell r="A1219">
            <v>2220114</v>
          </cell>
          <cell r="B1219" t="str">
            <v>处理陈化粮补贴</v>
          </cell>
          <cell r="C1219">
            <v>0</v>
          </cell>
        </row>
        <row r="1220">
          <cell r="A1220">
            <v>2220115</v>
          </cell>
          <cell r="B1220" t="str">
            <v>粮食风险基金</v>
          </cell>
          <cell r="C1220">
            <v>0</v>
          </cell>
        </row>
        <row r="1221">
          <cell r="A1221">
            <v>2220118</v>
          </cell>
          <cell r="B1221" t="str">
            <v>粮油市场调控专项资金</v>
          </cell>
          <cell r="C1221">
            <v>0</v>
          </cell>
        </row>
        <row r="1222">
          <cell r="A1222">
            <v>2220119</v>
          </cell>
          <cell r="B1222" t="str">
            <v>设施建设</v>
          </cell>
          <cell r="C1222">
            <v>0</v>
          </cell>
        </row>
        <row r="1223">
          <cell r="A1223">
            <v>2220120</v>
          </cell>
          <cell r="B1223" t="str">
            <v>设施安全</v>
          </cell>
          <cell r="C1223">
            <v>0</v>
          </cell>
        </row>
        <row r="1224">
          <cell r="A1224">
            <v>2220121</v>
          </cell>
          <cell r="B1224" t="str">
            <v>物资保管体系</v>
          </cell>
          <cell r="C1224">
            <v>0</v>
          </cell>
        </row>
        <row r="1225">
          <cell r="A1225">
            <v>2220150</v>
          </cell>
          <cell r="B1225" t="str">
            <v>事业运行</v>
          </cell>
          <cell r="C1225">
            <v>0</v>
          </cell>
        </row>
        <row r="1226">
          <cell r="A1226">
            <v>2220199</v>
          </cell>
          <cell r="B1226" t="str">
            <v>其他粮油事务支出</v>
          </cell>
          <cell r="C1226">
            <v>41</v>
          </cell>
        </row>
        <row r="1227">
          <cell r="A1227">
            <v>22203</v>
          </cell>
          <cell r="B1227" t="str">
            <v>能源储备</v>
          </cell>
          <cell r="C1227">
            <v>0</v>
          </cell>
        </row>
        <row r="1228">
          <cell r="A1228">
            <v>2220301</v>
          </cell>
          <cell r="B1228" t="str">
            <v>石油储备</v>
          </cell>
          <cell r="C1228">
            <v>0</v>
          </cell>
        </row>
        <row r="1229">
          <cell r="A1229">
            <v>2220303</v>
          </cell>
          <cell r="B1229" t="str">
            <v>天然铀储备★</v>
          </cell>
          <cell r="C1229">
            <v>0</v>
          </cell>
        </row>
        <row r="1230">
          <cell r="A1230">
            <v>2220304</v>
          </cell>
          <cell r="B1230" t="str">
            <v>煤炭储备★</v>
          </cell>
          <cell r="C1230">
            <v>0</v>
          </cell>
        </row>
        <row r="1231">
          <cell r="A1231">
            <v>2220305</v>
          </cell>
          <cell r="B1231" t="str">
            <v>成品油储备</v>
          </cell>
          <cell r="C1231">
            <v>0</v>
          </cell>
        </row>
        <row r="1232">
          <cell r="A1232">
            <v>2220399</v>
          </cell>
          <cell r="B1232" t="str">
            <v>其他能源储备支出</v>
          </cell>
          <cell r="C1232">
            <v>0</v>
          </cell>
        </row>
        <row r="1233">
          <cell r="A1233">
            <v>22204</v>
          </cell>
          <cell r="B1233" t="str">
            <v>粮油储备</v>
          </cell>
          <cell r="C1233">
            <v>0</v>
          </cell>
        </row>
        <row r="1234">
          <cell r="A1234">
            <v>2220401</v>
          </cell>
          <cell r="B1234" t="str">
            <v>储备粮油补贴</v>
          </cell>
          <cell r="C1234">
            <v>0</v>
          </cell>
        </row>
        <row r="1235">
          <cell r="A1235">
            <v>2220402</v>
          </cell>
          <cell r="B1235" t="str">
            <v>储备粮油差价补贴</v>
          </cell>
          <cell r="C1235">
            <v>0</v>
          </cell>
        </row>
        <row r="1236">
          <cell r="A1236">
            <v>2220403</v>
          </cell>
          <cell r="B1236" t="str">
            <v>储备粮（油）库建设</v>
          </cell>
          <cell r="C1236">
            <v>0</v>
          </cell>
        </row>
        <row r="1237">
          <cell r="A1237">
            <v>2220404</v>
          </cell>
          <cell r="B1237" t="str">
            <v>最低收购价政策支出</v>
          </cell>
          <cell r="C1237">
            <v>0</v>
          </cell>
        </row>
        <row r="1238">
          <cell r="A1238">
            <v>2220499</v>
          </cell>
          <cell r="B1238" t="str">
            <v>其他粮油储备支出</v>
          </cell>
          <cell r="C1238">
            <v>0</v>
          </cell>
        </row>
        <row r="1239">
          <cell r="A1239">
            <v>22205</v>
          </cell>
          <cell r="B1239" t="str">
            <v>重要商品储备</v>
          </cell>
          <cell r="C1239">
            <v>0</v>
          </cell>
        </row>
        <row r="1240">
          <cell r="A1240">
            <v>2220501</v>
          </cell>
          <cell r="B1240" t="str">
            <v>棉花储备</v>
          </cell>
          <cell r="C1240">
            <v>0</v>
          </cell>
        </row>
        <row r="1241">
          <cell r="A1241">
            <v>2220502</v>
          </cell>
          <cell r="B1241" t="str">
            <v>食糖储备</v>
          </cell>
          <cell r="C1241">
            <v>0</v>
          </cell>
        </row>
        <row r="1242">
          <cell r="A1242">
            <v>2220503</v>
          </cell>
          <cell r="B1242" t="str">
            <v>肉类储备</v>
          </cell>
          <cell r="C1242">
            <v>0</v>
          </cell>
        </row>
        <row r="1243">
          <cell r="A1243">
            <v>2220504</v>
          </cell>
          <cell r="B1243" t="str">
            <v>化肥储备</v>
          </cell>
          <cell r="C1243">
            <v>0</v>
          </cell>
        </row>
        <row r="1244">
          <cell r="A1244">
            <v>2220505</v>
          </cell>
          <cell r="B1244" t="str">
            <v>农药储备</v>
          </cell>
          <cell r="C1244">
            <v>0</v>
          </cell>
        </row>
        <row r="1245">
          <cell r="A1245">
            <v>2220506</v>
          </cell>
          <cell r="B1245" t="str">
            <v>边销茶储备</v>
          </cell>
          <cell r="C1245">
            <v>0</v>
          </cell>
        </row>
        <row r="1246">
          <cell r="A1246">
            <v>2220507</v>
          </cell>
          <cell r="B1246" t="str">
            <v>羊毛储备</v>
          </cell>
          <cell r="C1246">
            <v>0</v>
          </cell>
        </row>
        <row r="1247">
          <cell r="A1247">
            <v>2220508</v>
          </cell>
          <cell r="B1247" t="str">
            <v>医药储备</v>
          </cell>
          <cell r="C1247">
            <v>0</v>
          </cell>
        </row>
        <row r="1248">
          <cell r="A1248">
            <v>2220509</v>
          </cell>
          <cell r="B1248" t="str">
            <v>食盐储备</v>
          </cell>
          <cell r="C1248">
            <v>0</v>
          </cell>
        </row>
        <row r="1249">
          <cell r="A1249">
            <v>2220510</v>
          </cell>
          <cell r="B1249" t="str">
            <v>战略物资储备</v>
          </cell>
          <cell r="C1249">
            <v>0</v>
          </cell>
        </row>
        <row r="1250">
          <cell r="A1250">
            <v>2220511</v>
          </cell>
          <cell r="B1250" t="str">
            <v>应急物资储备</v>
          </cell>
          <cell r="C1250">
            <v>0</v>
          </cell>
        </row>
        <row r="1251">
          <cell r="A1251">
            <v>2220599</v>
          </cell>
          <cell r="B1251" t="str">
            <v>其他重要商品储备支出</v>
          </cell>
          <cell r="C1251">
            <v>0</v>
          </cell>
        </row>
        <row r="1252">
          <cell r="A1252" t="str">
            <v>222A</v>
          </cell>
          <cell r="B1252" t="str">
            <v>省对下专项转移支付补助</v>
          </cell>
        </row>
        <row r="1253">
          <cell r="A1253">
            <v>224</v>
          </cell>
          <cell r="B1253" t="str">
            <v>二十一、灾害防治及应急管理支出</v>
          </cell>
          <cell r="C1253">
            <v>2842</v>
          </cell>
        </row>
        <row r="1254">
          <cell r="A1254">
            <v>22401</v>
          </cell>
          <cell r="B1254" t="str">
            <v>应急管理事务</v>
          </cell>
          <cell r="C1254">
            <v>1026</v>
          </cell>
        </row>
        <row r="1255">
          <cell r="A1255">
            <v>2240101</v>
          </cell>
          <cell r="B1255" t="str">
            <v>行政运行</v>
          </cell>
          <cell r="C1255">
            <v>384</v>
          </cell>
        </row>
        <row r="1256">
          <cell r="A1256">
            <v>2240102</v>
          </cell>
          <cell r="B1256" t="str">
            <v>一般行政管理事务</v>
          </cell>
          <cell r="C1256">
            <v>0</v>
          </cell>
        </row>
        <row r="1257">
          <cell r="A1257">
            <v>2240103</v>
          </cell>
          <cell r="B1257" t="str">
            <v>机关服务</v>
          </cell>
          <cell r="C1257">
            <v>0</v>
          </cell>
        </row>
        <row r="1258">
          <cell r="A1258">
            <v>2240104</v>
          </cell>
          <cell r="B1258" t="str">
            <v>灾害风险防治</v>
          </cell>
          <cell r="C1258">
            <v>0</v>
          </cell>
        </row>
        <row r="1259">
          <cell r="A1259">
            <v>2240105</v>
          </cell>
          <cell r="B1259" t="str">
            <v>国务院安委会专项</v>
          </cell>
          <cell r="C1259">
            <v>0</v>
          </cell>
        </row>
        <row r="1260">
          <cell r="A1260">
            <v>2240106</v>
          </cell>
          <cell r="B1260" t="str">
            <v>安全监管</v>
          </cell>
          <cell r="C1260">
            <v>130</v>
          </cell>
        </row>
        <row r="1261">
          <cell r="A1261">
            <v>2240107</v>
          </cell>
          <cell r="B1261" t="str">
            <v>安全生产基础◆</v>
          </cell>
          <cell r="C1261">
            <v>0</v>
          </cell>
        </row>
        <row r="1262">
          <cell r="A1262">
            <v>2240108</v>
          </cell>
          <cell r="B1262" t="str">
            <v>应急救援</v>
          </cell>
          <cell r="C1262">
            <v>87</v>
          </cell>
        </row>
        <row r="1263">
          <cell r="A1263">
            <v>2240109</v>
          </cell>
          <cell r="B1263" t="str">
            <v>应急管理</v>
          </cell>
          <cell r="C1263">
            <v>260</v>
          </cell>
        </row>
        <row r="1264">
          <cell r="A1264">
            <v>2240150</v>
          </cell>
          <cell r="B1264" t="str">
            <v>事业运行</v>
          </cell>
          <cell r="C1264">
            <v>165</v>
          </cell>
        </row>
        <row r="1265">
          <cell r="A1265">
            <v>2240199</v>
          </cell>
          <cell r="B1265" t="str">
            <v>其他应急管理支出</v>
          </cell>
          <cell r="C1265">
            <v>0</v>
          </cell>
        </row>
        <row r="1266">
          <cell r="A1266">
            <v>22402</v>
          </cell>
          <cell r="B1266" t="str">
            <v>消防救援事务</v>
          </cell>
          <cell r="C1266">
            <v>1143</v>
          </cell>
        </row>
        <row r="1267">
          <cell r="A1267">
            <v>2240201</v>
          </cell>
          <cell r="B1267" t="str">
            <v>行政运行</v>
          </cell>
          <cell r="C1267">
            <v>967</v>
          </cell>
        </row>
        <row r="1268">
          <cell r="A1268">
            <v>2240202</v>
          </cell>
          <cell r="B1268" t="str">
            <v>一般行政管理事务</v>
          </cell>
          <cell r="C1268">
            <v>0</v>
          </cell>
        </row>
        <row r="1269">
          <cell r="A1269">
            <v>2240203</v>
          </cell>
          <cell r="B1269" t="str">
            <v>机关服务</v>
          </cell>
          <cell r="C1269">
            <v>0</v>
          </cell>
        </row>
        <row r="1270">
          <cell r="A1270">
            <v>2240204</v>
          </cell>
          <cell r="B1270" t="str">
            <v>消防应急救援</v>
          </cell>
          <cell r="C1270">
            <v>176</v>
          </cell>
        </row>
        <row r="1271">
          <cell r="A1271">
            <v>2240250</v>
          </cell>
          <cell r="B1271" t="str">
            <v>事业运行▼</v>
          </cell>
          <cell r="C1271">
            <v>0</v>
          </cell>
        </row>
        <row r="1272">
          <cell r="A1272">
            <v>2240299</v>
          </cell>
          <cell r="B1272" t="str">
            <v>其他消防救援事务支出</v>
          </cell>
          <cell r="C1272">
            <v>0</v>
          </cell>
        </row>
        <row r="1273">
          <cell r="A1273">
            <v>22403</v>
          </cell>
          <cell r="B1273" t="str">
            <v>森林消防事务◆</v>
          </cell>
          <cell r="C1273">
            <v>0</v>
          </cell>
        </row>
        <row r="1274">
          <cell r="A1274">
            <v>2240301</v>
          </cell>
          <cell r="B1274" t="str">
            <v>行政运行◆</v>
          </cell>
          <cell r="C1274">
            <v>0</v>
          </cell>
        </row>
        <row r="1275">
          <cell r="A1275">
            <v>2240302</v>
          </cell>
          <cell r="B1275" t="str">
            <v>一般行政管理事务◆</v>
          </cell>
          <cell r="C1275">
            <v>0</v>
          </cell>
        </row>
        <row r="1276">
          <cell r="A1276">
            <v>2240303</v>
          </cell>
          <cell r="B1276" t="str">
            <v>机关服务◆</v>
          </cell>
          <cell r="C1276">
            <v>0</v>
          </cell>
        </row>
        <row r="1277">
          <cell r="A1277">
            <v>2240304</v>
          </cell>
          <cell r="B1277" t="str">
            <v>森林消防应急救援◆</v>
          </cell>
          <cell r="C1277">
            <v>0</v>
          </cell>
        </row>
        <row r="1278">
          <cell r="A1278">
            <v>2240399</v>
          </cell>
          <cell r="B1278" t="str">
            <v>其他森林消防事务支出◆</v>
          </cell>
          <cell r="C1278">
            <v>0</v>
          </cell>
        </row>
        <row r="1279">
          <cell r="A1279">
            <v>22404</v>
          </cell>
          <cell r="B1279" t="str">
            <v>煤矿安全</v>
          </cell>
          <cell r="C1279">
            <v>0</v>
          </cell>
        </row>
        <row r="1280">
          <cell r="A1280">
            <v>2240401</v>
          </cell>
          <cell r="B1280" t="str">
            <v>行政运行</v>
          </cell>
          <cell r="C1280">
            <v>0</v>
          </cell>
        </row>
        <row r="1281">
          <cell r="A1281">
            <v>2240402</v>
          </cell>
          <cell r="B1281" t="str">
            <v>一般行政管理事务</v>
          </cell>
          <cell r="C1281">
            <v>0</v>
          </cell>
        </row>
        <row r="1282">
          <cell r="A1282">
            <v>2240403</v>
          </cell>
          <cell r="B1282" t="str">
            <v>机关服务</v>
          </cell>
          <cell r="C1282">
            <v>0</v>
          </cell>
        </row>
        <row r="1283">
          <cell r="A1283">
            <v>2240404</v>
          </cell>
          <cell r="B1283" t="str">
            <v>矿山安全监察事务</v>
          </cell>
          <cell r="C1283">
            <v>0</v>
          </cell>
        </row>
        <row r="1284">
          <cell r="A1284">
            <v>2240405</v>
          </cell>
          <cell r="B1284" t="str">
            <v>矿山应急救援事务</v>
          </cell>
          <cell r="C1284">
            <v>0</v>
          </cell>
        </row>
        <row r="1285">
          <cell r="A1285">
            <v>2240450</v>
          </cell>
          <cell r="B1285" t="str">
            <v>事业运行</v>
          </cell>
          <cell r="C1285">
            <v>0</v>
          </cell>
        </row>
        <row r="1286">
          <cell r="A1286">
            <v>2240499</v>
          </cell>
          <cell r="B1286" t="str">
            <v>其他矿山安全支出</v>
          </cell>
          <cell r="C1286">
            <v>0</v>
          </cell>
        </row>
        <row r="1287">
          <cell r="A1287">
            <v>22405</v>
          </cell>
          <cell r="B1287" t="str">
            <v>地震事务</v>
          </cell>
          <cell r="C1287">
            <v>125</v>
          </cell>
        </row>
        <row r="1288">
          <cell r="A1288">
            <v>2240501</v>
          </cell>
          <cell r="B1288" t="str">
            <v>行政运行</v>
          </cell>
          <cell r="C1288">
            <v>123</v>
          </cell>
        </row>
        <row r="1289">
          <cell r="A1289">
            <v>2240502</v>
          </cell>
          <cell r="B1289" t="str">
            <v>一般行政管理事务</v>
          </cell>
          <cell r="C1289">
            <v>0</v>
          </cell>
        </row>
        <row r="1290">
          <cell r="A1290">
            <v>2240503</v>
          </cell>
          <cell r="B1290" t="str">
            <v>机关服务</v>
          </cell>
          <cell r="C1290">
            <v>0</v>
          </cell>
        </row>
        <row r="1291">
          <cell r="A1291">
            <v>2240504</v>
          </cell>
          <cell r="B1291" t="str">
            <v>地震监测</v>
          </cell>
          <cell r="C1291">
            <v>0</v>
          </cell>
        </row>
        <row r="1292">
          <cell r="A1292">
            <v>2240505</v>
          </cell>
          <cell r="B1292" t="str">
            <v>地震预测预报</v>
          </cell>
          <cell r="C1292">
            <v>2</v>
          </cell>
        </row>
        <row r="1293">
          <cell r="A1293">
            <v>2240506</v>
          </cell>
          <cell r="B1293" t="str">
            <v>地震灾害预防</v>
          </cell>
          <cell r="C1293">
            <v>0</v>
          </cell>
        </row>
        <row r="1294">
          <cell r="A1294">
            <v>2240507</v>
          </cell>
          <cell r="B1294" t="str">
            <v>地震应急救援</v>
          </cell>
          <cell r="C1294">
            <v>0</v>
          </cell>
        </row>
        <row r="1295">
          <cell r="A1295">
            <v>2240508</v>
          </cell>
          <cell r="B1295" t="str">
            <v>地震环境探察</v>
          </cell>
          <cell r="C1295">
            <v>0</v>
          </cell>
        </row>
        <row r="1296">
          <cell r="A1296">
            <v>2240509</v>
          </cell>
          <cell r="B1296" t="str">
            <v>防震减灾信息管理</v>
          </cell>
          <cell r="C1296">
            <v>0</v>
          </cell>
        </row>
        <row r="1297">
          <cell r="A1297">
            <v>2240510</v>
          </cell>
          <cell r="B1297" t="str">
            <v>防震减灾基础管理</v>
          </cell>
          <cell r="C1297">
            <v>0</v>
          </cell>
        </row>
        <row r="1298">
          <cell r="A1298">
            <v>2240550</v>
          </cell>
          <cell r="B1298" t="str">
            <v>地震事业机构</v>
          </cell>
          <cell r="C1298">
            <v>0</v>
          </cell>
        </row>
        <row r="1299">
          <cell r="A1299">
            <v>2240599</v>
          </cell>
          <cell r="B1299" t="str">
            <v>其他地震事务支出</v>
          </cell>
          <cell r="C1299">
            <v>0</v>
          </cell>
        </row>
        <row r="1300">
          <cell r="A1300">
            <v>22406</v>
          </cell>
          <cell r="B1300" t="str">
            <v>自然灾害防治</v>
          </cell>
          <cell r="C1300">
            <v>436</v>
          </cell>
        </row>
        <row r="1301">
          <cell r="A1301">
            <v>2240601</v>
          </cell>
          <cell r="B1301" t="str">
            <v>地质灾害防治</v>
          </cell>
          <cell r="C1301">
            <v>189</v>
          </cell>
        </row>
        <row r="1302">
          <cell r="A1302">
            <v>2240602</v>
          </cell>
          <cell r="B1302" t="str">
            <v>森林草原防灾减灾</v>
          </cell>
          <cell r="C1302">
            <v>227</v>
          </cell>
        </row>
        <row r="1303">
          <cell r="A1303">
            <v>2240699</v>
          </cell>
          <cell r="B1303" t="str">
            <v>其他自然灾害防治支出</v>
          </cell>
          <cell r="C1303">
            <v>20</v>
          </cell>
        </row>
        <row r="1304">
          <cell r="A1304">
            <v>22407</v>
          </cell>
          <cell r="B1304" t="str">
            <v>自然灾害救灾及恢复重建支出</v>
          </cell>
          <cell r="C1304">
            <v>77</v>
          </cell>
        </row>
        <row r="1305">
          <cell r="A1305">
            <v>2240703</v>
          </cell>
          <cell r="B1305" t="str">
            <v>自然灾害救灾补助</v>
          </cell>
          <cell r="C1305">
            <v>77</v>
          </cell>
        </row>
        <row r="1306">
          <cell r="A1306">
            <v>2240704</v>
          </cell>
          <cell r="B1306" t="str">
            <v>自然灾害灾后重建补助</v>
          </cell>
          <cell r="C1306">
            <v>0</v>
          </cell>
        </row>
        <row r="1307">
          <cell r="A1307">
            <v>2240799</v>
          </cell>
          <cell r="B1307" t="str">
            <v>其他自然灾害救灾及恢复重建支出</v>
          </cell>
          <cell r="C1307">
            <v>0</v>
          </cell>
        </row>
        <row r="1308">
          <cell r="A1308">
            <v>22499</v>
          </cell>
          <cell r="B1308" t="str">
            <v>其他灾害防治及应急管理支出</v>
          </cell>
          <cell r="C1308">
            <v>35</v>
          </cell>
        </row>
        <row r="1309">
          <cell r="A1309">
            <v>2249999</v>
          </cell>
          <cell r="B1309" t="str">
            <v>其他灾害防治及应急管理支出</v>
          </cell>
          <cell r="C1309">
            <v>35</v>
          </cell>
        </row>
        <row r="1310">
          <cell r="A1310" t="str">
            <v>224A</v>
          </cell>
          <cell r="B1310" t="str">
            <v>省对下专项转移支付补助</v>
          </cell>
        </row>
        <row r="1311">
          <cell r="A1311">
            <v>227</v>
          </cell>
          <cell r="B1311" t="str">
            <v>二十二、预备费</v>
          </cell>
          <cell r="C1311">
            <v>4000</v>
          </cell>
        </row>
        <row r="1312">
          <cell r="A1312">
            <v>232</v>
          </cell>
          <cell r="B1312" t="str">
            <v>二十三、债务付息支出</v>
          </cell>
          <cell r="C1312">
            <v>9200</v>
          </cell>
        </row>
        <row r="1313">
          <cell r="A1313">
            <v>23203</v>
          </cell>
          <cell r="B1313" t="str">
            <v>地方政府一般债务付息支出</v>
          </cell>
          <cell r="C1313">
            <v>9200</v>
          </cell>
        </row>
        <row r="1314">
          <cell r="A1314">
            <v>2320301</v>
          </cell>
          <cell r="B1314" t="str">
            <v>地方政府一般债券付息支出</v>
          </cell>
          <cell r="C1314">
            <v>9200</v>
          </cell>
        </row>
        <row r="1315">
          <cell r="A1315">
            <v>2320302</v>
          </cell>
          <cell r="B1315" t="str">
            <v>地方政府向外国政府借款付息支出</v>
          </cell>
          <cell r="C1315">
            <v>0</v>
          </cell>
        </row>
        <row r="1316">
          <cell r="A1316">
            <v>2320303</v>
          </cell>
          <cell r="B1316" t="str">
            <v>地方政府向国际组织借款付息支出</v>
          </cell>
          <cell r="C1316">
            <v>0</v>
          </cell>
        </row>
        <row r="1317">
          <cell r="A1317">
            <v>2320399</v>
          </cell>
          <cell r="B1317" t="str">
            <v>地方政府其他一般债务付息支出</v>
          </cell>
          <cell r="C1317">
            <v>0</v>
          </cell>
        </row>
        <row r="1318">
          <cell r="A1318" t="str">
            <v>232A</v>
          </cell>
          <cell r="B1318" t="str">
            <v>省对下专项转移支付补助</v>
          </cell>
        </row>
        <row r="1319">
          <cell r="A1319">
            <v>233</v>
          </cell>
          <cell r="B1319" t="str">
            <v>二十四、债务发行费用支出</v>
          </cell>
          <cell r="C1319">
            <v>28</v>
          </cell>
        </row>
        <row r="1320">
          <cell r="A1320">
            <v>23303</v>
          </cell>
          <cell r="B1320" t="str">
            <v>地方政府一般债务发行费用支出</v>
          </cell>
          <cell r="C1320">
            <v>28</v>
          </cell>
        </row>
        <row r="1321">
          <cell r="A1321">
            <v>229</v>
          </cell>
          <cell r="B1321" t="str">
            <v>二十五、其他支出</v>
          </cell>
          <cell r="C1321">
            <v>4840</v>
          </cell>
        </row>
        <row r="1322">
          <cell r="A1322">
            <v>22902</v>
          </cell>
          <cell r="B1322" t="str">
            <v>年初预留</v>
          </cell>
          <cell r="C1322">
            <v>4750</v>
          </cell>
        </row>
        <row r="1323">
          <cell r="A1323">
            <v>22999</v>
          </cell>
          <cell r="B1323" t="str">
            <v>其他支出</v>
          </cell>
          <cell r="C1323">
            <v>90</v>
          </cell>
        </row>
        <row r="1324">
          <cell r="A1324" t="str">
            <v>229A</v>
          </cell>
          <cell r="B1324" t="str">
            <v>省对下专项转移支付补助</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sheetName val="表七"/>
      <sheetName val="表八"/>
      <sheetName val="表九"/>
    </sheetNames>
    <sheetDataSet>
      <sheetData sheetId="0" refreshError="1"/>
      <sheetData sheetId="1" refreshError="1"/>
      <sheetData sheetId="2" refreshError="1"/>
      <sheetData sheetId="3" refreshError="1">
        <row r="7">
          <cell r="B7">
            <v>201</v>
          </cell>
          <cell r="C7" t="str">
            <v>一、一般公共服务</v>
          </cell>
          <cell r="D7">
            <v>25427</v>
          </cell>
          <cell r="E7">
            <v>25277</v>
          </cell>
          <cell r="F7">
            <v>23702</v>
          </cell>
          <cell r="G7">
            <v>23</v>
          </cell>
          <cell r="H7">
            <v>1522</v>
          </cell>
          <cell r="I7">
            <v>30</v>
          </cell>
          <cell r="J7">
            <v>6590.406197</v>
          </cell>
          <cell r="K7">
            <v>6245.406197</v>
          </cell>
          <cell r="L7">
            <v>0</v>
          </cell>
          <cell r="M7">
            <v>626.406197</v>
          </cell>
          <cell r="N7">
            <v>9</v>
          </cell>
          <cell r="O7">
            <v>11130</v>
          </cell>
          <cell r="P7">
            <v>-5520</v>
          </cell>
        </row>
        <row r="7">
          <cell r="S7">
            <v>22</v>
          </cell>
          <cell r="T7">
            <v>323</v>
          </cell>
          <cell r="U7">
            <v>31867.406197</v>
          </cell>
          <cell r="V7">
            <v>0.260727388416347</v>
          </cell>
        </row>
        <row r="7">
          <cell r="Y7">
            <v>31867.406197</v>
          </cell>
          <cell r="Z7">
            <v>-1003.406197</v>
          </cell>
          <cell r="AA7">
            <v>30864</v>
          </cell>
        </row>
        <row r="8">
          <cell r="B8">
            <v>20101</v>
          </cell>
          <cell r="C8" t="str">
            <v>   人大事务</v>
          </cell>
          <cell r="D8">
            <v>1213</v>
          </cell>
          <cell r="E8">
            <v>1360</v>
          </cell>
          <cell r="F8">
            <v>1221</v>
          </cell>
          <cell r="G8">
            <v>0</v>
          </cell>
          <cell r="H8">
            <v>109</v>
          </cell>
          <cell r="I8">
            <v>30</v>
          </cell>
          <cell r="J8">
            <v>-43</v>
          </cell>
          <cell r="K8">
            <v>31</v>
          </cell>
        </row>
        <row r="8">
          <cell r="M8">
            <v>31</v>
          </cell>
          <cell r="N8">
            <v>0</v>
          </cell>
          <cell r="O8">
            <v>0</v>
          </cell>
          <cell r="P8">
            <v>0</v>
          </cell>
        </row>
        <row r="8">
          <cell r="S8">
            <v>0</v>
          </cell>
          <cell r="T8">
            <v>-74</v>
          </cell>
          <cell r="U8">
            <v>1317</v>
          </cell>
          <cell r="V8">
            <v>-0.0316176470588235</v>
          </cell>
        </row>
        <row r="8">
          <cell r="Y8">
            <v>1317</v>
          </cell>
          <cell r="Z8">
            <v>0</v>
          </cell>
          <cell r="AA8">
            <v>1317</v>
          </cell>
        </row>
        <row r="9">
          <cell r="B9">
            <v>2010101</v>
          </cell>
          <cell r="C9" t="str">
            <v>     行政运行</v>
          </cell>
          <cell r="D9">
            <v>805</v>
          </cell>
          <cell r="E9">
            <v>873</v>
          </cell>
          <cell r="F9">
            <v>873</v>
          </cell>
          <cell r="G9">
            <v>0</v>
          </cell>
          <cell r="H9">
            <v>0</v>
          </cell>
          <cell r="I9">
            <v>0</v>
          </cell>
          <cell r="J9">
            <v>31</v>
          </cell>
          <cell r="K9">
            <v>31</v>
          </cell>
        </row>
        <row r="9">
          <cell r="M9">
            <v>31</v>
          </cell>
        </row>
        <row r="9">
          <cell r="S9">
            <v>0</v>
          </cell>
        </row>
        <row r="9">
          <cell r="U9">
            <v>904</v>
          </cell>
          <cell r="V9">
            <v>0.0355097365406644</v>
          </cell>
        </row>
        <row r="9">
          <cell r="Y9">
            <v>904</v>
          </cell>
          <cell r="Z9">
            <v>0</v>
          </cell>
          <cell r="AA9">
            <v>904</v>
          </cell>
        </row>
        <row r="10">
          <cell r="B10">
            <v>2010102</v>
          </cell>
          <cell r="C10" t="str">
            <v>     一般行政管理事务</v>
          </cell>
          <cell r="D10">
            <v>0</v>
          </cell>
          <cell r="E10">
            <v>9</v>
          </cell>
          <cell r="F10">
            <v>3</v>
          </cell>
          <cell r="G10">
            <v>0</v>
          </cell>
          <cell r="H10">
            <v>6</v>
          </cell>
          <cell r="I10">
            <v>0</v>
          </cell>
          <cell r="J10">
            <v>-6</v>
          </cell>
          <cell r="K10">
            <v>0</v>
          </cell>
        </row>
        <row r="10">
          <cell r="S10">
            <v>0</v>
          </cell>
          <cell r="T10">
            <v>-6</v>
          </cell>
          <cell r="U10">
            <v>3</v>
          </cell>
          <cell r="V10">
            <v>-0.666666666666667</v>
          </cell>
        </row>
        <row r="10">
          <cell r="Y10">
            <v>3</v>
          </cell>
          <cell r="Z10">
            <v>0</v>
          </cell>
          <cell r="AA10">
            <v>3</v>
          </cell>
        </row>
        <row r="11">
          <cell r="B11">
            <v>2010103</v>
          </cell>
          <cell r="C11" t="str">
            <v>     机关服务</v>
          </cell>
          <cell r="D11">
            <v>0</v>
          </cell>
          <cell r="E11">
            <v>0</v>
          </cell>
          <cell r="F11">
            <v>0</v>
          </cell>
          <cell r="G11">
            <v>0</v>
          </cell>
          <cell r="H11">
            <v>0</v>
          </cell>
          <cell r="I11">
            <v>0</v>
          </cell>
          <cell r="J11">
            <v>0</v>
          </cell>
          <cell r="K11">
            <v>0</v>
          </cell>
        </row>
        <row r="11">
          <cell r="S11">
            <v>0</v>
          </cell>
        </row>
        <row r="11">
          <cell r="U11">
            <v>0</v>
          </cell>
        </row>
        <row r="11">
          <cell r="Y11">
            <v>0</v>
          </cell>
          <cell r="Z11">
            <v>0</v>
          </cell>
          <cell r="AA11">
            <v>0</v>
          </cell>
        </row>
        <row r="12">
          <cell r="B12">
            <v>2010104</v>
          </cell>
          <cell r="C12" t="str">
            <v>     人大会议</v>
          </cell>
          <cell r="D12">
            <v>28</v>
          </cell>
          <cell r="E12">
            <v>55</v>
          </cell>
          <cell r="F12">
            <v>55</v>
          </cell>
          <cell r="G12">
            <v>0</v>
          </cell>
          <cell r="H12">
            <v>0</v>
          </cell>
          <cell r="I12">
            <v>0</v>
          </cell>
          <cell r="J12">
            <v>0</v>
          </cell>
          <cell r="K12">
            <v>0</v>
          </cell>
        </row>
        <row r="12">
          <cell r="S12">
            <v>0</v>
          </cell>
        </row>
        <row r="12">
          <cell r="U12">
            <v>55</v>
          </cell>
          <cell r="V12">
            <v>0</v>
          </cell>
        </row>
        <row r="12">
          <cell r="Y12">
            <v>55</v>
          </cell>
          <cell r="Z12">
            <v>0</v>
          </cell>
          <cell r="AA12">
            <v>55</v>
          </cell>
        </row>
        <row r="13">
          <cell r="B13">
            <v>2010105</v>
          </cell>
          <cell r="C13" t="str">
            <v>     人大立法</v>
          </cell>
          <cell r="D13">
            <v>0</v>
          </cell>
          <cell r="E13">
            <v>2</v>
          </cell>
          <cell r="F13">
            <v>0</v>
          </cell>
          <cell r="G13">
            <v>0</v>
          </cell>
          <cell r="H13">
            <v>2</v>
          </cell>
          <cell r="I13">
            <v>0</v>
          </cell>
          <cell r="J13">
            <v>-2</v>
          </cell>
          <cell r="K13">
            <v>0</v>
          </cell>
        </row>
        <row r="13">
          <cell r="S13">
            <v>0</v>
          </cell>
          <cell r="T13">
            <v>-2</v>
          </cell>
          <cell r="U13">
            <v>0</v>
          </cell>
          <cell r="V13">
            <v>-1</v>
          </cell>
        </row>
        <row r="13">
          <cell r="Y13">
            <v>0</v>
          </cell>
          <cell r="Z13">
            <v>0</v>
          </cell>
          <cell r="AA13">
            <v>0</v>
          </cell>
        </row>
        <row r="14">
          <cell r="B14">
            <v>2010106</v>
          </cell>
          <cell r="C14" t="str">
            <v>     人大监督</v>
          </cell>
          <cell r="D14">
            <v>0</v>
          </cell>
          <cell r="E14">
            <v>0</v>
          </cell>
          <cell r="F14">
            <v>0</v>
          </cell>
          <cell r="G14">
            <v>0</v>
          </cell>
          <cell r="H14">
            <v>0</v>
          </cell>
          <cell r="I14">
            <v>0</v>
          </cell>
          <cell r="J14">
            <v>0</v>
          </cell>
          <cell r="K14">
            <v>0</v>
          </cell>
        </row>
        <row r="14">
          <cell r="S14">
            <v>0</v>
          </cell>
        </row>
        <row r="14">
          <cell r="U14">
            <v>0</v>
          </cell>
        </row>
        <row r="14">
          <cell r="Y14">
            <v>0</v>
          </cell>
          <cell r="Z14">
            <v>0</v>
          </cell>
          <cell r="AA14">
            <v>0</v>
          </cell>
        </row>
        <row r="15">
          <cell r="B15">
            <v>2010107</v>
          </cell>
          <cell r="C15" t="str">
            <v>     人大代表履职能力提升</v>
          </cell>
          <cell r="D15">
            <v>56</v>
          </cell>
          <cell r="E15">
            <v>5</v>
          </cell>
          <cell r="F15">
            <v>0</v>
          </cell>
          <cell r="G15">
            <v>0</v>
          </cell>
          <cell r="H15">
            <v>5</v>
          </cell>
          <cell r="I15">
            <v>0</v>
          </cell>
          <cell r="J15">
            <v>0</v>
          </cell>
          <cell r="K15">
            <v>0</v>
          </cell>
        </row>
        <row r="15">
          <cell r="S15">
            <v>0</v>
          </cell>
        </row>
        <row r="15">
          <cell r="U15">
            <v>5</v>
          </cell>
          <cell r="V15">
            <v>0</v>
          </cell>
        </row>
        <row r="15">
          <cell r="Y15">
            <v>5</v>
          </cell>
          <cell r="Z15">
            <v>0</v>
          </cell>
          <cell r="AA15">
            <v>5</v>
          </cell>
        </row>
        <row r="16">
          <cell r="B16">
            <v>2010108</v>
          </cell>
          <cell r="C16" t="str">
            <v>     代表工作</v>
          </cell>
          <cell r="D16">
            <v>324</v>
          </cell>
          <cell r="E16">
            <v>416</v>
          </cell>
          <cell r="F16">
            <v>290</v>
          </cell>
          <cell r="G16">
            <v>0</v>
          </cell>
          <cell r="H16">
            <v>96</v>
          </cell>
          <cell r="I16">
            <v>30</v>
          </cell>
          <cell r="J16">
            <v>-66</v>
          </cell>
          <cell r="K16">
            <v>0</v>
          </cell>
        </row>
        <row r="16">
          <cell r="S16">
            <v>0</v>
          </cell>
          <cell r="T16">
            <v>-66</v>
          </cell>
          <cell r="U16">
            <v>350</v>
          </cell>
          <cell r="V16">
            <v>-0.158653846153846</v>
          </cell>
        </row>
        <row r="16">
          <cell r="Y16">
            <v>350</v>
          </cell>
          <cell r="Z16">
            <v>0</v>
          </cell>
          <cell r="AA16">
            <v>350</v>
          </cell>
        </row>
        <row r="17">
          <cell r="B17">
            <v>2010109</v>
          </cell>
          <cell r="C17" t="str">
            <v>     人大信访工作</v>
          </cell>
          <cell r="D17">
            <v>0</v>
          </cell>
          <cell r="E17">
            <v>0</v>
          </cell>
          <cell r="F17">
            <v>0</v>
          </cell>
          <cell r="G17">
            <v>0</v>
          </cell>
          <cell r="H17">
            <v>0</v>
          </cell>
          <cell r="I17">
            <v>0</v>
          </cell>
          <cell r="J17">
            <v>0</v>
          </cell>
          <cell r="K17">
            <v>0</v>
          </cell>
        </row>
        <row r="17">
          <cell r="S17">
            <v>0</v>
          </cell>
        </row>
        <row r="17">
          <cell r="U17">
            <v>0</v>
          </cell>
        </row>
        <row r="17">
          <cell r="Y17">
            <v>0</v>
          </cell>
          <cell r="Z17">
            <v>0</v>
          </cell>
          <cell r="AA17">
            <v>0</v>
          </cell>
        </row>
        <row r="18">
          <cell r="B18">
            <v>2010150</v>
          </cell>
          <cell r="C18" t="str">
            <v>     事业运行</v>
          </cell>
          <cell r="D18">
            <v>0</v>
          </cell>
          <cell r="E18">
            <v>0</v>
          </cell>
          <cell r="F18">
            <v>0</v>
          </cell>
          <cell r="G18">
            <v>0</v>
          </cell>
          <cell r="H18">
            <v>0</v>
          </cell>
          <cell r="I18">
            <v>0</v>
          </cell>
          <cell r="J18">
            <v>0</v>
          </cell>
          <cell r="K18">
            <v>0</v>
          </cell>
        </row>
        <row r="18">
          <cell r="S18">
            <v>0</v>
          </cell>
        </row>
        <row r="18">
          <cell r="U18">
            <v>0</v>
          </cell>
        </row>
        <row r="18">
          <cell r="Y18">
            <v>0</v>
          </cell>
          <cell r="Z18">
            <v>0</v>
          </cell>
          <cell r="AA18">
            <v>0</v>
          </cell>
        </row>
        <row r="19">
          <cell r="B19">
            <v>2010199</v>
          </cell>
          <cell r="C19" t="str">
            <v>     其他人大事务支出</v>
          </cell>
          <cell r="D19">
            <v>0</v>
          </cell>
          <cell r="E19">
            <v>0</v>
          </cell>
          <cell r="F19">
            <v>0</v>
          </cell>
          <cell r="G19">
            <v>0</v>
          </cell>
          <cell r="H19">
            <v>0</v>
          </cell>
          <cell r="I19">
            <v>0</v>
          </cell>
          <cell r="J19">
            <v>0</v>
          </cell>
          <cell r="K19">
            <v>0</v>
          </cell>
        </row>
        <row r="19">
          <cell r="S19">
            <v>0</v>
          </cell>
        </row>
        <row r="19">
          <cell r="U19">
            <v>0</v>
          </cell>
          <cell r="V19" t="e">
            <v>#DIV/0!</v>
          </cell>
        </row>
        <row r="19">
          <cell r="Y19">
            <v>0</v>
          </cell>
          <cell r="Z19">
            <v>0</v>
          </cell>
          <cell r="AA19">
            <v>0</v>
          </cell>
        </row>
        <row r="20">
          <cell r="B20">
            <v>20102</v>
          </cell>
          <cell r="C20" t="str">
            <v>   政协事务</v>
          </cell>
          <cell r="D20">
            <v>930</v>
          </cell>
          <cell r="E20">
            <v>1291</v>
          </cell>
          <cell r="F20">
            <v>1243</v>
          </cell>
          <cell r="G20">
            <v>0</v>
          </cell>
          <cell r="H20">
            <v>48</v>
          </cell>
          <cell r="I20">
            <v>0</v>
          </cell>
          <cell r="J20">
            <v>-185</v>
          </cell>
          <cell r="K20">
            <v>-181</v>
          </cell>
        </row>
        <row r="20">
          <cell r="M20">
            <v>64</v>
          </cell>
          <cell r="N20">
            <v>0</v>
          </cell>
          <cell r="O20">
            <v>-190</v>
          </cell>
          <cell r="P20">
            <v>-55</v>
          </cell>
        </row>
        <row r="20">
          <cell r="S20">
            <v>0</v>
          </cell>
          <cell r="T20">
            <v>-4</v>
          </cell>
          <cell r="U20">
            <v>1106</v>
          </cell>
          <cell r="V20">
            <v>-0.143299767621998</v>
          </cell>
        </row>
        <row r="20">
          <cell r="Y20">
            <v>1106</v>
          </cell>
          <cell r="Z20">
            <v>0</v>
          </cell>
          <cell r="AA20">
            <v>1106</v>
          </cell>
        </row>
        <row r="21">
          <cell r="B21">
            <v>2010201</v>
          </cell>
          <cell r="C21" t="str">
            <v>     行政运行</v>
          </cell>
          <cell r="D21">
            <v>661</v>
          </cell>
          <cell r="E21">
            <v>729</v>
          </cell>
          <cell r="F21">
            <v>729</v>
          </cell>
          <cell r="G21">
            <v>0</v>
          </cell>
          <cell r="H21">
            <v>0</v>
          </cell>
          <cell r="I21">
            <v>0</v>
          </cell>
          <cell r="J21">
            <v>64</v>
          </cell>
          <cell r="K21">
            <v>64</v>
          </cell>
        </row>
        <row r="21">
          <cell r="M21">
            <v>64</v>
          </cell>
        </row>
        <row r="21">
          <cell r="S21">
            <v>0</v>
          </cell>
        </row>
        <row r="21">
          <cell r="U21">
            <v>793</v>
          </cell>
          <cell r="V21">
            <v>0.0877914951989026</v>
          </cell>
        </row>
        <row r="21">
          <cell r="Y21">
            <v>793</v>
          </cell>
          <cell r="Z21">
            <v>0</v>
          </cell>
          <cell r="AA21">
            <v>793</v>
          </cell>
        </row>
        <row r="22">
          <cell r="B22">
            <v>2010202</v>
          </cell>
          <cell r="C22" t="str">
            <v>     一般行政管理事务</v>
          </cell>
          <cell r="D22">
            <v>142</v>
          </cell>
          <cell r="E22">
            <v>190</v>
          </cell>
          <cell r="F22">
            <v>190</v>
          </cell>
          <cell r="G22">
            <v>0</v>
          </cell>
          <cell r="H22">
            <v>0</v>
          </cell>
          <cell r="I22">
            <v>0</v>
          </cell>
          <cell r="J22">
            <v>0</v>
          </cell>
          <cell r="K22">
            <v>0</v>
          </cell>
        </row>
        <row r="22">
          <cell r="S22">
            <v>0</v>
          </cell>
        </row>
        <row r="22">
          <cell r="U22">
            <v>190</v>
          </cell>
          <cell r="V22">
            <v>0</v>
          </cell>
        </row>
        <row r="22">
          <cell r="Y22">
            <v>190</v>
          </cell>
          <cell r="Z22">
            <v>0</v>
          </cell>
          <cell r="AA22">
            <v>190</v>
          </cell>
        </row>
        <row r="23">
          <cell r="B23">
            <v>2010203</v>
          </cell>
          <cell r="C23" t="str">
            <v>     机关服务</v>
          </cell>
          <cell r="D23">
            <v>0</v>
          </cell>
          <cell r="E23">
            <v>190</v>
          </cell>
          <cell r="F23">
            <v>190</v>
          </cell>
          <cell r="G23">
            <v>0</v>
          </cell>
          <cell r="H23">
            <v>0</v>
          </cell>
          <cell r="I23">
            <v>0</v>
          </cell>
          <cell r="J23">
            <v>-190</v>
          </cell>
          <cell r="K23">
            <v>-190</v>
          </cell>
        </row>
        <row r="23">
          <cell r="O23">
            <v>-190</v>
          </cell>
        </row>
        <row r="23">
          <cell r="S23">
            <v>0</v>
          </cell>
        </row>
        <row r="23">
          <cell r="U23">
            <v>0</v>
          </cell>
        </row>
        <row r="23">
          <cell r="Y23">
            <v>0</v>
          </cell>
          <cell r="Z23">
            <v>0</v>
          </cell>
          <cell r="AA23">
            <v>0</v>
          </cell>
        </row>
        <row r="24">
          <cell r="B24">
            <v>2010204</v>
          </cell>
          <cell r="C24" t="str">
            <v>     政协会议</v>
          </cell>
          <cell r="D24">
            <v>30</v>
          </cell>
          <cell r="E24">
            <v>75</v>
          </cell>
          <cell r="F24">
            <v>75</v>
          </cell>
          <cell r="G24">
            <v>0</v>
          </cell>
          <cell r="H24">
            <v>0</v>
          </cell>
          <cell r="I24">
            <v>0</v>
          </cell>
          <cell r="J24">
            <v>-22</v>
          </cell>
          <cell r="K24">
            <v>-22</v>
          </cell>
        </row>
        <row r="24">
          <cell r="P24">
            <v>-22</v>
          </cell>
        </row>
        <row r="24">
          <cell r="S24">
            <v>0</v>
          </cell>
        </row>
        <row r="24">
          <cell r="U24">
            <v>53</v>
          </cell>
          <cell r="V24">
            <v>-0.293333333333333</v>
          </cell>
        </row>
        <row r="24">
          <cell r="Y24">
            <v>53</v>
          </cell>
          <cell r="Z24">
            <v>0</v>
          </cell>
          <cell r="AA24">
            <v>53</v>
          </cell>
        </row>
        <row r="25">
          <cell r="B25">
            <v>2010205</v>
          </cell>
          <cell r="C25" t="str">
            <v>     委员视察</v>
          </cell>
          <cell r="D25">
            <v>0</v>
          </cell>
          <cell r="E25">
            <v>20</v>
          </cell>
          <cell r="F25">
            <v>19</v>
          </cell>
          <cell r="G25">
            <v>0</v>
          </cell>
          <cell r="H25">
            <v>1</v>
          </cell>
          <cell r="I25">
            <v>0</v>
          </cell>
          <cell r="J25">
            <v>1</v>
          </cell>
          <cell r="K25">
            <v>0</v>
          </cell>
        </row>
        <row r="25">
          <cell r="S25">
            <v>0</v>
          </cell>
          <cell r="T25">
            <v>1</v>
          </cell>
          <cell r="U25">
            <v>21</v>
          </cell>
          <cell r="V25">
            <v>0.05</v>
          </cell>
        </row>
        <row r="25">
          <cell r="Y25">
            <v>21</v>
          </cell>
          <cell r="Z25">
            <v>0</v>
          </cell>
          <cell r="AA25">
            <v>21</v>
          </cell>
        </row>
        <row r="26">
          <cell r="B26">
            <v>2010206</v>
          </cell>
          <cell r="C26" t="str">
            <v>     参政议政</v>
          </cell>
          <cell r="D26">
            <v>0</v>
          </cell>
          <cell r="E26">
            <v>32</v>
          </cell>
          <cell r="F26">
            <v>0</v>
          </cell>
          <cell r="G26">
            <v>0</v>
          </cell>
          <cell r="H26">
            <v>32</v>
          </cell>
          <cell r="I26">
            <v>0</v>
          </cell>
          <cell r="J26">
            <v>0</v>
          </cell>
          <cell r="K26">
            <v>0</v>
          </cell>
        </row>
        <row r="26">
          <cell r="S26">
            <v>0</v>
          </cell>
        </row>
        <row r="26">
          <cell r="U26">
            <v>32</v>
          </cell>
          <cell r="V26">
            <v>0</v>
          </cell>
        </row>
        <row r="26">
          <cell r="Y26">
            <v>32</v>
          </cell>
          <cell r="Z26">
            <v>0</v>
          </cell>
          <cell r="AA26">
            <v>32</v>
          </cell>
        </row>
        <row r="27">
          <cell r="B27">
            <v>2010250</v>
          </cell>
          <cell r="C27" t="str">
            <v>     事业运行</v>
          </cell>
          <cell r="D27">
            <v>0</v>
          </cell>
          <cell r="E27">
            <v>0</v>
          </cell>
          <cell r="F27">
            <v>0</v>
          </cell>
          <cell r="G27">
            <v>0</v>
          </cell>
          <cell r="H27">
            <v>0</v>
          </cell>
          <cell r="I27">
            <v>0</v>
          </cell>
          <cell r="J27">
            <v>0</v>
          </cell>
          <cell r="K27">
            <v>0</v>
          </cell>
        </row>
        <row r="27">
          <cell r="S27">
            <v>0</v>
          </cell>
        </row>
        <row r="27">
          <cell r="U27">
            <v>0</v>
          </cell>
        </row>
        <row r="27">
          <cell r="Y27">
            <v>0</v>
          </cell>
          <cell r="Z27">
            <v>0</v>
          </cell>
          <cell r="AA27">
            <v>0</v>
          </cell>
        </row>
        <row r="28">
          <cell r="B28">
            <v>2010299</v>
          </cell>
          <cell r="C28" t="str">
            <v>     其他政协事务支出</v>
          </cell>
          <cell r="D28">
            <v>97</v>
          </cell>
          <cell r="E28">
            <v>55</v>
          </cell>
          <cell r="F28">
            <v>40</v>
          </cell>
          <cell r="G28">
            <v>0</v>
          </cell>
          <cell r="H28">
            <v>15</v>
          </cell>
          <cell r="I28">
            <v>0</v>
          </cell>
          <cell r="J28">
            <v>-38</v>
          </cell>
          <cell r="K28">
            <v>-33</v>
          </cell>
        </row>
        <row r="28">
          <cell r="P28">
            <v>-33</v>
          </cell>
        </row>
        <row r="28">
          <cell r="S28">
            <v>0</v>
          </cell>
          <cell r="T28">
            <v>-5</v>
          </cell>
          <cell r="U28">
            <v>17</v>
          </cell>
          <cell r="V28">
            <v>-0.690909090909091</v>
          </cell>
        </row>
        <row r="28">
          <cell r="Y28">
            <v>17</v>
          </cell>
          <cell r="Z28">
            <v>0</v>
          </cell>
          <cell r="AA28">
            <v>17</v>
          </cell>
        </row>
        <row r="29">
          <cell r="B29">
            <v>20103</v>
          </cell>
          <cell r="C29" t="str">
            <v>   政府办公厅(室)及相关机构事务</v>
          </cell>
          <cell r="D29">
            <v>13444</v>
          </cell>
          <cell r="E29">
            <v>5402</v>
          </cell>
          <cell r="F29">
            <v>5401</v>
          </cell>
          <cell r="G29">
            <v>0</v>
          </cell>
          <cell r="H29">
            <v>1</v>
          </cell>
          <cell r="I29">
            <v>0</v>
          </cell>
          <cell r="J29">
            <v>-691</v>
          </cell>
          <cell r="K29">
            <v>-728</v>
          </cell>
        </row>
        <row r="29">
          <cell r="M29">
            <v>196</v>
          </cell>
          <cell r="N29">
            <v>0</v>
          </cell>
          <cell r="O29">
            <v>190</v>
          </cell>
          <cell r="P29">
            <v>-1114</v>
          </cell>
        </row>
        <row r="29">
          <cell r="S29">
            <v>0</v>
          </cell>
          <cell r="T29">
            <v>37</v>
          </cell>
          <cell r="U29">
            <v>4711</v>
          </cell>
          <cell r="V29">
            <v>-0.127915586819696</v>
          </cell>
        </row>
        <row r="29">
          <cell r="Y29">
            <v>4711</v>
          </cell>
          <cell r="Z29">
            <v>0</v>
          </cell>
          <cell r="AA29">
            <v>4711</v>
          </cell>
        </row>
        <row r="30">
          <cell r="B30">
            <v>2010301</v>
          </cell>
          <cell r="C30" t="str">
            <v>     行政运行</v>
          </cell>
          <cell r="D30">
            <v>3166</v>
          </cell>
          <cell r="E30">
            <v>3174</v>
          </cell>
          <cell r="F30">
            <v>3174</v>
          </cell>
          <cell r="G30">
            <v>0</v>
          </cell>
          <cell r="H30">
            <v>0</v>
          </cell>
          <cell r="I30">
            <v>0</v>
          </cell>
          <cell r="J30">
            <v>155</v>
          </cell>
          <cell r="K30">
            <v>155</v>
          </cell>
        </row>
        <row r="30">
          <cell r="M30">
            <v>155</v>
          </cell>
        </row>
        <row r="30">
          <cell r="S30">
            <v>0</v>
          </cell>
        </row>
        <row r="30">
          <cell r="U30">
            <v>3329</v>
          </cell>
          <cell r="V30">
            <v>0.0488342785129175</v>
          </cell>
        </row>
        <row r="30">
          <cell r="Y30">
            <v>3329</v>
          </cell>
          <cell r="Z30">
            <v>0</v>
          </cell>
          <cell r="AA30">
            <v>3329</v>
          </cell>
        </row>
        <row r="31">
          <cell r="B31">
            <v>2010302</v>
          </cell>
          <cell r="C31" t="str">
            <v>     一般行政管理事务</v>
          </cell>
          <cell r="D31">
            <v>632</v>
          </cell>
          <cell r="E31">
            <v>1059</v>
          </cell>
          <cell r="F31">
            <v>1059</v>
          </cell>
          <cell r="G31">
            <v>0</v>
          </cell>
          <cell r="H31">
            <v>0</v>
          </cell>
          <cell r="I31">
            <v>0</v>
          </cell>
          <cell r="J31">
            <v>-814</v>
          </cell>
          <cell r="K31">
            <v>-819</v>
          </cell>
        </row>
        <row r="31">
          <cell r="P31">
            <v>-819</v>
          </cell>
        </row>
        <row r="31">
          <cell r="S31">
            <v>0</v>
          </cell>
          <cell r="T31">
            <v>5</v>
          </cell>
          <cell r="U31">
            <v>245</v>
          </cell>
          <cell r="V31">
            <v>-0.768649669499528</v>
          </cell>
        </row>
        <row r="31">
          <cell r="Y31">
            <v>245</v>
          </cell>
          <cell r="Z31">
            <v>0</v>
          </cell>
          <cell r="AA31">
            <v>245</v>
          </cell>
        </row>
        <row r="32">
          <cell r="B32">
            <v>2010303</v>
          </cell>
          <cell r="C32" t="str">
            <v>     机关服务</v>
          </cell>
          <cell r="D32">
            <v>9</v>
          </cell>
          <cell r="E32">
            <v>434</v>
          </cell>
          <cell r="F32">
            <v>434</v>
          </cell>
          <cell r="G32">
            <v>0</v>
          </cell>
          <cell r="H32">
            <v>0</v>
          </cell>
          <cell r="I32">
            <v>0</v>
          </cell>
          <cell r="J32">
            <v>49</v>
          </cell>
          <cell r="K32">
            <v>49</v>
          </cell>
        </row>
        <row r="32">
          <cell r="M32">
            <v>9</v>
          </cell>
        </row>
        <row r="32">
          <cell r="O32">
            <v>190</v>
          </cell>
          <cell r="P32">
            <v>-150</v>
          </cell>
        </row>
        <row r="32">
          <cell r="S32">
            <v>0</v>
          </cell>
        </row>
        <row r="32">
          <cell r="U32">
            <v>483</v>
          </cell>
          <cell r="V32">
            <v>0.112903225806452</v>
          </cell>
        </row>
        <row r="32">
          <cell r="Y32">
            <v>483</v>
          </cell>
          <cell r="Z32">
            <v>0</v>
          </cell>
          <cell r="AA32">
            <v>483</v>
          </cell>
        </row>
        <row r="33">
          <cell r="B33">
            <v>2010304</v>
          </cell>
          <cell r="C33" t="str">
            <v>     专项服务</v>
          </cell>
          <cell r="D33">
            <v>0</v>
          </cell>
          <cell r="E33">
            <v>0</v>
          </cell>
          <cell r="F33">
            <v>0</v>
          </cell>
          <cell r="G33">
            <v>0</v>
          </cell>
          <cell r="H33">
            <v>0</v>
          </cell>
          <cell r="I33">
            <v>0</v>
          </cell>
          <cell r="J33">
            <v>0</v>
          </cell>
          <cell r="K33">
            <v>0</v>
          </cell>
        </row>
        <row r="33">
          <cell r="S33">
            <v>0</v>
          </cell>
        </row>
        <row r="33">
          <cell r="U33">
            <v>0</v>
          </cell>
        </row>
        <row r="33">
          <cell r="Y33">
            <v>0</v>
          </cell>
          <cell r="Z33">
            <v>0</v>
          </cell>
          <cell r="AA33">
            <v>0</v>
          </cell>
        </row>
        <row r="34">
          <cell r="B34">
            <v>2010305</v>
          </cell>
          <cell r="C34" t="str">
            <v>     专项业务及机关事务管理</v>
          </cell>
          <cell r="D34">
            <v>0</v>
          </cell>
          <cell r="E34">
            <v>0</v>
          </cell>
          <cell r="F34">
            <v>0</v>
          </cell>
          <cell r="G34">
            <v>0</v>
          </cell>
          <cell r="H34">
            <v>0</v>
          </cell>
          <cell r="I34">
            <v>0</v>
          </cell>
          <cell r="J34">
            <v>0</v>
          </cell>
          <cell r="K34">
            <v>0</v>
          </cell>
        </row>
        <row r="34">
          <cell r="S34">
            <v>0</v>
          </cell>
        </row>
        <row r="34">
          <cell r="U34">
            <v>0</v>
          </cell>
        </row>
        <row r="34">
          <cell r="Y34">
            <v>0</v>
          </cell>
          <cell r="Z34">
            <v>0</v>
          </cell>
          <cell r="AA34">
            <v>0</v>
          </cell>
        </row>
        <row r="35">
          <cell r="B35">
            <v>2010306</v>
          </cell>
          <cell r="C35" t="str">
            <v>     政务公开审批</v>
          </cell>
          <cell r="D35">
            <v>0</v>
          </cell>
          <cell r="E35">
            <v>0</v>
          </cell>
          <cell r="F35">
            <v>0</v>
          </cell>
          <cell r="G35">
            <v>0</v>
          </cell>
          <cell r="H35">
            <v>0</v>
          </cell>
          <cell r="I35">
            <v>0</v>
          </cell>
          <cell r="J35">
            <v>0</v>
          </cell>
          <cell r="K35">
            <v>0</v>
          </cell>
        </row>
        <row r="35">
          <cell r="S35">
            <v>0</v>
          </cell>
        </row>
        <row r="35">
          <cell r="U35">
            <v>0</v>
          </cell>
        </row>
        <row r="35">
          <cell r="Y35">
            <v>0</v>
          </cell>
          <cell r="Z35">
            <v>0</v>
          </cell>
          <cell r="AA35">
            <v>0</v>
          </cell>
        </row>
        <row r="36">
          <cell r="B36">
            <v>2010308</v>
          </cell>
          <cell r="C36" t="str">
            <v>     信访事务</v>
          </cell>
          <cell r="D36">
            <v>2</v>
          </cell>
          <cell r="E36">
            <v>15</v>
          </cell>
          <cell r="F36">
            <v>15</v>
          </cell>
          <cell r="G36">
            <v>0</v>
          </cell>
          <cell r="H36">
            <v>0</v>
          </cell>
          <cell r="I36">
            <v>0</v>
          </cell>
          <cell r="J36">
            <v>33</v>
          </cell>
          <cell r="K36">
            <v>0</v>
          </cell>
        </row>
        <row r="36">
          <cell r="S36">
            <v>0</v>
          </cell>
          <cell r="T36">
            <v>33</v>
          </cell>
          <cell r="U36">
            <v>48</v>
          </cell>
          <cell r="V36">
            <v>2.2</v>
          </cell>
        </row>
        <row r="36">
          <cell r="Y36">
            <v>48</v>
          </cell>
          <cell r="Z36">
            <v>0</v>
          </cell>
          <cell r="AA36">
            <v>48</v>
          </cell>
        </row>
        <row r="37">
          <cell r="B37">
            <v>2010309</v>
          </cell>
          <cell r="C37" t="str">
            <v>     参事事务</v>
          </cell>
          <cell r="D37">
            <v>0</v>
          </cell>
          <cell r="E37">
            <v>0</v>
          </cell>
          <cell r="F37">
            <v>0</v>
          </cell>
          <cell r="G37">
            <v>0</v>
          </cell>
          <cell r="H37">
            <v>0</v>
          </cell>
          <cell r="I37">
            <v>0</v>
          </cell>
          <cell r="J37">
            <v>0</v>
          </cell>
          <cell r="K37">
            <v>0</v>
          </cell>
        </row>
        <row r="37">
          <cell r="S37">
            <v>0</v>
          </cell>
        </row>
        <row r="37">
          <cell r="U37">
            <v>0</v>
          </cell>
        </row>
        <row r="37">
          <cell r="Y37">
            <v>0</v>
          </cell>
          <cell r="Z37">
            <v>0</v>
          </cell>
          <cell r="AA37">
            <v>0</v>
          </cell>
        </row>
        <row r="38">
          <cell r="B38">
            <v>2010350</v>
          </cell>
          <cell r="C38" t="str">
            <v>     事业运行</v>
          </cell>
          <cell r="D38">
            <v>611</v>
          </cell>
          <cell r="E38">
            <v>231</v>
          </cell>
          <cell r="F38">
            <v>231</v>
          </cell>
          <cell r="G38">
            <v>0</v>
          </cell>
          <cell r="H38">
            <v>0</v>
          </cell>
          <cell r="I38">
            <v>0</v>
          </cell>
          <cell r="J38">
            <v>32</v>
          </cell>
          <cell r="K38">
            <v>32</v>
          </cell>
        </row>
        <row r="38">
          <cell r="M38">
            <v>32</v>
          </cell>
        </row>
        <row r="38">
          <cell r="S38">
            <v>0</v>
          </cell>
        </row>
        <row r="38">
          <cell r="U38">
            <v>263</v>
          </cell>
          <cell r="V38">
            <v>0.138528138528139</v>
          </cell>
        </row>
        <row r="38">
          <cell r="Y38">
            <v>263</v>
          </cell>
          <cell r="Z38">
            <v>0</v>
          </cell>
          <cell r="AA38">
            <v>263</v>
          </cell>
        </row>
        <row r="39">
          <cell r="B39">
            <v>2010399</v>
          </cell>
          <cell r="C39" t="str">
            <v>     其他政府办公厅（室）及相关机构事务支出</v>
          </cell>
          <cell r="D39">
            <v>9024</v>
          </cell>
          <cell r="E39">
            <v>489</v>
          </cell>
          <cell r="F39">
            <v>488</v>
          </cell>
          <cell r="G39">
            <v>0</v>
          </cell>
          <cell r="H39">
            <v>1</v>
          </cell>
          <cell r="I39">
            <v>0</v>
          </cell>
          <cell r="J39">
            <v>-146</v>
          </cell>
          <cell r="K39">
            <v>-145</v>
          </cell>
        </row>
        <row r="39">
          <cell r="P39">
            <v>-145</v>
          </cell>
        </row>
        <row r="39">
          <cell r="S39">
            <v>0</v>
          </cell>
          <cell r="T39">
            <v>-1</v>
          </cell>
          <cell r="U39">
            <v>343</v>
          </cell>
          <cell r="V39">
            <v>-0.298568507157464</v>
          </cell>
        </row>
        <row r="39">
          <cell r="Y39">
            <v>343</v>
          </cell>
          <cell r="Z39">
            <v>0</v>
          </cell>
          <cell r="AA39">
            <v>343</v>
          </cell>
        </row>
        <row r="40">
          <cell r="B40">
            <v>20104</v>
          </cell>
          <cell r="C40" t="str">
            <v>   发展与改革事务</v>
          </cell>
          <cell r="D40">
            <v>503</v>
          </cell>
          <cell r="E40">
            <v>554</v>
          </cell>
          <cell r="F40">
            <v>554</v>
          </cell>
          <cell r="G40">
            <v>0</v>
          </cell>
          <cell r="H40">
            <v>0</v>
          </cell>
          <cell r="I40">
            <v>0</v>
          </cell>
          <cell r="J40">
            <v>-46</v>
          </cell>
          <cell r="K40">
            <v>-46</v>
          </cell>
        </row>
        <row r="40">
          <cell r="M40">
            <v>27</v>
          </cell>
          <cell r="N40">
            <v>0</v>
          </cell>
          <cell r="O40">
            <v>0</v>
          </cell>
          <cell r="P40">
            <v>-73</v>
          </cell>
        </row>
        <row r="40">
          <cell r="S40">
            <v>0</v>
          </cell>
          <cell r="T40">
            <v>0</v>
          </cell>
          <cell r="U40">
            <v>508</v>
          </cell>
          <cell r="V40">
            <v>-0.0830324909747292</v>
          </cell>
        </row>
        <row r="40">
          <cell r="Y40">
            <v>508</v>
          </cell>
          <cell r="Z40">
            <v>0</v>
          </cell>
          <cell r="AA40">
            <v>508</v>
          </cell>
        </row>
        <row r="41">
          <cell r="B41">
            <v>2010401</v>
          </cell>
          <cell r="C41" t="str">
            <v>     行政运行</v>
          </cell>
          <cell r="D41">
            <v>382</v>
          </cell>
          <cell r="E41">
            <v>334</v>
          </cell>
          <cell r="F41">
            <v>334</v>
          </cell>
          <cell r="G41">
            <v>0</v>
          </cell>
          <cell r="H41">
            <v>0</v>
          </cell>
          <cell r="I41">
            <v>0</v>
          </cell>
          <cell r="J41">
            <v>11</v>
          </cell>
          <cell r="K41">
            <v>11</v>
          </cell>
        </row>
        <row r="41">
          <cell r="M41">
            <v>11</v>
          </cell>
        </row>
        <row r="41">
          <cell r="S41">
            <v>0</v>
          </cell>
        </row>
        <row r="41">
          <cell r="U41">
            <v>345</v>
          </cell>
          <cell r="V41">
            <v>0.0329341317365269</v>
          </cell>
        </row>
        <row r="41">
          <cell r="Y41">
            <v>345</v>
          </cell>
          <cell r="Z41">
            <v>0</v>
          </cell>
          <cell r="AA41">
            <v>345</v>
          </cell>
        </row>
        <row r="42">
          <cell r="B42">
            <v>2010402</v>
          </cell>
          <cell r="C42" t="str">
            <v>     一般行政管理事务</v>
          </cell>
          <cell r="D42">
            <v>11</v>
          </cell>
          <cell r="E42">
            <v>9</v>
          </cell>
          <cell r="F42">
            <v>9</v>
          </cell>
          <cell r="G42">
            <v>0</v>
          </cell>
          <cell r="H42">
            <v>0</v>
          </cell>
          <cell r="I42">
            <v>0</v>
          </cell>
          <cell r="J42">
            <v>0</v>
          </cell>
          <cell r="K42">
            <v>0</v>
          </cell>
        </row>
        <row r="42">
          <cell r="S42">
            <v>0</v>
          </cell>
        </row>
        <row r="42">
          <cell r="U42">
            <v>9</v>
          </cell>
          <cell r="V42">
            <v>0</v>
          </cell>
        </row>
        <row r="42">
          <cell r="Y42">
            <v>9</v>
          </cell>
          <cell r="Z42">
            <v>0</v>
          </cell>
          <cell r="AA42">
            <v>9</v>
          </cell>
        </row>
        <row r="43">
          <cell r="B43">
            <v>2010403</v>
          </cell>
          <cell r="C43" t="str">
            <v>     机关服务</v>
          </cell>
          <cell r="D43">
            <v>0</v>
          </cell>
          <cell r="E43">
            <v>0</v>
          </cell>
          <cell r="F43">
            <v>0</v>
          </cell>
          <cell r="G43">
            <v>0</v>
          </cell>
          <cell r="H43">
            <v>0</v>
          </cell>
          <cell r="I43">
            <v>0</v>
          </cell>
          <cell r="J43">
            <v>0</v>
          </cell>
          <cell r="K43">
            <v>0</v>
          </cell>
        </row>
        <row r="43">
          <cell r="S43">
            <v>0</v>
          </cell>
        </row>
        <row r="43">
          <cell r="U43">
            <v>0</v>
          </cell>
        </row>
        <row r="43">
          <cell r="Y43">
            <v>0</v>
          </cell>
          <cell r="Z43">
            <v>0</v>
          </cell>
          <cell r="AA43">
            <v>0</v>
          </cell>
        </row>
        <row r="44">
          <cell r="B44">
            <v>2010404</v>
          </cell>
          <cell r="C44" t="str">
            <v>     战略规划与实施</v>
          </cell>
          <cell r="D44">
            <v>0</v>
          </cell>
          <cell r="E44">
            <v>56</v>
          </cell>
          <cell r="F44">
            <v>56</v>
          </cell>
          <cell r="G44">
            <v>0</v>
          </cell>
          <cell r="H44">
            <v>0</v>
          </cell>
          <cell r="I44">
            <v>0</v>
          </cell>
          <cell r="J44">
            <v>-56</v>
          </cell>
          <cell r="K44">
            <v>-56</v>
          </cell>
        </row>
        <row r="44">
          <cell r="P44">
            <v>-56</v>
          </cell>
        </row>
        <row r="44">
          <cell r="S44">
            <v>0</v>
          </cell>
        </row>
        <row r="44">
          <cell r="U44">
            <v>0</v>
          </cell>
          <cell r="V44">
            <v>-1</v>
          </cell>
        </row>
        <row r="44">
          <cell r="Y44">
            <v>0</v>
          </cell>
          <cell r="Z44">
            <v>0</v>
          </cell>
          <cell r="AA44">
            <v>0</v>
          </cell>
        </row>
        <row r="45">
          <cell r="B45">
            <v>2010405</v>
          </cell>
          <cell r="C45" t="str">
            <v>     日常经济运行调节</v>
          </cell>
          <cell r="D45">
            <v>0</v>
          </cell>
          <cell r="E45">
            <v>0</v>
          </cell>
          <cell r="F45">
            <v>0</v>
          </cell>
          <cell r="G45">
            <v>0</v>
          </cell>
          <cell r="H45">
            <v>0</v>
          </cell>
          <cell r="I45">
            <v>0</v>
          </cell>
          <cell r="J45">
            <v>8</v>
          </cell>
          <cell r="K45">
            <v>8</v>
          </cell>
        </row>
        <row r="45">
          <cell r="M45">
            <v>8</v>
          </cell>
        </row>
        <row r="45">
          <cell r="S45">
            <v>0</v>
          </cell>
        </row>
        <row r="45">
          <cell r="U45">
            <v>8</v>
          </cell>
        </row>
        <row r="45">
          <cell r="Y45">
            <v>8</v>
          </cell>
          <cell r="Z45">
            <v>0</v>
          </cell>
          <cell r="AA45">
            <v>8</v>
          </cell>
        </row>
        <row r="46">
          <cell r="B46">
            <v>2010406</v>
          </cell>
          <cell r="C46" t="str">
            <v>     社会事业发展规划</v>
          </cell>
          <cell r="D46">
            <v>0</v>
          </cell>
          <cell r="E46">
            <v>0</v>
          </cell>
          <cell r="F46">
            <v>0</v>
          </cell>
          <cell r="G46">
            <v>0</v>
          </cell>
          <cell r="H46">
            <v>0</v>
          </cell>
          <cell r="I46">
            <v>0</v>
          </cell>
          <cell r="J46">
            <v>0</v>
          </cell>
          <cell r="K46">
            <v>0</v>
          </cell>
        </row>
        <row r="46">
          <cell r="S46">
            <v>0</v>
          </cell>
        </row>
        <row r="46">
          <cell r="U46">
            <v>0</v>
          </cell>
        </row>
        <row r="46">
          <cell r="Y46">
            <v>0</v>
          </cell>
          <cell r="Z46">
            <v>0</v>
          </cell>
          <cell r="AA46">
            <v>0</v>
          </cell>
        </row>
        <row r="47">
          <cell r="B47">
            <v>2010407</v>
          </cell>
          <cell r="C47" t="str">
            <v>     经济体制改革研究</v>
          </cell>
          <cell r="D47">
            <v>0</v>
          </cell>
          <cell r="E47">
            <v>0</v>
          </cell>
          <cell r="F47">
            <v>0</v>
          </cell>
          <cell r="G47">
            <v>0</v>
          </cell>
          <cell r="H47">
            <v>0</v>
          </cell>
          <cell r="I47">
            <v>0</v>
          </cell>
          <cell r="J47">
            <v>0</v>
          </cell>
          <cell r="K47">
            <v>0</v>
          </cell>
        </row>
        <row r="47">
          <cell r="S47">
            <v>0</v>
          </cell>
        </row>
        <row r="47">
          <cell r="U47">
            <v>0</v>
          </cell>
        </row>
        <row r="47">
          <cell r="Y47">
            <v>0</v>
          </cell>
          <cell r="Z47">
            <v>0</v>
          </cell>
          <cell r="AA47">
            <v>0</v>
          </cell>
        </row>
        <row r="48">
          <cell r="B48">
            <v>2010408</v>
          </cell>
          <cell r="C48" t="str">
            <v>     物价管理</v>
          </cell>
          <cell r="D48">
            <v>3</v>
          </cell>
          <cell r="E48">
            <v>0</v>
          </cell>
          <cell r="F48">
            <v>0</v>
          </cell>
          <cell r="G48">
            <v>0</v>
          </cell>
          <cell r="H48">
            <v>0</v>
          </cell>
          <cell r="I48">
            <v>0</v>
          </cell>
          <cell r="J48">
            <v>0</v>
          </cell>
          <cell r="K48">
            <v>0</v>
          </cell>
        </row>
        <row r="48">
          <cell r="S48">
            <v>0</v>
          </cell>
        </row>
        <row r="48">
          <cell r="U48">
            <v>0</v>
          </cell>
          <cell r="V48" t="e">
            <v>#DIV/0!</v>
          </cell>
        </row>
        <row r="48">
          <cell r="Y48">
            <v>0</v>
          </cell>
          <cell r="Z48">
            <v>0</v>
          </cell>
          <cell r="AA48">
            <v>0</v>
          </cell>
        </row>
        <row r="49">
          <cell r="B49">
            <v>2010450</v>
          </cell>
          <cell r="C49" t="str">
            <v>     事业运行</v>
          </cell>
          <cell r="D49">
            <v>107</v>
          </cell>
          <cell r="E49">
            <v>134</v>
          </cell>
          <cell r="F49">
            <v>134</v>
          </cell>
          <cell r="G49">
            <v>0</v>
          </cell>
          <cell r="H49">
            <v>0</v>
          </cell>
          <cell r="I49">
            <v>0</v>
          </cell>
          <cell r="J49">
            <v>8</v>
          </cell>
          <cell r="K49">
            <v>8</v>
          </cell>
        </row>
        <row r="49">
          <cell r="M49">
            <v>8</v>
          </cell>
        </row>
        <row r="49">
          <cell r="S49">
            <v>0</v>
          </cell>
        </row>
        <row r="49">
          <cell r="U49">
            <v>142</v>
          </cell>
          <cell r="V49">
            <v>0.0597014925373134</v>
          </cell>
        </row>
        <row r="49">
          <cell r="Y49">
            <v>142</v>
          </cell>
          <cell r="Z49">
            <v>0</v>
          </cell>
          <cell r="AA49">
            <v>142</v>
          </cell>
        </row>
        <row r="50">
          <cell r="B50">
            <v>2010499</v>
          </cell>
          <cell r="C50" t="str">
            <v>     其他发展与改革事务支出</v>
          </cell>
          <cell r="D50">
            <v>0</v>
          </cell>
          <cell r="E50">
            <v>21</v>
          </cell>
          <cell r="F50">
            <v>21</v>
          </cell>
          <cell r="G50">
            <v>0</v>
          </cell>
          <cell r="H50">
            <v>0</v>
          </cell>
          <cell r="I50">
            <v>0</v>
          </cell>
          <cell r="J50">
            <v>-17</v>
          </cell>
          <cell r="K50">
            <v>-17</v>
          </cell>
        </row>
        <row r="50">
          <cell r="P50">
            <v>-17</v>
          </cell>
        </row>
        <row r="50">
          <cell r="S50">
            <v>0</v>
          </cell>
        </row>
        <row r="50">
          <cell r="U50">
            <v>4</v>
          </cell>
          <cell r="V50">
            <v>-0.80952380952381</v>
          </cell>
        </row>
        <row r="50">
          <cell r="Y50">
            <v>4</v>
          </cell>
          <cell r="Z50">
            <v>0</v>
          </cell>
          <cell r="AA50">
            <v>4</v>
          </cell>
        </row>
        <row r="51">
          <cell r="B51">
            <v>20105</v>
          </cell>
          <cell r="C51" t="str">
            <v>   统计信息事务</v>
          </cell>
          <cell r="D51">
            <v>534</v>
          </cell>
          <cell r="E51">
            <v>574</v>
          </cell>
          <cell r="F51">
            <v>550</v>
          </cell>
          <cell r="G51">
            <v>0</v>
          </cell>
          <cell r="H51">
            <v>24</v>
          </cell>
          <cell r="I51">
            <v>0</v>
          </cell>
          <cell r="J51">
            <v>57</v>
          </cell>
          <cell r="K51">
            <v>55</v>
          </cell>
        </row>
        <row r="51">
          <cell r="M51">
            <v>31</v>
          </cell>
          <cell r="N51">
            <v>0</v>
          </cell>
          <cell r="O51">
            <v>24</v>
          </cell>
          <cell r="P51">
            <v>0</v>
          </cell>
        </row>
        <row r="51">
          <cell r="S51">
            <v>0</v>
          </cell>
          <cell r="T51">
            <v>2</v>
          </cell>
          <cell r="U51">
            <v>631</v>
          </cell>
          <cell r="V51">
            <v>0.0993031358885017</v>
          </cell>
        </row>
        <row r="51">
          <cell r="Y51">
            <v>631</v>
          </cell>
          <cell r="Z51">
            <v>0</v>
          </cell>
          <cell r="AA51">
            <v>631</v>
          </cell>
        </row>
        <row r="52">
          <cell r="B52">
            <v>2010501</v>
          </cell>
          <cell r="C52" t="str">
            <v>     行政运行</v>
          </cell>
          <cell r="D52">
            <v>297</v>
          </cell>
          <cell r="E52">
            <v>304</v>
          </cell>
          <cell r="F52">
            <v>304</v>
          </cell>
          <cell r="G52">
            <v>0</v>
          </cell>
          <cell r="H52">
            <v>0</v>
          </cell>
          <cell r="I52">
            <v>0</v>
          </cell>
          <cell r="J52">
            <v>-1</v>
          </cell>
          <cell r="K52">
            <v>-1</v>
          </cell>
        </row>
        <row r="52">
          <cell r="M52">
            <v>-1</v>
          </cell>
        </row>
        <row r="52">
          <cell r="S52">
            <v>0</v>
          </cell>
        </row>
        <row r="52">
          <cell r="U52">
            <v>303</v>
          </cell>
          <cell r="V52">
            <v>-0.00328947368421053</v>
          </cell>
        </row>
        <row r="52">
          <cell r="Y52">
            <v>303</v>
          </cell>
          <cell r="Z52">
            <v>0</v>
          </cell>
          <cell r="AA52">
            <v>303</v>
          </cell>
        </row>
        <row r="53">
          <cell r="B53">
            <v>2010502</v>
          </cell>
          <cell r="C53" t="str">
            <v>     一般行政管理事务</v>
          </cell>
          <cell r="D53">
            <v>0</v>
          </cell>
          <cell r="E53">
            <v>0</v>
          </cell>
          <cell r="F53">
            <v>0</v>
          </cell>
          <cell r="G53">
            <v>0</v>
          </cell>
          <cell r="H53">
            <v>0</v>
          </cell>
          <cell r="I53">
            <v>0</v>
          </cell>
          <cell r="J53">
            <v>0</v>
          </cell>
          <cell r="K53">
            <v>0</v>
          </cell>
        </row>
        <row r="53">
          <cell r="S53">
            <v>0</v>
          </cell>
        </row>
        <row r="53">
          <cell r="U53">
            <v>0</v>
          </cell>
          <cell r="V53" t="e">
            <v>#DIV/0!</v>
          </cell>
        </row>
        <row r="53">
          <cell r="Y53">
            <v>0</v>
          </cell>
          <cell r="Z53">
            <v>0</v>
          </cell>
          <cell r="AA53">
            <v>0</v>
          </cell>
        </row>
        <row r="54">
          <cell r="B54">
            <v>2010503</v>
          </cell>
          <cell r="C54" t="str">
            <v>     机关服务</v>
          </cell>
          <cell r="D54">
            <v>0</v>
          </cell>
          <cell r="E54">
            <v>0</v>
          </cell>
          <cell r="F54">
            <v>0</v>
          </cell>
          <cell r="G54">
            <v>0</v>
          </cell>
          <cell r="H54">
            <v>0</v>
          </cell>
          <cell r="I54">
            <v>0</v>
          </cell>
          <cell r="J54">
            <v>0</v>
          </cell>
          <cell r="K54">
            <v>0</v>
          </cell>
        </row>
        <row r="54">
          <cell r="S54">
            <v>0</v>
          </cell>
        </row>
        <row r="54">
          <cell r="U54">
            <v>0</v>
          </cell>
        </row>
        <row r="54">
          <cell r="Y54">
            <v>0</v>
          </cell>
          <cell r="Z54">
            <v>0</v>
          </cell>
          <cell r="AA54">
            <v>0</v>
          </cell>
        </row>
        <row r="55">
          <cell r="B55">
            <v>2010504</v>
          </cell>
          <cell r="C55" t="str">
            <v>     信息事务</v>
          </cell>
          <cell r="D55">
            <v>0</v>
          </cell>
          <cell r="E55">
            <v>0</v>
          </cell>
          <cell r="F55">
            <v>0</v>
          </cell>
          <cell r="G55">
            <v>0</v>
          </cell>
          <cell r="H55">
            <v>0</v>
          </cell>
          <cell r="I55">
            <v>0</v>
          </cell>
          <cell r="J55">
            <v>0</v>
          </cell>
          <cell r="K55">
            <v>0</v>
          </cell>
        </row>
        <row r="55">
          <cell r="S55">
            <v>0</v>
          </cell>
        </row>
        <row r="55">
          <cell r="U55">
            <v>0</v>
          </cell>
        </row>
        <row r="55">
          <cell r="Y55">
            <v>0</v>
          </cell>
          <cell r="Z55">
            <v>0</v>
          </cell>
          <cell r="AA55">
            <v>0</v>
          </cell>
        </row>
        <row r="56">
          <cell r="B56">
            <v>2010505</v>
          </cell>
          <cell r="C56" t="str">
            <v>     专项统计业务</v>
          </cell>
          <cell r="D56">
            <v>0</v>
          </cell>
          <cell r="E56">
            <v>7</v>
          </cell>
          <cell r="F56">
            <v>7</v>
          </cell>
          <cell r="G56">
            <v>0</v>
          </cell>
          <cell r="H56">
            <v>0</v>
          </cell>
          <cell r="I56">
            <v>0</v>
          </cell>
          <cell r="J56">
            <v>0</v>
          </cell>
          <cell r="K56">
            <v>0</v>
          </cell>
        </row>
        <row r="56">
          <cell r="S56">
            <v>0</v>
          </cell>
        </row>
        <row r="56">
          <cell r="U56">
            <v>7</v>
          </cell>
        </row>
        <row r="56">
          <cell r="Y56">
            <v>7</v>
          </cell>
          <cell r="Z56">
            <v>0</v>
          </cell>
          <cell r="AA56">
            <v>7</v>
          </cell>
        </row>
        <row r="57">
          <cell r="B57">
            <v>2010506</v>
          </cell>
          <cell r="C57" t="str">
            <v>     统计管理</v>
          </cell>
          <cell r="D57">
            <v>0</v>
          </cell>
          <cell r="E57">
            <v>0</v>
          </cell>
          <cell r="F57">
            <v>0</v>
          </cell>
          <cell r="G57">
            <v>0</v>
          </cell>
          <cell r="H57">
            <v>0</v>
          </cell>
          <cell r="I57">
            <v>0</v>
          </cell>
          <cell r="J57">
            <v>0</v>
          </cell>
          <cell r="K57">
            <v>0</v>
          </cell>
        </row>
        <row r="57">
          <cell r="S57">
            <v>0</v>
          </cell>
        </row>
        <row r="57">
          <cell r="U57">
            <v>0</v>
          </cell>
        </row>
        <row r="57">
          <cell r="Y57">
            <v>0</v>
          </cell>
          <cell r="Z57">
            <v>0</v>
          </cell>
          <cell r="AA57">
            <v>0</v>
          </cell>
        </row>
        <row r="58">
          <cell r="B58">
            <v>2010507</v>
          </cell>
          <cell r="C58" t="str">
            <v>     专项普查活动</v>
          </cell>
          <cell r="D58">
            <v>0</v>
          </cell>
          <cell r="E58">
            <v>0</v>
          </cell>
          <cell r="F58">
            <v>0</v>
          </cell>
          <cell r="G58">
            <v>0</v>
          </cell>
          <cell r="H58">
            <v>0</v>
          </cell>
          <cell r="I58">
            <v>0</v>
          </cell>
          <cell r="J58">
            <v>0</v>
          </cell>
          <cell r="K58">
            <v>0</v>
          </cell>
        </row>
        <row r="58">
          <cell r="S58">
            <v>0</v>
          </cell>
        </row>
        <row r="58">
          <cell r="U58">
            <v>0</v>
          </cell>
          <cell r="V58" t="e">
            <v>#DIV/0!</v>
          </cell>
        </row>
        <row r="58">
          <cell r="Y58">
            <v>0</v>
          </cell>
          <cell r="Z58">
            <v>0</v>
          </cell>
          <cell r="AA58">
            <v>0</v>
          </cell>
        </row>
        <row r="59">
          <cell r="B59">
            <v>2010508</v>
          </cell>
          <cell r="C59" t="str">
            <v>     统计抽样调查</v>
          </cell>
          <cell r="D59">
            <v>0</v>
          </cell>
          <cell r="E59">
            <v>58</v>
          </cell>
          <cell r="F59">
            <v>34</v>
          </cell>
          <cell r="G59">
            <v>0</v>
          </cell>
          <cell r="H59">
            <v>24</v>
          </cell>
          <cell r="I59">
            <v>0</v>
          </cell>
          <cell r="J59">
            <v>26</v>
          </cell>
          <cell r="K59">
            <v>24</v>
          </cell>
        </row>
        <row r="59">
          <cell r="O59">
            <v>24</v>
          </cell>
        </row>
        <row r="59">
          <cell r="S59">
            <v>0</v>
          </cell>
          <cell r="T59">
            <v>2</v>
          </cell>
          <cell r="U59">
            <v>84</v>
          </cell>
          <cell r="V59">
            <v>0.448275862068966</v>
          </cell>
        </row>
        <row r="59">
          <cell r="Y59">
            <v>84</v>
          </cell>
          <cell r="Z59">
            <v>0</v>
          </cell>
          <cell r="AA59">
            <v>84</v>
          </cell>
        </row>
        <row r="60">
          <cell r="B60">
            <v>2010550</v>
          </cell>
          <cell r="C60" t="str">
            <v>     事业运行</v>
          </cell>
          <cell r="D60">
            <v>232</v>
          </cell>
          <cell r="E60">
            <v>205</v>
          </cell>
          <cell r="F60">
            <v>205</v>
          </cell>
          <cell r="G60">
            <v>0</v>
          </cell>
          <cell r="H60">
            <v>0</v>
          </cell>
          <cell r="I60">
            <v>0</v>
          </cell>
          <cell r="J60">
            <v>32</v>
          </cell>
          <cell r="K60">
            <v>32</v>
          </cell>
        </row>
        <row r="60">
          <cell r="M60">
            <v>32</v>
          </cell>
        </row>
        <row r="60">
          <cell r="S60">
            <v>0</v>
          </cell>
        </row>
        <row r="60">
          <cell r="U60">
            <v>237</v>
          </cell>
          <cell r="V60">
            <v>0.15609756097561</v>
          </cell>
        </row>
        <row r="60">
          <cell r="Y60">
            <v>237</v>
          </cell>
          <cell r="Z60">
            <v>0</v>
          </cell>
          <cell r="AA60">
            <v>237</v>
          </cell>
        </row>
        <row r="61">
          <cell r="B61">
            <v>2010599</v>
          </cell>
          <cell r="C61" t="str">
            <v>     其他统计信息事务支出</v>
          </cell>
          <cell r="D61">
            <v>5</v>
          </cell>
          <cell r="E61">
            <v>0</v>
          </cell>
          <cell r="F61">
            <v>0</v>
          </cell>
          <cell r="G61">
            <v>0</v>
          </cell>
          <cell r="H61">
            <v>0</v>
          </cell>
          <cell r="I61">
            <v>0</v>
          </cell>
          <cell r="J61">
            <v>0</v>
          </cell>
          <cell r="K61">
            <v>0</v>
          </cell>
        </row>
        <row r="61">
          <cell r="S61">
            <v>0</v>
          </cell>
        </row>
        <row r="61">
          <cell r="U61">
            <v>0</v>
          </cell>
          <cell r="V61" t="e">
            <v>#DIV/0!</v>
          </cell>
        </row>
        <row r="61">
          <cell r="Y61">
            <v>0</v>
          </cell>
          <cell r="Z61">
            <v>0</v>
          </cell>
          <cell r="AA61">
            <v>0</v>
          </cell>
        </row>
        <row r="62">
          <cell r="B62">
            <v>20106</v>
          </cell>
          <cell r="C62" t="str">
            <v>   财政事务</v>
          </cell>
          <cell r="D62">
            <v>1515</v>
          </cell>
          <cell r="E62">
            <v>1481</v>
          </cell>
          <cell r="F62">
            <v>1481</v>
          </cell>
          <cell r="G62">
            <v>0</v>
          </cell>
          <cell r="H62">
            <v>0</v>
          </cell>
          <cell r="I62">
            <v>0</v>
          </cell>
          <cell r="J62">
            <v>99.406197</v>
          </cell>
          <cell r="K62">
            <v>69.406197</v>
          </cell>
        </row>
        <row r="62">
          <cell r="M62">
            <v>86.406197</v>
          </cell>
          <cell r="N62">
            <v>9</v>
          </cell>
          <cell r="O62">
            <v>0</v>
          </cell>
          <cell r="P62">
            <v>-26</v>
          </cell>
        </row>
        <row r="62">
          <cell r="S62">
            <v>0</v>
          </cell>
          <cell r="T62">
            <v>30</v>
          </cell>
          <cell r="U62">
            <v>1580.406197</v>
          </cell>
          <cell r="V62">
            <v>0.0671209972991222</v>
          </cell>
        </row>
        <row r="62">
          <cell r="Y62">
            <v>1580.406197</v>
          </cell>
          <cell r="Z62">
            <v>0</v>
          </cell>
          <cell r="AA62">
            <v>1580.406197</v>
          </cell>
        </row>
        <row r="63">
          <cell r="B63">
            <v>2010601</v>
          </cell>
          <cell r="C63" t="str">
            <v>     行政运行</v>
          </cell>
          <cell r="D63">
            <v>1037</v>
          </cell>
          <cell r="E63">
            <v>807</v>
          </cell>
          <cell r="F63">
            <v>807</v>
          </cell>
          <cell r="G63">
            <v>0</v>
          </cell>
          <cell r="H63">
            <v>0</v>
          </cell>
          <cell r="I63">
            <v>0</v>
          </cell>
          <cell r="J63">
            <v>43.406197</v>
          </cell>
          <cell r="K63">
            <v>43.406197</v>
          </cell>
        </row>
        <row r="63">
          <cell r="M63">
            <v>43.406197</v>
          </cell>
        </row>
        <row r="63">
          <cell r="S63">
            <v>0</v>
          </cell>
        </row>
        <row r="63">
          <cell r="U63">
            <v>850.406197</v>
          </cell>
          <cell r="V63">
            <v>0.0537871090458488</v>
          </cell>
        </row>
        <row r="63">
          <cell r="Y63">
            <v>850.406197</v>
          </cell>
          <cell r="Z63">
            <v>0</v>
          </cell>
          <cell r="AA63">
            <v>850.406197</v>
          </cell>
        </row>
        <row r="64">
          <cell r="B64">
            <v>2010602</v>
          </cell>
          <cell r="C64" t="str">
            <v>     一般行政管理事务</v>
          </cell>
          <cell r="D64">
            <v>0</v>
          </cell>
          <cell r="E64">
            <v>0</v>
          </cell>
          <cell r="F64">
            <v>0</v>
          </cell>
          <cell r="G64">
            <v>0</v>
          </cell>
          <cell r="H64">
            <v>0</v>
          </cell>
          <cell r="I64">
            <v>0</v>
          </cell>
          <cell r="J64">
            <v>0</v>
          </cell>
          <cell r="K64">
            <v>0</v>
          </cell>
        </row>
        <row r="64">
          <cell r="S64">
            <v>0</v>
          </cell>
        </row>
        <row r="64">
          <cell r="U64">
            <v>0</v>
          </cell>
        </row>
        <row r="64">
          <cell r="Y64">
            <v>0</v>
          </cell>
          <cell r="Z64">
            <v>0</v>
          </cell>
          <cell r="AA64">
            <v>0</v>
          </cell>
        </row>
        <row r="65">
          <cell r="B65">
            <v>2010603</v>
          </cell>
          <cell r="C65" t="str">
            <v>     机关服务</v>
          </cell>
          <cell r="D65">
            <v>0</v>
          </cell>
          <cell r="E65">
            <v>0</v>
          </cell>
          <cell r="F65">
            <v>0</v>
          </cell>
          <cell r="G65">
            <v>0</v>
          </cell>
          <cell r="H65">
            <v>0</v>
          </cell>
          <cell r="I65">
            <v>0</v>
          </cell>
          <cell r="J65">
            <v>0</v>
          </cell>
          <cell r="K65">
            <v>0</v>
          </cell>
        </row>
        <row r="65">
          <cell r="S65">
            <v>0</v>
          </cell>
        </row>
        <row r="65">
          <cell r="U65">
            <v>0</v>
          </cell>
        </row>
        <row r="65">
          <cell r="Y65">
            <v>0</v>
          </cell>
          <cell r="Z65">
            <v>0</v>
          </cell>
          <cell r="AA65">
            <v>0</v>
          </cell>
        </row>
        <row r="66">
          <cell r="B66">
            <v>2010604</v>
          </cell>
          <cell r="C66" t="str">
            <v>     预算改革业务</v>
          </cell>
          <cell r="D66">
            <v>0</v>
          </cell>
          <cell r="E66">
            <v>0</v>
          </cell>
          <cell r="F66">
            <v>0</v>
          </cell>
          <cell r="G66">
            <v>0</v>
          </cell>
          <cell r="H66">
            <v>0</v>
          </cell>
          <cell r="I66">
            <v>0</v>
          </cell>
          <cell r="J66">
            <v>0</v>
          </cell>
          <cell r="K66">
            <v>0</v>
          </cell>
        </row>
        <row r="66">
          <cell r="S66">
            <v>0</v>
          </cell>
        </row>
        <row r="66">
          <cell r="U66">
            <v>0</v>
          </cell>
        </row>
        <row r="66">
          <cell r="Y66">
            <v>0</v>
          </cell>
          <cell r="Z66">
            <v>0</v>
          </cell>
          <cell r="AA66">
            <v>0</v>
          </cell>
        </row>
        <row r="67">
          <cell r="B67">
            <v>2010605</v>
          </cell>
          <cell r="C67" t="str">
            <v>     财政国库业务</v>
          </cell>
          <cell r="D67">
            <v>0</v>
          </cell>
          <cell r="E67">
            <v>0</v>
          </cell>
          <cell r="F67">
            <v>0</v>
          </cell>
          <cell r="G67">
            <v>0</v>
          </cell>
          <cell r="H67">
            <v>0</v>
          </cell>
          <cell r="I67">
            <v>0</v>
          </cell>
          <cell r="J67">
            <v>0</v>
          </cell>
          <cell r="K67">
            <v>0</v>
          </cell>
        </row>
        <row r="67">
          <cell r="S67">
            <v>0</v>
          </cell>
        </row>
        <row r="67">
          <cell r="U67">
            <v>0</v>
          </cell>
        </row>
        <row r="67">
          <cell r="Y67">
            <v>0</v>
          </cell>
          <cell r="Z67">
            <v>0</v>
          </cell>
          <cell r="AA67">
            <v>0</v>
          </cell>
        </row>
        <row r="68">
          <cell r="B68">
            <v>2010606</v>
          </cell>
          <cell r="C68" t="str">
            <v>     财政监察</v>
          </cell>
          <cell r="D68">
            <v>0</v>
          </cell>
          <cell r="E68">
            <v>0</v>
          </cell>
          <cell r="F68">
            <v>0</v>
          </cell>
          <cell r="G68">
            <v>0</v>
          </cell>
          <cell r="H68">
            <v>0</v>
          </cell>
          <cell r="I68">
            <v>0</v>
          </cell>
          <cell r="J68">
            <v>0</v>
          </cell>
          <cell r="K68">
            <v>0</v>
          </cell>
        </row>
        <row r="68">
          <cell r="S68">
            <v>0</v>
          </cell>
        </row>
        <row r="68">
          <cell r="U68">
            <v>0</v>
          </cell>
        </row>
        <row r="68">
          <cell r="Y68">
            <v>0</v>
          </cell>
          <cell r="Z68">
            <v>0</v>
          </cell>
          <cell r="AA68">
            <v>0</v>
          </cell>
        </row>
        <row r="69">
          <cell r="B69">
            <v>2010607</v>
          </cell>
          <cell r="C69" t="str">
            <v>     信息化建设</v>
          </cell>
          <cell r="D69">
            <v>29</v>
          </cell>
          <cell r="E69">
            <v>74</v>
          </cell>
          <cell r="F69">
            <v>74</v>
          </cell>
          <cell r="G69">
            <v>0</v>
          </cell>
          <cell r="H69">
            <v>0</v>
          </cell>
          <cell r="I69">
            <v>0</v>
          </cell>
          <cell r="J69">
            <v>9</v>
          </cell>
          <cell r="K69">
            <v>9</v>
          </cell>
        </row>
        <row r="69">
          <cell r="N69">
            <v>9</v>
          </cell>
        </row>
        <row r="69">
          <cell r="S69">
            <v>0</v>
          </cell>
        </row>
        <row r="69">
          <cell r="U69">
            <v>83</v>
          </cell>
          <cell r="V69">
            <v>0.121621621621622</v>
          </cell>
        </row>
        <row r="69">
          <cell r="Y69">
            <v>83</v>
          </cell>
          <cell r="Z69">
            <v>0</v>
          </cell>
          <cell r="AA69">
            <v>83</v>
          </cell>
        </row>
        <row r="70">
          <cell r="B70">
            <v>2010608</v>
          </cell>
          <cell r="C70" t="str">
            <v>     财政委托业务支出</v>
          </cell>
          <cell r="D70">
            <v>10</v>
          </cell>
          <cell r="E70">
            <v>50</v>
          </cell>
          <cell r="F70">
            <v>50</v>
          </cell>
          <cell r="G70">
            <v>0</v>
          </cell>
          <cell r="H70">
            <v>0</v>
          </cell>
          <cell r="I70">
            <v>0</v>
          </cell>
          <cell r="J70">
            <v>-5</v>
          </cell>
          <cell r="K70">
            <v>-5</v>
          </cell>
        </row>
        <row r="70">
          <cell r="P70">
            <v>-5</v>
          </cell>
        </row>
        <row r="70">
          <cell r="S70">
            <v>0</v>
          </cell>
        </row>
        <row r="70">
          <cell r="U70">
            <v>45</v>
          </cell>
          <cell r="V70">
            <v>-0.1</v>
          </cell>
        </row>
        <row r="70">
          <cell r="Y70">
            <v>45</v>
          </cell>
          <cell r="Z70">
            <v>0</v>
          </cell>
          <cell r="AA70">
            <v>45</v>
          </cell>
        </row>
        <row r="71">
          <cell r="B71">
            <v>2010650</v>
          </cell>
          <cell r="C71" t="str">
            <v>     事业运行</v>
          </cell>
          <cell r="D71">
            <v>407</v>
          </cell>
          <cell r="E71">
            <v>450</v>
          </cell>
          <cell r="F71">
            <v>450</v>
          </cell>
          <cell r="G71">
            <v>0</v>
          </cell>
          <cell r="H71">
            <v>0</v>
          </cell>
          <cell r="I71">
            <v>0</v>
          </cell>
          <cell r="J71">
            <v>43</v>
          </cell>
          <cell r="K71">
            <v>43</v>
          </cell>
        </row>
        <row r="71">
          <cell r="M71">
            <v>43</v>
          </cell>
        </row>
        <row r="71">
          <cell r="S71">
            <v>0</v>
          </cell>
        </row>
        <row r="71">
          <cell r="U71">
            <v>493</v>
          </cell>
          <cell r="V71">
            <v>0.0955555555555556</v>
          </cell>
        </row>
        <row r="71">
          <cell r="Y71">
            <v>493</v>
          </cell>
          <cell r="Z71">
            <v>0</v>
          </cell>
          <cell r="AA71">
            <v>493</v>
          </cell>
        </row>
        <row r="72">
          <cell r="B72">
            <v>2010699</v>
          </cell>
          <cell r="C72" t="str">
            <v>     其他财政事务支出</v>
          </cell>
          <cell r="D72">
            <v>32</v>
          </cell>
          <cell r="E72">
            <v>100</v>
          </cell>
          <cell r="F72">
            <v>100</v>
          </cell>
          <cell r="G72">
            <v>0</v>
          </cell>
          <cell r="H72">
            <v>0</v>
          </cell>
          <cell r="I72">
            <v>0</v>
          </cell>
          <cell r="J72">
            <v>9</v>
          </cell>
          <cell r="K72">
            <v>-21</v>
          </cell>
        </row>
        <row r="72">
          <cell r="P72">
            <v>-21</v>
          </cell>
        </row>
        <row r="72">
          <cell r="S72">
            <v>0</v>
          </cell>
          <cell r="T72">
            <v>30</v>
          </cell>
          <cell r="U72">
            <v>109</v>
          </cell>
          <cell r="V72">
            <v>0.09</v>
          </cell>
        </row>
        <row r="72">
          <cell r="Y72">
            <v>109</v>
          </cell>
          <cell r="Z72">
            <v>0</v>
          </cell>
          <cell r="AA72">
            <v>109</v>
          </cell>
        </row>
        <row r="73">
          <cell r="B73">
            <v>20107</v>
          </cell>
          <cell r="C73" t="str">
            <v>   税收事务</v>
          </cell>
          <cell r="D73">
            <v>248</v>
          </cell>
          <cell r="E73">
            <v>300</v>
          </cell>
          <cell r="F73">
            <v>300</v>
          </cell>
          <cell r="G73">
            <v>0</v>
          </cell>
          <cell r="H73">
            <v>0</v>
          </cell>
          <cell r="I73">
            <v>0</v>
          </cell>
          <cell r="J73">
            <v>-59</v>
          </cell>
          <cell r="K73">
            <v>-59</v>
          </cell>
        </row>
        <row r="73">
          <cell r="M73">
            <v>0</v>
          </cell>
          <cell r="N73">
            <v>0</v>
          </cell>
          <cell r="O73">
            <v>0</v>
          </cell>
          <cell r="P73">
            <v>-59</v>
          </cell>
        </row>
        <row r="73">
          <cell r="S73">
            <v>0</v>
          </cell>
          <cell r="T73">
            <v>0</v>
          </cell>
          <cell r="U73">
            <v>241</v>
          </cell>
          <cell r="V73">
            <v>-0.196666666666667</v>
          </cell>
        </row>
        <row r="73">
          <cell r="Y73">
            <v>241</v>
          </cell>
          <cell r="Z73">
            <v>0</v>
          </cell>
          <cell r="AA73">
            <v>241</v>
          </cell>
        </row>
        <row r="74">
          <cell r="B74">
            <v>2010701</v>
          </cell>
          <cell r="C74" t="str">
            <v>     行政运行</v>
          </cell>
          <cell r="D74">
            <v>0</v>
          </cell>
          <cell r="E74">
            <v>0</v>
          </cell>
          <cell r="F74">
            <v>0</v>
          </cell>
          <cell r="G74">
            <v>0</v>
          </cell>
          <cell r="H74">
            <v>0</v>
          </cell>
          <cell r="I74">
            <v>0</v>
          </cell>
          <cell r="J74">
            <v>0</v>
          </cell>
          <cell r="K74">
            <v>0</v>
          </cell>
        </row>
        <row r="74">
          <cell r="S74">
            <v>0</v>
          </cell>
        </row>
        <row r="74">
          <cell r="U74">
            <v>0</v>
          </cell>
        </row>
        <row r="74">
          <cell r="Y74">
            <v>0</v>
          </cell>
          <cell r="Z74">
            <v>0</v>
          </cell>
          <cell r="AA74">
            <v>0</v>
          </cell>
        </row>
        <row r="75">
          <cell r="B75">
            <v>2010702</v>
          </cell>
          <cell r="C75" t="str">
            <v>     一般行政管理事务</v>
          </cell>
          <cell r="D75">
            <v>0</v>
          </cell>
          <cell r="E75">
            <v>0</v>
          </cell>
          <cell r="F75">
            <v>0</v>
          </cell>
          <cell r="G75">
            <v>0</v>
          </cell>
          <cell r="H75">
            <v>0</v>
          </cell>
          <cell r="I75">
            <v>0</v>
          </cell>
          <cell r="J75">
            <v>0</v>
          </cell>
          <cell r="K75">
            <v>0</v>
          </cell>
        </row>
        <row r="75">
          <cell r="S75">
            <v>0</v>
          </cell>
        </row>
        <row r="75">
          <cell r="U75">
            <v>0</v>
          </cell>
        </row>
        <row r="75">
          <cell r="Y75">
            <v>0</v>
          </cell>
          <cell r="Z75">
            <v>0</v>
          </cell>
          <cell r="AA75">
            <v>0</v>
          </cell>
        </row>
        <row r="76">
          <cell r="B76">
            <v>2010703</v>
          </cell>
          <cell r="C76" t="str">
            <v>     机关服务</v>
          </cell>
          <cell r="D76">
            <v>0</v>
          </cell>
          <cell r="E76">
            <v>0</v>
          </cell>
          <cell r="F76">
            <v>0</v>
          </cell>
          <cell r="G76">
            <v>0</v>
          </cell>
          <cell r="H76">
            <v>0</v>
          </cell>
          <cell r="I76">
            <v>0</v>
          </cell>
          <cell r="J76">
            <v>0</v>
          </cell>
          <cell r="K76">
            <v>0</v>
          </cell>
        </row>
        <row r="76">
          <cell r="S76">
            <v>0</v>
          </cell>
        </row>
        <row r="76">
          <cell r="U76">
            <v>0</v>
          </cell>
        </row>
        <row r="76">
          <cell r="Y76">
            <v>0</v>
          </cell>
          <cell r="Z76">
            <v>0</v>
          </cell>
          <cell r="AA76">
            <v>0</v>
          </cell>
        </row>
        <row r="77">
          <cell r="B77">
            <v>2010704</v>
          </cell>
          <cell r="C77" t="str">
            <v>     税务办案</v>
          </cell>
        </row>
        <row r="77">
          <cell r="E77">
            <v>0</v>
          </cell>
          <cell r="F77">
            <v>0</v>
          </cell>
          <cell r="G77">
            <v>0</v>
          </cell>
          <cell r="H77">
            <v>0</v>
          </cell>
          <cell r="I77">
            <v>0</v>
          </cell>
          <cell r="J77">
            <v>0</v>
          </cell>
          <cell r="K77">
            <v>0</v>
          </cell>
        </row>
        <row r="77">
          <cell r="S77">
            <v>0</v>
          </cell>
        </row>
        <row r="77">
          <cell r="U77">
            <v>0</v>
          </cell>
        </row>
        <row r="77">
          <cell r="Y77">
            <v>0</v>
          </cell>
          <cell r="Z77">
            <v>0</v>
          </cell>
          <cell r="AA77">
            <v>0</v>
          </cell>
        </row>
        <row r="78">
          <cell r="B78">
            <v>2010705</v>
          </cell>
          <cell r="C78" t="str">
            <v>     发票管理及税务登记</v>
          </cell>
        </row>
        <row r="78">
          <cell r="E78">
            <v>0</v>
          </cell>
          <cell r="F78">
            <v>0</v>
          </cell>
          <cell r="G78">
            <v>0</v>
          </cell>
          <cell r="H78">
            <v>0</v>
          </cell>
          <cell r="I78">
            <v>0</v>
          </cell>
          <cell r="J78">
            <v>0</v>
          </cell>
          <cell r="K78">
            <v>0</v>
          </cell>
        </row>
        <row r="78">
          <cell r="S78">
            <v>0</v>
          </cell>
        </row>
        <row r="78">
          <cell r="U78">
            <v>0</v>
          </cell>
        </row>
        <row r="78">
          <cell r="Y78">
            <v>0</v>
          </cell>
          <cell r="Z78">
            <v>0</v>
          </cell>
          <cell r="AA78">
            <v>0</v>
          </cell>
        </row>
        <row r="79">
          <cell r="B79">
            <v>2010706</v>
          </cell>
          <cell r="C79" t="str">
            <v>     代扣代收代征税款手续费</v>
          </cell>
        </row>
        <row r="79">
          <cell r="E79">
            <v>0</v>
          </cell>
          <cell r="F79">
            <v>0</v>
          </cell>
          <cell r="G79">
            <v>0</v>
          </cell>
          <cell r="H79">
            <v>0</v>
          </cell>
          <cell r="I79">
            <v>0</v>
          </cell>
          <cell r="J79">
            <v>0</v>
          </cell>
          <cell r="K79">
            <v>0</v>
          </cell>
        </row>
        <row r="79">
          <cell r="S79">
            <v>0</v>
          </cell>
        </row>
        <row r="79">
          <cell r="U79">
            <v>0</v>
          </cell>
        </row>
        <row r="79">
          <cell r="Y79">
            <v>0</v>
          </cell>
          <cell r="Z79">
            <v>0</v>
          </cell>
          <cell r="AA79">
            <v>0</v>
          </cell>
        </row>
        <row r="80">
          <cell r="B80">
            <v>2010707</v>
          </cell>
          <cell r="C80" t="str">
            <v>     税务宣传</v>
          </cell>
        </row>
        <row r="80">
          <cell r="E80">
            <v>0</v>
          </cell>
          <cell r="F80">
            <v>0</v>
          </cell>
          <cell r="G80">
            <v>0</v>
          </cell>
          <cell r="H80">
            <v>0</v>
          </cell>
          <cell r="I80">
            <v>0</v>
          </cell>
          <cell r="J80">
            <v>0</v>
          </cell>
          <cell r="K80">
            <v>0</v>
          </cell>
        </row>
        <row r="80">
          <cell r="S80">
            <v>0</v>
          </cell>
        </row>
        <row r="80">
          <cell r="U80">
            <v>0</v>
          </cell>
        </row>
        <row r="80">
          <cell r="Y80">
            <v>0</v>
          </cell>
          <cell r="Z80">
            <v>0</v>
          </cell>
          <cell r="AA80">
            <v>0</v>
          </cell>
        </row>
        <row r="81">
          <cell r="B81">
            <v>2010708</v>
          </cell>
          <cell r="C81" t="str">
            <v>     协税护税</v>
          </cell>
        </row>
        <row r="81">
          <cell r="E81">
            <v>0</v>
          </cell>
          <cell r="F81">
            <v>0</v>
          </cell>
          <cell r="G81">
            <v>0</v>
          </cell>
          <cell r="H81">
            <v>0</v>
          </cell>
          <cell r="I81">
            <v>0</v>
          </cell>
          <cell r="J81">
            <v>0</v>
          </cell>
          <cell r="K81">
            <v>0</v>
          </cell>
        </row>
        <row r="81">
          <cell r="S81">
            <v>0</v>
          </cell>
        </row>
        <row r="81">
          <cell r="U81">
            <v>0</v>
          </cell>
        </row>
        <row r="81">
          <cell r="Y81">
            <v>0</v>
          </cell>
          <cell r="Z81">
            <v>0</v>
          </cell>
          <cell r="AA81">
            <v>0</v>
          </cell>
        </row>
        <row r="82">
          <cell r="B82">
            <v>2010709</v>
          </cell>
          <cell r="C82" t="str">
            <v>     信息化建设</v>
          </cell>
          <cell r="D82">
            <v>0</v>
          </cell>
          <cell r="E82">
            <v>0</v>
          </cell>
          <cell r="F82">
            <v>0</v>
          </cell>
          <cell r="G82">
            <v>0</v>
          </cell>
          <cell r="H82">
            <v>0</v>
          </cell>
          <cell r="I82">
            <v>0</v>
          </cell>
          <cell r="J82">
            <v>0</v>
          </cell>
          <cell r="K82">
            <v>0</v>
          </cell>
        </row>
        <row r="82">
          <cell r="S82">
            <v>0</v>
          </cell>
        </row>
        <row r="82">
          <cell r="U82">
            <v>0</v>
          </cell>
        </row>
        <row r="82">
          <cell r="Y82">
            <v>0</v>
          </cell>
          <cell r="Z82">
            <v>0</v>
          </cell>
          <cell r="AA82">
            <v>0</v>
          </cell>
        </row>
        <row r="83">
          <cell r="B83">
            <v>2010710</v>
          </cell>
          <cell r="C83" t="str">
            <v>     税收业务</v>
          </cell>
          <cell r="D83">
            <v>0</v>
          </cell>
          <cell r="E83">
            <v>0</v>
          </cell>
          <cell r="F83">
            <v>0</v>
          </cell>
          <cell r="G83">
            <v>0</v>
          </cell>
          <cell r="H83">
            <v>0</v>
          </cell>
          <cell r="I83">
            <v>0</v>
          </cell>
          <cell r="J83">
            <v>0</v>
          </cell>
          <cell r="K83">
            <v>0</v>
          </cell>
        </row>
        <row r="83">
          <cell r="S83">
            <v>0</v>
          </cell>
        </row>
        <row r="83">
          <cell r="U83">
            <v>0</v>
          </cell>
        </row>
        <row r="83">
          <cell r="Y83">
            <v>0</v>
          </cell>
          <cell r="Z83">
            <v>0</v>
          </cell>
          <cell r="AA83">
            <v>0</v>
          </cell>
        </row>
        <row r="84">
          <cell r="B84">
            <v>2010750</v>
          </cell>
          <cell r="C84" t="str">
            <v>     事业运行</v>
          </cell>
          <cell r="D84">
            <v>0</v>
          </cell>
          <cell r="E84">
            <v>0</v>
          </cell>
          <cell r="F84">
            <v>0</v>
          </cell>
          <cell r="G84">
            <v>0</v>
          </cell>
          <cell r="H84">
            <v>0</v>
          </cell>
          <cell r="I84">
            <v>0</v>
          </cell>
          <cell r="J84">
            <v>0</v>
          </cell>
          <cell r="K84">
            <v>0</v>
          </cell>
        </row>
        <row r="84">
          <cell r="S84">
            <v>0</v>
          </cell>
        </row>
        <row r="84">
          <cell r="U84">
            <v>0</v>
          </cell>
        </row>
        <row r="84">
          <cell r="Y84">
            <v>0</v>
          </cell>
          <cell r="Z84">
            <v>0</v>
          </cell>
          <cell r="AA84">
            <v>0</v>
          </cell>
        </row>
        <row r="85">
          <cell r="B85">
            <v>2010799</v>
          </cell>
          <cell r="C85" t="str">
            <v>     其他税收事务支出</v>
          </cell>
          <cell r="D85">
            <v>248</v>
          </cell>
          <cell r="E85">
            <v>300</v>
          </cell>
          <cell r="F85">
            <v>300</v>
          </cell>
          <cell r="G85">
            <v>0</v>
          </cell>
          <cell r="H85">
            <v>0</v>
          </cell>
          <cell r="I85">
            <v>0</v>
          </cell>
          <cell r="J85">
            <v>-59</v>
          </cell>
          <cell r="K85">
            <v>-59</v>
          </cell>
        </row>
        <row r="85">
          <cell r="P85">
            <v>-59</v>
          </cell>
        </row>
        <row r="85">
          <cell r="S85">
            <v>0</v>
          </cell>
        </row>
        <row r="85">
          <cell r="U85">
            <v>241</v>
          </cell>
          <cell r="V85">
            <v>-0.196666666666667</v>
          </cell>
        </row>
        <row r="85">
          <cell r="Y85">
            <v>241</v>
          </cell>
          <cell r="Z85">
            <v>0</v>
          </cell>
          <cell r="AA85">
            <v>241</v>
          </cell>
        </row>
        <row r="86">
          <cell r="B86">
            <v>20108</v>
          </cell>
          <cell r="C86" t="str">
            <v>   审计事务</v>
          </cell>
          <cell r="D86">
            <v>44</v>
          </cell>
          <cell r="E86">
            <v>48</v>
          </cell>
          <cell r="F86">
            <v>48</v>
          </cell>
          <cell r="G86">
            <v>0</v>
          </cell>
          <cell r="H86">
            <v>0</v>
          </cell>
          <cell r="I86">
            <v>0</v>
          </cell>
          <cell r="J86">
            <v>-320</v>
          </cell>
          <cell r="K86">
            <v>-320</v>
          </cell>
        </row>
        <row r="86">
          <cell r="M86">
            <v>-32</v>
          </cell>
          <cell r="N86">
            <v>0</v>
          </cell>
          <cell r="O86">
            <v>0</v>
          </cell>
          <cell r="P86">
            <v>-288</v>
          </cell>
        </row>
        <row r="86">
          <cell r="S86">
            <v>0</v>
          </cell>
          <cell r="T86">
            <v>0</v>
          </cell>
          <cell r="U86">
            <v>-272</v>
          </cell>
          <cell r="V86">
            <v>-6.66666666666667</v>
          </cell>
        </row>
        <row r="86">
          <cell r="Y86">
            <v>-272</v>
          </cell>
          <cell r="Z86">
            <v>0</v>
          </cell>
          <cell r="AA86">
            <v>-272</v>
          </cell>
        </row>
        <row r="87">
          <cell r="B87">
            <v>2010801</v>
          </cell>
          <cell r="C87" t="str">
            <v>     行政运行</v>
          </cell>
          <cell r="D87">
            <v>27</v>
          </cell>
          <cell r="E87">
            <v>38</v>
          </cell>
          <cell r="F87">
            <v>38</v>
          </cell>
          <cell r="G87">
            <v>0</v>
          </cell>
          <cell r="H87">
            <v>0</v>
          </cell>
          <cell r="I87">
            <v>0</v>
          </cell>
          <cell r="J87">
            <v>-45</v>
          </cell>
          <cell r="K87">
            <v>-45</v>
          </cell>
        </row>
        <row r="87">
          <cell r="M87">
            <v>-32</v>
          </cell>
        </row>
        <row r="87">
          <cell r="P87">
            <v>-13</v>
          </cell>
        </row>
        <row r="87">
          <cell r="S87">
            <v>0</v>
          </cell>
        </row>
        <row r="87">
          <cell r="U87">
            <v>-7</v>
          </cell>
          <cell r="V87">
            <v>-1.18421052631579</v>
          </cell>
        </row>
        <row r="87">
          <cell r="Y87">
            <v>-7</v>
          </cell>
          <cell r="Z87">
            <v>0</v>
          </cell>
          <cell r="AA87">
            <v>-7</v>
          </cell>
        </row>
        <row r="88">
          <cell r="B88">
            <v>2010802</v>
          </cell>
          <cell r="C88" t="str">
            <v>     一般行政管理事务</v>
          </cell>
          <cell r="D88">
            <v>0</v>
          </cell>
          <cell r="E88">
            <v>0</v>
          </cell>
          <cell r="F88">
            <v>0</v>
          </cell>
          <cell r="G88">
            <v>0</v>
          </cell>
          <cell r="H88">
            <v>0</v>
          </cell>
          <cell r="I88">
            <v>0</v>
          </cell>
          <cell r="J88">
            <v>0</v>
          </cell>
          <cell r="K88">
            <v>0</v>
          </cell>
        </row>
        <row r="88">
          <cell r="S88">
            <v>0</v>
          </cell>
        </row>
        <row r="88">
          <cell r="U88">
            <v>0</v>
          </cell>
        </row>
        <row r="88">
          <cell r="Y88">
            <v>0</v>
          </cell>
          <cell r="Z88">
            <v>0</v>
          </cell>
          <cell r="AA88">
            <v>0</v>
          </cell>
        </row>
        <row r="89">
          <cell r="B89">
            <v>2010803</v>
          </cell>
          <cell r="C89" t="str">
            <v>     机关服务</v>
          </cell>
          <cell r="D89">
            <v>0</v>
          </cell>
          <cell r="E89">
            <v>0</v>
          </cell>
          <cell r="F89">
            <v>0</v>
          </cell>
          <cell r="G89">
            <v>0</v>
          </cell>
          <cell r="H89">
            <v>0</v>
          </cell>
          <cell r="I89">
            <v>0</v>
          </cell>
          <cell r="J89">
            <v>0</v>
          </cell>
          <cell r="K89">
            <v>0</v>
          </cell>
        </row>
        <row r="89">
          <cell r="S89">
            <v>0</v>
          </cell>
        </row>
        <row r="89">
          <cell r="U89">
            <v>0</v>
          </cell>
        </row>
        <row r="89">
          <cell r="Y89">
            <v>0</v>
          </cell>
          <cell r="Z89">
            <v>0</v>
          </cell>
          <cell r="AA89">
            <v>0</v>
          </cell>
        </row>
        <row r="90">
          <cell r="B90">
            <v>2010804</v>
          </cell>
          <cell r="C90" t="str">
            <v>     审计业务</v>
          </cell>
          <cell r="D90">
            <v>0</v>
          </cell>
          <cell r="E90">
            <v>10</v>
          </cell>
          <cell r="F90">
            <v>10</v>
          </cell>
          <cell r="G90">
            <v>0</v>
          </cell>
          <cell r="H90">
            <v>0</v>
          </cell>
          <cell r="I90">
            <v>0</v>
          </cell>
          <cell r="J90">
            <v>-275</v>
          </cell>
          <cell r="K90">
            <v>-275</v>
          </cell>
        </row>
        <row r="90">
          <cell r="P90">
            <v>-275</v>
          </cell>
        </row>
        <row r="90">
          <cell r="S90">
            <v>0</v>
          </cell>
        </row>
        <row r="90">
          <cell r="U90">
            <v>-265</v>
          </cell>
          <cell r="V90">
            <v>-27.5</v>
          </cell>
        </row>
        <row r="90">
          <cell r="Y90">
            <v>-265</v>
          </cell>
          <cell r="Z90">
            <v>0</v>
          </cell>
          <cell r="AA90">
            <v>-265</v>
          </cell>
        </row>
        <row r="91">
          <cell r="B91">
            <v>2010805</v>
          </cell>
          <cell r="C91" t="str">
            <v>     审计管理</v>
          </cell>
          <cell r="D91">
            <v>0</v>
          </cell>
          <cell r="E91">
            <v>0</v>
          </cell>
          <cell r="F91">
            <v>0</v>
          </cell>
          <cell r="G91">
            <v>0</v>
          </cell>
          <cell r="H91">
            <v>0</v>
          </cell>
          <cell r="I91">
            <v>0</v>
          </cell>
          <cell r="J91">
            <v>0</v>
          </cell>
          <cell r="K91">
            <v>0</v>
          </cell>
        </row>
        <row r="91">
          <cell r="S91">
            <v>0</v>
          </cell>
        </row>
        <row r="91">
          <cell r="U91">
            <v>0</v>
          </cell>
        </row>
        <row r="91">
          <cell r="Y91">
            <v>0</v>
          </cell>
          <cell r="Z91">
            <v>0</v>
          </cell>
          <cell r="AA91">
            <v>0</v>
          </cell>
        </row>
        <row r="92">
          <cell r="B92">
            <v>2010806</v>
          </cell>
          <cell r="C92" t="str">
            <v>     信息化建设</v>
          </cell>
          <cell r="D92">
            <v>0</v>
          </cell>
          <cell r="E92">
            <v>0</v>
          </cell>
          <cell r="F92">
            <v>0</v>
          </cell>
          <cell r="G92">
            <v>0</v>
          </cell>
          <cell r="H92">
            <v>0</v>
          </cell>
          <cell r="I92">
            <v>0</v>
          </cell>
          <cell r="J92">
            <v>0</v>
          </cell>
          <cell r="K92">
            <v>0</v>
          </cell>
        </row>
        <row r="92">
          <cell r="S92">
            <v>0</v>
          </cell>
        </row>
        <row r="92">
          <cell r="U92">
            <v>0</v>
          </cell>
        </row>
        <row r="92">
          <cell r="Y92">
            <v>0</v>
          </cell>
          <cell r="Z92">
            <v>0</v>
          </cell>
          <cell r="AA92">
            <v>0</v>
          </cell>
        </row>
        <row r="93">
          <cell r="B93">
            <v>2010850</v>
          </cell>
          <cell r="C93" t="str">
            <v>     事业运行</v>
          </cell>
          <cell r="D93">
            <v>17</v>
          </cell>
          <cell r="E93">
            <v>0</v>
          </cell>
          <cell r="F93">
            <v>0</v>
          </cell>
          <cell r="G93">
            <v>0</v>
          </cell>
          <cell r="H93">
            <v>0</v>
          </cell>
          <cell r="I93">
            <v>0</v>
          </cell>
          <cell r="J93">
            <v>0</v>
          </cell>
          <cell r="K93">
            <v>0</v>
          </cell>
        </row>
        <row r="93">
          <cell r="S93">
            <v>0</v>
          </cell>
        </row>
        <row r="93">
          <cell r="U93">
            <v>0</v>
          </cell>
          <cell r="V93" t="e">
            <v>#DIV/0!</v>
          </cell>
        </row>
        <row r="93">
          <cell r="Y93">
            <v>0</v>
          </cell>
          <cell r="Z93">
            <v>0</v>
          </cell>
          <cell r="AA93">
            <v>0</v>
          </cell>
        </row>
        <row r="94">
          <cell r="B94">
            <v>2010899</v>
          </cell>
          <cell r="C94" t="str">
            <v>     其他审计事务支出</v>
          </cell>
          <cell r="D94">
            <v>0</v>
          </cell>
          <cell r="E94">
            <v>0</v>
          </cell>
          <cell r="F94">
            <v>0</v>
          </cell>
          <cell r="G94">
            <v>0</v>
          </cell>
          <cell r="H94">
            <v>0</v>
          </cell>
          <cell r="I94">
            <v>0</v>
          </cell>
          <cell r="J94">
            <v>0</v>
          </cell>
          <cell r="K94">
            <v>0</v>
          </cell>
        </row>
        <row r="94">
          <cell r="S94">
            <v>0</v>
          </cell>
        </row>
        <row r="94">
          <cell r="U94">
            <v>0</v>
          </cell>
        </row>
        <row r="94">
          <cell r="Y94">
            <v>0</v>
          </cell>
          <cell r="Z94">
            <v>0</v>
          </cell>
          <cell r="AA94">
            <v>0</v>
          </cell>
        </row>
        <row r="95">
          <cell r="B95">
            <v>20109</v>
          </cell>
          <cell r="C95" t="str">
            <v>   海关事务</v>
          </cell>
          <cell r="D95">
            <v>0</v>
          </cell>
          <cell r="E95">
            <v>0</v>
          </cell>
          <cell r="F95">
            <v>0</v>
          </cell>
          <cell r="G95">
            <v>0</v>
          </cell>
          <cell r="H95">
            <v>0</v>
          </cell>
          <cell r="I95">
            <v>0</v>
          </cell>
          <cell r="J95">
            <v>0</v>
          </cell>
          <cell r="K95">
            <v>0</v>
          </cell>
        </row>
        <row r="95">
          <cell r="M95">
            <v>0</v>
          </cell>
          <cell r="N95">
            <v>0</v>
          </cell>
          <cell r="O95">
            <v>0</v>
          </cell>
          <cell r="P95">
            <v>0</v>
          </cell>
        </row>
        <row r="95">
          <cell r="S95">
            <v>0</v>
          </cell>
          <cell r="T95">
            <v>0</v>
          </cell>
          <cell r="U95">
            <v>0</v>
          </cell>
        </row>
        <row r="95">
          <cell r="Y95">
            <v>0</v>
          </cell>
          <cell r="Z95">
            <v>0</v>
          </cell>
          <cell r="AA95">
            <v>0</v>
          </cell>
        </row>
        <row r="96">
          <cell r="B96">
            <v>2010901</v>
          </cell>
          <cell r="C96" t="str">
            <v>     行政运行</v>
          </cell>
          <cell r="D96">
            <v>0</v>
          </cell>
          <cell r="E96">
            <v>0</v>
          </cell>
          <cell r="F96">
            <v>0</v>
          </cell>
          <cell r="G96">
            <v>0</v>
          </cell>
          <cell r="H96">
            <v>0</v>
          </cell>
          <cell r="I96">
            <v>0</v>
          </cell>
          <cell r="J96">
            <v>0</v>
          </cell>
          <cell r="K96">
            <v>0</v>
          </cell>
        </row>
        <row r="96">
          <cell r="S96">
            <v>0</v>
          </cell>
        </row>
        <row r="96">
          <cell r="U96">
            <v>0</v>
          </cell>
        </row>
        <row r="96">
          <cell r="Y96">
            <v>0</v>
          </cell>
          <cell r="Z96">
            <v>0</v>
          </cell>
          <cell r="AA96">
            <v>0</v>
          </cell>
        </row>
        <row r="97">
          <cell r="B97">
            <v>2010902</v>
          </cell>
          <cell r="C97" t="str">
            <v>     一般行政管理事务</v>
          </cell>
          <cell r="D97">
            <v>0</v>
          </cell>
          <cell r="E97">
            <v>0</v>
          </cell>
          <cell r="F97">
            <v>0</v>
          </cell>
          <cell r="G97">
            <v>0</v>
          </cell>
          <cell r="H97">
            <v>0</v>
          </cell>
          <cell r="I97">
            <v>0</v>
          </cell>
          <cell r="J97">
            <v>0</v>
          </cell>
          <cell r="K97">
            <v>0</v>
          </cell>
        </row>
        <row r="97">
          <cell r="S97">
            <v>0</v>
          </cell>
        </row>
        <row r="97">
          <cell r="U97">
            <v>0</v>
          </cell>
        </row>
        <row r="97">
          <cell r="Y97">
            <v>0</v>
          </cell>
          <cell r="Z97">
            <v>0</v>
          </cell>
          <cell r="AA97">
            <v>0</v>
          </cell>
        </row>
        <row r="98">
          <cell r="B98">
            <v>2010903</v>
          </cell>
          <cell r="C98" t="str">
            <v>     机关服务</v>
          </cell>
          <cell r="D98">
            <v>0</v>
          </cell>
          <cell r="E98">
            <v>0</v>
          </cell>
          <cell r="F98">
            <v>0</v>
          </cell>
          <cell r="G98">
            <v>0</v>
          </cell>
          <cell r="H98">
            <v>0</v>
          </cell>
          <cell r="I98">
            <v>0</v>
          </cell>
          <cell r="J98">
            <v>0</v>
          </cell>
          <cell r="K98">
            <v>0</v>
          </cell>
        </row>
        <row r="98">
          <cell r="S98">
            <v>0</v>
          </cell>
        </row>
        <row r="98">
          <cell r="U98">
            <v>0</v>
          </cell>
        </row>
        <row r="98">
          <cell r="Y98">
            <v>0</v>
          </cell>
          <cell r="Z98">
            <v>0</v>
          </cell>
          <cell r="AA98">
            <v>0</v>
          </cell>
        </row>
        <row r="99">
          <cell r="B99">
            <v>2010905</v>
          </cell>
          <cell r="C99" t="str">
            <v>     缉私办案</v>
          </cell>
          <cell r="D99">
            <v>0</v>
          </cell>
          <cell r="E99">
            <v>0</v>
          </cell>
          <cell r="F99">
            <v>0</v>
          </cell>
          <cell r="G99">
            <v>0</v>
          </cell>
          <cell r="H99">
            <v>0</v>
          </cell>
          <cell r="I99">
            <v>0</v>
          </cell>
          <cell r="J99">
            <v>0</v>
          </cell>
          <cell r="K99">
            <v>0</v>
          </cell>
        </row>
        <row r="99">
          <cell r="S99">
            <v>0</v>
          </cell>
        </row>
        <row r="99">
          <cell r="U99">
            <v>0</v>
          </cell>
        </row>
        <row r="99">
          <cell r="Y99">
            <v>0</v>
          </cell>
          <cell r="Z99">
            <v>0</v>
          </cell>
          <cell r="AA99">
            <v>0</v>
          </cell>
        </row>
        <row r="100">
          <cell r="B100">
            <v>2010907</v>
          </cell>
          <cell r="C100" t="str">
            <v>     口岸管理</v>
          </cell>
          <cell r="D100">
            <v>0</v>
          </cell>
          <cell r="E100">
            <v>0</v>
          </cell>
          <cell r="F100">
            <v>0</v>
          </cell>
          <cell r="G100">
            <v>0</v>
          </cell>
          <cell r="H100">
            <v>0</v>
          </cell>
          <cell r="I100">
            <v>0</v>
          </cell>
          <cell r="J100">
            <v>0</v>
          </cell>
          <cell r="K100">
            <v>0</v>
          </cell>
        </row>
        <row r="100">
          <cell r="S100">
            <v>0</v>
          </cell>
        </row>
        <row r="100">
          <cell r="U100">
            <v>0</v>
          </cell>
        </row>
        <row r="100">
          <cell r="Y100">
            <v>0</v>
          </cell>
          <cell r="Z100">
            <v>0</v>
          </cell>
          <cell r="AA100">
            <v>0</v>
          </cell>
        </row>
        <row r="101">
          <cell r="B101">
            <v>2010908</v>
          </cell>
          <cell r="C101" t="str">
            <v>     信息化建设</v>
          </cell>
          <cell r="D101">
            <v>0</v>
          </cell>
          <cell r="E101">
            <v>0</v>
          </cell>
          <cell r="F101">
            <v>0</v>
          </cell>
          <cell r="G101">
            <v>0</v>
          </cell>
          <cell r="H101">
            <v>0</v>
          </cell>
          <cell r="I101">
            <v>0</v>
          </cell>
          <cell r="J101">
            <v>0</v>
          </cell>
          <cell r="K101">
            <v>0</v>
          </cell>
        </row>
        <row r="101">
          <cell r="S101">
            <v>0</v>
          </cell>
        </row>
        <row r="101">
          <cell r="U101">
            <v>0</v>
          </cell>
        </row>
        <row r="101">
          <cell r="Y101">
            <v>0</v>
          </cell>
          <cell r="Z101">
            <v>0</v>
          </cell>
          <cell r="AA101">
            <v>0</v>
          </cell>
        </row>
        <row r="102">
          <cell r="B102">
            <v>2010909</v>
          </cell>
          <cell r="C102" t="str">
            <v>     海关关务</v>
          </cell>
          <cell r="D102">
            <v>0</v>
          </cell>
          <cell r="E102">
            <v>0</v>
          </cell>
          <cell r="F102">
            <v>0</v>
          </cell>
          <cell r="G102">
            <v>0</v>
          </cell>
          <cell r="H102">
            <v>0</v>
          </cell>
          <cell r="I102">
            <v>0</v>
          </cell>
          <cell r="J102">
            <v>0</v>
          </cell>
          <cell r="K102">
            <v>0</v>
          </cell>
        </row>
        <row r="102">
          <cell r="S102">
            <v>0</v>
          </cell>
        </row>
        <row r="102">
          <cell r="U102">
            <v>0</v>
          </cell>
        </row>
        <row r="102">
          <cell r="Y102">
            <v>0</v>
          </cell>
          <cell r="Z102">
            <v>0</v>
          </cell>
          <cell r="AA102">
            <v>0</v>
          </cell>
        </row>
        <row r="103">
          <cell r="B103">
            <v>2010910</v>
          </cell>
          <cell r="C103" t="str">
            <v>     关税征管</v>
          </cell>
          <cell r="D103">
            <v>0</v>
          </cell>
          <cell r="E103">
            <v>0</v>
          </cell>
          <cell r="F103">
            <v>0</v>
          </cell>
          <cell r="G103">
            <v>0</v>
          </cell>
          <cell r="H103">
            <v>0</v>
          </cell>
          <cell r="I103">
            <v>0</v>
          </cell>
          <cell r="J103">
            <v>0</v>
          </cell>
          <cell r="K103">
            <v>0</v>
          </cell>
        </row>
        <row r="103">
          <cell r="S103">
            <v>0</v>
          </cell>
        </row>
        <row r="103">
          <cell r="U103">
            <v>0</v>
          </cell>
        </row>
        <row r="103">
          <cell r="Y103">
            <v>0</v>
          </cell>
          <cell r="Z103">
            <v>0</v>
          </cell>
          <cell r="AA103">
            <v>0</v>
          </cell>
        </row>
        <row r="104">
          <cell r="B104">
            <v>2010911</v>
          </cell>
          <cell r="C104" t="str">
            <v>     海关监管</v>
          </cell>
          <cell r="D104">
            <v>0</v>
          </cell>
          <cell r="E104">
            <v>0</v>
          </cell>
          <cell r="F104">
            <v>0</v>
          </cell>
          <cell r="G104">
            <v>0</v>
          </cell>
          <cell r="H104">
            <v>0</v>
          </cell>
          <cell r="I104">
            <v>0</v>
          </cell>
          <cell r="J104">
            <v>0</v>
          </cell>
          <cell r="K104">
            <v>0</v>
          </cell>
        </row>
        <row r="104">
          <cell r="S104">
            <v>0</v>
          </cell>
        </row>
        <row r="104">
          <cell r="U104">
            <v>0</v>
          </cell>
        </row>
        <row r="104">
          <cell r="Y104">
            <v>0</v>
          </cell>
          <cell r="Z104">
            <v>0</v>
          </cell>
          <cell r="AA104">
            <v>0</v>
          </cell>
        </row>
        <row r="105">
          <cell r="B105">
            <v>2010912</v>
          </cell>
          <cell r="C105" t="str">
            <v>     检验检疫</v>
          </cell>
          <cell r="D105">
            <v>0</v>
          </cell>
          <cell r="E105">
            <v>0</v>
          </cell>
          <cell r="F105">
            <v>0</v>
          </cell>
          <cell r="G105">
            <v>0</v>
          </cell>
          <cell r="H105">
            <v>0</v>
          </cell>
          <cell r="I105">
            <v>0</v>
          </cell>
          <cell r="J105">
            <v>0</v>
          </cell>
          <cell r="K105">
            <v>0</v>
          </cell>
        </row>
        <row r="105">
          <cell r="S105">
            <v>0</v>
          </cell>
        </row>
        <row r="105">
          <cell r="U105">
            <v>0</v>
          </cell>
        </row>
        <row r="105">
          <cell r="Y105">
            <v>0</v>
          </cell>
          <cell r="Z105">
            <v>0</v>
          </cell>
          <cell r="AA105">
            <v>0</v>
          </cell>
        </row>
        <row r="106">
          <cell r="B106">
            <v>2010950</v>
          </cell>
          <cell r="C106" t="str">
            <v>     事业运行</v>
          </cell>
          <cell r="D106">
            <v>0</v>
          </cell>
          <cell r="E106">
            <v>0</v>
          </cell>
          <cell r="F106">
            <v>0</v>
          </cell>
          <cell r="G106">
            <v>0</v>
          </cell>
          <cell r="H106">
            <v>0</v>
          </cell>
          <cell r="I106">
            <v>0</v>
          </cell>
          <cell r="J106">
            <v>0</v>
          </cell>
          <cell r="K106">
            <v>0</v>
          </cell>
        </row>
        <row r="106">
          <cell r="S106">
            <v>0</v>
          </cell>
        </row>
        <row r="106">
          <cell r="U106">
            <v>0</v>
          </cell>
        </row>
        <row r="106">
          <cell r="Y106">
            <v>0</v>
          </cell>
          <cell r="Z106">
            <v>0</v>
          </cell>
          <cell r="AA106">
            <v>0</v>
          </cell>
        </row>
        <row r="107">
          <cell r="B107">
            <v>2010999</v>
          </cell>
          <cell r="C107" t="str">
            <v>     其他海关事务支出</v>
          </cell>
          <cell r="D107">
            <v>0</v>
          </cell>
          <cell r="E107">
            <v>0</v>
          </cell>
          <cell r="F107">
            <v>0</v>
          </cell>
          <cell r="G107">
            <v>0</v>
          </cell>
          <cell r="H107">
            <v>0</v>
          </cell>
          <cell r="I107">
            <v>0</v>
          </cell>
          <cell r="J107">
            <v>0</v>
          </cell>
          <cell r="K107">
            <v>0</v>
          </cell>
        </row>
        <row r="107">
          <cell r="S107">
            <v>0</v>
          </cell>
        </row>
        <row r="107">
          <cell r="U107">
            <v>0</v>
          </cell>
        </row>
        <row r="107">
          <cell r="Y107">
            <v>0</v>
          </cell>
          <cell r="Z107">
            <v>0</v>
          </cell>
          <cell r="AA107">
            <v>0</v>
          </cell>
        </row>
        <row r="108">
          <cell r="B108">
            <v>20110</v>
          </cell>
          <cell r="C108" t="str">
            <v>   人力资源事务</v>
          </cell>
        </row>
        <row r="108">
          <cell r="E108">
            <v>0</v>
          </cell>
          <cell r="F108">
            <v>0</v>
          </cell>
          <cell r="G108">
            <v>0</v>
          </cell>
          <cell r="H108">
            <v>0</v>
          </cell>
          <cell r="I108">
            <v>0</v>
          </cell>
          <cell r="J108">
            <v>0</v>
          </cell>
          <cell r="K108">
            <v>0</v>
          </cell>
        </row>
        <row r="108">
          <cell r="M108">
            <v>0</v>
          </cell>
          <cell r="N108">
            <v>0</v>
          </cell>
          <cell r="O108">
            <v>0</v>
          </cell>
          <cell r="P108">
            <v>0</v>
          </cell>
        </row>
        <row r="108">
          <cell r="S108">
            <v>0</v>
          </cell>
          <cell r="T108">
            <v>0</v>
          </cell>
          <cell r="U108">
            <v>0</v>
          </cell>
          <cell r="V108" t="e">
            <v>#DIV/0!</v>
          </cell>
        </row>
        <row r="108">
          <cell r="Y108">
            <v>0</v>
          </cell>
          <cell r="Z108">
            <v>0</v>
          </cell>
          <cell r="AA108">
            <v>0</v>
          </cell>
        </row>
        <row r="109">
          <cell r="B109">
            <v>2011001</v>
          </cell>
          <cell r="C109" t="str">
            <v>     行政运行</v>
          </cell>
        </row>
        <row r="109">
          <cell r="E109">
            <v>0</v>
          </cell>
          <cell r="F109">
            <v>0</v>
          </cell>
          <cell r="G109">
            <v>0</v>
          </cell>
          <cell r="H109">
            <v>0</v>
          </cell>
          <cell r="I109">
            <v>0</v>
          </cell>
          <cell r="J109">
            <v>0</v>
          </cell>
          <cell r="K109">
            <v>0</v>
          </cell>
        </row>
        <row r="109">
          <cell r="S109">
            <v>0</v>
          </cell>
        </row>
        <row r="109">
          <cell r="U109">
            <v>0</v>
          </cell>
        </row>
        <row r="109">
          <cell r="Y109">
            <v>0</v>
          </cell>
          <cell r="Z109">
            <v>0</v>
          </cell>
          <cell r="AA109">
            <v>0</v>
          </cell>
        </row>
        <row r="110">
          <cell r="B110">
            <v>2011002</v>
          </cell>
          <cell r="C110" t="str">
            <v>     一般行政管理事务</v>
          </cell>
        </row>
        <row r="110">
          <cell r="E110">
            <v>0</v>
          </cell>
          <cell r="F110">
            <v>0</v>
          </cell>
          <cell r="G110">
            <v>0</v>
          </cell>
          <cell r="H110">
            <v>0</v>
          </cell>
          <cell r="I110">
            <v>0</v>
          </cell>
          <cell r="J110">
            <v>0</v>
          </cell>
          <cell r="K110">
            <v>0</v>
          </cell>
        </row>
        <row r="110">
          <cell r="S110">
            <v>0</v>
          </cell>
        </row>
        <row r="110">
          <cell r="U110">
            <v>0</v>
          </cell>
        </row>
        <row r="110">
          <cell r="Y110">
            <v>0</v>
          </cell>
          <cell r="Z110">
            <v>0</v>
          </cell>
          <cell r="AA110">
            <v>0</v>
          </cell>
        </row>
        <row r="111">
          <cell r="B111">
            <v>2011003</v>
          </cell>
          <cell r="C111" t="str">
            <v>     机关服务</v>
          </cell>
        </row>
        <row r="111">
          <cell r="E111">
            <v>0</v>
          </cell>
          <cell r="F111">
            <v>0</v>
          </cell>
          <cell r="G111">
            <v>0</v>
          </cell>
          <cell r="H111">
            <v>0</v>
          </cell>
          <cell r="I111">
            <v>0</v>
          </cell>
          <cell r="J111">
            <v>0</v>
          </cell>
          <cell r="K111">
            <v>0</v>
          </cell>
        </row>
        <row r="111">
          <cell r="S111">
            <v>0</v>
          </cell>
        </row>
        <row r="111">
          <cell r="U111">
            <v>0</v>
          </cell>
        </row>
        <row r="111">
          <cell r="Y111">
            <v>0</v>
          </cell>
          <cell r="Z111">
            <v>0</v>
          </cell>
          <cell r="AA111">
            <v>0</v>
          </cell>
        </row>
        <row r="112">
          <cell r="B112">
            <v>2011004</v>
          </cell>
          <cell r="C112" t="str">
            <v>     政府特殊津贴</v>
          </cell>
        </row>
        <row r="112">
          <cell r="E112">
            <v>0</v>
          </cell>
          <cell r="F112">
            <v>0</v>
          </cell>
          <cell r="G112">
            <v>0</v>
          </cell>
          <cell r="H112">
            <v>0</v>
          </cell>
          <cell r="I112">
            <v>0</v>
          </cell>
          <cell r="J112">
            <v>0</v>
          </cell>
          <cell r="K112">
            <v>0</v>
          </cell>
        </row>
        <row r="112">
          <cell r="S112">
            <v>0</v>
          </cell>
        </row>
        <row r="112">
          <cell r="U112">
            <v>0</v>
          </cell>
        </row>
        <row r="112">
          <cell r="Y112">
            <v>0</v>
          </cell>
          <cell r="Z112">
            <v>0</v>
          </cell>
          <cell r="AA112">
            <v>0</v>
          </cell>
        </row>
        <row r="113">
          <cell r="B113">
            <v>2011005</v>
          </cell>
          <cell r="C113" t="str">
            <v>     资助留学回国人员</v>
          </cell>
        </row>
        <row r="113">
          <cell r="E113">
            <v>0</v>
          </cell>
          <cell r="F113">
            <v>0</v>
          </cell>
          <cell r="G113">
            <v>0</v>
          </cell>
          <cell r="H113">
            <v>0</v>
          </cell>
          <cell r="I113">
            <v>0</v>
          </cell>
          <cell r="J113">
            <v>0</v>
          </cell>
          <cell r="K113">
            <v>0</v>
          </cell>
        </row>
        <row r="113">
          <cell r="S113">
            <v>0</v>
          </cell>
        </row>
        <row r="113">
          <cell r="U113">
            <v>0</v>
          </cell>
        </row>
        <row r="113">
          <cell r="Y113">
            <v>0</v>
          </cell>
          <cell r="Z113">
            <v>0</v>
          </cell>
          <cell r="AA113">
            <v>0</v>
          </cell>
        </row>
        <row r="114">
          <cell r="B114">
            <v>2011007</v>
          </cell>
          <cell r="C114" t="str">
            <v>     博士后日常经费</v>
          </cell>
        </row>
        <row r="114">
          <cell r="E114">
            <v>0</v>
          </cell>
          <cell r="F114">
            <v>0</v>
          </cell>
          <cell r="G114">
            <v>0</v>
          </cell>
          <cell r="H114">
            <v>0</v>
          </cell>
          <cell r="I114">
            <v>0</v>
          </cell>
          <cell r="J114">
            <v>0</v>
          </cell>
          <cell r="K114">
            <v>0</v>
          </cell>
        </row>
        <row r="114">
          <cell r="S114">
            <v>0</v>
          </cell>
        </row>
        <row r="114">
          <cell r="U114">
            <v>0</v>
          </cell>
        </row>
        <row r="114">
          <cell r="Y114">
            <v>0</v>
          </cell>
          <cell r="Z114">
            <v>0</v>
          </cell>
          <cell r="AA114">
            <v>0</v>
          </cell>
        </row>
        <row r="115">
          <cell r="B115">
            <v>2011008</v>
          </cell>
          <cell r="C115" t="str">
            <v>     引进人才费用</v>
          </cell>
        </row>
        <row r="115">
          <cell r="E115">
            <v>0</v>
          </cell>
          <cell r="F115">
            <v>0</v>
          </cell>
          <cell r="G115">
            <v>0</v>
          </cell>
          <cell r="H115">
            <v>0</v>
          </cell>
          <cell r="I115">
            <v>0</v>
          </cell>
          <cell r="J115">
            <v>0</v>
          </cell>
          <cell r="K115">
            <v>0</v>
          </cell>
        </row>
        <row r="115">
          <cell r="S115">
            <v>0</v>
          </cell>
        </row>
        <row r="115">
          <cell r="U115">
            <v>0</v>
          </cell>
        </row>
        <row r="115">
          <cell r="Y115">
            <v>0</v>
          </cell>
          <cell r="Z115">
            <v>0</v>
          </cell>
          <cell r="AA115">
            <v>0</v>
          </cell>
        </row>
        <row r="116">
          <cell r="B116">
            <v>2011050</v>
          </cell>
          <cell r="C116" t="str">
            <v>     事业运行</v>
          </cell>
        </row>
        <row r="116">
          <cell r="E116">
            <v>0</v>
          </cell>
          <cell r="F116">
            <v>0</v>
          </cell>
          <cell r="G116">
            <v>0</v>
          </cell>
          <cell r="H116">
            <v>0</v>
          </cell>
          <cell r="I116">
            <v>0</v>
          </cell>
          <cell r="J116">
            <v>0</v>
          </cell>
          <cell r="K116">
            <v>0</v>
          </cell>
        </row>
        <row r="116">
          <cell r="S116">
            <v>0</v>
          </cell>
        </row>
        <row r="116">
          <cell r="U116">
            <v>0</v>
          </cell>
        </row>
        <row r="116">
          <cell r="Y116">
            <v>0</v>
          </cell>
          <cell r="Z116">
            <v>0</v>
          </cell>
          <cell r="AA116">
            <v>0</v>
          </cell>
        </row>
        <row r="117">
          <cell r="B117">
            <v>2011099</v>
          </cell>
          <cell r="C117" t="str">
            <v>     其他人力资源事务支出</v>
          </cell>
        </row>
        <row r="117">
          <cell r="E117">
            <v>0</v>
          </cell>
          <cell r="F117">
            <v>0</v>
          </cell>
          <cell r="G117">
            <v>0</v>
          </cell>
          <cell r="H117">
            <v>0</v>
          </cell>
          <cell r="I117">
            <v>0</v>
          </cell>
          <cell r="J117">
            <v>0</v>
          </cell>
          <cell r="K117">
            <v>0</v>
          </cell>
        </row>
        <row r="117">
          <cell r="S117">
            <v>0</v>
          </cell>
        </row>
        <row r="117">
          <cell r="U117">
            <v>0</v>
          </cell>
          <cell r="V117" t="e">
            <v>#DIV/0!</v>
          </cell>
        </row>
        <row r="117">
          <cell r="Y117">
            <v>0</v>
          </cell>
          <cell r="Z117">
            <v>0</v>
          </cell>
          <cell r="AA117">
            <v>0</v>
          </cell>
        </row>
        <row r="118">
          <cell r="B118">
            <v>20111</v>
          </cell>
          <cell r="C118" t="str">
            <v>   纪检监察事务</v>
          </cell>
          <cell r="D118">
            <v>1418</v>
          </cell>
          <cell r="E118">
            <v>1438</v>
          </cell>
          <cell r="F118">
            <v>1438</v>
          </cell>
          <cell r="G118">
            <v>0</v>
          </cell>
          <cell r="H118">
            <v>0</v>
          </cell>
          <cell r="I118">
            <v>0</v>
          </cell>
          <cell r="J118">
            <v>64</v>
          </cell>
          <cell r="K118">
            <v>49</v>
          </cell>
        </row>
        <row r="118">
          <cell r="M118">
            <v>49</v>
          </cell>
          <cell r="N118">
            <v>0</v>
          </cell>
          <cell r="O118">
            <v>0</v>
          </cell>
          <cell r="P118">
            <v>0</v>
          </cell>
        </row>
        <row r="118">
          <cell r="S118">
            <v>15</v>
          </cell>
          <cell r="T118">
            <v>0</v>
          </cell>
          <cell r="U118">
            <v>1502</v>
          </cell>
          <cell r="V118">
            <v>0.0445062586926286</v>
          </cell>
        </row>
        <row r="118">
          <cell r="Y118">
            <v>1502</v>
          </cell>
          <cell r="Z118">
            <v>0</v>
          </cell>
          <cell r="AA118">
            <v>1502</v>
          </cell>
        </row>
        <row r="119">
          <cell r="B119">
            <v>2011101</v>
          </cell>
          <cell r="C119" t="str">
            <v>     行政运行</v>
          </cell>
          <cell r="D119">
            <v>1418</v>
          </cell>
          <cell r="E119">
            <v>1438</v>
          </cell>
          <cell r="F119">
            <v>1438</v>
          </cell>
          <cell r="G119">
            <v>0</v>
          </cell>
          <cell r="H119">
            <v>0</v>
          </cell>
          <cell r="I119">
            <v>0</v>
          </cell>
          <cell r="J119">
            <v>49</v>
          </cell>
          <cell r="K119">
            <v>49</v>
          </cell>
        </row>
        <row r="119">
          <cell r="M119">
            <v>49</v>
          </cell>
        </row>
        <row r="119">
          <cell r="S119">
            <v>0</v>
          </cell>
        </row>
        <row r="119">
          <cell r="U119">
            <v>1487</v>
          </cell>
          <cell r="V119">
            <v>0.0340751043115438</v>
          </cell>
        </row>
        <row r="119">
          <cell r="Y119">
            <v>1487</v>
          </cell>
          <cell r="Z119">
            <v>0</v>
          </cell>
          <cell r="AA119">
            <v>1487</v>
          </cell>
        </row>
        <row r="120">
          <cell r="B120">
            <v>2011102</v>
          </cell>
          <cell r="C120" t="str">
            <v>     一般行政管理事务</v>
          </cell>
          <cell r="D120">
            <v>0</v>
          </cell>
          <cell r="E120">
            <v>0</v>
          </cell>
          <cell r="F120">
            <v>0</v>
          </cell>
          <cell r="G120">
            <v>0</v>
          </cell>
          <cell r="H120">
            <v>0</v>
          </cell>
          <cell r="I120">
            <v>0</v>
          </cell>
          <cell r="J120">
            <v>0</v>
          </cell>
          <cell r="K120">
            <v>0</v>
          </cell>
        </row>
        <row r="120">
          <cell r="S120">
            <v>0</v>
          </cell>
        </row>
        <row r="120">
          <cell r="U120">
            <v>0</v>
          </cell>
          <cell r="V120" t="e">
            <v>#DIV/0!</v>
          </cell>
        </row>
        <row r="120">
          <cell r="Y120">
            <v>0</v>
          </cell>
          <cell r="Z120">
            <v>0</v>
          </cell>
          <cell r="AA120">
            <v>0</v>
          </cell>
        </row>
        <row r="121">
          <cell r="B121">
            <v>2011103</v>
          </cell>
          <cell r="C121" t="str">
            <v>     机关服务</v>
          </cell>
          <cell r="D121">
            <v>0</v>
          </cell>
          <cell r="E121">
            <v>0</v>
          </cell>
          <cell r="F121">
            <v>0</v>
          </cell>
          <cell r="G121">
            <v>0</v>
          </cell>
          <cell r="H121">
            <v>0</v>
          </cell>
          <cell r="I121">
            <v>0</v>
          </cell>
          <cell r="J121">
            <v>0</v>
          </cell>
          <cell r="K121">
            <v>0</v>
          </cell>
        </row>
        <row r="121">
          <cell r="S121">
            <v>0</v>
          </cell>
        </row>
        <row r="121">
          <cell r="U121">
            <v>0</v>
          </cell>
        </row>
        <row r="121">
          <cell r="Y121">
            <v>0</v>
          </cell>
          <cell r="Z121">
            <v>0</v>
          </cell>
          <cell r="AA121">
            <v>0</v>
          </cell>
        </row>
        <row r="122">
          <cell r="B122">
            <v>2011104</v>
          </cell>
          <cell r="C122" t="str">
            <v>     大案要案查处</v>
          </cell>
          <cell r="D122">
            <v>0</v>
          </cell>
          <cell r="E122">
            <v>0</v>
          </cell>
          <cell r="F122">
            <v>0</v>
          </cell>
          <cell r="G122">
            <v>0</v>
          </cell>
          <cell r="H122">
            <v>0</v>
          </cell>
          <cell r="I122">
            <v>0</v>
          </cell>
          <cell r="J122">
            <v>0</v>
          </cell>
          <cell r="K122">
            <v>0</v>
          </cell>
        </row>
        <row r="122">
          <cell r="S122">
            <v>0</v>
          </cell>
        </row>
        <row r="122">
          <cell r="U122">
            <v>0</v>
          </cell>
        </row>
        <row r="122">
          <cell r="Y122">
            <v>0</v>
          </cell>
          <cell r="Z122">
            <v>0</v>
          </cell>
          <cell r="AA122">
            <v>0</v>
          </cell>
        </row>
        <row r="123">
          <cell r="B123">
            <v>2011105</v>
          </cell>
          <cell r="C123" t="str">
            <v>     派驻派出机构</v>
          </cell>
          <cell r="D123">
            <v>0</v>
          </cell>
          <cell r="E123">
            <v>0</v>
          </cell>
          <cell r="F123">
            <v>0</v>
          </cell>
          <cell r="G123">
            <v>0</v>
          </cell>
          <cell r="H123">
            <v>0</v>
          </cell>
          <cell r="I123">
            <v>0</v>
          </cell>
          <cell r="J123">
            <v>0</v>
          </cell>
          <cell r="K123">
            <v>0</v>
          </cell>
        </row>
        <row r="123">
          <cell r="S123">
            <v>0</v>
          </cell>
        </row>
        <row r="123">
          <cell r="U123">
            <v>0</v>
          </cell>
        </row>
        <row r="123">
          <cell r="Y123">
            <v>0</v>
          </cell>
          <cell r="Z123">
            <v>0</v>
          </cell>
          <cell r="AA123">
            <v>0</v>
          </cell>
        </row>
        <row r="124">
          <cell r="B124">
            <v>2011106</v>
          </cell>
          <cell r="C124" t="str">
            <v>     巡视工作</v>
          </cell>
          <cell r="D124">
            <v>0</v>
          </cell>
          <cell r="E124">
            <v>0</v>
          </cell>
          <cell r="F124">
            <v>0</v>
          </cell>
          <cell r="G124">
            <v>0</v>
          </cell>
          <cell r="H124">
            <v>0</v>
          </cell>
          <cell r="I124">
            <v>0</v>
          </cell>
          <cell r="J124">
            <v>0</v>
          </cell>
          <cell r="K124">
            <v>0</v>
          </cell>
        </row>
        <row r="124">
          <cell r="S124">
            <v>0</v>
          </cell>
        </row>
        <row r="124">
          <cell r="U124">
            <v>0</v>
          </cell>
        </row>
        <row r="124">
          <cell r="Y124">
            <v>0</v>
          </cell>
          <cell r="Z124">
            <v>0</v>
          </cell>
          <cell r="AA124">
            <v>0</v>
          </cell>
        </row>
        <row r="125">
          <cell r="B125">
            <v>2011150</v>
          </cell>
          <cell r="C125" t="str">
            <v>     事业运行</v>
          </cell>
          <cell r="D125">
            <v>0</v>
          </cell>
          <cell r="E125">
            <v>0</v>
          </cell>
          <cell r="F125">
            <v>0</v>
          </cell>
          <cell r="G125">
            <v>0</v>
          </cell>
          <cell r="H125">
            <v>0</v>
          </cell>
          <cell r="I125">
            <v>0</v>
          </cell>
          <cell r="J125">
            <v>0</v>
          </cell>
          <cell r="K125">
            <v>0</v>
          </cell>
        </row>
        <row r="125">
          <cell r="S125">
            <v>0</v>
          </cell>
        </row>
        <row r="125">
          <cell r="U125">
            <v>0</v>
          </cell>
        </row>
        <row r="125">
          <cell r="Y125">
            <v>0</v>
          </cell>
          <cell r="Z125">
            <v>0</v>
          </cell>
          <cell r="AA125">
            <v>0</v>
          </cell>
        </row>
        <row r="126">
          <cell r="B126">
            <v>2011199</v>
          </cell>
          <cell r="C126" t="str">
            <v>     其他纪检监察事务支出</v>
          </cell>
          <cell r="D126">
            <v>0</v>
          </cell>
          <cell r="E126">
            <v>0</v>
          </cell>
          <cell r="F126">
            <v>0</v>
          </cell>
          <cell r="G126">
            <v>0</v>
          </cell>
          <cell r="H126">
            <v>0</v>
          </cell>
          <cell r="I126">
            <v>0</v>
          </cell>
          <cell r="J126">
            <v>15</v>
          </cell>
          <cell r="K126">
            <v>0</v>
          </cell>
        </row>
        <row r="126">
          <cell r="S126">
            <v>15</v>
          </cell>
        </row>
        <row r="126">
          <cell r="U126">
            <v>15</v>
          </cell>
          <cell r="V126" t="e">
            <v>#DIV/0!</v>
          </cell>
        </row>
        <row r="126">
          <cell r="Y126">
            <v>15</v>
          </cell>
          <cell r="Z126">
            <v>0</v>
          </cell>
          <cell r="AA126">
            <v>15</v>
          </cell>
        </row>
        <row r="127">
          <cell r="B127">
            <v>20113</v>
          </cell>
          <cell r="C127" t="str">
            <v>   商贸事务</v>
          </cell>
          <cell r="D127">
            <v>179</v>
          </cell>
          <cell r="E127">
            <v>411</v>
          </cell>
          <cell r="F127">
            <v>411</v>
          </cell>
          <cell r="G127">
            <v>0</v>
          </cell>
          <cell r="H127">
            <v>0</v>
          </cell>
          <cell r="I127">
            <v>0</v>
          </cell>
          <cell r="J127">
            <v>-245</v>
          </cell>
          <cell r="K127">
            <v>-245</v>
          </cell>
        </row>
        <row r="127">
          <cell r="M127">
            <v>5</v>
          </cell>
          <cell r="N127">
            <v>0</v>
          </cell>
          <cell r="O127">
            <v>0</v>
          </cell>
          <cell r="P127">
            <v>-250</v>
          </cell>
        </row>
        <row r="127">
          <cell r="S127">
            <v>0</v>
          </cell>
          <cell r="T127">
            <v>0</v>
          </cell>
          <cell r="U127">
            <v>166</v>
          </cell>
          <cell r="V127">
            <v>-0.596107055961071</v>
          </cell>
        </row>
        <row r="127">
          <cell r="Y127">
            <v>166</v>
          </cell>
          <cell r="Z127">
            <v>0</v>
          </cell>
          <cell r="AA127">
            <v>166</v>
          </cell>
        </row>
        <row r="128">
          <cell r="B128">
            <v>2011301</v>
          </cell>
          <cell r="C128" t="str">
            <v>     行政运行</v>
          </cell>
          <cell r="D128">
            <v>174</v>
          </cell>
          <cell r="E128">
            <v>154</v>
          </cell>
          <cell r="F128">
            <v>154</v>
          </cell>
          <cell r="G128">
            <v>0</v>
          </cell>
          <cell r="H128">
            <v>0</v>
          </cell>
          <cell r="I128">
            <v>0</v>
          </cell>
          <cell r="J128">
            <v>5</v>
          </cell>
          <cell r="K128">
            <v>5</v>
          </cell>
        </row>
        <row r="128">
          <cell r="M128">
            <v>5</v>
          </cell>
        </row>
        <row r="128">
          <cell r="S128">
            <v>0</v>
          </cell>
        </row>
        <row r="128">
          <cell r="U128">
            <v>159</v>
          </cell>
          <cell r="V128">
            <v>0.0324675324675325</v>
          </cell>
        </row>
        <row r="128">
          <cell r="Y128">
            <v>159</v>
          </cell>
          <cell r="Z128">
            <v>0</v>
          </cell>
          <cell r="AA128">
            <v>159</v>
          </cell>
        </row>
        <row r="129">
          <cell r="B129">
            <v>2011302</v>
          </cell>
          <cell r="C129" t="str">
            <v>     一般行政管理事务</v>
          </cell>
          <cell r="D129">
            <v>0</v>
          </cell>
          <cell r="E129">
            <v>0</v>
          </cell>
          <cell r="F129">
            <v>0</v>
          </cell>
          <cell r="G129">
            <v>0</v>
          </cell>
          <cell r="H129">
            <v>0</v>
          </cell>
          <cell r="I129">
            <v>0</v>
          </cell>
          <cell r="J129">
            <v>0</v>
          </cell>
          <cell r="K129">
            <v>0</v>
          </cell>
        </row>
        <row r="129">
          <cell r="S129">
            <v>0</v>
          </cell>
        </row>
        <row r="129">
          <cell r="U129">
            <v>0</v>
          </cell>
        </row>
        <row r="129">
          <cell r="Y129">
            <v>0</v>
          </cell>
          <cell r="Z129">
            <v>0</v>
          </cell>
          <cell r="AA129">
            <v>0</v>
          </cell>
        </row>
        <row r="130">
          <cell r="B130">
            <v>2011303</v>
          </cell>
          <cell r="C130" t="str">
            <v>     机关服务</v>
          </cell>
          <cell r="D130">
            <v>0</v>
          </cell>
          <cell r="E130">
            <v>0</v>
          </cell>
          <cell r="F130">
            <v>0</v>
          </cell>
          <cell r="G130">
            <v>0</v>
          </cell>
          <cell r="H130">
            <v>0</v>
          </cell>
          <cell r="I130">
            <v>0</v>
          </cell>
          <cell r="J130">
            <v>0</v>
          </cell>
          <cell r="K130">
            <v>0</v>
          </cell>
        </row>
        <row r="130">
          <cell r="S130">
            <v>0</v>
          </cell>
        </row>
        <row r="130">
          <cell r="U130">
            <v>0</v>
          </cell>
        </row>
        <row r="130">
          <cell r="Y130">
            <v>0</v>
          </cell>
          <cell r="Z130">
            <v>0</v>
          </cell>
          <cell r="AA130">
            <v>0</v>
          </cell>
        </row>
        <row r="131">
          <cell r="B131">
            <v>2011304</v>
          </cell>
          <cell r="C131" t="str">
            <v>     对外贸易管理</v>
          </cell>
          <cell r="D131">
            <v>0</v>
          </cell>
          <cell r="E131">
            <v>0</v>
          </cell>
          <cell r="F131">
            <v>0</v>
          </cell>
          <cell r="G131">
            <v>0</v>
          </cell>
          <cell r="H131">
            <v>0</v>
          </cell>
          <cell r="I131">
            <v>0</v>
          </cell>
          <cell r="J131">
            <v>0</v>
          </cell>
          <cell r="K131">
            <v>0</v>
          </cell>
        </row>
        <row r="131">
          <cell r="S131">
            <v>0</v>
          </cell>
        </row>
        <row r="131">
          <cell r="U131">
            <v>0</v>
          </cell>
        </row>
        <row r="131">
          <cell r="Y131">
            <v>0</v>
          </cell>
          <cell r="Z131">
            <v>0</v>
          </cell>
          <cell r="AA131">
            <v>0</v>
          </cell>
        </row>
        <row r="132">
          <cell r="B132">
            <v>2011305</v>
          </cell>
          <cell r="C132" t="str">
            <v>     国际经济合作</v>
          </cell>
          <cell r="D132">
            <v>0</v>
          </cell>
          <cell r="E132">
            <v>0</v>
          </cell>
          <cell r="F132">
            <v>0</v>
          </cell>
          <cell r="G132">
            <v>0</v>
          </cell>
          <cell r="H132">
            <v>0</v>
          </cell>
          <cell r="I132">
            <v>0</v>
          </cell>
          <cell r="J132">
            <v>0</v>
          </cell>
          <cell r="K132">
            <v>0</v>
          </cell>
        </row>
        <row r="132">
          <cell r="S132">
            <v>0</v>
          </cell>
        </row>
        <row r="132">
          <cell r="U132">
            <v>0</v>
          </cell>
        </row>
        <row r="132">
          <cell r="Y132">
            <v>0</v>
          </cell>
          <cell r="Z132">
            <v>0</v>
          </cell>
          <cell r="AA132">
            <v>0</v>
          </cell>
        </row>
        <row r="133">
          <cell r="B133">
            <v>2011306</v>
          </cell>
          <cell r="C133" t="str">
            <v>     外资管理</v>
          </cell>
          <cell r="D133">
            <v>0</v>
          </cell>
          <cell r="E133">
            <v>0</v>
          </cell>
          <cell r="F133">
            <v>0</v>
          </cell>
          <cell r="G133">
            <v>0</v>
          </cell>
          <cell r="H133">
            <v>0</v>
          </cell>
          <cell r="I133">
            <v>0</v>
          </cell>
          <cell r="J133">
            <v>0</v>
          </cell>
          <cell r="K133">
            <v>0</v>
          </cell>
        </row>
        <row r="133">
          <cell r="S133">
            <v>0</v>
          </cell>
        </row>
        <row r="133">
          <cell r="U133">
            <v>0</v>
          </cell>
        </row>
        <row r="133">
          <cell r="Y133">
            <v>0</v>
          </cell>
          <cell r="Z133">
            <v>0</v>
          </cell>
          <cell r="AA133">
            <v>0</v>
          </cell>
        </row>
        <row r="134">
          <cell r="B134">
            <v>2011307</v>
          </cell>
          <cell r="C134" t="str">
            <v>     国内贸易管理</v>
          </cell>
          <cell r="D134">
            <v>0</v>
          </cell>
          <cell r="E134">
            <v>0</v>
          </cell>
          <cell r="F134">
            <v>0</v>
          </cell>
          <cell r="G134">
            <v>0</v>
          </cell>
          <cell r="H134">
            <v>0</v>
          </cell>
          <cell r="I134">
            <v>0</v>
          </cell>
          <cell r="J134">
            <v>0</v>
          </cell>
          <cell r="K134">
            <v>0</v>
          </cell>
        </row>
        <row r="134">
          <cell r="S134">
            <v>0</v>
          </cell>
        </row>
        <row r="134">
          <cell r="U134">
            <v>0</v>
          </cell>
        </row>
        <row r="134">
          <cell r="Y134">
            <v>0</v>
          </cell>
          <cell r="Z134">
            <v>0</v>
          </cell>
          <cell r="AA134">
            <v>0</v>
          </cell>
        </row>
        <row r="135">
          <cell r="B135">
            <v>2011308</v>
          </cell>
          <cell r="C135" t="str">
            <v>     招商引资</v>
          </cell>
          <cell r="D135">
            <v>0</v>
          </cell>
          <cell r="E135">
            <v>252</v>
          </cell>
          <cell r="F135">
            <v>252</v>
          </cell>
          <cell r="G135">
            <v>0</v>
          </cell>
          <cell r="H135">
            <v>0</v>
          </cell>
          <cell r="I135">
            <v>0</v>
          </cell>
          <cell r="J135">
            <v>-245</v>
          </cell>
          <cell r="K135">
            <v>-245</v>
          </cell>
        </row>
        <row r="135">
          <cell r="P135">
            <v>-245</v>
          </cell>
        </row>
        <row r="135">
          <cell r="S135">
            <v>0</v>
          </cell>
        </row>
        <row r="135">
          <cell r="U135">
            <v>7</v>
          </cell>
          <cell r="V135">
            <v>-0.972222222222222</v>
          </cell>
        </row>
        <row r="135">
          <cell r="Y135">
            <v>7</v>
          </cell>
          <cell r="Z135">
            <v>0</v>
          </cell>
          <cell r="AA135">
            <v>7</v>
          </cell>
        </row>
        <row r="136">
          <cell r="B136">
            <v>2011350</v>
          </cell>
          <cell r="C136" t="str">
            <v>     事业运行</v>
          </cell>
          <cell r="D136">
            <v>0</v>
          </cell>
          <cell r="E136">
            <v>0</v>
          </cell>
          <cell r="F136">
            <v>0</v>
          </cell>
          <cell r="G136">
            <v>0</v>
          </cell>
          <cell r="H136">
            <v>0</v>
          </cell>
          <cell r="I136">
            <v>0</v>
          </cell>
          <cell r="J136">
            <v>0</v>
          </cell>
          <cell r="K136">
            <v>0</v>
          </cell>
        </row>
        <row r="136">
          <cell r="S136">
            <v>0</v>
          </cell>
        </row>
        <row r="136">
          <cell r="U136">
            <v>0</v>
          </cell>
        </row>
        <row r="136">
          <cell r="Y136">
            <v>0</v>
          </cell>
          <cell r="Z136">
            <v>0</v>
          </cell>
          <cell r="AA136">
            <v>0</v>
          </cell>
        </row>
        <row r="137">
          <cell r="B137">
            <v>2011399</v>
          </cell>
          <cell r="C137" t="str">
            <v>     其他商贸事务支出</v>
          </cell>
          <cell r="D137">
            <v>5</v>
          </cell>
          <cell r="E137">
            <v>5</v>
          </cell>
          <cell r="F137">
            <v>5</v>
          </cell>
          <cell r="G137">
            <v>0</v>
          </cell>
          <cell r="H137">
            <v>0</v>
          </cell>
          <cell r="I137">
            <v>0</v>
          </cell>
          <cell r="J137">
            <v>-5</v>
          </cell>
          <cell r="K137">
            <v>-5</v>
          </cell>
        </row>
        <row r="137">
          <cell r="P137">
            <v>-5</v>
          </cell>
        </row>
        <row r="137">
          <cell r="S137">
            <v>0</v>
          </cell>
        </row>
        <row r="137">
          <cell r="U137">
            <v>0</v>
          </cell>
          <cell r="V137">
            <v>-1</v>
          </cell>
        </row>
        <row r="137">
          <cell r="Y137">
            <v>0</v>
          </cell>
          <cell r="Z137">
            <v>0</v>
          </cell>
          <cell r="AA137">
            <v>0</v>
          </cell>
        </row>
        <row r="138">
          <cell r="B138">
            <v>20114</v>
          </cell>
          <cell r="C138" t="str">
            <v>   知识产权事务</v>
          </cell>
          <cell r="D138">
            <v>0</v>
          </cell>
          <cell r="E138">
            <v>0</v>
          </cell>
          <cell r="F138">
            <v>0</v>
          </cell>
          <cell r="G138">
            <v>0</v>
          </cell>
          <cell r="H138">
            <v>0</v>
          </cell>
          <cell r="I138">
            <v>0</v>
          </cell>
          <cell r="J138">
            <v>0</v>
          </cell>
          <cell r="K138">
            <v>0</v>
          </cell>
        </row>
        <row r="138">
          <cell r="S138">
            <v>0</v>
          </cell>
          <cell r="T138">
            <v>0</v>
          </cell>
          <cell r="U138">
            <v>0</v>
          </cell>
        </row>
        <row r="138">
          <cell r="Y138">
            <v>0</v>
          </cell>
          <cell r="Z138">
            <v>0</v>
          </cell>
          <cell r="AA138">
            <v>0</v>
          </cell>
        </row>
        <row r="139">
          <cell r="B139">
            <v>2011401</v>
          </cell>
          <cell r="C139" t="str">
            <v>     行政运行</v>
          </cell>
          <cell r="D139">
            <v>0</v>
          </cell>
          <cell r="E139">
            <v>0</v>
          </cell>
          <cell r="F139">
            <v>0</v>
          </cell>
          <cell r="G139">
            <v>0</v>
          </cell>
          <cell r="H139">
            <v>0</v>
          </cell>
          <cell r="I139">
            <v>0</v>
          </cell>
          <cell r="J139">
            <v>0</v>
          </cell>
          <cell r="K139">
            <v>0</v>
          </cell>
        </row>
        <row r="139">
          <cell r="S139">
            <v>0</v>
          </cell>
        </row>
        <row r="139">
          <cell r="U139">
            <v>0</v>
          </cell>
        </row>
        <row r="139">
          <cell r="Y139">
            <v>0</v>
          </cell>
          <cell r="Z139">
            <v>0</v>
          </cell>
          <cell r="AA139">
            <v>0</v>
          </cell>
        </row>
        <row r="140">
          <cell r="B140">
            <v>2011402</v>
          </cell>
          <cell r="C140" t="str">
            <v>     一般行政管理事务</v>
          </cell>
          <cell r="D140">
            <v>0</v>
          </cell>
          <cell r="E140">
            <v>0</v>
          </cell>
          <cell r="F140">
            <v>0</v>
          </cell>
          <cell r="G140">
            <v>0</v>
          </cell>
          <cell r="H140">
            <v>0</v>
          </cell>
          <cell r="I140">
            <v>0</v>
          </cell>
          <cell r="J140">
            <v>0</v>
          </cell>
          <cell r="K140">
            <v>0</v>
          </cell>
        </row>
        <row r="140">
          <cell r="S140">
            <v>0</v>
          </cell>
        </row>
        <row r="140">
          <cell r="U140">
            <v>0</v>
          </cell>
        </row>
        <row r="140">
          <cell r="Y140">
            <v>0</v>
          </cell>
          <cell r="Z140">
            <v>0</v>
          </cell>
          <cell r="AA140">
            <v>0</v>
          </cell>
        </row>
        <row r="141">
          <cell r="B141">
            <v>2011403</v>
          </cell>
          <cell r="C141" t="str">
            <v>     机关服务</v>
          </cell>
          <cell r="D141">
            <v>0</v>
          </cell>
          <cell r="E141">
            <v>0</v>
          </cell>
          <cell r="F141">
            <v>0</v>
          </cell>
          <cell r="G141">
            <v>0</v>
          </cell>
          <cell r="H141">
            <v>0</v>
          </cell>
          <cell r="I141">
            <v>0</v>
          </cell>
          <cell r="J141">
            <v>0</v>
          </cell>
          <cell r="K141">
            <v>0</v>
          </cell>
        </row>
        <row r="141">
          <cell r="S141">
            <v>0</v>
          </cell>
        </row>
        <row r="141">
          <cell r="U141">
            <v>0</v>
          </cell>
        </row>
        <row r="141">
          <cell r="Y141">
            <v>0</v>
          </cell>
          <cell r="Z141">
            <v>0</v>
          </cell>
          <cell r="AA141">
            <v>0</v>
          </cell>
        </row>
        <row r="142">
          <cell r="B142">
            <v>2011404</v>
          </cell>
          <cell r="C142" t="str">
            <v>     专利审批</v>
          </cell>
          <cell r="D142">
            <v>0</v>
          </cell>
          <cell r="E142">
            <v>0</v>
          </cell>
          <cell r="F142">
            <v>0</v>
          </cell>
          <cell r="G142">
            <v>0</v>
          </cell>
          <cell r="H142">
            <v>0</v>
          </cell>
          <cell r="I142">
            <v>0</v>
          </cell>
          <cell r="J142">
            <v>0</v>
          </cell>
          <cell r="K142">
            <v>0</v>
          </cell>
        </row>
        <row r="142">
          <cell r="S142">
            <v>0</v>
          </cell>
        </row>
        <row r="142">
          <cell r="U142">
            <v>0</v>
          </cell>
        </row>
        <row r="142">
          <cell r="Y142">
            <v>0</v>
          </cell>
          <cell r="Z142">
            <v>0</v>
          </cell>
          <cell r="AA142">
            <v>0</v>
          </cell>
        </row>
        <row r="143">
          <cell r="B143">
            <v>2011405</v>
          </cell>
          <cell r="C143" t="str">
            <v>     产权战略与规划</v>
          </cell>
          <cell r="D143">
            <v>0</v>
          </cell>
          <cell r="E143">
            <v>0</v>
          </cell>
          <cell r="F143">
            <v>0</v>
          </cell>
          <cell r="G143">
            <v>0</v>
          </cell>
          <cell r="H143">
            <v>0</v>
          </cell>
          <cell r="I143">
            <v>0</v>
          </cell>
          <cell r="J143">
            <v>0</v>
          </cell>
          <cell r="K143">
            <v>0</v>
          </cell>
        </row>
        <row r="143">
          <cell r="S143">
            <v>0</v>
          </cell>
        </row>
        <row r="143">
          <cell r="U143">
            <v>0</v>
          </cell>
        </row>
        <row r="143">
          <cell r="Y143">
            <v>0</v>
          </cell>
          <cell r="Z143">
            <v>0</v>
          </cell>
          <cell r="AA143">
            <v>0</v>
          </cell>
        </row>
        <row r="144">
          <cell r="B144">
            <v>2011406</v>
          </cell>
          <cell r="C144" t="str">
            <v>     专利试点和产业化推进</v>
          </cell>
        </row>
        <row r="144">
          <cell r="E144">
            <v>0</v>
          </cell>
          <cell r="F144">
            <v>0</v>
          </cell>
          <cell r="G144">
            <v>0</v>
          </cell>
          <cell r="H144">
            <v>0</v>
          </cell>
          <cell r="I144">
            <v>0</v>
          </cell>
          <cell r="J144">
            <v>0</v>
          </cell>
          <cell r="K144">
            <v>0</v>
          </cell>
        </row>
        <row r="144">
          <cell r="S144">
            <v>0</v>
          </cell>
        </row>
        <row r="144">
          <cell r="U144">
            <v>0</v>
          </cell>
        </row>
        <row r="144">
          <cell r="Y144">
            <v>0</v>
          </cell>
          <cell r="Z144">
            <v>0</v>
          </cell>
          <cell r="AA144">
            <v>0</v>
          </cell>
        </row>
        <row r="145">
          <cell r="B145">
            <v>2011408</v>
          </cell>
          <cell r="C145" t="str">
            <v>     国际合作与交流</v>
          </cell>
          <cell r="D145">
            <v>0</v>
          </cell>
          <cell r="E145">
            <v>0</v>
          </cell>
          <cell r="F145">
            <v>0</v>
          </cell>
          <cell r="G145">
            <v>0</v>
          </cell>
          <cell r="H145">
            <v>0</v>
          </cell>
          <cell r="I145">
            <v>0</v>
          </cell>
          <cell r="J145">
            <v>0</v>
          </cell>
          <cell r="K145">
            <v>0</v>
          </cell>
        </row>
        <row r="145">
          <cell r="S145">
            <v>0</v>
          </cell>
        </row>
        <row r="145">
          <cell r="U145">
            <v>0</v>
          </cell>
        </row>
        <row r="145">
          <cell r="Y145">
            <v>0</v>
          </cell>
          <cell r="Z145">
            <v>0</v>
          </cell>
          <cell r="AA145">
            <v>0</v>
          </cell>
        </row>
        <row r="146">
          <cell r="B146">
            <v>2011409</v>
          </cell>
          <cell r="C146" t="str">
            <v>     知识产权宏观管理</v>
          </cell>
          <cell r="D146">
            <v>0</v>
          </cell>
          <cell r="E146">
            <v>0</v>
          </cell>
          <cell r="F146">
            <v>0</v>
          </cell>
          <cell r="G146">
            <v>0</v>
          </cell>
          <cell r="H146">
            <v>0</v>
          </cell>
          <cell r="I146">
            <v>0</v>
          </cell>
          <cell r="J146">
            <v>0</v>
          </cell>
          <cell r="K146">
            <v>0</v>
          </cell>
        </row>
        <row r="146">
          <cell r="S146">
            <v>0</v>
          </cell>
        </row>
        <row r="146">
          <cell r="U146">
            <v>0</v>
          </cell>
        </row>
        <row r="146">
          <cell r="Y146">
            <v>0</v>
          </cell>
          <cell r="Z146">
            <v>0</v>
          </cell>
          <cell r="AA146">
            <v>0</v>
          </cell>
        </row>
        <row r="147">
          <cell r="B147">
            <v>2011410</v>
          </cell>
          <cell r="C147" t="str">
            <v>     商标管理</v>
          </cell>
          <cell r="D147">
            <v>0</v>
          </cell>
          <cell r="E147">
            <v>0</v>
          </cell>
          <cell r="F147">
            <v>0</v>
          </cell>
          <cell r="G147">
            <v>0</v>
          </cell>
          <cell r="H147">
            <v>0</v>
          </cell>
          <cell r="I147">
            <v>0</v>
          </cell>
          <cell r="J147">
            <v>0</v>
          </cell>
          <cell r="K147">
            <v>0</v>
          </cell>
        </row>
        <row r="147">
          <cell r="S147">
            <v>0</v>
          </cell>
        </row>
        <row r="147">
          <cell r="U147">
            <v>0</v>
          </cell>
        </row>
        <row r="147">
          <cell r="Y147">
            <v>0</v>
          </cell>
          <cell r="Z147">
            <v>0</v>
          </cell>
          <cell r="AA147">
            <v>0</v>
          </cell>
        </row>
        <row r="148">
          <cell r="B148">
            <v>2011411</v>
          </cell>
          <cell r="C148" t="str">
            <v>     原产地地理标志管理</v>
          </cell>
          <cell r="D148">
            <v>0</v>
          </cell>
          <cell r="E148">
            <v>0</v>
          </cell>
          <cell r="F148">
            <v>0</v>
          </cell>
          <cell r="G148">
            <v>0</v>
          </cell>
          <cell r="H148">
            <v>0</v>
          </cell>
          <cell r="I148">
            <v>0</v>
          </cell>
          <cell r="J148">
            <v>0</v>
          </cell>
          <cell r="K148">
            <v>0</v>
          </cell>
        </row>
        <row r="148">
          <cell r="S148">
            <v>0</v>
          </cell>
        </row>
        <row r="148">
          <cell r="U148">
            <v>0</v>
          </cell>
        </row>
        <row r="148">
          <cell r="Y148">
            <v>0</v>
          </cell>
          <cell r="Z148">
            <v>0</v>
          </cell>
          <cell r="AA148">
            <v>0</v>
          </cell>
        </row>
        <row r="149">
          <cell r="B149">
            <v>2011450</v>
          </cell>
          <cell r="C149" t="str">
            <v>     事业运行</v>
          </cell>
          <cell r="D149">
            <v>0</v>
          </cell>
          <cell r="E149">
            <v>0</v>
          </cell>
          <cell r="F149">
            <v>0</v>
          </cell>
          <cell r="G149">
            <v>0</v>
          </cell>
          <cell r="H149">
            <v>0</v>
          </cell>
          <cell r="I149">
            <v>0</v>
          </cell>
          <cell r="J149">
            <v>0</v>
          </cell>
          <cell r="K149">
            <v>0</v>
          </cell>
        </row>
        <row r="149">
          <cell r="S149">
            <v>0</v>
          </cell>
        </row>
        <row r="149">
          <cell r="U149">
            <v>0</v>
          </cell>
        </row>
        <row r="149">
          <cell r="Y149">
            <v>0</v>
          </cell>
          <cell r="Z149">
            <v>0</v>
          </cell>
          <cell r="AA149">
            <v>0</v>
          </cell>
        </row>
        <row r="150">
          <cell r="B150">
            <v>2011499</v>
          </cell>
          <cell r="C150" t="str">
            <v>     其他知识产权事务支出</v>
          </cell>
          <cell r="D150">
            <v>0</v>
          </cell>
          <cell r="E150">
            <v>0</v>
          </cell>
          <cell r="F150">
            <v>0</v>
          </cell>
          <cell r="G150">
            <v>0</v>
          </cell>
          <cell r="H150">
            <v>0</v>
          </cell>
          <cell r="I150">
            <v>0</v>
          </cell>
          <cell r="J150">
            <v>0</v>
          </cell>
          <cell r="K150">
            <v>0</v>
          </cell>
        </row>
        <row r="150">
          <cell r="S150">
            <v>0</v>
          </cell>
        </row>
        <row r="150">
          <cell r="U150">
            <v>0</v>
          </cell>
        </row>
        <row r="150">
          <cell r="Y150">
            <v>0</v>
          </cell>
          <cell r="Z150">
            <v>0</v>
          </cell>
          <cell r="AA150">
            <v>0</v>
          </cell>
        </row>
        <row r="151">
          <cell r="B151">
            <v>20123</v>
          </cell>
          <cell r="C151" t="str">
            <v>   民族事务</v>
          </cell>
          <cell r="D151">
            <v>198</v>
          </cell>
          <cell r="E151">
            <v>23</v>
          </cell>
          <cell r="F151">
            <v>0</v>
          </cell>
          <cell r="G151">
            <v>0</v>
          </cell>
          <cell r="H151">
            <v>23</v>
          </cell>
          <cell r="I151">
            <v>0</v>
          </cell>
          <cell r="J151">
            <v>182</v>
          </cell>
          <cell r="K151">
            <v>0</v>
          </cell>
        </row>
        <row r="151">
          <cell r="S151">
            <v>0</v>
          </cell>
          <cell r="T151">
            <v>182</v>
          </cell>
          <cell r="U151">
            <v>205</v>
          </cell>
          <cell r="V151">
            <v>7.91304347826087</v>
          </cell>
        </row>
        <row r="151">
          <cell r="Y151">
            <v>205</v>
          </cell>
          <cell r="Z151">
            <v>0</v>
          </cell>
          <cell r="AA151">
            <v>205</v>
          </cell>
        </row>
        <row r="152">
          <cell r="B152">
            <v>2012301</v>
          </cell>
          <cell r="C152" t="str">
            <v>     行政运行</v>
          </cell>
          <cell r="D152">
            <v>0</v>
          </cell>
          <cell r="E152">
            <v>0</v>
          </cell>
          <cell r="F152">
            <v>0</v>
          </cell>
          <cell r="G152">
            <v>0</v>
          </cell>
          <cell r="H152">
            <v>0</v>
          </cell>
          <cell r="I152">
            <v>0</v>
          </cell>
          <cell r="J152">
            <v>0</v>
          </cell>
          <cell r="K152">
            <v>0</v>
          </cell>
        </row>
        <row r="152">
          <cell r="S152">
            <v>0</v>
          </cell>
        </row>
        <row r="152">
          <cell r="U152">
            <v>0</v>
          </cell>
        </row>
        <row r="152">
          <cell r="Y152">
            <v>0</v>
          </cell>
          <cell r="Z152">
            <v>0</v>
          </cell>
          <cell r="AA152">
            <v>0</v>
          </cell>
        </row>
        <row r="153">
          <cell r="B153">
            <v>2012302</v>
          </cell>
          <cell r="C153" t="str">
            <v>     一般行政管理事务</v>
          </cell>
          <cell r="D153">
            <v>0</v>
          </cell>
          <cell r="E153">
            <v>0</v>
          </cell>
          <cell r="F153">
            <v>0</v>
          </cell>
          <cell r="G153">
            <v>0</v>
          </cell>
          <cell r="H153">
            <v>0</v>
          </cell>
          <cell r="I153">
            <v>0</v>
          </cell>
          <cell r="J153">
            <v>0</v>
          </cell>
          <cell r="K153">
            <v>0</v>
          </cell>
        </row>
        <row r="153">
          <cell r="S153">
            <v>0</v>
          </cell>
        </row>
        <row r="153">
          <cell r="U153">
            <v>0</v>
          </cell>
        </row>
        <row r="153">
          <cell r="Y153">
            <v>0</v>
          </cell>
          <cell r="Z153">
            <v>0</v>
          </cell>
          <cell r="AA153">
            <v>0</v>
          </cell>
        </row>
        <row r="154">
          <cell r="B154">
            <v>2012303</v>
          </cell>
          <cell r="C154" t="str">
            <v>     机关服务</v>
          </cell>
          <cell r="D154">
            <v>0</v>
          </cell>
          <cell r="E154">
            <v>0</v>
          </cell>
          <cell r="F154">
            <v>0</v>
          </cell>
          <cell r="G154">
            <v>0</v>
          </cell>
          <cell r="H154">
            <v>0</v>
          </cell>
          <cell r="I154">
            <v>0</v>
          </cell>
          <cell r="J154">
            <v>0</v>
          </cell>
          <cell r="K154">
            <v>0</v>
          </cell>
        </row>
        <row r="154">
          <cell r="S154">
            <v>0</v>
          </cell>
        </row>
        <row r="154">
          <cell r="U154">
            <v>0</v>
          </cell>
        </row>
        <row r="154">
          <cell r="Y154">
            <v>0</v>
          </cell>
          <cell r="Z154">
            <v>0</v>
          </cell>
          <cell r="AA154">
            <v>0</v>
          </cell>
        </row>
        <row r="155">
          <cell r="B155">
            <v>2012304</v>
          </cell>
          <cell r="C155" t="str">
            <v>     民族工作专项</v>
          </cell>
          <cell r="D155">
            <v>0</v>
          </cell>
          <cell r="E155">
            <v>20</v>
          </cell>
          <cell r="F155">
            <v>0</v>
          </cell>
          <cell r="G155">
            <v>0</v>
          </cell>
          <cell r="H155">
            <v>20</v>
          </cell>
          <cell r="I155">
            <v>0</v>
          </cell>
          <cell r="J155">
            <v>182</v>
          </cell>
          <cell r="K155">
            <v>0</v>
          </cell>
        </row>
        <row r="155">
          <cell r="S155">
            <v>0</v>
          </cell>
          <cell r="T155">
            <v>182</v>
          </cell>
          <cell r="U155">
            <v>202</v>
          </cell>
          <cell r="V155">
            <v>9.1</v>
          </cell>
        </row>
        <row r="155">
          <cell r="Y155">
            <v>202</v>
          </cell>
          <cell r="Z155">
            <v>0</v>
          </cell>
          <cell r="AA155">
            <v>202</v>
          </cell>
        </row>
        <row r="156">
          <cell r="B156">
            <v>2012350</v>
          </cell>
          <cell r="C156" t="str">
            <v>     事业运行</v>
          </cell>
          <cell r="D156">
            <v>0</v>
          </cell>
          <cell r="E156">
            <v>0</v>
          </cell>
          <cell r="F156">
            <v>0</v>
          </cell>
          <cell r="G156">
            <v>0</v>
          </cell>
          <cell r="H156">
            <v>0</v>
          </cell>
          <cell r="I156">
            <v>0</v>
          </cell>
          <cell r="J156">
            <v>0</v>
          </cell>
          <cell r="K156">
            <v>0</v>
          </cell>
        </row>
        <row r="156">
          <cell r="S156">
            <v>0</v>
          </cell>
        </row>
        <row r="156">
          <cell r="U156">
            <v>0</v>
          </cell>
        </row>
        <row r="156">
          <cell r="Y156">
            <v>0</v>
          </cell>
          <cell r="Z156">
            <v>0</v>
          </cell>
          <cell r="AA156">
            <v>0</v>
          </cell>
        </row>
        <row r="157">
          <cell r="B157">
            <v>2012399</v>
          </cell>
          <cell r="C157" t="str">
            <v>     其他民族事务支出</v>
          </cell>
          <cell r="D157">
            <v>198</v>
          </cell>
          <cell r="E157">
            <v>3</v>
          </cell>
          <cell r="F157">
            <v>0</v>
          </cell>
          <cell r="G157">
            <v>0</v>
          </cell>
          <cell r="H157">
            <v>3</v>
          </cell>
          <cell r="I157">
            <v>0</v>
          </cell>
          <cell r="J157">
            <v>0</v>
          </cell>
          <cell r="K157">
            <v>0</v>
          </cell>
        </row>
        <row r="157">
          <cell r="S157">
            <v>0</v>
          </cell>
        </row>
        <row r="157">
          <cell r="U157">
            <v>3</v>
          </cell>
          <cell r="V157">
            <v>0</v>
          </cell>
        </row>
        <row r="157">
          <cell r="Y157">
            <v>3</v>
          </cell>
          <cell r="Z157">
            <v>0</v>
          </cell>
          <cell r="AA157">
            <v>3</v>
          </cell>
        </row>
        <row r="158">
          <cell r="B158">
            <v>20125</v>
          </cell>
          <cell r="C158" t="str">
            <v>   港澳台事务</v>
          </cell>
          <cell r="D158">
            <v>0</v>
          </cell>
          <cell r="E158">
            <v>0</v>
          </cell>
          <cell r="F158">
            <v>0</v>
          </cell>
          <cell r="G158">
            <v>0</v>
          </cell>
          <cell r="H158">
            <v>0</v>
          </cell>
          <cell r="I158">
            <v>0</v>
          </cell>
          <cell r="J158">
            <v>0</v>
          </cell>
          <cell r="K158">
            <v>0</v>
          </cell>
        </row>
        <row r="158">
          <cell r="S158">
            <v>0</v>
          </cell>
          <cell r="T158">
            <v>0</v>
          </cell>
          <cell r="U158">
            <v>0</v>
          </cell>
        </row>
        <row r="158">
          <cell r="Y158">
            <v>0</v>
          </cell>
          <cell r="Z158">
            <v>0</v>
          </cell>
          <cell r="AA158">
            <v>0</v>
          </cell>
        </row>
        <row r="159">
          <cell r="B159">
            <v>2012501</v>
          </cell>
          <cell r="C159" t="str">
            <v>     行政运行</v>
          </cell>
          <cell r="D159">
            <v>0</v>
          </cell>
          <cell r="E159">
            <v>0</v>
          </cell>
          <cell r="F159">
            <v>0</v>
          </cell>
          <cell r="G159">
            <v>0</v>
          </cell>
          <cell r="H159">
            <v>0</v>
          </cell>
          <cell r="I159">
            <v>0</v>
          </cell>
          <cell r="J159">
            <v>0</v>
          </cell>
          <cell r="K159">
            <v>0</v>
          </cell>
        </row>
        <row r="159">
          <cell r="S159">
            <v>0</v>
          </cell>
        </row>
        <row r="159">
          <cell r="U159">
            <v>0</v>
          </cell>
        </row>
        <row r="159">
          <cell r="Y159">
            <v>0</v>
          </cell>
          <cell r="Z159">
            <v>0</v>
          </cell>
          <cell r="AA159">
            <v>0</v>
          </cell>
        </row>
        <row r="160">
          <cell r="B160">
            <v>2012502</v>
          </cell>
          <cell r="C160" t="str">
            <v>     一般行政管理事务</v>
          </cell>
          <cell r="D160">
            <v>0</v>
          </cell>
          <cell r="E160">
            <v>0</v>
          </cell>
          <cell r="F160">
            <v>0</v>
          </cell>
          <cell r="G160">
            <v>0</v>
          </cell>
          <cell r="H160">
            <v>0</v>
          </cell>
          <cell r="I160">
            <v>0</v>
          </cell>
          <cell r="J160">
            <v>0</v>
          </cell>
          <cell r="K160">
            <v>0</v>
          </cell>
        </row>
        <row r="160">
          <cell r="S160">
            <v>0</v>
          </cell>
        </row>
        <row r="160">
          <cell r="U160">
            <v>0</v>
          </cell>
        </row>
        <row r="160">
          <cell r="Y160">
            <v>0</v>
          </cell>
          <cell r="Z160">
            <v>0</v>
          </cell>
          <cell r="AA160">
            <v>0</v>
          </cell>
        </row>
        <row r="161">
          <cell r="B161">
            <v>2012503</v>
          </cell>
          <cell r="C161" t="str">
            <v>     机关服务</v>
          </cell>
          <cell r="D161">
            <v>0</v>
          </cell>
          <cell r="E161">
            <v>0</v>
          </cell>
          <cell r="F161">
            <v>0</v>
          </cell>
          <cell r="G161">
            <v>0</v>
          </cell>
          <cell r="H161">
            <v>0</v>
          </cell>
          <cell r="I161">
            <v>0</v>
          </cell>
          <cell r="J161">
            <v>0</v>
          </cell>
          <cell r="K161">
            <v>0</v>
          </cell>
        </row>
        <row r="161">
          <cell r="S161">
            <v>0</v>
          </cell>
        </row>
        <row r="161">
          <cell r="U161">
            <v>0</v>
          </cell>
        </row>
        <row r="161">
          <cell r="Y161">
            <v>0</v>
          </cell>
          <cell r="Z161">
            <v>0</v>
          </cell>
          <cell r="AA161">
            <v>0</v>
          </cell>
        </row>
        <row r="162">
          <cell r="B162">
            <v>2012504</v>
          </cell>
          <cell r="C162" t="str">
            <v>     港澳事务</v>
          </cell>
          <cell r="D162">
            <v>0</v>
          </cell>
          <cell r="E162">
            <v>0</v>
          </cell>
          <cell r="F162">
            <v>0</v>
          </cell>
          <cell r="G162">
            <v>0</v>
          </cell>
          <cell r="H162">
            <v>0</v>
          </cell>
          <cell r="I162">
            <v>0</v>
          </cell>
          <cell r="J162">
            <v>0</v>
          </cell>
          <cell r="K162">
            <v>0</v>
          </cell>
        </row>
        <row r="162">
          <cell r="S162">
            <v>0</v>
          </cell>
        </row>
        <row r="162">
          <cell r="U162">
            <v>0</v>
          </cell>
        </row>
        <row r="162">
          <cell r="Y162">
            <v>0</v>
          </cell>
          <cell r="Z162">
            <v>0</v>
          </cell>
          <cell r="AA162">
            <v>0</v>
          </cell>
        </row>
        <row r="163">
          <cell r="B163">
            <v>2012505</v>
          </cell>
          <cell r="C163" t="str">
            <v>     台湾事务</v>
          </cell>
          <cell r="D163">
            <v>0</v>
          </cell>
          <cell r="E163">
            <v>0</v>
          </cell>
          <cell r="F163">
            <v>0</v>
          </cell>
          <cell r="G163">
            <v>0</v>
          </cell>
          <cell r="H163">
            <v>0</v>
          </cell>
          <cell r="I163">
            <v>0</v>
          </cell>
          <cell r="J163">
            <v>0</v>
          </cell>
          <cell r="K163">
            <v>0</v>
          </cell>
        </row>
        <row r="163">
          <cell r="S163">
            <v>0</v>
          </cell>
        </row>
        <row r="163">
          <cell r="U163">
            <v>0</v>
          </cell>
        </row>
        <row r="163">
          <cell r="Y163">
            <v>0</v>
          </cell>
          <cell r="Z163">
            <v>0</v>
          </cell>
          <cell r="AA163">
            <v>0</v>
          </cell>
        </row>
        <row r="164">
          <cell r="B164">
            <v>2012550</v>
          </cell>
          <cell r="C164" t="str">
            <v>     事业运行</v>
          </cell>
          <cell r="D164">
            <v>0</v>
          </cell>
          <cell r="E164">
            <v>0</v>
          </cell>
          <cell r="F164">
            <v>0</v>
          </cell>
          <cell r="G164">
            <v>0</v>
          </cell>
          <cell r="H164">
            <v>0</v>
          </cell>
          <cell r="I164">
            <v>0</v>
          </cell>
          <cell r="J164">
            <v>0</v>
          </cell>
          <cell r="K164">
            <v>0</v>
          </cell>
        </row>
        <row r="164">
          <cell r="S164">
            <v>0</v>
          </cell>
        </row>
        <row r="164">
          <cell r="U164">
            <v>0</v>
          </cell>
        </row>
        <row r="164">
          <cell r="Y164">
            <v>0</v>
          </cell>
          <cell r="Z164">
            <v>0</v>
          </cell>
          <cell r="AA164">
            <v>0</v>
          </cell>
        </row>
        <row r="165">
          <cell r="B165">
            <v>2012599</v>
          </cell>
          <cell r="C165" t="str">
            <v>     其他港澳台事务支出</v>
          </cell>
          <cell r="D165">
            <v>0</v>
          </cell>
          <cell r="E165">
            <v>0</v>
          </cell>
          <cell r="F165">
            <v>0</v>
          </cell>
          <cell r="G165">
            <v>0</v>
          </cell>
          <cell r="H165">
            <v>0</v>
          </cell>
          <cell r="I165">
            <v>0</v>
          </cell>
          <cell r="J165">
            <v>0</v>
          </cell>
          <cell r="K165">
            <v>0</v>
          </cell>
        </row>
        <row r="165">
          <cell r="S165">
            <v>0</v>
          </cell>
        </row>
        <row r="165">
          <cell r="U165">
            <v>0</v>
          </cell>
        </row>
        <row r="165">
          <cell r="Y165">
            <v>0</v>
          </cell>
          <cell r="Z165">
            <v>0</v>
          </cell>
          <cell r="AA165">
            <v>0</v>
          </cell>
        </row>
        <row r="166">
          <cell r="B166">
            <v>20126</v>
          </cell>
          <cell r="C166" t="str">
            <v>   档案事务</v>
          </cell>
          <cell r="D166">
            <v>114</v>
          </cell>
          <cell r="E166">
            <v>127</v>
          </cell>
          <cell r="F166">
            <v>127</v>
          </cell>
          <cell r="G166">
            <v>0</v>
          </cell>
          <cell r="H166">
            <v>0</v>
          </cell>
          <cell r="I166">
            <v>0</v>
          </cell>
          <cell r="J166">
            <v>-61</v>
          </cell>
          <cell r="K166">
            <v>-61</v>
          </cell>
        </row>
        <row r="166">
          <cell r="M166">
            <v>2</v>
          </cell>
          <cell r="N166">
            <v>0</v>
          </cell>
          <cell r="O166">
            <v>0</v>
          </cell>
          <cell r="P166">
            <v>-63</v>
          </cell>
        </row>
        <row r="166">
          <cell r="S166">
            <v>0</v>
          </cell>
          <cell r="T166">
            <v>0</v>
          </cell>
          <cell r="U166">
            <v>66</v>
          </cell>
          <cell r="V166">
            <v>-0.480314960629921</v>
          </cell>
        </row>
        <row r="166">
          <cell r="Y166">
            <v>66</v>
          </cell>
          <cell r="Z166">
            <v>0</v>
          </cell>
          <cell r="AA166">
            <v>66</v>
          </cell>
        </row>
        <row r="167">
          <cell r="B167">
            <v>2012601</v>
          </cell>
          <cell r="C167" t="str">
            <v>     行政运行</v>
          </cell>
          <cell r="D167">
            <v>86</v>
          </cell>
          <cell r="E167">
            <v>99</v>
          </cell>
          <cell r="F167">
            <v>99</v>
          </cell>
          <cell r="G167">
            <v>0</v>
          </cell>
          <cell r="H167">
            <v>0</v>
          </cell>
          <cell r="I167">
            <v>0</v>
          </cell>
          <cell r="J167">
            <v>2</v>
          </cell>
          <cell r="K167">
            <v>2</v>
          </cell>
        </row>
        <row r="167">
          <cell r="M167">
            <v>2</v>
          </cell>
        </row>
        <row r="167">
          <cell r="S167">
            <v>0</v>
          </cell>
        </row>
        <row r="167">
          <cell r="U167">
            <v>101</v>
          </cell>
          <cell r="V167">
            <v>0.0202020202020202</v>
          </cell>
        </row>
        <row r="167">
          <cell r="Y167">
            <v>101</v>
          </cell>
          <cell r="Z167">
            <v>0</v>
          </cell>
          <cell r="AA167">
            <v>101</v>
          </cell>
        </row>
        <row r="168">
          <cell r="B168">
            <v>2012602</v>
          </cell>
          <cell r="C168" t="str">
            <v>     一般行政管理事务</v>
          </cell>
          <cell r="D168">
            <v>0</v>
          </cell>
          <cell r="E168">
            <v>0</v>
          </cell>
          <cell r="F168">
            <v>0</v>
          </cell>
          <cell r="G168">
            <v>0</v>
          </cell>
          <cell r="H168">
            <v>0</v>
          </cell>
          <cell r="I168">
            <v>0</v>
          </cell>
          <cell r="J168">
            <v>0</v>
          </cell>
          <cell r="K168">
            <v>0</v>
          </cell>
        </row>
        <row r="168">
          <cell r="S168">
            <v>0</v>
          </cell>
        </row>
        <row r="168">
          <cell r="U168">
            <v>0</v>
          </cell>
        </row>
        <row r="168">
          <cell r="Y168">
            <v>0</v>
          </cell>
          <cell r="Z168">
            <v>0</v>
          </cell>
          <cell r="AA168">
            <v>0</v>
          </cell>
        </row>
        <row r="169">
          <cell r="B169">
            <v>2012603</v>
          </cell>
          <cell r="C169" t="str">
            <v>     机关服务</v>
          </cell>
          <cell r="D169">
            <v>0</v>
          </cell>
          <cell r="E169">
            <v>0</v>
          </cell>
          <cell r="F169">
            <v>0</v>
          </cell>
          <cell r="G169">
            <v>0</v>
          </cell>
          <cell r="H169">
            <v>0</v>
          </cell>
          <cell r="I169">
            <v>0</v>
          </cell>
          <cell r="J169">
            <v>0</v>
          </cell>
          <cell r="K169">
            <v>0</v>
          </cell>
        </row>
        <row r="169">
          <cell r="S169">
            <v>0</v>
          </cell>
        </row>
        <row r="169">
          <cell r="U169">
            <v>0</v>
          </cell>
        </row>
        <row r="169">
          <cell r="Y169">
            <v>0</v>
          </cell>
          <cell r="Z169">
            <v>0</v>
          </cell>
          <cell r="AA169">
            <v>0</v>
          </cell>
        </row>
        <row r="170">
          <cell r="B170">
            <v>2012604</v>
          </cell>
          <cell r="C170" t="str">
            <v>     档案馆</v>
          </cell>
          <cell r="D170">
            <v>18</v>
          </cell>
          <cell r="E170">
            <v>0</v>
          </cell>
          <cell r="F170">
            <v>0</v>
          </cell>
          <cell r="G170">
            <v>0</v>
          </cell>
          <cell r="H170">
            <v>0</v>
          </cell>
          <cell r="I170">
            <v>0</v>
          </cell>
          <cell r="J170">
            <v>0</v>
          </cell>
          <cell r="K170">
            <v>0</v>
          </cell>
        </row>
        <row r="170">
          <cell r="S170">
            <v>0</v>
          </cell>
        </row>
        <row r="170">
          <cell r="U170">
            <v>0</v>
          </cell>
          <cell r="V170" t="e">
            <v>#DIV/0!</v>
          </cell>
        </row>
        <row r="170">
          <cell r="Y170">
            <v>0</v>
          </cell>
          <cell r="Z170">
            <v>0</v>
          </cell>
          <cell r="AA170">
            <v>0</v>
          </cell>
        </row>
        <row r="171">
          <cell r="B171">
            <v>2012699</v>
          </cell>
          <cell r="C171" t="str">
            <v>     其他档案事务支出</v>
          </cell>
          <cell r="D171">
            <v>10</v>
          </cell>
          <cell r="E171">
            <v>28</v>
          </cell>
          <cell r="F171">
            <v>28</v>
          </cell>
          <cell r="G171">
            <v>0</v>
          </cell>
          <cell r="H171">
            <v>0</v>
          </cell>
          <cell r="I171">
            <v>0</v>
          </cell>
          <cell r="J171">
            <v>-63</v>
          </cell>
          <cell r="K171">
            <v>-63</v>
          </cell>
        </row>
        <row r="171">
          <cell r="P171">
            <v>-63</v>
          </cell>
        </row>
        <row r="171">
          <cell r="S171">
            <v>0</v>
          </cell>
        </row>
        <row r="171">
          <cell r="U171">
            <v>-35</v>
          </cell>
          <cell r="V171">
            <v>-2.25</v>
          </cell>
        </row>
        <row r="171">
          <cell r="Y171">
            <v>-35</v>
          </cell>
          <cell r="Z171">
            <v>0</v>
          </cell>
          <cell r="AA171">
            <v>-35</v>
          </cell>
        </row>
        <row r="172">
          <cell r="B172">
            <v>20128</v>
          </cell>
          <cell r="C172" t="str">
            <v>   民主党派及工商联事务</v>
          </cell>
          <cell r="D172">
            <v>71</v>
          </cell>
          <cell r="E172">
            <v>54</v>
          </cell>
          <cell r="F172">
            <v>54</v>
          </cell>
          <cell r="G172">
            <v>0</v>
          </cell>
          <cell r="H172">
            <v>0</v>
          </cell>
          <cell r="I172">
            <v>0</v>
          </cell>
          <cell r="J172">
            <v>3</v>
          </cell>
          <cell r="K172">
            <v>3</v>
          </cell>
        </row>
        <row r="172">
          <cell r="M172">
            <v>3</v>
          </cell>
        </row>
        <row r="172">
          <cell r="P172">
            <v>0</v>
          </cell>
        </row>
        <row r="172">
          <cell r="S172">
            <v>0</v>
          </cell>
          <cell r="T172">
            <v>0</v>
          </cell>
          <cell r="U172">
            <v>57</v>
          </cell>
          <cell r="V172">
            <v>0.0555555555555556</v>
          </cell>
        </row>
        <row r="172">
          <cell r="Y172">
            <v>57</v>
          </cell>
          <cell r="Z172">
            <v>0</v>
          </cell>
          <cell r="AA172">
            <v>57</v>
          </cell>
        </row>
        <row r="173">
          <cell r="B173">
            <v>2012801</v>
          </cell>
          <cell r="C173" t="str">
            <v>     行政运行</v>
          </cell>
          <cell r="D173">
            <v>71</v>
          </cell>
          <cell r="E173">
            <v>50</v>
          </cell>
          <cell r="F173">
            <v>50</v>
          </cell>
          <cell r="G173">
            <v>0</v>
          </cell>
          <cell r="H173">
            <v>0</v>
          </cell>
          <cell r="I173">
            <v>0</v>
          </cell>
          <cell r="J173">
            <v>3</v>
          </cell>
          <cell r="K173">
            <v>3</v>
          </cell>
        </row>
        <row r="173">
          <cell r="M173">
            <v>3</v>
          </cell>
        </row>
        <row r="173">
          <cell r="S173">
            <v>0</v>
          </cell>
        </row>
        <row r="173">
          <cell r="U173">
            <v>53</v>
          </cell>
          <cell r="V173">
            <v>0.06</v>
          </cell>
        </row>
        <row r="173">
          <cell r="Y173">
            <v>53</v>
          </cell>
          <cell r="Z173">
            <v>0</v>
          </cell>
          <cell r="AA173">
            <v>53</v>
          </cell>
        </row>
        <row r="174">
          <cell r="B174">
            <v>2012802</v>
          </cell>
          <cell r="C174" t="str">
            <v>     一般行政管理事务</v>
          </cell>
          <cell r="D174">
            <v>0</v>
          </cell>
          <cell r="E174">
            <v>0</v>
          </cell>
          <cell r="F174">
            <v>0</v>
          </cell>
          <cell r="G174">
            <v>0</v>
          </cell>
          <cell r="H174">
            <v>0</v>
          </cell>
          <cell r="I174">
            <v>0</v>
          </cell>
          <cell r="J174">
            <v>0</v>
          </cell>
          <cell r="K174">
            <v>0</v>
          </cell>
        </row>
        <row r="174">
          <cell r="S174">
            <v>0</v>
          </cell>
        </row>
        <row r="174">
          <cell r="U174">
            <v>0</v>
          </cell>
          <cell r="V174" t="e">
            <v>#DIV/0!</v>
          </cell>
        </row>
        <row r="174">
          <cell r="Y174">
            <v>0</v>
          </cell>
          <cell r="Z174">
            <v>0</v>
          </cell>
          <cell r="AA174">
            <v>0</v>
          </cell>
        </row>
        <row r="175">
          <cell r="B175">
            <v>2012803</v>
          </cell>
          <cell r="C175" t="str">
            <v>     机关服务</v>
          </cell>
          <cell r="D175">
            <v>0</v>
          </cell>
          <cell r="E175">
            <v>0</v>
          </cell>
          <cell r="F175">
            <v>0</v>
          </cell>
          <cell r="G175">
            <v>0</v>
          </cell>
          <cell r="H175">
            <v>0</v>
          </cell>
          <cell r="I175">
            <v>0</v>
          </cell>
          <cell r="J175">
            <v>0</v>
          </cell>
          <cell r="K175">
            <v>0</v>
          </cell>
        </row>
        <row r="175">
          <cell r="S175">
            <v>0</v>
          </cell>
        </row>
        <row r="175">
          <cell r="U175">
            <v>0</v>
          </cell>
        </row>
        <row r="175">
          <cell r="Y175">
            <v>0</v>
          </cell>
          <cell r="Z175">
            <v>0</v>
          </cell>
          <cell r="AA175">
            <v>0</v>
          </cell>
        </row>
        <row r="176">
          <cell r="B176">
            <v>2012804</v>
          </cell>
          <cell r="C176" t="str">
            <v>     参政议政</v>
          </cell>
          <cell r="D176">
            <v>0</v>
          </cell>
          <cell r="E176">
            <v>0</v>
          </cell>
          <cell r="F176">
            <v>0</v>
          </cell>
          <cell r="G176">
            <v>0</v>
          </cell>
          <cell r="H176">
            <v>0</v>
          </cell>
          <cell r="I176">
            <v>0</v>
          </cell>
          <cell r="J176">
            <v>0</v>
          </cell>
          <cell r="K176">
            <v>0</v>
          </cell>
        </row>
        <row r="176">
          <cell r="S176">
            <v>0</v>
          </cell>
        </row>
        <row r="176">
          <cell r="U176">
            <v>0</v>
          </cell>
        </row>
        <row r="176">
          <cell r="Y176">
            <v>0</v>
          </cell>
          <cell r="Z176">
            <v>0</v>
          </cell>
          <cell r="AA176">
            <v>0</v>
          </cell>
        </row>
        <row r="177">
          <cell r="B177">
            <v>2012850</v>
          </cell>
          <cell r="C177" t="str">
            <v>     事业运行</v>
          </cell>
          <cell r="D177">
            <v>0</v>
          </cell>
          <cell r="E177">
            <v>0</v>
          </cell>
          <cell r="F177">
            <v>0</v>
          </cell>
          <cell r="G177">
            <v>0</v>
          </cell>
          <cell r="H177">
            <v>0</v>
          </cell>
          <cell r="I177">
            <v>0</v>
          </cell>
          <cell r="J177">
            <v>0</v>
          </cell>
          <cell r="K177">
            <v>0</v>
          </cell>
        </row>
        <row r="177">
          <cell r="S177">
            <v>0</v>
          </cell>
        </row>
        <row r="177">
          <cell r="U177">
            <v>0</v>
          </cell>
        </row>
        <row r="177">
          <cell r="Y177">
            <v>0</v>
          </cell>
          <cell r="Z177">
            <v>0</v>
          </cell>
          <cell r="AA177">
            <v>0</v>
          </cell>
        </row>
        <row r="178">
          <cell r="B178">
            <v>2012899</v>
          </cell>
          <cell r="C178" t="str">
            <v>     其他民主党派及工商联事务支出</v>
          </cell>
          <cell r="D178">
            <v>0</v>
          </cell>
          <cell r="E178">
            <v>4</v>
          </cell>
          <cell r="F178">
            <v>4</v>
          </cell>
          <cell r="G178">
            <v>0</v>
          </cell>
          <cell r="H178">
            <v>0</v>
          </cell>
          <cell r="I178">
            <v>0</v>
          </cell>
          <cell r="J178">
            <v>0</v>
          </cell>
          <cell r="K178">
            <v>0</v>
          </cell>
        </row>
        <row r="178">
          <cell r="S178">
            <v>0</v>
          </cell>
        </row>
        <row r="178">
          <cell r="U178">
            <v>4</v>
          </cell>
          <cell r="V178">
            <v>0</v>
          </cell>
        </row>
        <row r="178">
          <cell r="Y178">
            <v>4</v>
          </cell>
          <cell r="Z178">
            <v>0</v>
          </cell>
          <cell r="AA178">
            <v>4</v>
          </cell>
        </row>
        <row r="179">
          <cell r="B179">
            <v>20129</v>
          </cell>
          <cell r="C179" t="str">
            <v>   群众团体事务</v>
          </cell>
          <cell r="D179">
            <v>375</v>
          </cell>
          <cell r="E179">
            <v>443</v>
          </cell>
          <cell r="F179">
            <v>396</v>
          </cell>
          <cell r="G179">
            <v>16</v>
          </cell>
          <cell r="H179">
            <v>31</v>
          </cell>
          <cell r="I179">
            <v>0</v>
          </cell>
          <cell r="J179">
            <v>-103</v>
          </cell>
          <cell r="K179">
            <v>-91</v>
          </cell>
        </row>
        <row r="179">
          <cell r="M179">
            <v>37</v>
          </cell>
          <cell r="N179">
            <v>0</v>
          </cell>
          <cell r="O179">
            <v>0</v>
          </cell>
          <cell r="P179">
            <v>-128</v>
          </cell>
        </row>
        <row r="179">
          <cell r="S179">
            <v>2</v>
          </cell>
          <cell r="T179">
            <v>-14</v>
          </cell>
          <cell r="U179">
            <v>340</v>
          </cell>
          <cell r="V179">
            <v>-0.232505643340858</v>
          </cell>
        </row>
        <row r="179">
          <cell r="Y179">
            <v>340</v>
          </cell>
          <cell r="Z179">
            <v>0</v>
          </cell>
          <cell r="AA179">
            <v>340</v>
          </cell>
        </row>
        <row r="180">
          <cell r="B180">
            <v>2012901</v>
          </cell>
          <cell r="C180" t="str">
            <v>     行政运行</v>
          </cell>
          <cell r="D180">
            <v>250</v>
          </cell>
          <cell r="E180">
            <v>227</v>
          </cell>
          <cell r="F180">
            <v>211</v>
          </cell>
          <cell r="G180">
            <v>16</v>
          </cell>
          <cell r="H180">
            <v>0</v>
          </cell>
          <cell r="I180">
            <v>0</v>
          </cell>
          <cell r="J180">
            <v>19</v>
          </cell>
          <cell r="K180">
            <v>35</v>
          </cell>
        </row>
        <row r="180">
          <cell r="M180">
            <v>35</v>
          </cell>
        </row>
        <row r="180">
          <cell r="S180">
            <v>-16</v>
          </cell>
        </row>
        <row r="180">
          <cell r="U180">
            <v>246</v>
          </cell>
          <cell r="V180">
            <v>0.0837004405286344</v>
          </cell>
        </row>
        <row r="180">
          <cell r="Y180">
            <v>246</v>
          </cell>
          <cell r="Z180">
            <v>0</v>
          </cell>
          <cell r="AA180">
            <v>246</v>
          </cell>
        </row>
        <row r="181">
          <cell r="B181">
            <v>2012902</v>
          </cell>
          <cell r="C181" t="str">
            <v>     一般行政管理事务</v>
          </cell>
          <cell r="D181">
            <v>6</v>
          </cell>
          <cell r="E181">
            <v>6</v>
          </cell>
          <cell r="F181">
            <v>0</v>
          </cell>
          <cell r="G181">
            <v>0</v>
          </cell>
          <cell r="H181">
            <v>6</v>
          </cell>
          <cell r="I181">
            <v>0</v>
          </cell>
          <cell r="J181">
            <v>2</v>
          </cell>
          <cell r="K181">
            <v>0</v>
          </cell>
        </row>
        <row r="181">
          <cell r="S181">
            <v>0</v>
          </cell>
          <cell r="T181">
            <v>2</v>
          </cell>
          <cell r="U181">
            <v>8</v>
          </cell>
          <cell r="V181">
            <v>0.333333333333333</v>
          </cell>
        </row>
        <row r="181">
          <cell r="Y181">
            <v>8</v>
          </cell>
          <cell r="Z181">
            <v>0</v>
          </cell>
          <cell r="AA181">
            <v>8</v>
          </cell>
        </row>
        <row r="182">
          <cell r="B182">
            <v>2012903</v>
          </cell>
          <cell r="C182" t="str">
            <v>     机关服务</v>
          </cell>
          <cell r="D182">
            <v>0</v>
          </cell>
          <cell r="E182">
            <v>0</v>
          </cell>
          <cell r="F182">
            <v>0</v>
          </cell>
          <cell r="G182">
            <v>0</v>
          </cell>
          <cell r="H182">
            <v>0</v>
          </cell>
          <cell r="I182">
            <v>0</v>
          </cell>
          <cell r="J182">
            <v>0</v>
          </cell>
          <cell r="K182">
            <v>0</v>
          </cell>
        </row>
        <row r="182">
          <cell r="S182">
            <v>0</v>
          </cell>
        </row>
        <row r="182">
          <cell r="U182">
            <v>0</v>
          </cell>
        </row>
        <row r="182">
          <cell r="Y182">
            <v>0</v>
          </cell>
          <cell r="Z182">
            <v>0</v>
          </cell>
          <cell r="AA182">
            <v>0</v>
          </cell>
        </row>
        <row r="183">
          <cell r="B183">
            <v>2012906</v>
          </cell>
          <cell r="C183" t="str">
            <v>     工会事务</v>
          </cell>
          <cell r="D183">
            <v>0</v>
          </cell>
          <cell r="E183">
            <v>0</v>
          </cell>
          <cell r="F183">
            <v>0</v>
          </cell>
          <cell r="G183">
            <v>0</v>
          </cell>
          <cell r="H183">
            <v>0</v>
          </cell>
          <cell r="I183">
            <v>0</v>
          </cell>
          <cell r="J183">
            <v>0</v>
          </cell>
          <cell r="K183">
            <v>0</v>
          </cell>
        </row>
        <row r="183">
          <cell r="S183">
            <v>0</v>
          </cell>
        </row>
        <row r="183">
          <cell r="U183">
            <v>0</v>
          </cell>
          <cell r="V183" t="e">
            <v>#DIV/0!</v>
          </cell>
        </row>
        <row r="183">
          <cell r="Y183">
            <v>0</v>
          </cell>
          <cell r="Z183">
            <v>0</v>
          </cell>
          <cell r="AA183">
            <v>0</v>
          </cell>
        </row>
        <row r="184">
          <cell r="B184">
            <v>2012950</v>
          </cell>
          <cell r="C184" t="str">
            <v>     事业运行</v>
          </cell>
          <cell r="D184">
            <v>37</v>
          </cell>
          <cell r="E184">
            <v>42</v>
          </cell>
          <cell r="F184">
            <v>42</v>
          </cell>
          <cell r="G184">
            <v>0</v>
          </cell>
          <cell r="H184">
            <v>0</v>
          </cell>
          <cell r="I184">
            <v>0</v>
          </cell>
          <cell r="J184">
            <v>2</v>
          </cell>
          <cell r="K184">
            <v>2</v>
          </cell>
        </row>
        <row r="184">
          <cell r="M184">
            <v>2</v>
          </cell>
        </row>
        <row r="184">
          <cell r="S184">
            <v>0</v>
          </cell>
        </row>
        <row r="184">
          <cell r="U184">
            <v>44</v>
          </cell>
          <cell r="V184">
            <v>0.0476190476190476</v>
          </cell>
        </row>
        <row r="184">
          <cell r="Y184">
            <v>44</v>
          </cell>
          <cell r="Z184">
            <v>0</v>
          </cell>
          <cell r="AA184">
            <v>44</v>
          </cell>
        </row>
        <row r="185">
          <cell r="B185">
            <v>2012999</v>
          </cell>
          <cell r="C185" t="str">
            <v>     其他群众团体事务支出</v>
          </cell>
          <cell r="D185">
            <v>82</v>
          </cell>
          <cell r="E185">
            <v>168</v>
          </cell>
          <cell r="F185">
            <v>143</v>
          </cell>
          <cell r="G185">
            <v>0</v>
          </cell>
          <cell r="H185">
            <v>25</v>
          </cell>
          <cell r="I185">
            <v>0</v>
          </cell>
          <cell r="J185">
            <v>-126</v>
          </cell>
          <cell r="K185">
            <v>-128</v>
          </cell>
        </row>
        <row r="185">
          <cell r="P185">
            <v>-128</v>
          </cell>
        </row>
        <row r="185">
          <cell r="S185">
            <v>18</v>
          </cell>
          <cell r="T185">
            <v>-16</v>
          </cell>
          <cell r="U185">
            <v>42</v>
          </cell>
          <cell r="V185">
            <v>-0.75</v>
          </cell>
        </row>
        <row r="185">
          <cell r="Y185">
            <v>42</v>
          </cell>
          <cell r="Z185">
            <v>0</v>
          </cell>
          <cell r="AA185">
            <v>42</v>
          </cell>
        </row>
        <row r="186">
          <cell r="B186">
            <v>20131</v>
          </cell>
          <cell r="C186" t="str">
            <v>   党委办公厅（室）及相关机构事务</v>
          </cell>
          <cell r="D186">
            <v>1353</v>
          </cell>
          <cell r="E186">
            <v>1456</v>
          </cell>
          <cell r="F186">
            <v>1421</v>
          </cell>
          <cell r="G186">
            <v>0</v>
          </cell>
          <cell r="H186">
            <v>35</v>
          </cell>
          <cell r="I186">
            <v>0</v>
          </cell>
          <cell r="J186">
            <v>6</v>
          </cell>
          <cell r="K186">
            <v>41</v>
          </cell>
        </row>
        <row r="186">
          <cell r="M186">
            <v>41</v>
          </cell>
          <cell r="N186">
            <v>0</v>
          </cell>
          <cell r="O186">
            <v>0</v>
          </cell>
          <cell r="P186">
            <v>0</v>
          </cell>
        </row>
        <row r="186">
          <cell r="S186">
            <v>0</v>
          </cell>
          <cell r="T186">
            <v>-35</v>
          </cell>
          <cell r="U186">
            <v>1462</v>
          </cell>
          <cell r="V186">
            <v>0.00412087912087912</v>
          </cell>
        </row>
        <row r="186">
          <cell r="Y186">
            <v>1462</v>
          </cell>
          <cell r="Z186">
            <v>0</v>
          </cell>
          <cell r="AA186">
            <v>1462</v>
          </cell>
        </row>
        <row r="187">
          <cell r="B187">
            <v>2013101</v>
          </cell>
          <cell r="C187" t="str">
            <v>     行政运行</v>
          </cell>
          <cell r="D187">
            <v>1261</v>
          </cell>
          <cell r="E187">
            <v>1192</v>
          </cell>
          <cell r="F187">
            <v>1184</v>
          </cell>
          <cell r="G187">
            <v>0</v>
          </cell>
          <cell r="H187">
            <v>8</v>
          </cell>
          <cell r="I187">
            <v>0</v>
          </cell>
          <cell r="J187">
            <v>21</v>
          </cell>
          <cell r="K187">
            <v>29</v>
          </cell>
        </row>
        <row r="187">
          <cell r="M187">
            <v>29</v>
          </cell>
        </row>
        <row r="187">
          <cell r="S187">
            <v>0</v>
          </cell>
          <cell r="T187">
            <v>-8</v>
          </cell>
          <cell r="U187">
            <v>1213</v>
          </cell>
          <cell r="V187">
            <v>0.0176174496644295</v>
          </cell>
        </row>
        <row r="187">
          <cell r="Y187">
            <v>1213</v>
          </cell>
          <cell r="Z187">
            <v>0</v>
          </cell>
          <cell r="AA187">
            <v>1213</v>
          </cell>
        </row>
        <row r="188">
          <cell r="B188">
            <v>2013102</v>
          </cell>
          <cell r="C188" t="str">
            <v>     一般行政管理事务</v>
          </cell>
          <cell r="D188">
            <v>4</v>
          </cell>
          <cell r="E188">
            <v>177</v>
          </cell>
          <cell r="F188">
            <v>150</v>
          </cell>
          <cell r="G188">
            <v>0</v>
          </cell>
          <cell r="H188">
            <v>27</v>
          </cell>
          <cell r="I188">
            <v>0</v>
          </cell>
          <cell r="J188">
            <v>-27</v>
          </cell>
          <cell r="K188">
            <v>0</v>
          </cell>
        </row>
        <row r="188">
          <cell r="S188">
            <v>0</v>
          </cell>
          <cell r="T188">
            <v>-27</v>
          </cell>
          <cell r="U188">
            <v>150</v>
          </cell>
          <cell r="V188">
            <v>-0.152542372881356</v>
          </cell>
        </row>
        <row r="188">
          <cell r="Y188">
            <v>150</v>
          </cell>
          <cell r="Z188">
            <v>0</v>
          </cell>
          <cell r="AA188">
            <v>150</v>
          </cell>
        </row>
        <row r="189">
          <cell r="B189">
            <v>2013103</v>
          </cell>
          <cell r="C189" t="str">
            <v>     机关服务</v>
          </cell>
          <cell r="D189">
            <v>0</v>
          </cell>
          <cell r="E189">
            <v>0</v>
          </cell>
          <cell r="F189">
            <v>0</v>
          </cell>
          <cell r="G189">
            <v>0</v>
          </cell>
          <cell r="H189">
            <v>0</v>
          </cell>
          <cell r="I189">
            <v>0</v>
          </cell>
          <cell r="J189">
            <v>0</v>
          </cell>
          <cell r="K189">
            <v>0</v>
          </cell>
        </row>
        <row r="189">
          <cell r="S189">
            <v>0</v>
          </cell>
        </row>
        <row r="189">
          <cell r="U189">
            <v>0</v>
          </cell>
        </row>
        <row r="189">
          <cell r="Y189">
            <v>0</v>
          </cell>
          <cell r="Z189">
            <v>0</v>
          </cell>
          <cell r="AA189">
            <v>0</v>
          </cell>
        </row>
        <row r="190">
          <cell r="B190">
            <v>2013105</v>
          </cell>
          <cell r="C190" t="str">
            <v>     专项业务</v>
          </cell>
          <cell r="D190">
            <v>0</v>
          </cell>
          <cell r="E190">
            <v>0</v>
          </cell>
          <cell r="F190">
            <v>0</v>
          </cell>
          <cell r="G190">
            <v>0</v>
          </cell>
          <cell r="H190">
            <v>0</v>
          </cell>
          <cell r="I190">
            <v>0</v>
          </cell>
          <cell r="J190">
            <v>0</v>
          </cell>
          <cell r="K190">
            <v>0</v>
          </cell>
        </row>
        <row r="190">
          <cell r="S190">
            <v>0</v>
          </cell>
        </row>
        <row r="190">
          <cell r="U190">
            <v>0</v>
          </cell>
        </row>
        <row r="190">
          <cell r="Y190">
            <v>0</v>
          </cell>
          <cell r="Z190">
            <v>0</v>
          </cell>
          <cell r="AA190">
            <v>0</v>
          </cell>
        </row>
        <row r="191">
          <cell r="B191">
            <v>2013150</v>
          </cell>
          <cell r="C191" t="str">
            <v>     事业运行</v>
          </cell>
          <cell r="D191">
            <v>88</v>
          </cell>
          <cell r="E191">
            <v>86</v>
          </cell>
          <cell r="F191">
            <v>86</v>
          </cell>
          <cell r="G191">
            <v>0</v>
          </cell>
          <cell r="H191">
            <v>0</v>
          </cell>
          <cell r="I191">
            <v>0</v>
          </cell>
          <cell r="J191">
            <v>12</v>
          </cell>
          <cell r="K191">
            <v>12</v>
          </cell>
        </row>
        <row r="191">
          <cell r="M191">
            <v>12</v>
          </cell>
        </row>
        <row r="191">
          <cell r="S191">
            <v>0</v>
          </cell>
        </row>
        <row r="191">
          <cell r="U191">
            <v>98</v>
          </cell>
          <cell r="V191">
            <v>0.13953488372093</v>
          </cell>
        </row>
        <row r="191">
          <cell r="Y191">
            <v>98</v>
          </cell>
          <cell r="Z191">
            <v>0</v>
          </cell>
          <cell r="AA191">
            <v>98</v>
          </cell>
        </row>
        <row r="192">
          <cell r="B192">
            <v>2013199</v>
          </cell>
          <cell r="C192" t="str">
            <v>     其他党委办公厅（室）及相关机构事务支出</v>
          </cell>
          <cell r="D192">
            <v>0</v>
          </cell>
          <cell r="E192">
            <v>1</v>
          </cell>
          <cell r="F192">
            <v>1</v>
          </cell>
          <cell r="G192">
            <v>0</v>
          </cell>
          <cell r="H192">
            <v>0</v>
          </cell>
          <cell r="I192">
            <v>0</v>
          </cell>
          <cell r="J192">
            <v>0</v>
          </cell>
          <cell r="K192">
            <v>0</v>
          </cell>
        </row>
        <row r="192">
          <cell r="S192">
            <v>0</v>
          </cell>
        </row>
        <row r="192">
          <cell r="U192">
            <v>1</v>
          </cell>
        </row>
        <row r="192">
          <cell r="Y192">
            <v>1</v>
          </cell>
          <cell r="Z192">
            <v>0</v>
          </cell>
          <cell r="AA192">
            <v>1</v>
          </cell>
        </row>
        <row r="193">
          <cell r="B193">
            <v>20132</v>
          </cell>
          <cell r="C193" t="str">
            <v>   组织事务</v>
          </cell>
          <cell r="D193">
            <v>623</v>
          </cell>
          <cell r="E193">
            <v>1535</v>
          </cell>
          <cell r="F193">
            <v>1450</v>
          </cell>
          <cell r="G193">
            <v>7</v>
          </cell>
          <cell r="H193">
            <v>78</v>
          </cell>
          <cell r="I193">
            <v>0</v>
          </cell>
          <cell r="J193">
            <v>-1491</v>
          </cell>
          <cell r="K193">
            <v>-1461</v>
          </cell>
        </row>
        <row r="193">
          <cell r="M193">
            <v>9</v>
          </cell>
          <cell r="N193">
            <v>0</v>
          </cell>
          <cell r="O193">
            <v>0</v>
          </cell>
          <cell r="P193">
            <v>-1470</v>
          </cell>
        </row>
        <row r="193">
          <cell r="S193">
            <v>0</v>
          </cell>
          <cell r="T193">
            <v>-30</v>
          </cell>
          <cell r="U193">
            <v>44</v>
          </cell>
          <cell r="V193">
            <v>-0.971335504885994</v>
          </cell>
        </row>
        <row r="193">
          <cell r="Y193">
            <v>44</v>
          </cell>
          <cell r="Z193">
            <v>0</v>
          </cell>
          <cell r="AA193">
            <v>44</v>
          </cell>
        </row>
        <row r="194">
          <cell r="B194">
            <v>2013201</v>
          </cell>
          <cell r="C194" t="str">
            <v>     行政运行</v>
          </cell>
          <cell r="D194">
            <v>551</v>
          </cell>
          <cell r="E194">
            <v>728</v>
          </cell>
          <cell r="F194">
            <v>721</v>
          </cell>
          <cell r="G194">
            <v>7</v>
          </cell>
          <cell r="H194">
            <v>0</v>
          </cell>
          <cell r="I194">
            <v>0</v>
          </cell>
          <cell r="J194">
            <v>2</v>
          </cell>
          <cell r="K194">
            <v>9</v>
          </cell>
        </row>
        <row r="194">
          <cell r="M194">
            <v>9</v>
          </cell>
        </row>
        <row r="194">
          <cell r="S194">
            <v>-7</v>
          </cell>
        </row>
        <row r="194">
          <cell r="U194">
            <v>730</v>
          </cell>
          <cell r="V194">
            <v>0.00274725274725275</v>
          </cell>
        </row>
        <row r="194">
          <cell r="Y194">
            <v>730</v>
          </cell>
          <cell r="Z194">
            <v>0</v>
          </cell>
          <cell r="AA194">
            <v>730</v>
          </cell>
        </row>
        <row r="195">
          <cell r="B195">
            <v>2013202</v>
          </cell>
          <cell r="C195" t="str">
            <v>     一般行政管理事务</v>
          </cell>
          <cell r="D195">
            <v>72</v>
          </cell>
          <cell r="E195">
            <v>802</v>
          </cell>
          <cell r="F195">
            <v>729</v>
          </cell>
          <cell r="G195">
            <v>0</v>
          </cell>
          <cell r="H195">
            <v>73</v>
          </cell>
          <cell r="I195">
            <v>0</v>
          </cell>
          <cell r="J195">
            <v>-1488</v>
          </cell>
          <cell r="K195">
            <v>-1470</v>
          </cell>
        </row>
        <row r="195">
          <cell r="P195">
            <v>-1470</v>
          </cell>
        </row>
        <row r="195">
          <cell r="S195">
            <v>7</v>
          </cell>
          <cell r="T195">
            <v>-25</v>
          </cell>
          <cell r="U195">
            <v>-686</v>
          </cell>
          <cell r="V195">
            <v>-1.85536159600997</v>
          </cell>
        </row>
        <row r="195">
          <cell r="Y195">
            <v>-686</v>
          </cell>
          <cell r="Z195">
            <v>0</v>
          </cell>
          <cell r="AA195">
            <v>-686</v>
          </cell>
        </row>
        <row r="196">
          <cell r="B196">
            <v>2013203</v>
          </cell>
          <cell r="C196" t="str">
            <v>     机关服务</v>
          </cell>
          <cell r="D196">
            <v>0</v>
          </cell>
          <cell r="E196">
            <v>0</v>
          </cell>
          <cell r="F196">
            <v>0</v>
          </cell>
          <cell r="G196">
            <v>0</v>
          </cell>
          <cell r="H196">
            <v>0</v>
          </cell>
          <cell r="I196">
            <v>0</v>
          </cell>
          <cell r="J196">
            <v>0</v>
          </cell>
          <cell r="K196">
            <v>0</v>
          </cell>
        </row>
        <row r="196">
          <cell r="S196">
            <v>0</v>
          </cell>
        </row>
        <row r="196">
          <cell r="U196">
            <v>0</v>
          </cell>
        </row>
        <row r="196">
          <cell r="Y196">
            <v>0</v>
          </cell>
          <cell r="Z196">
            <v>0</v>
          </cell>
          <cell r="AA196">
            <v>0</v>
          </cell>
        </row>
        <row r="197">
          <cell r="B197">
            <v>2013204</v>
          </cell>
          <cell r="C197" t="str">
            <v>     公务员事务</v>
          </cell>
          <cell r="D197">
            <v>0</v>
          </cell>
          <cell r="E197">
            <v>0</v>
          </cell>
          <cell r="F197">
            <v>0</v>
          </cell>
          <cell r="G197">
            <v>0</v>
          </cell>
          <cell r="H197">
            <v>0</v>
          </cell>
          <cell r="I197">
            <v>0</v>
          </cell>
          <cell r="J197">
            <v>0</v>
          </cell>
          <cell r="K197">
            <v>0</v>
          </cell>
        </row>
        <row r="197">
          <cell r="S197">
            <v>0</v>
          </cell>
        </row>
        <row r="197">
          <cell r="U197">
            <v>0</v>
          </cell>
        </row>
        <row r="197">
          <cell r="Y197">
            <v>0</v>
          </cell>
          <cell r="Z197">
            <v>0</v>
          </cell>
          <cell r="AA197">
            <v>0</v>
          </cell>
        </row>
        <row r="198">
          <cell r="B198">
            <v>2013250</v>
          </cell>
          <cell r="C198" t="str">
            <v>     事业运行</v>
          </cell>
          <cell r="D198">
            <v>0</v>
          </cell>
          <cell r="E198">
            <v>0</v>
          </cell>
          <cell r="F198">
            <v>0</v>
          </cell>
          <cell r="G198">
            <v>0</v>
          </cell>
          <cell r="H198">
            <v>0</v>
          </cell>
          <cell r="I198">
            <v>0</v>
          </cell>
          <cell r="J198">
            <v>0</v>
          </cell>
          <cell r="K198">
            <v>0</v>
          </cell>
        </row>
        <row r="198">
          <cell r="S198">
            <v>0</v>
          </cell>
        </row>
        <row r="198">
          <cell r="U198">
            <v>0</v>
          </cell>
        </row>
        <row r="198">
          <cell r="Y198">
            <v>0</v>
          </cell>
          <cell r="Z198">
            <v>0</v>
          </cell>
          <cell r="AA198">
            <v>0</v>
          </cell>
        </row>
        <row r="199">
          <cell r="B199">
            <v>2013299</v>
          </cell>
          <cell r="C199" t="str">
            <v>     其他组织事务支出</v>
          </cell>
          <cell r="D199">
            <v>0</v>
          </cell>
          <cell r="E199">
            <v>5</v>
          </cell>
          <cell r="F199">
            <v>0</v>
          </cell>
          <cell r="G199">
            <v>0</v>
          </cell>
          <cell r="H199">
            <v>5</v>
          </cell>
          <cell r="I199">
            <v>0</v>
          </cell>
          <cell r="J199">
            <v>-5</v>
          </cell>
          <cell r="K199">
            <v>0</v>
          </cell>
        </row>
        <row r="199">
          <cell r="S199">
            <v>0</v>
          </cell>
          <cell r="T199">
            <v>-5</v>
          </cell>
          <cell r="U199">
            <v>0</v>
          </cell>
          <cell r="V199">
            <v>-1</v>
          </cell>
        </row>
        <row r="199">
          <cell r="Y199">
            <v>0</v>
          </cell>
          <cell r="Z199">
            <v>0</v>
          </cell>
          <cell r="AA199">
            <v>0</v>
          </cell>
        </row>
        <row r="200">
          <cell r="B200">
            <v>20133</v>
          </cell>
          <cell r="C200" t="str">
            <v>   宣传事务</v>
          </cell>
          <cell r="D200">
            <v>930</v>
          </cell>
          <cell r="E200">
            <v>738</v>
          </cell>
          <cell r="F200">
            <v>732</v>
          </cell>
          <cell r="G200">
            <v>0</v>
          </cell>
          <cell r="H200">
            <v>6</v>
          </cell>
          <cell r="I200">
            <v>0</v>
          </cell>
          <cell r="J200">
            <v>-233</v>
          </cell>
          <cell r="K200">
            <v>-227</v>
          </cell>
        </row>
        <row r="200">
          <cell r="M200">
            <v>24</v>
          </cell>
        </row>
        <row r="200">
          <cell r="O200">
            <v>0</v>
          </cell>
          <cell r="P200">
            <v>-251</v>
          </cell>
        </row>
        <row r="200">
          <cell r="S200">
            <v>0</v>
          </cell>
          <cell r="T200">
            <v>-6</v>
          </cell>
          <cell r="U200">
            <v>505</v>
          </cell>
          <cell r="V200">
            <v>-0.315718157181572</v>
          </cell>
        </row>
        <row r="200">
          <cell r="Y200">
            <v>505</v>
          </cell>
          <cell r="Z200">
            <v>0</v>
          </cell>
          <cell r="AA200">
            <v>505</v>
          </cell>
        </row>
        <row r="201">
          <cell r="B201">
            <v>2013301</v>
          </cell>
          <cell r="C201" t="str">
            <v>     行政运行</v>
          </cell>
          <cell r="D201">
            <v>311</v>
          </cell>
          <cell r="E201">
            <v>262</v>
          </cell>
          <cell r="F201">
            <v>262</v>
          </cell>
          <cell r="G201">
            <v>0</v>
          </cell>
          <cell r="H201">
            <v>0</v>
          </cell>
          <cell r="I201">
            <v>0</v>
          </cell>
          <cell r="J201">
            <v>0</v>
          </cell>
          <cell r="K201">
            <v>0</v>
          </cell>
        </row>
        <row r="201">
          <cell r="S201">
            <v>0</v>
          </cell>
        </row>
        <row r="201">
          <cell r="U201">
            <v>262</v>
          </cell>
          <cell r="V201">
            <v>0</v>
          </cell>
        </row>
        <row r="201">
          <cell r="Y201">
            <v>262</v>
          </cell>
          <cell r="Z201">
            <v>0</v>
          </cell>
          <cell r="AA201">
            <v>262</v>
          </cell>
        </row>
        <row r="202">
          <cell r="B202">
            <v>2013302</v>
          </cell>
          <cell r="C202" t="str">
            <v>     一般行政管理事务</v>
          </cell>
          <cell r="D202">
            <v>586</v>
          </cell>
          <cell r="E202">
            <v>154</v>
          </cell>
          <cell r="F202">
            <v>148</v>
          </cell>
          <cell r="G202">
            <v>0</v>
          </cell>
          <cell r="H202">
            <v>6</v>
          </cell>
          <cell r="I202">
            <v>0</v>
          </cell>
          <cell r="J202">
            <v>-6</v>
          </cell>
          <cell r="K202">
            <v>0</v>
          </cell>
        </row>
        <row r="202">
          <cell r="S202">
            <v>0</v>
          </cell>
          <cell r="T202">
            <v>-6</v>
          </cell>
          <cell r="U202">
            <v>148</v>
          </cell>
          <cell r="V202">
            <v>-0.038961038961039</v>
          </cell>
        </row>
        <row r="202">
          <cell r="Y202">
            <v>148</v>
          </cell>
          <cell r="Z202">
            <v>0</v>
          </cell>
          <cell r="AA202">
            <v>148</v>
          </cell>
        </row>
        <row r="203">
          <cell r="B203">
            <v>2013303</v>
          </cell>
          <cell r="C203" t="str">
            <v>     机关服务</v>
          </cell>
          <cell r="D203">
            <v>0</v>
          </cell>
          <cell r="E203">
            <v>0</v>
          </cell>
          <cell r="F203">
            <v>0</v>
          </cell>
          <cell r="G203">
            <v>0</v>
          </cell>
          <cell r="H203">
            <v>0</v>
          </cell>
          <cell r="I203">
            <v>0</v>
          </cell>
          <cell r="J203">
            <v>0</v>
          </cell>
          <cell r="K203">
            <v>0</v>
          </cell>
        </row>
        <row r="203">
          <cell r="S203">
            <v>0</v>
          </cell>
        </row>
        <row r="203">
          <cell r="U203">
            <v>0</v>
          </cell>
        </row>
        <row r="203">
          <cell r="Y203">
            <v>0</v>
          </cell>
          <cell r="Z203">
            <v>0</v>
          </cell>
          <cell r="AA203">
            <v>0</v>
          </cell>
        </row>
        <row r="204">
          <cell r="B204">
            <v>2013304</v>
          </cell>
          <cell r="C204" t="str">
            <v>     宣传管理</v>
          </cell>
          <cell r="D204">
            <v>0</v>
          </cell>
          <cell r="E204">
            <v>157</v>
          </cell>
          <cell r="F204">
            <v>157</v>
          </cell>
          <cell r="G204">
            <v>0</v>
          </cell>
          <cell r="H204">
            <v>0</v>
          </cell>
          <cell r="I204">
            <v>0</v>
          </cell>
          <cell r="J204">
            <v>-251</v>
          </cell>
          <cell r="K204">
            <v>-251</v>
          </cell>
        </row>
        <row r="204">
          <cell r="P204">
            <v>-251</v>
          </cell>
        </row>
        <row r="204">
          <cell r="S204">
            <v>0</v>
          </cell>
        </row>
        <row r="204">
          <cell r="U204">
            <v>-94</v>
          </cell>
          <cell r="V204">
            <v>-1.59872611464968</v>
          </cell>
        </row>
        <row r="204">
          <cell r="Y204">
            <v>-94</v>
          </cell>
          <cell r="Z204">
            <v>0</v>
          </cell>
          <cell r="AA204">
            <v>-94</v>
          </cell>
        </row>
        <row r="205">
          <cell r="B205">
            <v>2013350</v>
          </cell>
          <cell r="C205" t="str">
            <v>     事业运行</v>
          </cell>
          <cell r="D205">
            <v>33</v>
          </cell>
          <cell r="E205">
            <v>81</v>
          </cell>
          <cell r="F205">
            <v>81</v>
          </cell>
          <cell r="G205">
            <v>0</v>
          </cell>
          <cell r="H205">
            <v>0</v>
          </cell>
          <cell r="I205">
            <v>0</v>
          </cell>
          <cell r="J205">
            <v>24</v>
          </cell>
          <cell r="K205">
            <v>24</v>
          </cell>
        </row>
        <row r="205">
          <cell r="M205">
            <v>24</v>
          </cell>
        </row>
        <row r="205">
          <cell r="S205">
            <v>0</v>
          </cell>
        </row>
        <row r="205">
          <cell r="U205">
            <v>105</v>
          </cell>
        </row>
        <row r="205">
          <cell r="Y205">
            <v>105</v>
          </cell>
          <cell r="Z205">
            <v>0</v>
          </cell>
          <cell r="AA205">
            <v>105</v>
          </cell>
        </row>
        <row r="206">
          <cell r="B206">
            <v>2013399</v>
          </cell>
          <cell r="C206" t="str">
            <v>     其他宣传事务支出</v>
          </cell>
          <cell r="D206">
            <v>0</v>
          </cell>
          <cell r="E206">
            <v>84</v>
          </cell>
          <cell r="F206">
            <v>84</v>
          </cell>
          <cell r="G206">
            <v>0</v>
          </cell>
          <cell r="H206">
            <v>0</v>
          </cell>
          <cell r="I206">
            <v>0</v>
          </cell>
          <cell r="J206">
            <v>0</v>
          </cell>
          <cell r="K206">
            <v>0</v>
          </cell>
        </row>
        <row r="206">
          <cell r="S206">
            <v>0</v>
          </cell>
        </row>
        <row r="206">
          <cell r="U206">
            <v>84</v>
          </cell>
        </row>
        <row r="206">
          <cell r="Y206">
            <v>84</v>
          </cell>
          <cell r="Z206">
            <v>0</v>
          </cell>
          <cell r="AA206">
            <v>84</v>
          </cell>
        </row>
        <row r="207">
          <cell r="B207">
            <v>20134</v>
          </cell>
          <cell r="C207" t="str">
            <v>   统战事务</v>
          </cell>
          <cell r="D207">
            <v>383</v>
          </cell>
          <cell r="E207">
            <v>256</v>
          </cell>
          <cell r="F207">
            <v>200</v>
          </cell>
          <cell r="G207">
            <v>0</v>
          </cell>
          <cell r="H207">
            <v>56</v>
          </cell>
          <cell r="I207">
            <v>0</v>
          </cell>
          <cell r="J207">
            <v>457</v>
          </cell>
          <cell r="K207">
            <v>220</v>
          </cell>
        </row>
        <row r="207">
          <cell r="M207">
            <v>20</v>
          </cell>
        </row>
        <row r="207">
          <cell r="O207">
            <v>200</v>
          </cell>
          <cell r="P207">
            <v>0</v>
          </cell>
        </row>
        <row r="207">
          <cell r="S207">
            <v>5</v>
          </cell>
          <cell r="T207">
            <v>232</v>
          </cell>
          <cell r="U207">
            <v>713</v>
          </cell>
          <cell r="V207">
            <v>1.78515625</v>
          </cell>
        </row>
        <row r="207">
          <cell r="Y207">
            <v>713</v>
          </cell>
          <cell r="Z207">
            <v>0</v>
          </cell>
          <cell r="AA207">
            <v>713</v>
          </cell>
        </row>
        <row r="208">
          <cell r="B208">
            <v>2013401</v>
          </cell>
          <cell r="C208" t="str">
            <v>     行政运行</v>
          </cell>
          <cell r="D208">
            <v>168</v>
          </cell>
          <cell r="E208">
            <v>155</v>
          </cell>
          <cell r="F208">
            <v>155</v>
          </cell>
          <cell r="G208">
            <v>0</v>
          </cell>
          <cell r="H208">
            <v>0</v>
          </cell>
          <cell r="I208">
            <v>0</v>
          </cell>
          <cell r="J208">
            <v>-3</v>
          </cell>
          <cell r="K208">
            <v>-3</v>
          </cell>
        </row>
        <row r="208">
          <cell r="M208">
            <v>-3</v>
          </cell>
        </row>
        <row r="208">
          <cell r="S208">
            <v>0</v>
          </cell>
        </row>
        <row r="208">
          <cell r="U208">
            <v>152</v>
          </cell>
          <cell r="V208">
            <v>-0.0193548387096774</v>
          </cell>
        </row>
        <row r="208">
          <cell r="Y208">
            <v>152</v>
          </cell>
          <cell r="Z208">
            <v>0</v>
          </cell>
          <cell r="AA208">
            <v>152</v>
          </cell>
        </row>
        <row r="209">
          <cell r="B209">
            <v>2013402</v>
          </cell>
          <cell r="C209" t="str">
            <v>     一般行政管理事务</v>
          </cell>
          <cell r="D209">
            <v>0</v>
          </cell>
          <cell r="E209">
            <v>1</v>
          </cell>
          <cell r="F209">
            <v>0</v>
          </cell>
          <cell r="G209">
            <v>0</v>
          </cell>
          <cell r="H209">
            <v>1</v>
          </cell>
          <cell r="I209">
            <v>0</v>
          </cell>
          <cell r="J209">
            <v>0</v>
          </cell>
          <cell r="K209">
            <v>0</v>
          </cell>
        </row>
        <row r="209">
          <cell r="S209">
            <v>0</v>
          </cell>
        </row>
        <row r="209">
          <cell r="U209">
            <v>1</v>
          </cell>
          <cell r="V209">
            <v>0</v>
          </cell>
        </row>
        <row r="209">
          <cell r="Y209">
            <v>1</v>
          </cell>
          <cell r="Z209">
            <v>0</v>
          </cell>
          <cell r="AA209">
            <v>1</v>
          </cell>
        </row>
        <row r="210">
          <cell r="B210">
            <v>2013403</v>
          </cell>
          <cell r="C210" t="str">
            <v>     机关服务</v>
          </cell>
          <cell r="D210">
            <v>0</v>
          </cell>
          <cell r="E210">
            <v>0</v>
          </cell>
          <cell r="F210">
            <v>0</v>
          </cell>
          <cell r="G210">
            <v>0</v>
          </cell>
          <cell r="H210">
            <v>0</v>
          </cell>
          <cell r="I210">
            <v>0</v>
          </cell>
          <cell r="J210">
            <v>0</v>
          </cell>
          <cell r="K210">
            <v>0</v>
          </cell>
        </row>
        <row r="210">
          <cell r="S210">
            <v>0</v>
          </cell>
        </row>
        <row r="210">
          <cell r="U210">
            <v>0</v>
          </cell>
        </row>
        <row r="210">
          <cell r="Y210">
            <v>0</v>
          </cell>
          <cell r="Z210">
            <v>0</v>
          </cell>
          <cell r="AA210">
            <v>0</v>
          </cell>
        </row>
        <row r="211">
          <cell r="B211">
            <v>2013404</v>
          </cell>
          <cell r="C211" t="str">
            <v>     宗教事务</v>
          </cell>
          <cell r="D211">
            <v>183</v>
          </cell>
          <cell r="E211">
            <v>27</v>
          </cell>
          <cell r="F211">
            <v>10</v>
          </cell>
          <cell r="G211">
            <v>0</v>
          </cell>
          <cell r="H211">
            <v>17</v>
          </cell>
          <cell r="I211">
            <v>0</v>
          </cell>
          <cell r="J211">
            <v>455</v>
          </cell>
          <cell r="K211">
            <v>200</v>
          </cell>
        </row>
        <row r="211">
          <cell r="O211">
            <v>200</v>
          </cell>
        </row>
        <row r="211">
          <cell r="S211">
            <v>0</v>
          </cell>
          <cell r="T211">
            <v>255</v>
          </cell>
          <cell r="U211">
            <v>482</v>
          </cell>
          <cell r="V211">
            <v>16.8518518518519</v>
          </cell>
        </row>
        <row r="211">
          <cell r="Y211">
            <v>482</v>
          </cell>
          <cell r="Z211">
            <v>0</v>
          </cell>
          <cell r="AA211">
            <v>482</v>
          </cell>
        </row>
        <row r="212">
          <cell r="B212">
            <v>2013405</v>
          </cell>
          <cell r="C212" t="str">
            <v>     华侨事务</v>
          </cell>
          <cell r="D212">
            <v>0</v>
          </cell>
          <cell r="E212">
            <v>0</v>
          </cell>
          <cell r="F212">
            <v>0</v>
          </cell>
          <cell r="G212">
            <v>0</v>
          </cell>
          <cell r="H212">
            <v>0</v>
          </cell>
          <cell r="I212">
            <v>0</v>
          </cell>
          <cell r="J212">
            <v>5</v>
          </cell>
          <cell r="K212">
            <v>0</v>
          </cell>
        </row>
        <row r="212">
          <cell r="S212">
            <v>5</v>
          </cell>
        </row>
        <row r="212">
          <cell r="U212">
            <v>5</v>
          </cell>
        </row>
        <row r="212">
          <cell r="Y212">
            <v>5</v>
          </cell>
          <cell r="Z212">
            <v>0</v>
          </cell>
          <cell r="AA212">
            <v>5</v>
          </cell>
        </row>
        <row r="213">
          <cell r="B213">
            <v>2013450</v>
          </cell>
          <cell r="C213" t="str">
            <v>     事业运行</v>
          </cell>
          <cell r="D213">
            <v>0</v>
          </cell>
          <cell r="E213">
            <v>0</v>
          </cell>
          <cell r="F213">
            <v>0</v>
          </cell>
          <cell r="G213">
            <v>0</v>
          </cell>
          <cell r="H213">
            <v>0</v>
          </cell>
          <cell r="I213">
            <v>0</v>
          </cell>
          <cell r="J213">
            <v>23</v>
          </cell>
          <cell r="K213">
            <v>23</v>
          </cell>
        </row>
        <row r="213">
          <cell r="M213">
            <v>23</v>
          </cell>
        </row>
        <row r="213">
          <cell r="S213">
            <v>0</v>
          </cell>
        </row>
        <row r="213">
          <cell r="U213">
            <v>23</v>
          </cell>
        </row>
        <row r="213">
          <cell r="Y213">
            <v>23</v>
          </cell>
          <cell r="Z213">
            <v>0</v>
          </cell>
          <cell r="AA213">
            <v>23</v>
          </cell>
        </row>
        <row r="214">
          <cell r="B214">
            <v>2013499</v>
          </cell>
          <cell r="C214" t="str">
            <v>     其他统战事务支出</v>
          </cell>
          <cell r="D214">
            <v>32</v>
          </cell>
          <cell r="E214">
            <v>73</v>
          </cell>
          <cell r="F214">
            <v>35</v>
          </cell>
          <cell r="G214">
            <v>0</v>
          </cell>
          <cell r="H214">
            <v>38</v>
          </cell>
          <cell r="I214">
            <v>0</v>
          </cell>
          <cell r="J214">
            <v>-23</v>
          </cell>
          <cell r="K214">
            <v>0</v>
          </cell>
        </row>
        <row r="214">
          <cell r="S214">
            <v>0</v>
          </cell>
          <cell r="T214">
            <v>-23</v>
          </cell>
          <cell r="U214">
            <v>50</v>
          </cell>
          <cell r="V214">
            <v>-0.315068493150685</v>
          </cell>
        </row>
        <row r="214">
          <cell r="Y214">
            <v>50</v>
          </cell>
          <cell r="Z214">
            <v>0</v>
          </cell>
          <cell r="AA214">
            <v>50</v>
          </cell>
        </row>
        <row r="215">
          <cell r="B215">
            <v>20135</v>
          </cell>
          <cell r="C215" t="str">
            <v>   对外联络事务</v>
          </cell>
          <cell r="D215">
            <v>0</v>
          </cell>
          <cell r="E215">
            <v>0</v>
          </cell>
          <cell r="F215">
            <v>0</v>
          </cell>
          <cell r="G215">
            <v>0</v>
          </cell>
          <cell r="H215">
            <v>0</v>
          </cell>
          <cell r="I215">
            <v>0</v>
          </cell>
          <cell r="J215">
            <v>0</v>
          </cell>
          <cell r="K215">
            <v>0</v>
          </cell>
        </row>
        <row r="215">
          <cell r="S215">
            <v>0</v>
          </cell>
          <cell r="T215">
            <v>0</v>
          </cell>
          <cell r="U215">
            <v>0</v>
          </cell>
        </row>
        <row r="215">
          <cell r="Y215">
            <v>0</v>
          </cell>
          <cell r="Z215">
            <v>0</v>
          </cell>
          <cell r="AA215">
            <v>0</v>
          </cell>
        </row>
        <row r="216">
          <cell r="B216">
            <v>2013501</v>
          </cell>
          <cell r="C216" t="str">
            <v>     行政运行</v>
          </cell>
          <cell r="D216">
            <v>0</v>
          </cell>
          <cell r="E216">
            <v>0</v>
          </cell>
          <cell r="F216">
            <v>0</v>
          </cell>
          <cell r="G216">
            <v>0</v>
          </cell>
          <cell r="H216">
            <v>0</v>
          </cell>
          <cell r="I216">
            <v>0</v>
          </cell>
          <cell r="J216">
            <v>0</v>
          </cell>
          <cell r="K216">
            <v>0</v>
          </cell>
        </row>
        <row r="216">
          <cell r="S216">
            <v>0</v>
          </cell>
        </row>
        <row r="216">
          <cell r="U216">
            <v>0</v>
          </cell>
        </row>
        <row r="216">
          <cell r="Y216">
            <v>0</v>
          </cell>
          <cell r="Z216">
            <v>0</v>
          </cell>
          <cell r="AA216">
            <v>0</v>
          </cell>
        </row>
        <row r="217">
          <cell r="B217">
            <v>2013502</v>
          </cell>
          <cell r="C217" t="str">
            <v>     一般行政管理事务</v>
          </cell>
          <cell r="D217">
            <v>0</v>
          </cell>
          <cell r="E217">
            <v>0</v>
          </cell>
          <cell r="F217">
            <v>0</v>
          </cell>
          <cell r="G217">
            <v>0</v>
          </cell>
          <cell r="H217">
            <v>0</v>
          </cell>
          <cell r="I217">
            <v>0</v>
          </cell>
          <cell r="J217">
            <v>0</v>
          </cell>
          <cell r="K217">
            <v>0</v>
          </cell>
        </row>
        <row r="217">
          <cell r="S217">
            <v>0</v>
          </cell>
        </row>
        <row r="217">
          <cell r="U217">
            <v>0</v>
          </cell>
        </row>
        <row r="217">
          <cell r="Y217">
            <v>0</v>
          </cell>
          <cell r="Z217">
            <v>0</v>
          </cell>
          <cell r="AA217">
            <v>0</v>
          </cell>
        </row>
        <row r="218">
          <cell r="B218">
            <v>2013503</v>
          </cell>
          <cell r="C218" t="str">
            <v>     机关服务</v>
          </cell>
          <cell r="D218">
            <v>0</v>
          </cell>
          <cell r="E218">
            <v>0</v>
          </cell>
          <cell r="F218">
            <v>0</v>
          </cell>
          <cell r="G218">
            <v>0</v>
          </cell>
          <cell r="H218">
            <v>0</v>
          </cell>
          <cell r="I218">
            <v>0</v>
          </cell>
          <cell r="J218">
            <v>0</v>
          </cell>
          <cell r="K218">
            <v>0</v>
          </cell>
        </row>
        <row r="218">
          <cell r="S218">
            <v>0</v>
          </cell>
        </row>
        <row r="218">
          <cell r="U218">
            <v>0</v>
          </cell>
        </row>
        <row r="218">
          <cell r="Y218">
            <v>0</v>
          </cell>
          <cell r="Z218">
            <v>0</v>
          </cell>
          <cell r="AA218">
            <v>0</v>
          </cell>
        </row>
        <row r="219">
          <cell r="B219">
            <v>2013550</v>
          </cell>
          <cell r="C219" t="str">
            <v>     事业运行</v>
          </cell>
          <cell r="D219">
            <v>0</v>
          </cell>
          <cell r="E219">
            <v>0</v>
          </cell>
          <cell r="F219">
            <v>0</v>
          </cell>
          <cell r="G219">
            <v>0</v>
          </cell>
          <cell r="H219">
            <v>0</v>
          </cell>
          <cell r="I219">
            <v>0</v>
          </cell>
          <cell r="J219">
            <v>0</v>
          </cell>
          <cell r="K219">
            <v>0</v>
          </cell>
        </row>
        <row r="219">
          <cell r="S219">
            <v>0</v>
          </cell>
        </row>
        <row r="219">
          <cell r="U219">
            <v>0</v>
          </cell>
        </row>
        <row r="219">
          <cell r="Y219">
            <v>0</v>
          </cell>
          <cell r="Z219">
            <v>0</v>
          </cell>
          <cell r="AA219">
            <v>0</v>
          </cell>
        </row>
        <row r="220">
          <cell r="B220">
            <v>2013599</v>
          </cell>
          <cell r="C220" t="str">
            <v>     其他对外联络事务支出</v>
          </cell>
          <cell r="D220">
            <v>0</v>
          </cell>
          <cell r="E220">
            <v>0</v>
          </cell>
          <cell r="F220">
            <v>0</v>
          </cell>
          <cell r="G220">
            <v>0</v>
          </cell>
          <cell r="H220">
            <v>0</v>
          </cell>
          <cell r="I220">
            <v>0</v>
          </cell>
          <cell r="J220">
            <v>0</v>
          </cell>
          <cell r="K220">
            <v>0</v>
          </cell>
        </row>
        <row r="220">
          <cell r="S220">
            <v>0</v>
          </cell>
        </row>
        <row r="220">
          <cell r="U220">
            <v>0</v>
          </cell>
        </row>
        <row r="220">
          <cell r="Y220">
            <v>0</v>
          </cell>
          <cell r="Z220">
            <v>0</v>
          </cell>
          <cell r="AA220">
            <v>0</v>
          </cell>
        </row>
        <row r="221">
          <cell r="B221">
            <v>20136</v>
          </cell>
          <cell r="C221" t="str">
            <v>   其他共产党事务支出</v>
          </cell>
          <cell r="D221">
            <v>107</v>
          </cell>
          <cell r="E221">
            <v>132</v>
          </cell>
          <cell r="F221">
            <v>132</v>
          </cell>
          <cell r="G221">
            <v>0</v>
          </cell>
          <cell r="H221">
            <v>0</v>
          </cell>
          <cell r="I221">
            <v>0</v>
          </cell>
          <cell r="J221">
            <v>2</v>
          </cell>
          <cell r="K221">
            <v>0</v>
          </cell>
        </row>
        <row r="221">
          <cell r="M221">
            <v>9</v>
          </cell>
        </row>
        <row r="221">
          <cell r="P221">
            <v>-9</v>
          </cell>
        </row>
        <row r="221">
          <cell r="S221">
            <v>0</v>
          </cell>
          <cell r="T221">
            <v>2</v>
          </cell>
          <cell r="U221">
            <v>134</v>
          </cell>
          <cell r="V221">
            <v>0.0151515151515152</v>
          </cell>
        </row>
        <row r="221">
          <cell r="Y221">
            <v>134</v>
          </cell>
          <cell r="Z221">
            <v>0</v>
          </cell>
          <cell r="AA221">
            <v>134</v>
          </cell>
        </row>
        <row r="222">
          <cell r="B222">
            <v>2013601</v>
          </cell>
          <cell r="C222" t="str">
            <v>     行政运行</v>
          </cell>
          <cell r="D222">
            <v>0</v>
          </cell>
          <cell r="E222">
            <v>0</v>
          </cell>
          <cell r="F222">
            <v>0</v>
          </cell>
          <cell r="G222">
            <v>0</v>
          </cell>
          <cell r="H222">
            <v>0</v>
          </cell>
          <cell r="I222">
            <v>0</v>
          </cell>
          <cell r="J222">
            <v>0</v>
          </cell>
          <cell r="K222">
            <v>0</v>
          </cell>
        </row>
        <row r="222">
          <cell r="S222">
            <v>0</v>
          </cell>
        </row>
        <row r="222">
          <cell r="U222">
            <v>0</v>
          </cell>
        </row>
        <row r="222">
          <cell r="Y222">
            <v>0</v>
          </cell>
          <cell r="Z222">
            <v>0</v>
          </cell>
          <cell r="AA222">
            <v>0</v>
          </cell>
        </row>
        <row r="223">
          <cell r="B223">
            <v>2013602</v>
          </cell>
          <cell r="C223" t="str">
            <v>     一般行政管理事务</v>
          </cell>
          <cell r="D223">
            <v>1</v>
          </cell>
          <cell r="E223">
            <v>21</v>
          </cell>
          <cell r="F223">
            <v>21</v>
          </cell>
          <cell r="G223">
            <v>0</v>
          </cell>
          <cell r="H223">
            <v>0</v>
          </cell>
          <cell r="I223">
            <v>0</v>
          </cell>
          <cell r="J223">
            <v>0</v>
          </cell>
          <cell r="K223">
            <v>0</v>
          </cell>
        </row>
        <row r="223">
          <cell r="S223">
            <v>0</v>
          </cell>
        </row>
        <row r="223">
          <cell r="U223">
            <v>21</v>
          </cell>
          <cell r="V223">
            <v>0</v>
          </cell>
        </row>
        <row r="223">
          <cell r="Y223">
            <v>21</v>
          </cell>
          <cell r="Z223">
            <v>0</v>
          </cell>
          <cell r="AA223">
            <v>21</v>
          </cell>
        </row>
        <row r="224">
          <cell r="B224">
            <v>2013603</v>
          </cell>
          <cell r="C224" t="str">
            <v>     机关服务</v>
          </cell>
          <cell r="D224">
            <v>0</v>
          </cell>
          <cell r="E224">
            <v>0</v>
          </cell>
          <cell r="F224">
            <v>0</v>
          </cell>
          <cell r="G224">
            <v>0</v>
          </cell>
          <cell r="H224">
            <v>0</v>
          </cell>
          <cell r="I224">
            <v>0</v>
          </cell>
          <cell r="J224">
            <v>0</v>
          </cell>
          <cell r="K224">
            <v>0</v>
          </cell>
        </row>
        <row r="224">
          <cell r="S224">
            <v>0</v>
          </cell>
        </row>
        <row r="224">
          <cell r="U224">
            <v>0</v>
          </cell>
        </row>
        <row r="224">
          <cell r="Y224">
            <v>0</v>
          </cell>
          <cell r="Z224">
            <v>0</v>
          </cell>
          <cell r="AA224">
            <v>0</v>
          </cell>
        </row>
        <row r="225">
          <cell r="B225">
            <v>2013650</v>
          </cell>
          <cell r="C225" t="str">
            <v>     事业运行</v>
          </cell>
          <cell r="D225">
            <v>94</v>
          </cell>
          <cell r="E225">
            <v>101</v>
          </cell>
          <cell r="F225">
            <v>101</v>
          </cell>
          <cell r="G225">
            <v>0</v>
          </cell>
          <cell r="H225">
            <v>0</v>
          </cell>
          <cell r="I225">
            <v>0</v>
          </cell>
          <cell r="J225">
            <v>9</v>
          </cell>
          <cell r="K225">
            <v>9</v>
          </cell>
        </row>
        <row r="225">
          <cell r="M225">
            <v>9</v>
          </cell>
        </row>
        <row r="225">
          <cell r="S225">
            <v>0</v>
          </cell>
        </row>
        <row r="225">
          <cell r="U225">
            <v>110</v>
          </cell>
          <cell r="V225">
            <v>0.0891089108910891</v>
          </cell>
        </row>
        <row r="225">
          <cell r="Y225">
            <v>110</v>
          </cell>
          <cell r="Z225">
            <v>0</v>
          </cell>
          <cell r="AA225">
            <v>110</v>
          </cell>
        </row>
        <row r="226">
          <cell r="B226">
            <v>2013699</v>
          </cell>
          <cell r="C226" t="str">
            <v>     其他共产党事务支出</v>
          </cell>
          <cell r="D226">
            <v>12</v>
          </cell>
          <cell r="E226">
            <v>10</v>
          </cell>
          <cell r="F226">
            <v>10</v>
          </cell>
          <cell r="G226">
            <v>0</v>
          </cell>
          <cell r="H226">
            <v>0</v>
          </cell>
          <cell r="I226">
            <v>0</v>
          </cell>
          <cell r="J226">
            <v>-7</v>
          </cell>
          <cell r="K226">
            <v>-9</v>
          </cell>
        </row>
        <row r="226">
          <cell r="P226">
            <v>-9</v>
          </cell>
        </row>
        <row r="226">
          <cell r="S226">
            <v>0</v>
          </cell>
          <cell r="T226">
            <v>2</v>
          </cell>
          <cell r="U226">
            <v>3</v>
          </cell>
          <cell r="V226">
            <v>-0.7</v>
          </cell>
        </row>
        <row r="226">
          <cell r="Y226">
            <v>3</v>
          </cell>
          <cell r="Z226">
            <v>0</v>
          </cell>
          <cell r="AA226">
            <v>3</v>
          </cell>
        </row>
        <row r="227">
          <cell r="B227">
            <v>20137</v>
          </cell>
          <cell r="C227" t="str">
            <v>   网信事务</v>
          </cell>
          <cell r="D227">
            <v>0</v>
          </cell>
          <cell r="E227">
            <v>0</v>
          </cell>
          <cell r="F227">
            <v>0</v>
          </cell>
          <cell r="G227">
            <v>0</v>
          </cell>
          <cell r="H227">
            <v>0</v>
          </cell>
          <cell r="I227">
            <v>0</v>
          </cell>
          <cell r="J227">
            <v>0</v>
          </cell>
          <cell r="K227">
            <v>0</v>
          </cell>
        </row>
        <row r="227">
          <cell r="S227">
            <v>0</v>
          </cell>
          <cell r="T227">
            <v>0</v>
          </cell>
          <cell r="U227">
            <v>0</v>
          </cell>
        </row>
        <row r="227">
          <cell r="Y227">
            <v>0</v>
          </cell>
          <cell r="Z227">
            <v>0</v>
          </cell>
          <cell r="AA227">
            <v>0</v>
          </cell>
        </row>
        <row r="228">
          <cell r="B228">
            <v>2013701</v>
          </cell>
          <cell r="C228" t="str">
            <v>     行政运行</v>
          </cell>
          <cell r="D228">
            <v>0</v>
          </cell>
          <cell r="E228">
            <v>0</v>
          </cell>
          <cell r="F228">
            <v>0</v>
          </cell>
          <cell r="G228">
            <v>0</v>
          </cell>
          <cell r="H228">
            <v>0</v>
          </cell>
          <cell r="I228">
            <v>0</v>
          </cell>
          <cell r="J228">
            <v>0</v>
          </cell>
          <cell r="K228">
            <v>0</v>
          </cell>
        </row>
        <row r="228">
          <cell r="S228">
            <v>0</v>
          </cell>
        </row>
        <row r="228">
          <cell r="U228">
            <v>0</v>
          </cell>
        </row>
        <row r="228">
          <cell r="Y228">
            <v>0</v>
          </cell>
          <cell r="Z228">
            <v>0</v>
          </cell>
          <cell r="AA228">
            <v>0</v>
          </cell>
        </row>
        <row r="229">
          <cell r="B229">
            <v>2013702</v>
          </cell>
          <cell r="C229" t="str">
            <v>     一般行政管理事务</v>
          </cell>
          <cell r="D229">
            <v>0</v>
          </cell>
          <cell r="E229">
            <v>0</v>
          </cell>
          <cell r="F229">
            <v>0</v>
          </cell>
          <cell r="G229">
            <v>0</v>
          </cell>
          <cell r="H229">
            <v>0</v>
          </cell>
          <cell r="I229">
            <v>0</v>
          </cell>
          <cell r="J229">
            <v>0</v>
          </cell>
          <cell r="K229">
            <v>0</v>
          </cell>
        </row>
        <row r="229">
          <cell r="S229">
            <v>0</v>
          </cell>
        </row>
        <row r="229">
          <cell r="U229">
            <v>0</v>
          </cell>
        </row>
        <row r="229">
          <cell r="Y229">
            <v>0</v>
          </cell>
          <cell r="Z229">
            <v>0</v>
          </cell>
          <cell r="AA229">
            <v>0</v>
          </cell>
        </row>
        <row r="230">
          <cell r="B230">
            <v>2013703</v>
          </cell>
          <cell r="C230" t="str">
            <v>     机关服务</v>
          </cell>
          <cell r="D230">
            <v>0</v>
          </cell>
          <cell r="E230">
            <v>0</v>
          </cell>
          <cell r="F230">
            <v>0</v>
          </cell>
          <cell r="G230">
            <v>0</v>
          </cell>
          <cell r="H230">
            <v>0</v>
          </cell>
          <cell r="I230">
            <v>0</v>
          </cell>
          <cell r="J230">
            <v>0</v>
          </cell>
          <cell r="K230">
            <v>0</v>
          </cell>
        </row>
        <row r="230">
          <cell r="S230">
            <v>0</v>
          </cell>
        </row>
        <row r="230">
          <cell r="U230">
            <v>0</v>
          </cell>
        </row>
        <row r="230">
          <cell r="Y230">
            <v>0</v>
          </cell>
          <cell r="Z230">
            <v>0</v>
          </cell>
          <cell r="AA230">
            <v>0</v>
          </cell>
        </row>
        <row r="231">
          <cell r="B231">
            <v>2013704</v>
          </cell>
          <cell r="C231" t="str">
            <v>     信息安全事务</v>
          </cell>
          <cell r="D231">
            <v>0</v>
          </cell>
          <cell r="E231">
            <v>0</v>
          </cell>
          <cell r="F231">
            <v>0</v>
          </cell>
          <cell r="G231">
            <v>0</v>
          </cell>
          <cell r="H231">
            <v>0</v>
          </cell>
          <cell r="I231">
            <v>0</v>
          </cell>
          <cell r="J231">
            <v>0</v>
          </cell>
          <cell r="K231">
            <v>0</v>
          </cell>
        </row>
        <row r="231">
          <cell r="S231">
            <v>0</v>
          </cell>
        </row>
        <row r="231">
          <cell r="U231">
            <v>0</v>
          </cell>
        </row>
        <row r="231">
          <cell r="Y231">
            <v>0</v>
          </cell>
          <cell r="Z231">
            <v>0</v>
          </cell>
          <cell r="AA231">
            <v>0</v>
          </cell>
        </row>
        <row r="232">
          <cell r="B232">
            <v>2013750</v>
          </cell>
          <cell r="C232" t="str">
            <v>     事业运行</v>
          </cell>
          <cell r="D232">
            <v>0</v>
          </cell>
          <cell r="E232">
            <v>0</v>
          </cell>
          <cell r="F232">
            <v>0</v>
          </cell>
          <cell r="G232">
            <v>0</v>
          </cell>
          <cell r="H232">
            <v>0</v>
          </cell>
          <cell r="I232">
            <v>0</v>
          </cell>
          <cell r="J232">
            <v>0</v>
          </cell>
          <cell r="K232">
            <v>0</v>
          </cell>
        </row>
        <row r="232">
          <cell r="S232">
            <v>0</v>
          </cell>
        </row>
        <row r="232">
          <cell r="U232">
            <v>0</v>
          </cell>
        </row>
        <row r="232">
          <cell r="Y232">
            <v>0</v>
          </cell>
          <cell r="Z232">
            <v>0</v>
          </cell>
          <cell r="AA232">
            <v>0</v>
          </cell>
        </row>
        <row r="233">
          <cell r="B233">
            <v>2013799</v>
          </cell>
          <cell r="C233" t="str">
            <v>     其他网信事务支出</v>
          </cell>
          <cell r="D233">
            <v>0</v>
          </cell>
          <cell r="E233">
            <v>0</v>
          </cell>
          <cell r="F233">
            <v>0</v>
          </cell>
          <cell r="G233">
            <v>0</v>
          </cell>
          <cell r="H233">
            <v>0</v>
          </cell>
          <cell r="I233">
            <v>0</v>
          </cell>
          <cell r="J233">
            <v>0</v>
          </cell>
          <cell r="K233">
            <v>0</v>
          </cell>
        </row>
        <row r="233">
          <cell r="S233">
            <v>0</v>
          </cell>
        </row>
        <row r="233">
          <cell r="U233">
            <v>0</v>
          </cell>
        </row>
        <row r="233">
          <cell r="Y233">
            <v>0</v>
          </cell>
          <cell r="Z233">
            <v>0</v>
          </cell>
          <cell r="AA233">
            <v>0</v>
          </cell>
        </row>
        <row r="234">
          <cell r="B234">
            <v>20138</v>
          </cell>
          <cell r="C234" t="str">
            <v>   市场监督管理事务</v>
          </cell>
          <cell r="D234">
            <v>1088</v>
          </cell>
          <cell r="E234">
            <v>1106</v>
          </cell>
          <cell r="F234">
            <v>1099</v>
          </cell>
          <cell r="G234">
            <v>0</v>
          </cell>
          <cell r="H234">
            <v>7</v>
          </cell>
          <cell r="I234">
            <v>0</v>
          </cell>
          <cell r="J234">
            <v>6</v>
          </cell>
          <cell r="K234">
            <v>8</v>
          </cell>
        </row>
        <row r="234">
          <cell r="M234">
            <v>24</v>
          </cell>
          <cell r="N234">
            <v>0</v>
          </cell>
          <cell r="O234">
            <v>0</v>
          </cell>
          <cell r="P234">
            <v>-16</v>
          </cell>
        </row>
        <row r="234">
          <cell r="S234">
            <v>0</v>
          </cell>
          <cell r="T234">
            <v>-2</v>
          </cell>
          <cell r="U234">
            <v>1112</v>
          </cell>
          <cell r="V234">
            <v>0.0054249547920434</v>
          </cell>
        </row>
        <row r="234">
          <cell r="Y234">
            <v>1112</v>
          </cell>
          <cell r="Z234">
            <v>0</v>
          </cell>
          <cell r="AA234">
            <v>1112</v>
          </cell>
        </row>
        <row r="235">
          <cell r="B235">
            <v>2013801</v>
          </cell>
          <cell r="C235" t="str">
            <v>     行政运行</v>
          </cell>
          <cell r="D235">
            <v>930</v>
          </cell>
          <cell r="E235">
            <v>888</v>
          </cell>
          <cell r="F235">
            <v>888</v>
          </cell>
          <cell r="G235">
            <v>0</v>
          </cell>
          <cell r="H235">
            <v>0</v>
          </cell>
          <cell r="I235">
            <v>0</v>
          </cell>
          <cell r="J235">
            <v>24</v>
          </cell>
          <cell r="K235">
            <v>24</v>
          </cell>
        </row>
        <row r="235">
          <cell r="M235">
            <v>24</v>
          </cell>
        </row>
        <row r="235">
          <cell r="S235">
            <v>0</v>
          </cell>
        </row>
        <row r="235">
          <cell r="U235">
            <v>912</v>
          </cell>
          <cell r="V235">
            <v>0.027027027027027</v>
          </cell>
        </row>
        <row r="235">
          <cell r="Y235">
            <v>912</v>
          </cell>
          <cell r="Z235">
            <v>0</v>
          </cell>
          <cell r="AA235">
            <v>912</v>
          </cell>
        </row>
        <row r="236">
          <cell r="B236">
            <v>2013802</v>
          </cell>
          <cell r="C236" t="str">
            <v>     一般行政管理事务</v>
          </cell>
          <cell r="D236">
            <v>0</v>
          </cell>
          <cell r="E236">
            <v>0</v>
          </cell>
          <cell r="F236">
            <v>0</v>
          </cell>
          <cell r="G236">
            <v>0</v>
          </cell>
          <cell r="H236">
            <v>0</v>
          </cell>
          <cell r="I236">
            <v>0</v>
          </cell>
          <cell r="J236">
            <v>0</v>
          </cell>
          <cell r="K236">
            <v>0</v>
          </cell>
        </row>
        <row r="236">
          <cell r="S236">
            <v>0</v>
          </cell>
        </row>
        <row r="236">
          <cell r="U236">
            <v>0</v>
          </cell>
        </row>
        <row r="236">
          <cell r="Y236">
            <v>0</v>
          </cell>
          <cell r="Z236">
            <v>0</v>
          </cell>
          <cell r="AA236">
            <v>0</v>
          </cell>
        </row>
        <row r="237">
          <cell r="B237">
            <v>2013803</v>
          </cell>
          <cell r="C237" t="str">
            <v>     机关服务</v>
          </cell>
          <cell r="D237">
            <v>0</v>
          </cell>
          <cell r="E237">
            <v>0</v>
          </cell>
          <cell r="F237">
            <v>0</v>
          </cell>
          <cell r="G237">
            <v>0</v>
          </cell>
          <cell r="H237">
            <v>0</v>
          </cell>
          <cell r="I237">
            <v>0</v>
          </cell>
          <cell r="J237">
            <v>0</v>
          </cell>
          <cell r="K237">
            <v>0</v>
          </cell>
        </row>
        <row r="237">
          <cell r="S237">
            <v>0</v>
          </cell>
        </row>
        <row r="237">
          <cell r="U237">
            <v>0</v>
          </cell>
        </row>
        <row r="237">
          <cell r="Y237">
            <v>0</v>
          </cell>
          <cell r="Z237">
            <v>0</v>
          </cell>
          <cell r="AA237">
            <v>0</v>
          </cell>
        </row>
        <row r="238">
          <cell r="B238">
            <v>2013804</v>
          </cell>
          <cell r="C238" t="str">
            <v>     市场主体管理</v>
          </cell>
          <cell r="D238">
            <v>11</v>
          </cell>
          <cell r="E238">
            <v>20</v>
          </cell>
          <cell r="F238">
            <v>20</v>
          </cell>
          <cell r="G238">
            <v>0</v>
          </cell>
          <cell r="H238">
            <v>0</v>
          </cell>
          <cell r="I238">
            <v>0</v>
          </cell>
          <cell r="J238">
            <v>0</v>
          </cell>
          <cell r="K238">
            <v>0</v>
          </cell>
        </row>
        <row r="238">
          <cell r="S238">
            <v>0</v>
          </cell>
        </row>
        <row r="238">
          <cell r="U238">
            <v>20</v>
          </cell>
          <cell r="V238">
            <v>0</v>
          </cell>
        </row>
        <row r="238">
          <cell r="Y238">
            <v>20</v>
          </cell>
          <cell r="Z238">
            <v>0</v>
          </cell>
          <cell r="AA238">
            <v>20</v>
          </cell>
        </row>
        <row r="239">
          <cell r="B239">
            <v>2013805</v>
          </cell>
          <cell r="C239" t="str">
            <v>     市场秩序执法</v>
          </cell>
          <cell r="D239">
            <v>0</v>
          </cell>
          <cell r="E239">
            <v>5</v>
          </cell>
          <cell r="F239">
            <v>5</v>
          </cell>
          <cell r="G239">
            <v>0</v>
          </cell>
          <cell r="H239">
            <v>0</v>
          </cell>
          <cell r="I239">
            <v>0</v>
          </cell>
          <cell r="J239">
            <v>0</v>
          </cell>
          <cell r="K239">
            <v>0</v>
          </cell>
        </row>
        <row r="239">
          <cell r="S239">
            <v>0</v>
          </cell>
        </row>
        <row r="239">
          <cell r="U239">
            <v>5</v>
          </cell>
          <cell r="V239">
            <v>0</v>
          </cell>
        </row>
        <row r="239">
          <cell r="Y239">
            <v>5</v>
          </cell>
          <cell r="Z239">
            <v>0</v>
          </cell>
          <cell r="AA239">
            <v>5</v>
          </cell>
        </row>
        <row r="240">
          <cell r="B240">
            <v>2013808</v>
          </cell>
          <cell r="C240" t="str">
            <v>     信息化建设</v>
          </cell>
          <cell r="D240">
            <v>0</v>
          </cell>
          <cell r="E240">
            <v>0</v>
          </cell>
          <cell r="F240">
            <v>0</v>
          </cell>
          <cell r="G240">
            <v>0</v>
          </cell>
          <cell r="H240">
            <v>0</v>
          </cell>
          <cell r="I240">
            <v>0</v>
          </cell>
          <cell r="J240">
            <v>0</v>
          </cell>
          <cell r="K240">
            <v>0</v>
          </cell>
        </row>
        <row r="240">
          <cell r="S240">
            <v>0</v>
          </cell>
        </row>
        <row r="240">
          <cell r="U240">
            <v>0</v>
          </cell>
        </row>
        <row r="240">
          <cell r="Y240">
            <v>0</v>
          </cell>
          <cell r="Z240">
            <v>0</v>
          </cell>
          <cell r="AA240">
            <v>0</v>
          </cell>
        </row>
        <row r="241">
          <cell r="B241">
            <v>2013810</v>
          </cell>
          <cell r="C241" t="str">
            <v>     质量基础</v>
          </cell>
          <cell r="D241">
            <v>0</v>
          </cell>
          <cell r="E241">
            <v>11</v>
          </cell>
          <cell r="F241">
            <v>11</v>
          </cell>
          <cell r="G241">
            <v>0</v>
          </cell>
          <cell r="H241">
            <v>0</v>
          </cell>
          <cell r="I241">
            <v>0</v>
          </cell>
          <cell r="J241">
            <v>-16</v>
          </cell>
          <cell r="K241">
            <v>-16</v>
          </cell>
        </row>
        <row r="241">
          <cell r="P241">
            <v>-16</v>
          </cell>
        </row>
        <row r="241">
          <cell r="S241">
            <v>0</v>
          </cell>
        </row>
        <row r="241">
          <cell r="U241">
            <v>-5</v>
          </cell>
          <cell r="V241">
            <v>-1.45454545454545</v>
          </cell>
        </row>
        <row r="241">
          <cell r="Y241">
            <v>-5</v>
          </cell>
          <cell r="Z241">
            <v>0</v>
          </cell>
          <cell r="AA241">
            <v>-5</v>
          </cell>
        </row>
        <row r="242">
          <cell r="B242">
            <v>2013812</v>
          </cell>
          <cell r="C242" t="str">
            <v>     药品事务</v>
          </cell>
          <cell r="D242">
            <v>1</v>
          </cell>
          <cell r="E242">
            <v>3</v>
          </cell>
          <cell r="F242">
            <v>3</v>
          </cell>
          <cell r="G242">
            <v>0</v>
          </cell>
          <cell r="H242">
            <v>0</v>
          </cell>
          <cell r="I242">
            <v>0</v>
          </cell>
          <cell r="J242">
            <v>0</v>
          </cell>
          <cell r="K242">
            <v>0</v>
          </cell>
        </row>
        <row r="242">
          <cell r="S242">
            <v>0</v>
          </cell>
        </row>
        <row r="242">
          <cell r="U242">
            <v>3</v>
          </cell>
          <cell r="V242">
            <v>0</v>
          </cell>
        </row>
        <row r="242">
          <cell r="Y242">
            <v>3</v>
          </cell>
          <cell r="Z242">
            <v>0</v>
          </cell>
          <cell r="AA242">
            <v>3</v>
          </cell>
        </row>
        <row r="243">
          <cell r="B243">
            <v>2013813</v>
          </cell>
          <cell r="C243" t="str">
            <v>     医疗器械事务</v>
          </cell>
          <cell r="D243">
            <v>0</v>
          </cell>
          <cell r="E243">
            <v>0</v>
          </cell>
          <cell r="F243">
            <v>0</v>
          </cell>
          <cell r="G243">
            <v>0</v>
          </cell>
          <cell r="H243">
            <v>0</v>
          </cell>
          <cell r="I243">
            <v>0</v>
          </cell>
          <cell r="J243">
            <v>0</v>
          </cell>
          <cell r="K243">
            <v>0</v>
          </cell>
        </row>
        <row r="243">
          <cell r="S243">
            <v>0</v>
          </cell>
        </row>
        <row r="243">
          <cell r="U243">
            <v>0</v>
          </cell>
        </row>
        <row r="243">
          <cell r="Y243">
            <v>0</v>
          </cell>
          <cell r="Z243">
            <v>0</v>
          </cell>
          <cell r="AA243">
            <v>0</v>
          </cell>
        </row>
        <row r="244">
          <cell r="B244">
            <v>2013814</v>
          </cell>
          <cell r="C244" t="str">
            <v>     化妆品事务</v>
          </cell>
          <cell r="D244">
            <v>0</v>
          </cell>
          <cell r="E244">
            <v>0</v>
          </cell>
          <cell r="F244">
            <v>0</v>
          </cell>
          <cell r="G244">
            <v>0</v>
          </cell>
          <cell r="H244">
            <v>0</v>
          </cell>
          <cell r="I244">
            <v>0</v>
          </cell>
          <cell r="J244">
            <v>0</v>
          </cell>
          <cell r="K244">
            <v>0</v>
          </cell>
        </row>
        <row r="244">
          <cell r="S244">
            <v>0</v>
          </cell>
        </row>
        <row r="244">
          <cell r="U244">
            <v>0</v>
          </cell>
        </row>
        <row r="244">
          <cell r="Y244">
            <v>0</v>
          </cell>
          <cell r="Z244">
            <v>0</v>
          </cell>
          <cell r="AA244">
            <v>0</v>
          </cell>
        </row>
        <row r="245">
          <cell r="B245">
            <v>2013815</v>
          </cell>
          <cell r="C245" t="str">
            <v>     质量安全监管</v>
          </cell>
          <cell r="D245">
            <v>7</v>
          </cell>
          <cell r="E245">
            <v>9</v>
          </cell>
          <cell r="F245">
            <v>9</v>
          </cell>
          <cell r="G245">
            <v>0</v>
          </cell>
          <cell r="H245">
            <v>0</v>
          </cell>
          <cell r="I245">
            <v>0</v>
          </cell>
          <cell r="J245">
            <v>0</v>
          </cell>
          <cell r="K245">
            <v>0</v>
          </cell>
        </row>
        <row r="245">
          <cell r="S245">
            <v>0</v>
          </cell>
        </row>
        <row r="245">
          <cell r="U245">
            <v>9</v>
          </cell>
          <cell r="V245">
            <v>0</v>
          </cell>
        </row>
        <row r="245">
          <cell r="Y245">
            <v>9</v>
          </cell>
          <cell r="Z245">
            <v>0</v>
          </cell>
          <cell r="AA245">
            <v>9</v>
          </cell>
        </row>
        <row r="246">
          <cell r="B246">
            <v>2013816</v>
          </cell>
          <cell r="C246" t="str">
            <v>     食品安全监管</v>
          </cell>
          <cell r="D246">
            <v>0</v>
          </cell>
          <cell r="E246">
            <v>29</v>
          </cell>
          <cell r="F246">
            <v>27</v>
          </cell>
          <cell r="G246">
            <v>0</v>
          </cell>
          <cell r="H246">
            <v>2</v>
          </cell>
          <cell r="I246">
            <v>0</v>
          </cell>
          <cell r="J246">
            <v>-2</v>
          </cell>
          <cell r="K246">
            <v>0</v>
          </cell>
        </row>
        <row r="246">
          <cell r="S246">
            <v>0</v>
          </cell>
          <cell r="T246">
            <v>-2</v>
          </cell>
          <cell r="U246">
            <v>27</v>
          </cell>
          <cell r="V246">
            <v>-0.0689655172413793</v>
          </cell>
        </row>
        <row r="246">
          <cell r="Y246">
            <v>27</v>
          </cell>
          <cell r="Z246">
            <v>0</v>
          </cell>
          <cell r="AA246">
            <v>27</v>
          </cell>
        </row>
        <row r="247">
          <cell r="B247">
            <v>2013850</v>
          </cell>
          <cell r="C247" t="str">
            <v>     事业运行</v>
          </cell>
          <cell r="D247">
            <v>139</v>
          </cell>
          <cell r="E247">
            <v>136</v>
          </cell>
          <cell r="F247">
            <v>136</v>
          </cell>
          <cell r="G247">
            <v>0</v>
          </cell>
          <cell r="H247">
            <v>0</v>
          </cell>
          <cell r="I247">
            <v>0</v>
          </cell>
          <cell r="J247">
            <v>0</v>
          </cell>
          <cell r="K247">
            <v>0</v>
          </cell>
        </row>
        <row r="247">
          <cell r="S247">
            <v>0</v>
          </cell>
        </row>
        <row r="247">
          <cell r="U247">
            <v>136</v>
          </cell>
          <cell r="V247">
            <v>0</v>
          </cell>
        </row>
        <row r="247">
          <cell r="Y247">
            <v>136</v>
          </cell>
          <cell r="Z247">
            <v>0</v>
          </cell>
          <cell r="AA247">
            <v>136</v>
          </cell>
        </row>
        <row r="248">
          <cell r="B248">
            <v>2013899</v>
          </cell>
          <cell r="C248" t="str">
            <v>     其他市场监督管理事务</v>
          </cell>
          <cell r="D248">
            <v>0</v>
          </cell>
          <cell r="E248">
            <v>5</v>
          </cell>
          <cell r="F248">
            <v>0</v>
          </cell>
          <cell r="G248">
            <v>0</v>
          </cell>
          <cell r="H248">
            <v>5</v>
          </cell>
          <cell r="I248">
            <v>0</v>
          </cell>
          <cell r="J248">
            <v>0</v>
          </cell>
          <cell r="K248">
            <v>0</v>
          </cell>
        </row>
        <row r="248">
          <cell r="S248">
            <v>0</v>
          </cell>
        </row>
        <row r="248">
          <cell r="U248">
            <v>5</v>
          </cell>
          <cell r="V248">
            <v>0</v>
          </cell>
        </row>
        <row r="248">
          <cell r="Y248">
            <v>5</v>
          </cell>
          <cell r="Z248">
            <v>0</v>
          </cell>
          <cell r="AA248">
            <v>5</v>
          </cell>
        </row>
        <row r="249">
          <cell r="B249">
            <v>20199</v>
          </cell>
          <cell r="C249" t="str">
            <v>   其他一般公共服务支出</v>
          </cell>
          <cell r="D249">
            <v>157</v>
          </cell>
          <cell r="E249">
            <v>6548</v>
          </cell>
          <cell r="F249">
            <v>5444</v>
          </cell>
          <cell r="G249">
            <v>0</v>
          </cell>
          <cell r="H249">
            <v>1104</v>
          </cell>
          <cell r="I249">
            <v>0</v>
          </cell>
          <cell r="J249">
            <v>9191</v>
          </cell>
          <cell r="K249">
            <v>9188</v>
          </cell>
        </row>
        <row r="249">
          <cell r="M249">
            <v>0</v>
          </cell>
          <cell r="N249">
            <v>0</v>
          </cell>
          <cell r="O249">
            <v>10906</v>
          </cell>
          <cell r="P249">
            <v>-1718</v>
          </cell>
        </row>
        <row r="249">
          <cell r="S249">
            <v>0</v>
          </cell>
          <cell r="T249">
            <v>3</v>
          </cell>
          <cell r="U249">
            <v>15739</v>
          </cell>
          <cell r="V249">
            <v>1.40363469761759</v>
          </cell>
        </row>
        <row r="249">
          <cell r="Y249">
            <v>15739</v>
          </cell>
          <cell r="Z249">
            <v>-1003</v>
          </cell>
          <cell r="AA249">
            <v>14736</v>
          </cell>
        </row>
        <row r="250">
          <cell r="B250">
            <v>2019901</v>
          </cell>
          <cell r="C250" t="str">
            <v>     国家赔偿费用支出</v>
          </cell>
          <cell r="D250">
            <v>0</v>
          </cell>
          <cell r="E250">
            <v>0</v>
          </cell>
          <cell r="F250">
            <v>0</v>
          </cell>
          <cell r="G250">
            <v>0</v>
          </cell>
          <cell r="H250">
            <v>0</v>
          </cell>
          <cell r="I250">
            <v>0</v>
          </cell>
          <cell r="J250">
            <v>0</v>
          </cell>
          <cell r="K250">
            <v>0</v>
          </cell>
        </row>
        <row r="250">
          <cell r="S250">
            <v>0</v>
          </cell>
        </row>
        <row r="250">
          <cell r="U250">
            <v>0</v>
          </cell>
          <cell r="V250" t="e">
            <v>#DIV/0!</v>
          </cell>
        </row>
        <row r="250">
          <cell r="Y250">
            <v>0</v>
          </cell>
          <cell r="Z250">
            <v>0</v>
          </cell>
          <cell r="AA250">
            <v>0</v>
          </cell>
        </row>
        <row r="251">
          <cell r="B251">
            <v>2019999</v>
          </cell>
          <cell r="C251" t="str">
            <v>     其他一般公共服务支出</v>
          </cell>
          <cell r="D251">
            <v>157</v>
          </cell>
          <cell r="E251">
            <v>6548</v>
          </cell>
          <cell r="F251">
            <v>5444</v>
          </cell>
          <cell r="G251">
            <v>0</v>
          </cell>
          <cell r="H251">
            <v>1104</v>
          </cell>
          <cell r="I251">
            <v>0</v>
          </cell>
          <cell r="J251">
            <v>9191</v>
          </cell>
          <cell r="K251">
            <v>9188</v>
          </cell>
        </row>
        <row r="251">
          <cell r="O251">
            <v>10906</v>
          </cell>
          <cell r="P251">
            <v>-1718</v>
          </cell>
        </row>
        <row r="251">
          <cell r="S251">
            <v>0</v>
          </cell>
          <cell r="T251">
            <v>3</v>
          </cell>
          <cell r="U251">
            <v>15739</v>
          </cell>
          <cell r="V251">
            <v>1.40363469761759</v>
          </cell>
        </row>
        <row r="251">
          <cell r="Y251">
            <v>15739</v>
          </cell>
          <cell r="Z251">
            <v>-1003</v>
          </cell>
          <cell r="AA251">
            <v>14736</v>
          </cell>
        </row>
        <row r="252">
          <cell r="B252">
            <v>202</v>
          </cell>
          <cell r="C252" t="str">
            <v>二、外交支出</v>
          </cell>
          <cell r="D252">
            <v>0</v>
          </cell>
          <cell r="E252">
            <v>0</v>
          </cell>
          <cell r="F252">
            <v>0</v>
          </cell>
          <cell r="G252">
            <v>0</v>
          </cell>
          <cell r="H252">
            <v>0</v>
          </cell>
          <cell r="I252">
            <v>0</v>
          </cell>
          <cell r="J252">
            <v>0</v>
          </cell>
          <cell r="K252">
            <v>0</v>
          </cell>
        </row>
        <row r="252">
          <cell r="M252">
            <v>0</v>
          </cell>
          <cell r="N252">
            <v>0</v>
          </cell>
          <cell r="O252">
            <v>0</v>
          </cell>
          <cell r="P252">
            <v>0</v>
          </cell>
        </row>
        <row r="252">
          <cell r="S252">
            <v>0</v>
          </cell>
          <cell r="T252">
            <v>0</v>
          </cell>
          <cell r="U252">
            <v>0</v>
          </cell>
        </row>
        <row r="252">
          <cell r="Y252">
            <v>0</v>
          </cell>
          <cell r="Z252">
            <v>0</v>
          </cell>
          <cell r="AA252">
            <v>0</v>
          </cell>
        </row>
        <row r="253">
          <cell r="B253">
            <v>20205</v>
          </cell>
          <cell r="C253" t="str">
            <v>   对外合作与交流</v>
          </cell>
          <cell r="D253">
            <v>0</v>
          </cell>
          <cell r="E253">
            <v>0</v>
          </cell>
          <cell r="F253">
            <v>0</v>
          </cell>
          <cell r="G253">
            <v>0</v>
          </cell>
          <cell r="H253">
            <v>0</v>
          </cell>
          <cell r="I253">
            <v>0</v>
          </cell>
          <cell r="J253">
            <v>0</v>
          </cell>
          <cell r="K253">
            <v>0</v>
          </cell>
        </row>
        <row r="253">
          <cell r="S253">
            <v>0</v>
          </cell>
        </row>
        <row r="253">
          <cell r="U253">
            <v>0</v>
          </cell>
        </row>
        <row r="253">
          <cell r="Y253">
            <v>0</v>
          </cell>
          <cell r="Z253">
            <v>0</v>
          </cell>
          <cell r="AA253">
            <v>0</v>
          </cell>
        </row>
        <row r="254">
          <cell r="B254">
            <v>20299</v>
          </cell>
          <cell r="C254" t="str">
            <v>   其他外交支出</v>
          </cell>
          <cell r="D254">
            <v>0</v>
          </cell>
          <cell r="E254">
            <v>0</v>
          </cell>
          <cell r="F254">
            <v>0</v>
          </cell>
          <cell r="G254">
            <v>0</v>
          </cell>
          <cell r="H254">
            <v>0</v>
          </cell>
          <cell r="I254">
            <v>0</v>
          </cell>
          <cell r="J254">
            <v>0</v>
          </cell>
          <cell r="K254">
            <v>0</v>
          </cell>
        </row>
        <row r="254">
          <cell r="S254">
            <v>0</v>
          </cell>
        </row>
        <row r="254">
          <cell r="U254">
            <v>0</v>
          </cell>
        </row>
        <row r="254">
          <cell r="Y254">
            <v>0</v>
          </cell>
          <cell r="Z254">
            <v>0</v>
          </cell>
          <cell r="AA254">
            <v>0</v>
          </cell>
        </row>
        <row r="255">
          <cell r="B255">
            <v>203</v>
          </cell>
          <cell r="C255" t="str">
            <v>三、国防支出</v>
          </cell>
          <cell r="D255">
            <v>177</v>
          </cell>
          <cell r="E255">
            <v>142</v>
          </cell>
          <cell r="F255">
            <v>107</v>
          </cell>
          <cell r="G255">
            <v>0</v>
          </cell>
          <cell r="H255">
            <v>35</v>
          </cell>
          <cell r="I255">
            <v>0</v>
          </cell>
          <cell r="J255">
            <v>58</v>
          </cell>
          <cell r="K255">
            <v>6</v>
          </cell>
        </row>
        <row r="255">
          <cell r="M255">
            <v>0</v>
          </cell>
          <cell r="N255">
            <v>0</v>
          </cell>
          <cell r="O255">
            <v>6</v>
          </cell>
          <cell r="P255">
            <v>0</v>
          </cell>
        </row>
        <row r="255">
          <cell r="S255">
            <v>38</v>
          </cell>
          <cell r="T255">
            <v>14</v>
          </cell>
          <cell r="U255">
            <v>200</v>
          </cell>
          <cell r="V255">
            <v>0.408450704225352</v>
          </cell>
        </row>
        <row r="255">
          <cell r="Y255">
            <v>200</v>
          </cell>
          <cell r="Z255">
            <v>0</v>
          </cell>
          <cell r="AA255">
            <v>200</v>
          </cell>
        </row>
        <row r="256">
          <cell r="B256">
            <v>20301</v>
          </cell>
          <cell r="C256" t="str">
            <v>   现役部队</v>
          </cell>
          <cell r="D256">
            <v>0</v>
          </cell>
          <cell r="E256">
            <v>0</v>
          </cell>
          <cell r="F256">
            <v>0</v>
          </cell>
          <cell r="G256">
            <v>0</v>
          </cell>
          <cell r="H256">
            <v>0</v>
          </cell>
          <cell r="I256">
            <v>0</v>
          </cell>
          <cell r="J256">
            <v>0</v>
          </cell>
          <cell r="K256">
            <v>0</v>
          </cell>
        </row>
        <row r="256">
          <cell r="S256">
            <v>0</v>
          </cell>
          <cell r="T256">
            <v>0</v>
          </cell>
          <cell r="U256">
            <v>0</v>
          </cell>
        </row>
        <row r="256">
          <cell r="Y256">
            <v>0</v>
          </cell>
          <cell r="Z256">
            <v>0</v>
          </cell>
          <cell r="AA256">
            <v>0</v>
          </cell>
        </row>
        <row r="257">
          <cell r="B257">
            <v>2030101</v>
          </cell>
          <cell r="C257" t="str">
            <v>     现役部队</v>
          </cell>
          <cell r="D257">
            <v>0</v>
          </cell>
          <cell r="E257">
            <v>0</v>
          </cell>
          <cell r="F257">
            <v>0</v>
          </cell>
          <cell r="G257">
            <v>0</v>
          </cell>
          <cell r="H257">
            <v>0</v>
          </cell>
          <cell r="I257">
            <v>0</v>
          </cell>
          <cell r="J257">
            <v>0</v>
          </cell>
          <cell r="K257">
            <v>0</v>
          </cell>
        </row>
        <row r="257">
          <cell r="S257">
            <v>0</v>
          </cell>
        </row>
        <row r="257">
          <cell r="U257">
            <v>0</v>
          </cell>
        </row>
        <row r="257">
          <cell r="Y257">
            <v>0</v>
          </cell>
          <cell r="Z257">
            <v>0</v>
          </cell>
          <cell r="AA257">
            <v>0</v>
          </cell>
        </row>
        <row r="258">
          <cell r="B258">
            <v>20304</v>
          </cell>
          <cell r="C258" t="str">
            <v>   国防科研事业</v>
          </cell>
          <cell r="D258">
            <v>0</v>
          </cell>
          <cell r="E258">
            <v>0</v>
          </cell>
          <cell r="F258">
            <v>0</v>
          </cell>
          <cell r="G258">
            <v>0</v>
          </cell>
          <cell r="H258">
            <v>0</v>
          </cell>
          <cell r="I258">
            <v>0</v>
          </cell>
          <cell r="J258">
            <v>0</v>
          </cell>
          <cell r="K258">
            <v>0</v>
          </cell>
        </row>
        <row r="258">
          <cell r="S258">
            <v>0</v>
          </cell>
          <cell r="T258">
            <v>0</v>
          </cell>
          <cell r="U258">
            <v>0</v>
          </cell>
        </row>
        <row r="258">
          <cell r="Y258">
            <v>0</v>
          </cell>
          <cell r="Z258">
            <v>0</v>
          </cell>
          <cell r="AA258">
            <v>0</v>
          </cell>
        </row>
        <row r="259">
          <cell r="B259">
            <v>2030401</v>
          </cell>
          <cell r="C259" t="str">
            <v>     国防科研事业</v>
          </cell>
          <cell r="D259">
            <v>0</v>
          </cell>
          <cell r="E259">
            <v>0</v>
          </cell>
          <cell r="F259">
            <v>0</v>
          </cell>
          <cell r="G259">
            <v>0</v>
          </cell>
          <cell r="H259">
            <v>0</v>
          </cell>
          <cell r="I259">
            <v>0</v>
          </cell>
          <cell r="J259">
            <v>0</v>
          </cell>
          <cell r="K259">
            <v>0</v>
          </cell>
        </row>
        <row r="259">
          <cell r="S259">
            <v>0</v>
          </cell>
        </row>
        <row r="259">
          <cell r="U259">
            <v>0</v>
          </cell>
        </row>
        <row r="259">
          <cell r="Y259">
            <v>0</v>
          </cell>
          <cell r="Z259">
            <v>0</v>
          </cell>
          <cell r="AA259">
            <v>0</v>
          </cell>
        </row>
        <row r="260">
          <cell r="B260">
            <v>20305</v>
          </cell>
          <cell r="C260" t="str">
            <v>   专项工程</v>
          </cell>
          <cell r="D260">
            <v>0</v>
          </cell>
          <cell r="E260">
            <v>0</v>
          </cell>
          <cell r="F260">
            <v>0</v>
          </cell>
          <cell r="G260">
            <v>0</v>
          </cell>
          <cell r="H260">
            <v>0</v>
          </cell>
          <cell r="I260">
            <v>0</v>
          </cell>
          <cell r="J260">
            <v>0</v>
          </cell>
          <cell r="K260">
            <v>0</v>
          </cell>
        </row>
        <row r="260">
          <cell r="S260">
            <v>0</v>
          </cell>
          <cell r="T260">
            <v>0</v>
          </cell>
          <cell r="U260">
            <v>0</v>
          </cell>
        </row>
        <row r="260">
          <cell r="Y260">
            <v>0</v>
          </cell>
          <cell r="Z260">
            <v>0</v>
          </cell>
          <cell r="AA260">
            <v>0</v>
          </cell>
        </row>
        <row r="261">
          <cell r="B261">
            <v>2030501</v>
          </cell>
          <cell r="C261" t="str">
            <v>     专项工程</v>
          </cell>
          <cell r="D261">
            <v>0</v>
          </cell>
          <cell r="E261">
            <v>0</v>
          </cell>
          <cell r="F261">
            <v>0</v>
          </cell>
          <cell r="G261">
            <v>0</v>
          </cell>
          <cell r="H261">
            <v>0</v>
          </cell>
          <cell r="I261">
            <v>0</v>
          </cell>
          <cell r="J261">
            <v>0</v>
          </cell>
          <cell r="K261">
            <v>0</v>
          </cell>
        </row>
        <row r="261">
          <cell r="S261">
            <v>0</v>
          </cell>
        </row>
        <row r="261">
          <cell r="U261">
            <v>0</v>
          </cell>
        </row>
        <row r="261">
          <cell r="Y261">
            <v>0</v>
          </cell>
          <cell r="Z261">
            <v>0</v>
          </cell>
          <cell r="AA261">
            <v>0</v>
          </cell>
        </row>
        <row r="262">
          <cell r="B262">
            <v>20306</v>
          </cell>
          <cell r="C262" t="str">
            <v>   国防动员</v>
          </cell>
          <cell r="D262">
            <v>177</v>
          </cell>
          <cell r="E262">
            <v>142</v>
          </cell>
          <cell r="F262">
            <v>107</v>
          </cell>
          <cell r="G262">
            <v>0</v>
          </cell>
          <cell r="H262">
            <v>35</v>
          </cell>
          <cell r="I262">
            <v>0</v>
          </cell>
          <cell r="J262">
            <v>58</v>
          </cell>
          <cell r="K262">
            <v>6</v>
          </cell>
        </row>
        <row r="262">
          <cell r="M262">
            <v>0</v>
          </cell>
          <cell r="N262">
            <v>0</v>
          </cell>
          <cell r="O262">
            <v>6</v>
          </cell>
          <cell r="P262">
            <v>0</v>
          </cell>
        </row>
        <row r="262">
          <cell r="S262">
            <v>38</v>
          </cell>
          <cell r="T262">
            <v>14</v>
          </cell>
          <cell r="U262">
            <v>200</v>
          </cell>
          <cell r="V262">
            <v>0.408450704225352</v>
          </cell>
        </row>
        <row r="262">
          <cell r="Y262">
            <v>200</v>
          </cell>
          <cell r="Z262">
            <v>0</v>
          </cell>
          <cell r="AA262">
            <v>200</v>
          </cell>
        </row>
        <row r="263">
          <cell r="B263">
            <v>2030601</v>
          </cell>
          <cell r="C263" t="str">
            <v>     兵役征集</v>
          </cell>
          <cell r="D263">
            <v>68</v>
          </cell>
          <cell r="E263">
            <v>73</v>
          </cell>
          <cell r="F263">
            <v>48</v>
          </cell>
          <cell r="G263">
            <v>0</v>
          </cell>
          <cell r="H263">
            <v>25</v>
          </cell>
          <cell r="I263">
            <v>0</v>
          </cell>
          <cell r="J263">
            <v>11</v>
          </cell>
          <cell r="K263">
            <v>6</v>
          </cell>
        </row>
        <row r="263">
          <cell r="O263">
            <v>6</v>
          </cell>
        </row>
        <row r="263">
          <cell r="S263">
            <v>0</v>
          </cell>
          <cell r="T263">
            <v>5</v>
          </cell>
          <cell r="U263">
            <v>84</v>
          </cell>
          <cell r="V263">
            <v>0.150684931506849</v>
          </cell>
        </row>
        <row r="263">
          <cell r="Y263">
            <v>84</v>
          </cell>
          <cell r="Z263">
            <v>0</v>
          </cell>
          <cell r="AA263">
            <v>84</v>
          </cell>
        </row>
        <row r="264">
          <cell r="B264">
            <v>2030602</v>
          </cell>
          <cell r="C264" t="str">
            <v>     经济动员</v>
          </cell>
          <cell r="D264">
            <v>0</v>
          </cell>
          <cell r="E264">
            <v>0</v>
          </cell>
          <cell r="F264">
            <v>0</v>
          </cell>
          <cell r="G264">
            <v>0</v>
          </cell>
          <cell r="H264">
            <v>0</v>
          </cell>
          <cell r="I264">
            <v>0</v>
          </cell>
          <cell r="J264">
            <v>0</v>
          </cell>
          <cell r="K264">
            <v>0</v>
          </cell>
        </row>
        <row r="264">
          <cell r="S264">
            <v>0</v>
          </cell>
        </row>
        <row r="264">
          <cell r="U264">
            <v>0</v>
          </cell>
        </row>
        <row r="264">
          <cell r="Y264">
            <v>0</v>
          </cell>
          <cell r="Z264">
            <v>0</v>
          </cell>
          <cell r="AA264">
            <v>0</v>
          </cell>
        </row>
        <row r="265">
          <cell r="B265">
            <v>2030603</v>
          </cell>
          <cell r="C265" t="str">
            <v>     人民防空</v>
          </cell>
          <cell r="D265">
            <v>0</v>
          </cell>
          <cell r="E265">
            <v>0</v>
          </cell>
          <cell r="F265">
            <v>0</v>
          </cell>
          <cell r="G265">
            <v>0</v>
          </cell>
          <cell r="H265">
            <v>0</v>
          </cell>
          <cell r="I265">
            <v>0</v>
          </cell>
          <cell r="J265">
            <v>0</v>
          </cell>
          <cell r="K265">
            <v>0</v>
          </cell>
        </row>
        <row r="265">
          <cell r="S265">
            <v>0</v>
          </cell>
        </row>
        <row r="265">
          <cell r="U265">
            <v>0</v>
          </cell>
        </row>
        <row r="265">
          <cell r="Y265">
            <v>0</v>
          </cell>
          <cell r="Z265">
            <v>0</v>
          </cell>
          <cell r="AA265">
            <v>0</v>
          </cell>
        </row>
        <row r="266">
          <cell r="B266">
            <v>2030604</v>
          </cell>
          <cell r="C266" t="str">
            <v>     交通战备</v>
          </cell>
          <cell r="D266">
            <v>0</v>
          </cell>
          <cell r="E266">
            <v>0</v>
          </cell>
          <cell r="F266">
            <v>0</v>
          </cell>
          <cell r="G266">
            <v>0</v>
          </cell>
          <cell r="H266">
            <v>0</v>
          </cell>
          <cell r="I266">
            <v>0</v>
          </cell>
          <cell r="J266">
            <v>0</v>
          </cell>
          <cell r="K266">
            <v>0</v>
          </cell>
        </row>
        <row r="266">
          <cell r="S266">
            <v>0</v>
          </cell>
        </row>
        <row r="266">
          <cell r="U266">
            <v>0</v>
          </cell>
        </row>
        <row r="266">
          <cell r="Y266">
            <v>0</v>
          </cell>
          <cell r="Z266">
            <v>0</v>
          </cell>
          <cell r="AA266">
            <v>0</v>
          </cell>
        </row>
        <row r="267">
          <cell r="B267">
            <v>2030605</v>
          </cell>
          <cell r="C267" t="str">
            <v>     国防教育</v>
          </cell>
          <cell r="D267">
            <v>9</v>
          </cell>
          <cell r="E267">
            <v>0</v>
          </cell>
          <cell r="F267">
            <v>0</v>
          </cell>
          <cell r="G267">
            <v>0</v>
          </cell>
          <cell r="H267">
            <v>0</v>
          </cell>
          <cell r="I267">
            <v>0</v>
          </cell>
          <cell r="J267">
            <v>0</v>
          </cell>
          <cell r="K267">
            <v>0</v>
          </cell>
        </row>
        <row r="267">
          <cell r="S267">
            <v>0</v>
          </cell>
        </row>
        <row r="267">
          <cell r="U267">
            <v>0</v>
          </cell>
          <cell r="V267" t="e">
            <v>#DIV/0!</v>
          </cell>
        </row>
        <row r="267">
          <cell r="Y267">
            <v>0</v>
          </cell>
          <cell r="Z267">
            <v>0</v>
          </cell>
          <cell r="AA267">
            <v>0</v>
          </cell>
        </row>
        <row r="268">
          <cell r="B268">
            <v>2030606</v>
          </cell>
          <cell r="C268" t="str">
            <v>     预备役部队</v>
          </cell>
          <cell r="D268">
            <v>0</v>
          </cell>
          <cell r="E268">
            <v>0</v>
          </cell>
          <cell r="F268">
            <v>0</v>
          </cell>
          <cell r="G268">
            <v>0</v>
          </cell>
          <cell r="H268">
            <v>0</v>
          </cell>
          <cell r="I268">
            <v>0</v>
          </cell>
          <cell r="J268">
            <v>0</v>
          </cell>
          <cell r="K268">
            <v>0</v>
          </cell>
        </row>
        <row r="268">
          <cell r="S268">
            <v>0</v>
          </cell>
        </row>
        <row r="268">
          <cell r="U268">
            <v>0</v>
          </cell>
        </row>
        <row r="268">
          <cell r="Y268">
            <v>0</v>
          </cell>
          <cell r="Z268">
            <v>0</v>
          </cell>
          <cell r="AA268">
            <v>0</v>
          </cell>
        </row>
        <row r="269">
          <cell r="B269">
            <v>2030607</v>
          </cell>
          <cell r="C269" t="str">
            <v>     民兵</v>
          </cell>
          <cell r="D269">
            <v>91</v>
          </cell>
          <cell r="E269">
            <v>47</v>
          </cell>
          <cell r="F269">
            <v>37</v>
          </cell>
          <cell r="G269">
            <v>0</v>
          </cell>
          <cell r="H269">
            <v>10</v>
          </cell>
          <cell r="I269">
            <v>0</v>
          </cell>
          <cell r="J269">
            <v>47</v>
          </cell>
          <cell r="K269">
            <v>0</v>
          </cell>
        </row>
        <row r="269">
          <cell r="S269">
            <v>38</v>
          </cell>
          <cell r="T269">
            <v>9</v>
          </cell>
          <cell r="U269">
            <v>94</v>
          </cell>
          <cell r="V269">
            <v>1</v>
          </cell>
        </row>
        <row r="269">
          <cell r="Y269">
            <v>94</v>
          </cell>
          <cell r="Z269">
            <v>0</v>
          </cell>
          <cell r="AA269">
            <v>94</v>
          </cell>
        </row>
        <row r="270">
          <cell r="B270">
            <v>2030608</v>
          </cell>
          <cell r="C270" t="str">
            <v>     边海防</v>
          </cell>
          <cell r="D270">
            <v>0</v>
          </cell>
          <cell r="E270">
            <v>0</v>
          </cell>
          <cell r="F270">
            <v>0</v>
          </cell>
          <cell r="G270">
            <v>0</v>
          </cell>
          <cell r="H270">
            <v>0</v>
          </cell>
          <cell r="I270">
            <v>0</v>
          </cell>
          <cell r="J270">
            <v>0</v>
          </cell>
          <cell r="K270">
            <v>0</v>
          </cell>
        </row>
        <row r="270">
          <cell r="S270">
            <v>0</v>
          </cell>
        </row>
        <row r="270">
          <cell r="U270">
            <v>0</v>
          </cell>
        </row>
        <row r="270">
          <cell r="Y270">
            <v>0</v>
          </cell>
          <cell r="Z270">
            <v>0</v>
          </cell>
          <cell r="AA270">
            <v>0</v>
          </cell>
        </row>
        <row r="271">
          <cell r="B271">
            <v>2030699</v>
          </cell>
          <cell r="C271" t="str">
            <v>     其他国防动员支出</v>
          </cell>
          <cell r="D271">
            <v>9</v>
          </cell>
          <cell r="E271">
            <v>22</v>
          </cell>
          <cell r="F271">
            <v>22</v>
          </cell>
          <cell r="G271">
            <v>0</v>
          </cell>
          <cell r="H271">
            <v>0</v>
          </cell>
          <cell r="I271">
            <v>0</v>
          </cell>
          <cell r="J271">
            <v>0</v>
          </cell>
          <cell r="K271">
            <v>0</v>
          </cell>
        </row>
        <row r="271">
          <cell r="S271">
            <v>0</v>
          </cell>
        </row>
        <row r="271">
          <cell r="U271">
            <v>22</v>
          </cell>
          <cell r="V271">
            <v>0</v>
          </cell>
        </row>
        <row r="271">
          <cell r="Y271">
            <v>22</v>
          </cell>
          <cell r="Z271">
            <v>0</v>
          </cell>
          <cell r="AA271">
            <v>22</v>
          </cell>
        </row>
        <row r="272">
          <cell r="B272">
            <v>20399</v>
          </cell>
          <cell r="C272" t="str">
            <v>   其他国防支出</v>
          </cell>
          <cell r="D272">
            <v>0</v>
          </cell>
          <cell r="E272">
            <v>0</v>
          </cell>
          <cell r="F272">
            <v>0</v>
          </cell>
          <cell r="G272">
            <v>0</v>
          </cell>
          <cell r="H272">
            <v>0</v>
          </cell>
          <cell r="I272">
            <v>0</v>
          </cell>
          <cell r="J272">
            <v>0</v>
          </cell>
          <cell r="K272">
            <v>0</v>
          </cell>
        </row>
        <row r="272">
          <cell r="S272">
            <v>0</v>
          </cell>
          <cell r="T272">
            <v>0</v>
          </cell>
          <cell r="U272">
            <v>0</v>
          </cell>
        </row>
        <row r="272">
          <cell r="Y272">
            <v>0</v>
          </cell>
          <cell r="Z272">
            <v>0</v>
          </cell>
          <cell r="AA272">
            <v>0</v>
          </cell>
        </row>
        <row r="273">
          <cell r="B273">
            <v>2039999</v>
          </cell>
          <cell r="C273" t="str">
            <v>     其他国防支出</v>
          </cell>
          <cell r="D273">
            <v>0</v>
          </cell>
          <cell r="E273">
            <v>0</v>
          </cell>
          <cell r="F273">
            <v>0</v>
          </cell>
          <cell r="G273">
            <v>0</v>
          </cell>
          <cell r="H273">
            <v>0</v>
          </cell>
          <cell r="I273">
            <v>0</v>
          </cell>
          <cell r="J273">
            <v>0</v>
          </cell>
          <cell r="K273">
            <v>0</v>
          </cell>
        </row>
        <row r="273">
          <cell r="S273">
            <v>0</v>
          </cell>
        </row>
        <row r="273">
          <cell r="U273">
            <v>0</v>
          </cell>
        </row>
        <row r="273">
          <cell r="Y273">
            <v>0</v>
          </cell>
          <cell r="Z273">
            <v>0</v>
          </cell>
          <cell r="AA273">
            <v>0</v>
          </cell>
        </row>
        <row r="274">
          <cell r="B274">
            <v>204</v>
          </cell>
          <cell r="C274" t="str">
            <v>四、公共安全支出</v>
          </cell>
          <cell r="D274">
            <v>8891</v>
          </cell>
          <cell r="E274">
            <v>8992</v>
          </cell>
          <cell r="F274">
            <v>8691</v>
          </cell>
          <cell r="G274">
            <v>148</v>
          </cell>
          <cell r="H274">
            <v>153</v>
          </cell>
          <cell r="I274">
            <v>0</v>
          </cell>
          <cell r="J274">
            <v>685</v>
          </cell>
          <cell r="K274">
            <v>80</v>
          </cell>
        </row>
        <row r="274">
          <cell r="M274">
            <v>176</v>
          </cell>
          <cell r="N274">
            <v>7</v>
          </cell>
          <cell r="O274">
            <v>20</v>
          </cell>
          <cell r="P274">
            <v>-123</v>
          </cell>
        </row>
        <row r="274">
          <cell r="S274">
            <v>496</v>
          </cell>
          <cell r="T274">
            <v>109</v>
          </cell>
          <cell r="U274">
            <v>9677</v>
          </cell>
          <cell r="V274">
            <v>0.0761788256227758</v>
          </cell>
        </row>
        <row r="274">
          <cell r="Y274">
            <v>9677</v>
          </cell>
          <cell r="Z274">
            <v>0</v>
          </cell>
          <cell r="AA274">
            <v>9677</v>
          </cell>
        </row>
        <row r="275">
          <cell r="B275">
            <v>20401</v>
          </cell>
          <cell r="C275" t="str">
            <v>   武装警察部队</v>
          </cell>
          <cell r="D275">
            <v>22</v>
          </cell>
          <cell r="E275">
            <v>22</v>
          </cell>
          <cell r="F275">
            <v>22</v>
          </cell>
          <cell r="G275">
            <v>0</v>
          </cell>
          <cell r="H275">
            <v>0</v>
          </cell>
          <cell r="I275">
            <v>0</v>
          </cell>
          <cell r="J275">
            <v>-15</v>
          </cell>
          <cell r="K275">
            <v>-15</v>
          </cell>
        </row>
        <row r="275">
          <cell r="P275">
            <v>-15</v>
          </cell>
        </row>
        <row r="275">
          <cell r="S275">
            <v>0</v>
          </cell>
          <cell r="T275">
            <v>0</v>
          </cell>
          <cell r="U275">
            <v>7</v>
          </cell>
          <cell r="V275">
            <v>-0.681818181818182</v>
          </cell>
        </row>
        <row r="275">
          <cell r="Y275">
            <v>7</v>
          </cell>
          <cell r="Z275">
            <v>0</v>
          </cell>
          <cell r="AA275">
            <v>7</v>
          </cell>
        </row>
        <row r="276">
          <cell r="B276">
            <v>2040101</v>
          </cell>
          <cell r="C276" t="str">
            <v>     武装警察部队</v>
          </cell>
          <cell r="D276">
            <v>0</v>
          </cell>
          <cell r="E276">
            <v>0</v>
          </cell>
          <cell r="F276">
            <v>0</v>
          </cell>
          <cell r="G276">
            <v>0</v>
          </cell>
          <cell r="H276">
            <v>0</v>
          </cell>
          <cell r="I276">
            <v>0</v>
          </cell>
          <cell r="J276">
            <v>0</v>
          </cell>
          <cell r="K276">
            <v>0</v>
          </cell>
        </row>
        <row r="276">
          <cell r="S276">
            <v>0</v>
          </cell>
        </row>
        <row r="276">
          <cell r="U276">
            <v>0</v>
          </cell>
        </row>
        <row r="276">
          <cell r="Y276">
            <v>0</v>
          </cell>
          <cell r="Z276">
            <v>0</v>
          </cell>
          <cell r="AA276">
            <v>0</v>
          </cell>
        </row>
        <row r="277">
          <cell r="B277">
            <v>2040199</v>
          </cell>
          <cell r="C277" t="str">
            <v>     其他武装警察部队支出</v>
          </cell>
          <cell r="D277">
            <v>22</v>
          </cell>
          <cell r="E277">
            <v>22</v>
          </cell>
          <cell r="F277">
            <v>22</v>
          </cell>
          <cell r="G277">
            <v>0</v>
          </cell>
          <cell r="H277">
            <v>0</v>
          </cell>
          <cell r="I277">
            <v>0</v>
          </cell>
          <cell r="J277">
            <v>-15</v>
          </cell>
          <cell r="K277">
            <v>-15</v>
          </cell>
        </row>
        <row r="277">
          <cell r="P277">
            <v>-15</v>
          </cell>
        </row>
        <row r="277">
          <cell r="S277">
            <v>0</v>
          </cell>
        </row>
        <row r="277">
          <cell r="U277">
            <v>7</v>
          </cell>
          <cell r="V277">
            <v>-0.681818181818182</v>
          </cell>
        </row>
        <row r="277">
          <cell r="Y277">
            <v>7</v>
          </cell>
          <cell r="Z277">
            <v>0</v>
          </cell>
          <cell r="AA277">
            <v>7</v>
          </cell>
        </row>
        <row r="278">
          <cell r="B278">
            <v>20402</v>
          </cell>
          <cell r="C278" t="str">
            <v>   公安</v>
          </cell>
          <cell r="D278">
            <v>7923</v>
          </cell>
          <cell r="E278">
            <v>7756</v>
          </cell>
          <cell r="F278">
            <v>7689</v>
          </cell>
          <cell r="G278">
            <v>0</v>
          </cell>
          <cell r="H278">
            <v>67</v>
          </cell>
          <cell r="I278">
            <v>0</v>
          </cell>
          <cell r="J278">
            <v>640</v>
          </cell>
          <cell r="K278">
            <v>17</v>
          </cell>
        </row>
        <row r="278">
          <cell r="M278">
            <v>118</v>
          </cell>
          <cell r="N278">
            <v>0</v>
          </cell>
          <cell r="O278">
            <v>0</v>
          </cell>
          <cell r="P278">
            <v>-101</v>
          </cell>
        </row>
        <row r="278">
          <cell r="S278">
            <v>528</v>
          </cell>
          <cell r="T278">
            <v>95</v>
          </cell>
          <cell r="U278">
            <v>8396</v>
          </cell>
          <cell r="V278">
            <v>0.0825167612171222</v>
          </cell>
        </row>
        <row r="278">
          <cell r="Y278">
            <v>8396</v>
          </cell>
          <cell r="Z278">
            <v>0</v>
          </cell>
          <cell r="AA278">
            <v>8396</v>
          </cell>
        </row>
        <row r="279">
          <cell r="B279">
            <v>2040201</v>
          </cell>
          <cell r="C279" t="str">
            <v>     行政运行</v>
          </cell>
          <cell r="D279">
            <v>6768</v>
          </cell>
          <cell r="E279">
            <v>6541</v>
          </cell>
          <cell r="F279">
            <v>6541</v>
          </cell>
          <cell r="G279">
            <v>0</v>
          </cell>
          <cell r="H279">
            <v>0</v>
          </cell>
          <cell r="I279">
            <v>0</v>
          </cell>
          <cell r="J279">
            <v>116</v>
          </cell>
          <cell r="K279">
            <v>116</v>
          </cell>
        </row>
        <row r="279">
          <cell r="M279">
            <v>116</v>
          </cell>
        </row>
        <row r="279">
          <cell r="S279">
            <v>0</v>
          </cell>
        </row>
        <row r="279">
          <cell r="U279">
            <v>6657</v>
          </cell>
          <cell r="V279">
            <v>0.0177342913927534</v>
          </cell>
        </row>
        <row r="279">
          <cell r="Y279">
            <v>6657</v>
          </cell>
          <cell r="Z279">
            <v>0</v>
          </cell>
          <cell r="AA279">
            <v>6657</v>
          </cell>
        </row>
        <row r="280">
          <cell r="B280">
            <v>2040202</v>
          </cell>
          <cell r="C280" t="str">
            <v>     一般行政管理事务</v>
          </cell>
          <cell r="D280">
            <v>641</v>
          </cell>
          <cell r="E280">
            <v>846</v>
          </cell>
          <cell r="F280">
            <v>838</v>
          </cell>
          <cell r="G280">
            <v>0</v>
          </cell>
          <cell r="H280">
            <v>8</v>
          </cell>
          <cell r="I280">
            <v>0</v>
          </cell>
          <cell r="J280">
            <v>-62</v>
          </cell>
          <cell r="K280">
            <v>-76</v>
          </cell>
        </row>
        <row r="280">
          <cell r="P280">
            <v>-76</v>
          </cell>
        </row>
        <row r="280">
          <cell r="S280">
            <v>0</v>
          </cell>
          <cell r="T280">
            <v>14</v>
          </cell>
          <cell r="U280">
            <v>784</v>
          </cell>
          <cell r="V280">
            <v>-0.0732860520094563</v>
          </cell>
        </row>
        <row r="280">
          <cell r="Y280">
            <v>784</v>
          </cell>
          <cell r="Z280">
            <v>0</v>
          </cell>
          <cell r="AA280">
            <v>784</v>
          </cell>
        </row>
        <row r="281">
          <cell r="B281">
            <v>2040203</v>
          </cell>
          <cell r="C281" t="str">
            <v>     机关服务</v>
          </cell>
          <cell r="D281">
            <v>0</v>
          </cell>
          <cell r="E281">
            <v>0</v>
          </cell>
          <cell r="F281">
            <v>0</v>
          </cell>
          <cell r="G281">
            <v>0</v>
          </cell>
          <cell r="H281">
            <v>0</v>
          </cell>
          <cell r="I281">
            <v>0</v>
          </cell>
          <cell r="J281">
            <v>0</v>
          </cell>
          <cell r="K281">
            <v>0</v>
          </cell>
        </row>
        <row r="281">
          <cell r="S281">
            <v>0</v>
          </cell>
        </row>
        <row r="281">
          <cell r="U281">
            <v>0</v>
          </cell>
        </row>
        <row r="281">
          <cell r="Y281">
            <v>0</v>
          </cell>
          <cell r="Z281">
            <v>0</v>
          </cell>
          <cell r="AA281">
            <v>0</v>
          </cell>
        </row>
        <row r="282">
          <cell r="B282">
            <v>2040219</v>
          </cell>
          <cell r="C282" t="str">
            <v>     信息化建设</v>
          </cell>
          <cell r="D282">
            <v>0</v>
          </cell>
          <cell r="E282">
            <v>0</v>
          </cell>
          <cell r="F282">
            <v>0</v>
          </cell>
          <cell r="G282">
            <v>0</v>
          </cell>
          <cell r="H282">
            <v>0</v>
          </cell>
          <cell r="I282">
            <v>0</v>
          </cell>
          <cell r="J282">
            <v>0</v>
          </cell>
          <cell r="K282">
            <v>0</v>
          </cell>
        </row>
        <row r="282">
          <cell r="S282">
            <v>0</v>
          </cell>
        </row>
        <row r="282">
          <cell r="U282">
            <v>0</v>
          </cell>
        </row>
        <row r="282">
          <cell r="Y282">
            <v>0</v>
          </cell>
          <cell r="Z282">
            <v>0</v>
          </cell>
          <cell r="AA282">
            <v>0</v>
          </cell>
        </row>
        <row r="283">
          <cell r="B283">
            <v>2040220</v>
          </cell>
          <cell r="C283" t="str">
            <v>     执法办案</v>
          </cell>
          <cell r="D283">
            <v>116</v>
          </cell>
          <cell r="E283">
            <v>128</v>
          </cell>
          <cell r="F283">
            <v>123</v>
          </cell>
          <cell r="G283">
            <v>0</v>
          </cell>
          <cell r="H283">
            <v>5</v>
          </cell>
          <cell r="I283">
            <v>0</v>
          </cell>
          <cell r="J283">
            <v>-5</v>
          </cell>
          <cell r="K283">
            <v>0</v>
          </cell>
        </row>
        <row r="283">
          <cell r="S283">
            <v>0</v>
          </cell>
          <cell r="T283">
            <v>-5</v>
          </cell>
          <cell r="U283">
            <v>123</v>
          </cell>
          <cell r="V283">
            <v>-0.0390625</v>
          </cell>
        </row>
        <row r="283">
          <cell r="Y283">
            <v>123</v>
          </cell>
          <cell r="Z283">
            <v>0</v>
          </cell>
          <cell r="AA283">
            <v>123</v>
          </cell>
        </row>
        <row r="284">
          <cell r="B284">
            <v>2040221</v>
          </cell>
          <cell r="C284" t="str">
            <v>     特别业务</v>
          </cell>
          <cell r="D284">
            <v>0</v>
          </cell>
          <cell r="E284">
            <v>0</v>
          </cell>
          <cell r="F284">
            <v>0</v>
          </cell>
          <cell r="G284">
            <v>0</v>
          </cell>
          <cell r="H284">
            <v>0</v>
          </cell>
          <cell r="I284">
            <v>0</v>
          </cell>
          <cell r="J284">
            <v>0</v>
          </cell>
          <cell r="K284">
            <v>0</v>
          </cell>
        </row>
        <row r="284">
          <cell r="S284">
            <v>0</v>
          </cell>
        </row>
        <row r="284">
          <cell r="U284">
            <v>0</v>
          </cell>
        </row>
        <row r="284">
          <cell r="Y284">
            <v>0</v>
          </cell>
          <cell r="Z284">
            <v>0</v>
          </cell>
          <cell r="AA284">
            <v>0</v>
          </cell>
        </row>
        <row r="285">
          <cell r="B285">
            <v>2040222</v>
          </cell>
          <cell r="C285" t="str">
            <v>     特勤业务</v>
          </cell>
          <cell r="D285">
            <v>0</v>
          </cell>
          <cell r="E285">
            <v>0</v>
          </cell>
          <cell r="F285">
            <v>0</v>
          </cell>
          <cell r="G285">
            <v>0</v>
          </cell>
          <cell r="H285">
            <v>0</v>
          </cell>
          <cell r="I285">
            <v>0</v>
          </cell>
          <cell r="J285">
            <v>0</v>
          </cell>
          <cell r="K285">
            <v>0</v>
          </cell>
        </row>
        <row r="285">
          <cell r="S285">
            <v>0</v>
          </cell>
        </row>
        <row r="285">
          <cell r="U285">
            <v>0</v>
          </cell>
        </row>
        <row r="285">
          <cell r="Y285">
            <v>0</v>
          </cell>
          <cell r="Z285">
            <v>0</v>
          </cell>
          <cell r="AA285">
            <v>0</v>
          </cell>
        </row>
        <row r="286">
          <cell r="B286">
            <v>2040223</v>
          </cell>
          <cell r="C286" t="str">
            <v>     移民事务</v>
          </cell>
          <cell r="D286">
            <v>0</v>
          </cell>
          <cell r="E286">
            <v>0</v>
          </cell>
          <cell r="F286">
            <v>0</v>
          </cell>
          <cell r="G286">
            <v>0</v>
          </cell>
          <cell r="H286">
            <v>0</v>
          </cell>
          <cell r="I286">
            <v>0</v>
          </cell>
          <cell r="J286">
            <v>0</v>
          </cell>
          <cell r="K286">
            <v>0</v>
          </cell>
        </row>
        <row r="286">
          <cell r="S286">
            <v>0</v>
          </cell>
        </row>
        <row r="286">
          <cell r="U286">
            <v>0</v>
          </cell>
        </row>
        <row r="286">
          <cell r="Y286">
            <v>0</v>
          </cell>
          <cell r="Z286">
            <v>0</v>
          </cell>
          <cell r="AA286">
            <v>0</v>
          </cell>
        </row>
        <row r="287">
          <cell r="B287">
            <v>2040250</v>
          </cell>
          <cell r="C287" t="str">
            <v>     事业运行</v>
          </cell>
          <cell r="D287">
            <v>0</v>
          </cell>
          <cell r="E287">
            <v>0</v>
          </cell>
          <cell r="F287">
            <v>0</v>
          </cell>
          <cell r="G287">
            <v>0</v>
          </cell>
          <cell r="H287">
            <v>0</v>
          </cell>
          <cell r="I287">
            <v>0</v>
          </cell>
          <cell r="J287">
            <v>0</v>
          </cell>
          <cell r="K287">
            <v>0</v>
          </cell>
        </row>
        <row r="287">
          <cell r="S287">
            <v>0</v>
          </cell>
        </row>
        <row r="287">
          <cell r="U287">
            <v>0</v>
          </cell>
        </row>
        <row r="287">
          <cell r="Y287">
            <v>0</v>
          </cell>
          <cell r="Z287">
            <v>0</v>
          </cell>
          <cell r="AA287">
            <v>0</v>
          </cell>
        </row>
        <row r="288">
          <cell r="B288">
            <v>2040299</v>
          </cell>
          <cell r="C288" t="str">
            <v>     其他公安支出</v>
          </cell>
          <cell r="D288">
            <v>398</v>
          </cell>
          <cell r="E288">
            <v>241</v>
          </cell>
          <cell r="F288">
            <v>187</v>
          </cell>
          <cell r="G288">
            <v>0</v>
          </cell>
          <cell r="H288">
            <v>54</v>
          </cell>
          <cell r="I288">
            <v>0</v>
          </cell>
          <cell r="J288">
            <v>591</v>
          </cell>
          <cell r="K288">
            <v>-23</v>
          </cell>
        </row>
        <row r="288">
          <cell r="M288">
            <v>2</v>
          </cell>
        </row>
        <row r="288">
          <cell r="P288">
            <v>-25</v>
          </cell>
        </row>
        <row r="288">
          <cell r="S288">
            <v>528</v>
          </cell>
          <cell r="T288">
            <v>86</v>
          </cell>
          <cell r="U288">
            <v>832</v>
          </cell>
          <cell r="V288">
            <v>2.45228215767635</v>
          </cell>
        </row>
        <row r="288">
          <cell r="Y288">
            <v>832</v>
          </cell>
          <cell r="Z288">
            <v>0</v>
          </cell>
          <cell r="AA288">
            <v>832</v>
          </cell>
        </row>
        <row r="289">
          <cell r="B289">
            <v>20403</v>
          </cell>
          <cell r="C289" t="str">
            <v>   国家安全</v>
          </cell>
          <cell r="D289">
            <v>0</v>
          </cell>
          <cell r="E289">
            <v>0</v>
          </cell>
          <cell r="F289">
            <v>0</v>
          </cell>
          <cell r="G289">
            <v>0</v>
          </cell>
          <cell r="H289">
            <v>0</v>
          </cell>
          <cell r="I289">
            <v>0</v>
          </cell>
          <cell r="J289">
            <v>0</v>
          </cell>
          <cell r="K289">
            <v>0</v>
          </cell>
        </row>
        <row r="289">
          <cell r="S289">
            <v>0</v>
          </cell>
          <cell r="T289">
            <v>0</v>
          </cell>
          <cell r="U289">
            <v>0</v>
          </cell>
        </row>
        <row r="289">
          <cell r="Y289">
            <v>0</v>
          </cell>
          <cell r="Z289">
            <v>0</v>
          </cell>
          <cell r="AA289">
            <v>0</v>
          </cell>
        </row>
        <row r="290">
          <cell r="B290">
            <v>2040301</v>
          </cell>
          <cell r="C290" t="str">
            <v>     行政运行</v>
          </cell>
          <cell r="D290">
            <v>0</v>
          </cell>
          <cell r="E290">
            <v>0</v>
          </cell>
          <cell r="F290">
            <v>0</v>
          </cell>
          <cell r="G290">
            <v>0</v>
          </cell>
          <cell r="H290">
            <v>0</v>
          </cell>
          <cell r="I290">
            <v>0</v>
          </cell>
          <cell r="J290">
            <v>0</v>
          </cell>
          <cell r="K290">
            <v>0</v>
          </cell>
        </row>
        <row r="290">
          <cell r="S290">
            <v>0</v>
          </cell>
        </row>
        <row r="290">
          <cell r="U290">
            <v>0</v>
          </cell>
        </row>
        <row r="290">
          <cell r="Y290">
            <v>0</v>
          </cell>
          <cell r="Z290">
            <v>0</v>
          </cell>
          <cell r="AA290">
            <v>0</v>
          </cell>
        </row>
        <row r="291">
          <cell r="B291">
            <v>2040302</v>
          </cell>
          <cell r="C291" t="str">
            <v>     一般行政管理事务</v>
          </cell>
          <cell r="D291">
            <v>0</v>
          </cell>
          <cell r="E291">
            <v>0</v>
          </cell>
          <cell r="F291">
            <v>0</v>
          </cell>
          <cell r="G291">
            <v>0</v>
          </cell>
          <cell r="H291">
            <v>0</v>
          </cell>
          <cell r="I291">
            <v>0</v>
          </cell>
          <cell r="J291">
            <v>0</v>
          </cell>
          <cell r="K291">
            <v>0</v>
          </cell>
        </row>
        <row r="291">
          <cell r="S291">
            <v>0</v>
          </cell>
        </row>
        <row r="291">
          <cell r="U291">
            <v>0</v>
          </cell>
        </row>
        <row r="291">
          <cell r="Y291">
            <v>0</v>
          </cell>
          <cell r="Z291">
            <v>0</v>
          </cell>
          <cell r="AA291">
            <v>0</v>
          </cell>
        </row>
        <row r="292">
          <cell r="B292">
            <v>2040303</v>
          </cell>
          <cell r="C292" t="str">
            <v>     机关服务</v>
          </cell>
          <cell r="D292">
            <v>0</v>
          </cell>
          <cell r="E292">
            <v>0</v>
          </cell>
          <cell r="F292">
            <v>0</v>
          </cell>
          <cell r="G292">
            <v>0</v>
          </cell>
          <cell r="H292">
            <v>0</v>
          </cell>
          <cell r="I292">
            <v>0</v>
          </cell>
          <cell r="J292">
            <v>0</v>
          </cell>
          <cell r="K292">
            <v>0</v>
          </cell>
        </row>
        <row r="292">
          <cell r="S292">
            <v>0</v>
          </cell>
        </row>
        <row r="292">
          <cell r="U292">
            <v>0</v>
          </cell>
        </row>
        <row r="292">
          <cell r="Y292">
            <v>0</v>
          </cell>
          <cell r="Z292">
            <v>0</v>
          </cell>
          <cell r="AA292">
            <v>0</v>
          </cell>
        </row>
        <row r="293">
          <cell r="B293">
            <v>2040304</v>
          </cell>
          <cell r="C293" t="str">
            <v>     安全业务</v>
          </cell>
          <cell r="D293">
            <v>0</v>
          </cell>
          <cell r="E293">
            <v>0</v>
          </cell>
          <cell r="F293">
            <v>0</v>
          </cell>
          <cell r="G293">
            <v>0</v>
          </cell>
          <cell r="H293">
            <v>0</v>
          </cell>
          <cell r="I293">
            <v>0</v>
          </cell>
          <cell r="J293">
            <v>0</v>
          </cell>
          <cell r="K293">
            <v>0</v>
          </cell>
        </row>
        <row r="293">
          <cell r="S293">
            <v>0</v>
          </cell>
        </row>
        <row r="293">
          <cell r="U293">
            <v>0</v>
          </cell>
        </row>
        <row r="293">
          <cell r="Y293">
            <v>0</v>
          </cell>
          <cell r="Z293">
            <v>0</v>
          </cell>
          <cell r="AA293">
            <v>0</v>
          </cell>
        </row>
        <row r="294">
          <cell r="B294">
            <v>2040350</v>
          </cell>
          <cell r="C294" t="str">
            <v>     事业运行</v>
          </cell>
          <cell r="D294">
            <v>0</v>
          </cell>
          <cell r="E294">
            <v>0</v>
          </cell>
          <cell r="F294">
            <v>0</v>
          </cell>
          <cell r="G294">
            <v>0</v>
          </cell>
          <cell r="H294">
            <v>0</v>
          </cell>
          <cell r="I294">
            <v>0</v>
          </cell>
          <cell r="J294">
            <v>0</v>
          </cell>
          <cell r="K294">
            <v>0</v>
          </cell>
        </row>
        <row r="294">
          <cell r="S294">
            <v>0</v>
          </cell>
        </row>
        <row r="294">
          <cell r="U294">
            <v>0</v>
          </cell>
        </row>
        <row r="294">
          <cell r="Y294">
            <v>0</v>
          </cell>
          <cell r="Z294">
            <v>0</v>
          </cell>
          <cell r="AA294">
            <v>0</v>
          </cell>
        </row>
        <row r="295">
          <cell r="B295">
            <v>2040399</v>
          </cell>
          <cell r="C295" t="str">
            <v>     其他国家安全支出</v>
          </cell>
          <cell r="D295">
            <v>0</v>
          </cell>
          <cell r="E295">
            <v>0</v>
          </cell>
          <cell r="F295">
            <v>0</v>
          </cell>
          <cell r="G295">
            <v>0</v>
          </cell>
          <cell r="H295">
            <v>0</v>
          </cell>
          <cell r="I295">
            <v>0</v>
          </cell>
          <cell r="J295">
            <v>0</v>
          </cell>
          <cell r="K295">
            <v>0</v>
          </cell>
        </row>
        <row r="295">
          <cell r="S295">
            <v>0</v>
          </cell>
        </row>
        <row r="295">
          <cell r="U295">
            <v>0</v>
          </cell>
        </row>
        <row r="295">
          <cell r="Y295">
            <v>0</v>
          </cell>
          <cell r="Z295">
            <v>0</v>
          </cell>
          <cell r="AA295">
            <v>0</v>
          </cell>
        </row>
        <row r="296">
          <cell r="B296">
            <v>20404</v>
          </cell>
          <cell r="C296" t="str">
            <v>   检察</v>
          </cell>
          <cell r="D296">
            <v>119</v>
          </cell>
          <cell r="E296">
            <v>80</v>
          </cell>
          <cell r="F296">
            <v>80</v>
          </cell>
          <cell r="G296">
            <v>0</v>
          </cell>
          <cell r="H296">
            <v>0</v>
          </cell>
          <cell r="I296">
            <v>0</v>
          </cell>
          <cell r="J296">
            <v>0</v>
          </cell>
          <cell r="K296">
            <v>0</v>
          </cell>
        </row>
        <row r="296">
          <cell r="S296">
            <v>0</v>
          </cell>
          <cell r="T296">
            <v>0</v>
          </cell>
          <cell r="U296">
            <v>80</v>
          </cell>
          <cell r="V296">
            <v>0</v>
          </cell>
        </row>
        <row r="296">
          <cell r="Y296">
            <v>80</v>
          </cell>
          <cell r="Z296">
            <v>0</v>
          </cell>
          <cell r="AA296">
            <v>80</v>
          </cell>
        </row>
        <row r="297">
          <cell r="B297">
            <v>2040401</v>
          </cell>
          <cell r="C297" t="str">
            <v>     行政运行</v>
          </cell>
          <cell r="D297">
            <v>119</v>
          </cell>
          <cell r="E297">
            <v>80</v>
          </cell>
          <cell r="F297">
            <v>80</v>
          </cell>
          <cell r="G297">
            <v>0</v>
          </cell>
          <cell r="H297">
            <v>0</v>
          </cell>
          <cell r="I297">
            <v>0</v>
          </cell>
          <cell r="J297">
            <v>0</v>
          </cell>
          <cell r="K297">
            <v>0</v>
          </cell>
        </row>
        <row r="297">
          <cell r="S297">
            <v>0</v>
          </cell>
        </row>
        <row r="297">
          <cell r="U297">
            <v>80</v>
          </cell>
          <cell r="V297">
            <v>0</v>
          </cell>
        </row>
        <row r="297">
          <cell r="Y297">
            <v>80</v>
          </cell>
          <cell r="Z297">
            <v>0</v>
          </cell>
          <cell r="AA297">
            <v>80</v>
          </cell>
        </row>
        <row r="298">
          <cell r="B298">
            <v>2040402</v>
          </cell>
          <cell r="C298" t="str">
            <v>     一般行政管理事务</v>
          </cell>
          <cell r="D298">
            <v>0</v>
          </cell>
          <cell r="E298">
            <v>0</v>
          </cell>
          <cell r="F298">
            <v>0</v>
          </cell>
          <cell r="G298">
            <v>0</v>
          </cell>
          <cell r="H298">
            <v>0</v>
          </cell>
          <cell r="I298">
            <v>0</v>
          </cell>
          <cell r="J298">
            <v>0</v>
          </cell>
          <cell r="K298">
            <v>0</v>
          </cell>
        </row>
        <row r="298">
          <cell r="S298">
            <v>0</v>
          </cell>
        </row>
        <row r="298">
          <cell r="U298">
            <v>0</v>
          </cell>
        </row>
        <row r="298">
          <cell r="Y298">
            <v>0</v>
          </cell>
          <cell r="Z298">
            <v>0</v>
          </cell>
          <cell r="AA298">
            <v>0</v>
          </cell>
        </row>
        <row r="299">
          <cell r="B299">
            <v>2040403</v>
          </cell>
          <cell r="C299" t="str">
            <v>     机关服务</v>
          </cell>
          <cell r="D299">
            <v>0</v>
          </cell>
          <cell r="E299">
            <v>0</v>
          </cell>
          <cell r="F299">
            <v>0</v>
          </cell>
          <cell r="G299">
            <v>0</v>
          </cell>
          <cell r="H299">
            <v>0</v>
          </cell>
          <cell r="I299">
            <v>0</v>
          </cell>
          <cell r="J299">
            <v>0</v>
          </cell>
          <cell r="K299">
            <v>0</v>
          </cell>
        </row>
        <row r="299">
          <cell r="S299">
            <v>0</v>
          </cell>
        </row>
        <row r="299">
          <cell r="U299">
            <v>0</v>
          </cell>
        </row>
        <row r="299">
          <cell r="Y299">
            <v>0</v>
          </cell>
          <cell r="Z299">
            <v>0</v>
          </cell>
          <cell r="AA299">
            <v>0</v>
          </cell>
        </row>
        <row r="300">
          <cell r="B300">
            <v>2040409</v>
          </cell>
          <cell r="C300" t="str">
            <v>     “两房”建设</v>
          </cell>
          <cell r="D300">
            <v>0</v>
          </cell>
          <cell r="E300">
            <v>0</v>
          </cell>
          <cell r="F300">
            <v>0</v>
          </cell>
          <cell r="G300">
            <v>0</v>
          </cell>
          <cell r="H300">
            <v>0</v>
          </cell>
          <cell r="I300">
            <v>0</v>
          </cell>
          <cell r="J300">
            <v>0</v>
          </cell>
          <cell r="K300">
            <v>0</v>
          </cell>
        </row>
        <row r="300">
          <cell r="S300">
            <v>0</v>
          </cell>
        </row>
        <row r="300">
          <cell r="U300">
            <v>0</v>
          </cell>
        </row>
        <row r="300">
          <cell r="Y300">
            <v>0</v>
          </cell>
          <cell r="Z300">
            <v>0</v>
          </cell>
          <cell r="AA300">
            <v>0</v>
          </cell>
        </row>
        <row r="301">
          <cell r="B301">
            <v>2040410</v>
          </cell>
          <cell r="C301" t="str">
            <v>     检察监督</v>
          </cell>
          <cell r="D301">
            <v>0</v>
          </cell>
          <cell r="E301">
            <v>0</v>
          </cell>
          <cell r="F301">
            <v>0</v>
          </cell>
          <cell r="G301">
            <v>0</v>
          </cell>
          <cell r="H301">
            <v>0</v>
          </cell>
          <cell r="I301">
            <v>0</v>
          </cell>
          <cell r="J301">
            <v>0</v>
          </cell>
          <cell r="K301">
            <v>0</v>
          </cell>
        </row>
        <row r="301">
          <cell r="S301">
            <v>0</v>
          </cell>
        </row>
        <row r="301">
          <cell r="U301">
            <v>0</v>
          </cell>
        </row>
        <row r="301">
          <cell r="Y301">
            <v>0</v>
          </cell>
          <cell r="Z301">
            <v>0</v>
          </cell>
          <cell r="AA301">
            <v>0</v>
          </cell>
        </row>
        <row r="302">
          <cell r="B302">
            <v>2040450</v>
          </cell>
          <cell r="C302" t="str">
            <v>     事业运行</v>
          </cell>
          <cell r="D302">
            <v>0</v>
          </cell>
          <cell r="E302">
            <v>0</v>
          </cell>
          <cell r="F302">
            <v>0</v>
          </cell>
          <cell r="G302">
            <v>0</v>
          </cell>
          <cell r="H302">
            <v>0</v>
          </cell>
          <cell r="I302">
            <v>0</v>
          </cell>
          <cell r="J302">
            <v>0</v>
          </cell>
          <cell r="K302">
            <v>0</v>
          </cell>
        </row>
        <row r="302">
          <cell r="S302">
            <v>0</v>
          </cell>
        </row>
        <row r="302">
          <cell r="U302">
            <v>0</v>
          </cell>
        </row>
        <row r="302">
          <cell r="Y302">
            <v>0</v>
          </cell>
          <cell r="Z302">
            <v>0</v>
          </cell>
          <cell r="AA302">
            <v>0</v>
          </cell>
        </row>
        <row r="303">
          <cell r="B303">
            <v>2040499</v>
          </cell>
          <cell r="C303" t="str">
            <v>     其他检察支出</v>
          </cell>
          <cell r="D303">
            <v>0</v>
          </cell>
          <cell r="E303">
            <v>0</v>
          </cell>
          <cell r="F303">
            <v>0</v>
          </cell>
          <cell r="G303">
            <v>0</v>
          </cell>
          <cell r="H303">
            <v>0</v>
          </cell>
          <cell r="I303">
            <v>0</v>
          </cell>
          <cell r="J303">
            <v>0</v>
          </cell>
          <cell r="K303">
            <v>0</v>
          </cell>
        </row>
        <row r="303">
          <cell r="S303">
            <v>0</v>
          </cell>
        </row>
        <row r="303">
          <cell r="U303">
            <v>0</v>
          </cell>
        </row>
        <row r="303">
          <cell r="Y303">
            <v>0</v>
          </cell>
          <cell r="Z303">
            <v>0</v>
          </cell>
          <cell r="AA303">
            <v>0</v>
          </cell>
        </row>
        <row r="304">
          <cell r="B304">
            <v>20405</v>
          </cell>
          <cell r="C304" t="str">
            <v>   法院</v>
          </cell>
          <cell r="D304">
            <v>157</v>
          </cell>
          <cell r="E304">
            <v>163</v>
          </cell>
          <cell r="F304">
            <v>143</v>
          </cell>
          <cell r="G304">
            <v>0</v>
          </cell>
          <cell r="H304">
            <v>20</v>
          </cell>
          <cell r="I304">
            <v>0</v>
          </cell>
          <cell r="J304">
            <v>0</v>
          </cell>
          <cell r="K304">
            <v>20</v>
          </cell>
        </row>
        <row r="304">
          <cell r="M304">
            <v>0</v>
          </cell>
          <cell r="N304">
            <v>0</v>
          </cell>
          <cell r="O304">
            <v>20</v>
          </cell>
          <cell r="P304">
            <v>0</v>
          </cell>
        </row>
        <row r="304">
          <cell r="S304">
            <v>0</v>
          </cell>
          <cell r="T304">
            <v>-20</v>
          </cell>
          <cell r="U304">
            <v>163</v>
          </cell>
          <cell r="V304">
            <v>0</v>
          </cell>
        </row>
        <row r="304">
          <cell r="Y304">
            <v>163</v>
          </cell>
          <cell r="Z304">
            <v>0</v>
          </cell>
          <cell r="AA304">
            <v>163</v>
          </cell>
        </row>
        <row r="305">
          <cell r="B305">
            <v>2040501</v>
          </cell>
          <cell r="C305" t="str">
            <v>     行政运行</v>
          </cell>
          <cell r="D305">
            <v>122</v>
          </cell>
          <cell r="E305">
            <v>131</v>
          </cell>
          <cell r="F305">
            <v>131</v>
          </cell>
          <cell r="G305">
            <v>0</v>
          </cell>
          <cell r="H305">
            <v>0</v>
          </cell>
          <cell r="I305">
            <v>0</v>
          </cell>
          <cell r="J305">
            <v>0</v>
          </cell>
          <cell r="K305">
            <v>0</v>
          </cell>
        </row>
        <row r="305">
          <cell r="S305">
            <v>0</v>
          </cell>
        </row>
        <row r="305">
          <cell r="U305">
            <v>131</v>
          </cell>
          <cell r="V305">
            <v>0</v>
          </cell>
        </row>
        <row r="305">
          <cell r="Y305">
            <v>131</v>
          </cell>
          <cell r="Z305">
            <v>0</v>
          </cell>
          <cell r="AA305">
            <v>131</v>
          </cell>
        </row>
        <row r="306">
          <cell r="B306">
            <v>2040502</v>
          </cell>
          <cell r="C306" t="str">
            <v>     一般行政管理事务</v>
          </cell>
          <cell r="D306">
            <v>0</v>
          </cell>
          <cell r="E306">
            <v>20</v>
          </cell>
          <cell r="F306">
            <v>0</v>
          </cell>
          <cell r="G306">
            <v>0</v>
          </cell>
          <cell r="H306">
            <v>20</v>
          </cell>
          <cell r="I306">
            <v>0</v>
          </cell>
          <cell r="J306">
            <v>-20</v>
          </cell>
          <cell r="K306">
            <v>0</v>
          </cell>
        </row>
        <row r="306">
          <cell r="S306">
            <v>0</v>
          </cell>
          <cell r="T306">
            <v>-20</v>
          </cell>
          <cell r="U306">
            <v>0</v>
          </cell>
        </row>
        <row r="306">
          <cell r="Y306">
            <v>0</v>
          </cell>
          <cell r="Z306">
            <v>0</v>
          </cell>
          <cell r="AA306">
            <v>0</v>
          </cell>
        </row>
        <row r="307">
          <cell r="B307">
            <v>2040503</v>
          </cell>
          <cell r="C307" t="str">
            <v>     机关服务</v>
          </cell>
          <cell r="D307">
            <v>0</v>
          </cell>
          <cell r="E307">
            <v>0</v>
          </cell>
          <cell r="F307">
            <v>0</v>
          </cell>
          <cell r="G307">
            <v>0</v>
          </cell>
          <cell r="H307">
            <v>0</v>
          </cell>
          <cell r="I307">
            <v>0</v>
          </cell>
          <cell r="J307">
            <v>0</v>
          </cell>
          <cell r="K307">
            <v>0</v>
          </cell>
        </row>
        <row r="307">
          <cell r="S307">
            <v>0</v>
          </cell>
        </row>
        <row r="307">
          <cell r="U307">
            <v>0</v>
          </cell>
        </row>
        <row r="307">
          <cell r="Y307">
            <v>0</v>
          </cell>
          <cell r="Z307">
            <v>0</v>
          </cell>
          <cell r="AA307">
            <v>0</v>
          </cell>
        </row>
        <row r="308">
          <cell r="B308">
            <v>2040504</v>
          </cell>
          <cell r="C308" t="str">
            <v>     案件审判</v>
          </cell>
          <cell r="D308">
            <v>0</v>
          </cell>
          <cell r="E308">
            <v>0</v>
          </cell>
          <cell r="F308">
            <v>0</v>
          </cell>
          <cell r="G308">
            <v>0</v>
          </cell>
          <cell r="H308">
            <v>0</v>
          </cell>
          <cell r="I308">
            <v>0</v>
          </cell>
          <cell r="J308">
            <v>0</v>
          </cell>
          <cell r="K308">
            <v>0</v>
          </cell>
        </row>
        <row r="308">
          <cell r="S308">
            <v>0</v>
          </cell>
        </row>
        <row r="308">
          <cell r="U308">
            <v>0</v>
          </cell>
        </row>
        <row r="308">
          <cell r="Y308">
            <v>0</v>
          </cell>
          <cell r="Z308">
            <v>0</v>
          </cell>
          <cell r="AA308">
            <v>0</v>
          </cell>
        </row>
        <row r="309">
          <cell r="B309">
            <v>2040505</v>
          </cell>
          <cell r="C309" t="str">
            <v>     案件执行</v>
          </cell>
          <cell r="D309">
            <v>0</v>
          </cell>
          <cell r="E309">
            <v>0</v>
          </cell>
          <cell r="F309">
            <v>0</v>
          </cell>
          <cell r="G309">
            <v>0</v>
          </cell>
          <cell r="H309">
            <v>0</v>
          </cell>
          <cell r="I309">
            <v>0</v>
          </cell>
          <cell r="J309">
            <v>0</v>
          </cell>
          <cell r="K309">
            <v>0</v>
          </cell>
        </row>
        <row r="309">
          <cell r="S309">
            <v>0</v>
          </cell>
        </row>
        <row r="309">
          <cell r="U309">
            <v>0</v>
          </cell>
        </row>
        <row r="309">
          <cell r="Y309">
            <v>0</v>
          </cell>
          <cell r="Z309">
            <v>0</v>
          </cell>
          <cell r="AA309">
            <v>0</v>
          </cell>
        </row>
        <row r="310">
          <cell r="B310">
            <v>2040506</v>
          </cell>
          <cell r="C310" t="str">
            <v>     “两庭”建设</v>
          </cell>
          <cell r="D310">
            <v>0</v>
          </cell>
          <cell r="E310">
            <v>0</v>
          </cell>
          <cell r="F310">
            <v>0</v>
          </cell>
          <cell r="G310">
            <v>0</v>
          </cell>
          <cell r="H310">
            <v>0</v>
          </cell>
          <cell r="I310">
            <v>0</v>
          </cell>
          <cell r="J310">
            <v>0</v>
          </cell>
          <cell r="K310">
            <v>0</v>
          </cell>
        </row>
        <row r="310">
          <cell r="S310">
            <v>0</v>
          </cell>
        </row>
        <row r="310">
          <cell r="U310">
            <v>0</v>
          </cell>
        </row>
        <row r="310">
          <cell r="Y310">
            <v>0</v>
          </cell>
          <cell r="Z310">
            <v>0</v>
          </cell>
          <cell r="AA310">
            <v>0</v>
          </cell>
        </row>
        <row r="311">
          <cell r="B311">
            <v>2040550</v>
          </cell>
          <cell r="C311" t="str">
            <v>     事业运行</v>
          </cell>
          <cell r="D311">
            <v>0</v>
          </cell>
          <cell r="E311">
            <v>0</v>
          </cell>
          <cell r="F311">
            <v>0</v>
          </cell>
          <cell r="G311">
            <v>0</v>
          </cell>
          <cell r="H311">
            <v>0</v>
          </cell>
          <cell r="I311">
            <v>0</v>
          </cell>
          <cell r="J311">
            <v>0</v>
          </cell>
          <cell r="K311">
            <v>0</v>
          </cell>
        </row>
        <row r="311">
          <cell r="S311">
            <v>0</v>
          </cell>
        </row>
        <row r="311">
          <cell r="U311">
            <v>0</v>
          </cell>
        </row>
        <row r="311">
          <cell r="Y311">
            <v>0</v>
          </cell>
          <cell r="Z311">
            <v>0</v>
          </cell>
          <cell r="AA311">
            <v>0</v>
          </cell>
        </row>
        <row r="312">
          <cell r="B312">
            <v>2040599</v>
          </cell>
          <cell r="C312" t="str">
            <v>     其他法院支出</v>
          </cell>
          <cell r="D312">
            <v>35</v>
          </cell>
          <cell r="E312">
            <v>12</v>
          </cell>
          <cell r="F312">
            <v>12</v>
          </cell>
          <cell r="G312">
            <v>0</v>
          </cell>
          <cell r="H312">
            <v>0</v>
          </cell>
          <cell r="I312">
            <v>0</v>
          </cell>
          <cell r="J312">
            <v>20</v>
          </cell>
          <cell r="K312">
            <v>20</v>
          </cell>
        </row>
        <row r="312">
          <cell r="O312">
            <v>20</v>
          </cell>
        </row>
        <row r="312">
          <cell r="S312">
            <v>0</v>
          </cell>
        </row>
        <row r="312">
          <cell r="U312">
            <v>32</v>
          </cell>
          <cell r="V312">
            <v>1.66666666666667</v>
          </cell>
        </row>
        <row r="312">
          <cell r="Y312">
            <v>32</v>
          </cell>
          <cell r="Z312">
            <v>0</v>
          </cell>
          <cell r="AA312">
            <v>32</v>
          </cell>
        </row>
        <row r="313">
          <cell r="B313">
            <v>20406</v>
          </cell>
          <cell r="C313" t="str">
            <v>   司法</v>
          </cell>
          <cell r="D313">
            <v>517</v>
          </cell>
          <cell r="E313">
            <v>691</v>
          </cell>
          <cell r="F313">
            <v>515</v>
          </cell>
          <cell r="G313">
            <v>148</v>
          </cell>
          <cell r="H313">
            <v>28</v>
          </cell>
          <cell r="I313">
            <v>0</v>
          </cell>
          <cell r="J313">
            <v>-14</v>
          </cell>
          <cell r="K313">
            <v>23</v>
          </cell>
        </row>
        <row r="313">
          <cell r="M313">
            <v>23</v>
          </cell>
          <cell r="N313">
            <v>7</v>
          </cell>
          <cell r="O313">
            <v>0</v>
          </cell>
          <cell r="P313">
            <v>-7</v>
          </cell>
        </row>
        <row r="313">
          <cell r="S313">
            <v>-32</v>
          </cell>
          <cell r="T313">
            <v>-5</v>
          </cell>
          <cell r="U313">
            <v>677</v>
          </cell>
          <cell r="V313">
            <v>-0.020260492040521</v>
          </cell>
        </row>
        <row r="313">
          <cell r="Y313">
            <v>677</v>
          </cell>
          <cell r="Z313">
            <v>0</v>
          </cell>
          <cell r="AA313">
            <v>677</v>
          </cell>
        </row>
        <row r="314">
          <cell r="B314">
            <v>2040601</v>
          </cell>
          <cell r="C314" t="str">
            <v>     行政运行</v>
          </cell>
          <cell r="D314">
            <v>408</v>
          </cell>
          <cell r="E314">
            <v>383</v>
          </cell>
          <cell r="F314">
            <v>383</v>
          </cell>
          <cell r="G314">
            <v>0</v>
          </cell>
          <cell r="H314">
            <v>0</v>
          </cell>
          <cell r="I314">
            <v>0</v>
          </cell>
          <cell r="J314">
            <v>23</v>
          </cell>
          <cell r="K314">
            <v>23</v>
          </cell>
        </row>
        <row r="314">
          <cell r="M314">
            <v>23</v>
          </cell>
        </row>
        <row r="314">
          <cell r="S314">
            <v>0</v>
          </cell>
        </row>
        <row r="314">
          <cell r="U314">
            <v>406</v>
          </cell>
          <cell r="V314">
            <v>0.0600522193211488</v>
          </cell>
        </row>
        <row r="314">
          <cell r="Y314">
            <v>406</v>
          </cell>
          <cell r="Z314">
            <v>0</v>
          </cell>
          <cell r="AA314">
            <v>406</v>
          </cell>
        </row>
        <row r="315">
          <cell r="B315">
            <v>2040602</v>
          </cell>
          <cell r="C315" t="str">
            <v>     一般行政管理事务</v>
          </cell>
          <cell r="D315">
            <v>15</v>
          </cell>
          <cell r="E315">
            <v>23</v>
          </cell>
          <cell r="F315">
            <v>10</v>
          </cell>
          <cell r="G315">
            <v>0</v>
          </cell>
          <cell r="H315">
            <v>13</v>
          </cell>
          <cell r="I315">
            <v>0</v>
          </cell>
          <cell r="J315">
            <v>-16</v>
          </cell>
          <cell r="K315">
            <v>-3</v>
          </cell>
        </row>
        <row r="315">
          <cell r="P315">
            <v>-3</v>
          </cell>
        </row>
        <row r="315">
          <cell r="S315">
            <v>0</v>
          </cell>
          <cell r="T315">
            <v>-13</v>
          </cell>
          <cell r="U315">
            <v>7</v>
          </cell>
          <cell r="V315">
            <v>-0.695652173913043</v>
          </cell>
        </row>
        <row r="315">
          <cell r="Y315">
            <v>7</v>
          </cell>
          <cell r="Z315">
            <v>0</v>
          </cell>
          <cell r="AA315">
            <v>7</v>
          </cell>
        </row>
        <row r="316">
          <cell r="B316">
            <v>2040603</v>
          </cell>
          <cell r="C316" t="str">
            <v>     机关服务</v>
          </cell>
          <cell r="D316">
            <v>0</v>
          </cell>
          <cell r="E316">
            <v>0</v>
          </cell>
          <cell r="F316">
            <v>0</v>
          </cell>
          <cell r="G316">
            <v>0</v>
          </cell>
          <cell r="H316">
            <v>0</v>
          </cell>
          <cell r="I316">
            <v>0</v>
          </cell>
          <cell r="J316">
            <v>0</v>
          </cell>
          <cell r="K316">
            <v>0</v>
          </cell>
        </row>
        <row r="316">
          <cell r="S316">
            <v>0</v>
          </cell>
        </row>
        <row r="316">
          <cell r="U316">
            <v>0</v>
          </cell>
        </row>
        <row r="316">
          <cell r="Y316">
            <v>0</v>
          </cell>
          <cell r="Z316">
            <v>0</v>
          </cell>
          <cell r="AA316">
            <v>0</v>
          </cell>
        </row>
        <row r="317">
          <cell r="B317">
            <v>2040604</v>
          </cell>
          <cell r="C317" t="str">
            <v>     基层司法业务</v>
          </cell>
          <cell r="D317">
            <v>4</v>
          </cell>
          <cell r="E317">
            <v>26</v>
          </cell>
          <cell r="F317">
            <v>18</v>
          </cell>
          <cell r="G317">
            <v>0</v>
          </cell>
          <cell r="H317">
            <v>8</v>
          </cell>
          <cell r="I317">
            <v>0</v>
          </cell>
          <cell r="J317">
            <v>-5</v>
          </cell>
          <cell r="K317">
            <v>-4</v>
          </cell>
        </row>
        <row r="317">
          <cell r="P317">
            <v>-4</v>
          </cell>
        </row>
        <row r="317">
          <cell r="S317">
            <v>0</v>
          </cell>
          <cell r="T317">
            <v>-1</v>
          </cell>
          <cell r="U317">
            <v>21</v>
          </cell>
          <cell r="V317">
            <v>-0.192307692307692</v>
          </cell>
        </row>
        <row r="317">
          <cell r="Y317">
            <v>21</v>
          </cell>
          <cell r="Z317">
            <v>0</v>
          </cell>
          <cell r="AA317">
            <v>21</v>
          </cell>
        </row>
        <row r="318">
          <cell r="B318">
            <v>2040605</v>
          </cell>
          <cell r="C318" t="str">
            <v>     普法宣传</v>
          </cell>
          <cell r="D318">
            <v>3</v>
          </cell>
          <cell r="E318">
            <v>28</v>
          </cell>
          <cell r="F318">
            <v>5</v>
          </cell>
          <cell r="G318">
            <v>18</v>
          </cell>
          <cell r="H318">
            <v>5</v>
          </cell>
          <cell r="I318">
            <v>0</v>
          </cell>
          <cell r="J318">
            <v>-23</v>
          </cell>
          <cell r="K318">
            <v>0</v>
          </cell>
        </row>
        <row r="318">
          <cell r="S318">
            <v>-18</v>
          </cell>
          <cell r="T318">
            <v>-5</v>
          </cell>
          <cell r="U318">
            <v>5</v>
          </cell>
          <cell r="V318">
            <v>-0.821428571428571</v>
          </cell>
        </row>
        <row r="318">
          <cell r="Y318">
            <v>5</v>
          </cell>
          <cell r="Z318">
            <v>0</v>
          </cell>
          <cell r="AA318">
            <v>5</v>
          </cell>
        </row>
        <row r="319">
          <cell r="B319">
            <v>2040606</v>
          </cell>
          <cell r="C319" t="str">
            <v>     律师管理</v>
          </cell>
          <cell r="D319">
            <v>0</v>
          </cell>
          <cell r="E319">
            <v>0</v>
          </cell>
          <cell r="F319">
            <v>0</v>
          </cell>
          <cell r="G319">
            <v>0</v>
          </cell>
          <cell r="H319">
            <v>0</v>
          </cell>
          <cell r="I319">
            <v>0</v>
          </cell>
          <cell r="J319">
            <v>0</v>
          </cell>
          <cell r="K319">
            <v>0</v>
          </cell>
        </row>
        <row r="319">
          <cell r="S319">
            <v>0</v>
          </cell>
        </row>
        <row r="319">
          <cell r="U319">
            <v>0</v>
          </cell>
        </row>
        <row r="319">
          <cell r="Y319">
            <v>0</v>
          </cell>
          <cell r="Z319">
            <v>0</v>
          </cell>
          <cell r="AA319">
            <v>0</v>
          </cell>
        </row>
        <row r="320">
          <cell r="B320">
            <v>2040607</v>
          </cell>
          <cell r="C320" t="str">
            <v>     公共法律服务</v>
          </cell>
          <cell r="D320">
            <v>41</v>
          </cell>
          <cell r="E320">
            <v>65</v>
          </cell>
          <cell r="F320">
            <v>63</v>
          </cell>
          <cell r="G320">
            <v>0</v>
          </cell>
          <cell r="H320">
            <v>2</v>
          </cell>
          <cell r="I320">
            <v>0</v>
          </cell>
          <cell r="J320">
            <v>1</v>
          </cell>
          <cell r="K320">
            <v>0</v>
          </cell>
        </row>
        <row r="320">
          <cell r="S320">
            <v>0</v>
          </cell>
          <cell r="T320">
            <v>1</v>
          </cell>
          <cell r="U320">
            <v>66</v>
          </cell>
          <cell r="V320">
            <v>0.0153846153846154</v>
          </cell>
        </row>
        <row r="320">
          <cell r="Y320">
            <v>66</v>
          </cell>
          <cell r="Z320">
            <v>0</v>
          </cell>
          <cell r="AA320">
            <v>66</v>
          </cell>
        </row>
        <row r="321">
          <cell r="B321">
            <v>2040608</v>
          </cell>
          <cell r="C321" t="str">
            <v>     国家统一法律职业资格考试</v>
          </cell>
          <cell r="D321">
            <v>0</v>
          </cell>
          <cell r="E321">
            <v>0</v>
          </cell>
          <cell r="F321">
            <v>0</v>
          </cell>
          <cell r="G321">
            <v>0</v>
          </cell>
          <cell r="H321">
            <v>0</v>
          </cell>
          <cell r="I321">
            <v>0</v>
          </cell>
          <cell r="J321">
            <v>0</v>
          </cell>
          <cell r="K321">
            <v>0</v>
          </cell>
        </row>
        <row r="321">
          <cell r="S321">
            <v>0</v>
          </cell>
        </row>
        <row r="321">
          <cell r="U321">
            <v>0</v>
          </cell>
        </row>
        <row r="321">
          <cell r="Y321">
            <v>0</v>
          </cell>
          <cell r="Z321">
            <v>0</v>
          </cell>
          <cell r="AA321">
            <v>0</v>
          </cell>
        </row>
        <row r="322">
          <cell r="B322">
            <v>2040609</v>
          </cell>
          <cell r="C322" t="str">
            <v>     仲裁</v>
          </cell>
        </row>
        <row r="322">
          <cell r="G322">
            <v>0</v>
          </cell>
        </row>
        <row r="322">
          <cell r="J322">
            <v>0</v>
          </cell>
          <cell r="K322">
            <v>0</v>
          </cell>
        </row>
        <row r="322">
          <cell r="S322">
            <v>0</v>
          </cell>
        </row>
        <row r="322">
          <cell r="U322">
            <v>0</v>
          </cell>
        </row>
        <row r="322">
          <cell r="Y322">
            <v>0</v>
          </cell>
          <cell r="Z322">
            <v>0</v>
          </cell>
          <cell r="AA322">
            <v>0</v>
          </cell>
        </row>
        <row r="323">
          <cell r="B323">
            <v>2040610</v>
          </cell>
          <cell r="C323" t="str">
            <v>     社区矫正</v>
          </cell>
          <cell r="D323">
            <v>20</v>
          </cell>
          <cell r="E323">
            <v>25</v>
          </cell>
          <cell r="F323">
            <v>25</v>
          </cell>
          <cell r="G323">
            <v>0</v>
          </cell>
          <cell r="H323">
            <v>0</v>
          </cell>
          <cell r="I323">
            <v>0</v>
          </cell>
          <cell r="J323">
            <v>13</v>
          </cell>
          <cell r="K323">
            <v>0</v>
          </cell>
        </row>
        <row r="323">
          <cell r="S323">
            <v>0</v>
          </cell>
          <cell r="T323">
            <v>13</v>
          </cell>
          <cell r="U323">
            <v>38</v>
          </cell>
          <cell r="V323">
            <v>0.52</v>
          </cell>
        </row>
        <row r="323">
          <cell r="Y323">
            <v>38</v>
          </cell>
          <cell r="Z323">
            <v>0</v>
          </cell>
          <cell r="AA323">
            <v>38</v>
          </cell>
        </row>
        <row r="324">
          <cell r="B324">
            <v>2040611</v>
          </cell>
          <cell r="C324" t="str">
            <v>     司法鉴定</v>
          </cell>
        </row>
        <row r="324">
          <cell r="G324">
            <v>0</v>
          </cell>
        </row>
        <row r="324">
          <cell r="J324">
            <v>0</v>
          </cell>
          <cell r="K324">
            <v>0</v>
          </cell>
        </row>
        <row r="324">
          <cell r="S324">
            <v>0</v>
          </cell>
        </row>
        <row r="324">
          <cell r="U324">
            <v>0</v>
          </cell>
        </row>
        <row r="324">
          <cell r="Y324">
            <v>0</v>
          </cell>
          <cell r="Z324">
            <v>0</v>
          </cell>
          <cell r="AA324">
            <v>0</v>
          </cell>
        </row>
        <row r="325">
          <cell r="B325">
            <v>2040612</v>
          </cell>
          <cell r="C325" t="str">
            <v>     法制建设</v>
          </cell>
          <cell r="D325">
            <v>0</v>
          </cell>
          <cell r="E325">
            <v>11</v>
          </cell>
          <cell r="F325">
            <v>11</v>
          </cell>
          <cell r="G325">
            <v>0</v>
          </cell>
          <cell r="H325">
            <v>0</v>
          </cell>
          <cell r="I325">
            <v>0</v>
          </cell>
          <cell r="J325">
            <v>7</v>
          </cell>
          <cell r="K325">
            <v>7</v>
          </cell>
        </row>
        <row r="325">
          <cell r="N325">
            <v>7</v>
          </cell>
        </row>
        <row r="325">
          <cell r="S325">
            <v>0</v>
          </cell>
        </row>
        <row r="325">
          <cell r="U325">
            <v>18</v>
          </cell>
          <cell r="V325">
            <v>0.636363636363636</v>
          </cell>
        </row>
        <row r="325">
          <cell r="Y325">
            <v>18</v>
          </cell>
          <cell r="Z325">
            <v>0</v>
          </cell>
          <cell r="AA325">
            <v>18</v>
          </cell>
        </row>
        <row r="326">
          <cell r="B326">
            <v>2040613</v>
          </cell>
          <cell r="C326" t="str">
            <v>     信息化建设</v>
          </cell>
          <cell r="D326">
            <v>0</v>
          </cell>
          <cell r="E326">
            <v>0</v>
          </cell>
          <cell r="F326">
            <v>0</v>
          </cell>
          <cell r="G326">
            <v>0</v>
          </cell>
          <cell r="H326">
            <v>0</v>
          </cell>
          <cell r="I326">
            <v>0</v>
          </cell>
          <cell r="J326">
            <v>0</v>
          </cell>
          <cell r="K326">
            <v>0</v>
          </cell>
        </row>
        <row r="326">
          <cell r="S326">
            <v>0</v>
          </cell>
        </row>
        <row r="326">
          <cell r="U326">
            <v>0</v>
          </cell>
        </row>
        <row r="326">
          <cell r="Y326">
            <v>0</v>
          </cell>
          <cell r="Z326">
            <v>0</v>
          </cell>
          <cell r="AA326">
            <v>0</v>
          </cell>
        </row>
        <row r="327">
          <cell r="B327">
            <v>2040650</v>
          </cell>
          <cell r="C327" t="str">
            <v>     事业运行</v>
          </cell>
          <cell r="D327">
            <v>0</v>
          </cell>
          <cell r="E327">
            <v>0</v>
          </cell>
          <cell r="F327">
            <v>0</v>
          </cell>
          <cell r="G327">
            <v>0</v>
          </cell>
          <cell r="H327">
            <v>0</v>
          </cell>
          <cell r="I327">
            <v>0</v>
          </cell>
          <cell r="J327">
            <v>0</v>
          </cell>
          <cell r="K327">
            <v>0</v>
          </cell>
        </row>
        <row r="327">
          <cell r="S327">
            <v>0</v>
          </cell>
        </row>
        <row r="327">
          <cell r="U327">
            <v>0</v>
          </cell>
        </row>
        <row r="327">
          <cell r="Y327">
            <v>0</v>
          </cell>
          <cell r="Z327">
            <v>0</v>
          </cell>
          <cell r="AA327">
            <v>0</v>
          </cell>
        </row>
        <row r="328">
          <cell r="B328">
            <v>2040699</v>
          </cell>
          <cell r="C328" t="str">
            <v>     其他司法支出</v>
          </cell>
          <cell r="D328">
            <v>26</v>
          </cell>
          <cell r="E328">
            <v>130</v>
          </cell>
          <cell r="F328">
            <v>0</v>
          </cell>
          <cell r="G328">
            <v>130</v>
          </cell>
          <cell r="H328">
            <v>0</v>
          </cell>
          <cell r="I328">
            <v>0</v>
          </cell>
          <cell r="J328">
            <v>-14</v>
          </cell>
          <cell r="K328">
            <v>0</v>
          </cell>
        </row>
        <row r="328">
          <cell r="S328">
            <v>-14</v>
          </cell>
        </row>
        <row r="328">
          <cell r="U328">
            <v>116</v>
          </cell>
          <cell r="V328">
            <v>-0.107692307692308</v>
          </cell>
        </row>
        <row r="328">
          <cell r="Y328">
            <v>116</v>
          </cell>
          <cell r="Z328">
            <v>0</v>
          </cell>
          <cell r="AA328">
            <v>116</v>
          </cell>
        </row>
        <row r="329">
          <cell r="B329">
            <v>20407</v>
          </cell>
          <cell r="C329" t="str">
            <v>   监狱</v>
          </cell>
          <cell r="D329">
            <v>0</v>
          </cell>
          <cell r="E329">
            <v>0</v>
          </cell>
          <cell r="F329">
            <v>0</v>
          </cell>
          <cell r="G329">
            <v>0</v>
          </cell>
          <cell r="H329">
            <v>0</v>
          </cell>
          <cell r="I329">
            <v>0</v>
          </cell>
          <cell r="J329">
            <v>0</v>
          </cell>
          <cell r="K329">
            <v>0</v>
          </cell>
        </row>
        <row r="329">
          <cell r="S329">
            <v>0</v>
          </cell>
          <cell r="T329">
            <v>0</v>
          </cell>
          <cell r="U329">
            <v>0</v>
          </cell>
        </row>
        <row r="329">
          <cell r="Y329">
            <v>0</v>
          </cell>
          <cell r="Z329">
            <v>0</v>
          </cell>
          <cell r="AA329">
            <v>0</v>
          </cell>
        </row>
        <row r="330">
          <cell r="B330">
            <v>2040701</v>
          </cell>
          <cell r="C330" t="str">
            <v>     行政运行</v>
          </cell>
          <cell r="D330">
            <v>0</v>
          </cell>
          <cell r="E330">
            <v>0</v>
          </cell>
          <cell r="F330">
            <v>0</v>
          </cell>
          <cell r="G330">
            <v>0</v>
          </cell>
          <cell r="H330">
            <v>0</v>
          </cell>
          <cell r="I330">
            <v>0</v>
          </cell>
          <cell r="J330">
            <v>0</v>
          </cell>
          <cell r="K330">
            <v>0</v>
          </cell>
        </row>
        <row r="330">
          <cell r="S330">
            <v>0</v>
          </cell>
        </row>
        <row r="330">
          <cell r="U330">
            <v>0</v>
          </cell>
        </row>
        <row r="330">
          <cell r="Y330">
            <v>0</v>
          </cell>
          <cell r="Z330">
            <v>0</v>
          </cell>
          <cell r="AA330">
            <v>0</v>
          </cell>
        </row>
        <row r="331">
          <cell r="B331">
            <v>2040702</v>
          </cell>
          <cell r="C331" t="str">
            <v>     一般行政管理事务</v>
          </cell>
          <cell r="D331">
            <v>0</v>
          </cell>
          <cell r="E331">
            <v>0</v>
          </cell>
          <cell r="F331">
            <v>0</v>
          </cell>
          <cell r="G331">
            <v>0</v>
          </cell>
          <cell r="H331">
            <v>0</v>
          </cell>
          <cell r="I331">
            <v>0</v>
          </cell>
          <cell r="J331">
            <v>0</v>
          </cell>
          <cell r="K331">
            <v>0</v>
          </cell>
        </row>
        <row r="331">
          <cell r="S331">
            <v>0</v>
          </cell>
        </row>
        <row r="331">
          <cell r="U331">
            <v>0</v>
          </cell>
        </row>
        <row r="331">
          <cell r="Y331">
            <v>0</v>
          </cell>
          <cell r="Z331">
            <v>0</v>
          </cell>
          <cell r="AA331">
            <v>0</v>
          </cell>
        </row>
        <row r="332">
          <cell r="B332">
            <v>2040703</v>
          </cell>
          <cell r="C332" t="str">
            <v>     机关服务</v>
          </cell>
          <cell r="D332">
            <v>0</v>
          </cell>
          <cell r="E332">
            <v>0</v>
          </cell>
          <cell r="F332">
            <v>0</v>
          </cell>
          <cell r="G332">
            <v>0</v>
          </cell>
          <cell r="H332">
            <v>0</v>
          </cell>
          <cell r="I332">
            <v>0</v>
          </cell>
          <cell r="J332">
            <v>0</v>
          </cell>
          <cell r="K332">
            <v>0</v>
          </cell>
        </row>
        <row r="332">
          <cell r="S332">
            <v>0</v>
          </cell>
        </row>
        <row r="332">
          <cell r="U332">
            <v>0</v>
          </cell>
        </row>
        <row r="332">
          <cell r="Y332">
            <v>0</v>
          </cell>
          <cell r="Z332">
            <v>0</v>
          </cell>
          <cell r="AA332">
            <v>0</v>
          </cell>
        </row>
        <row r="333">
          <cell r="B333">
            <v>2040704</v>
          </cell>
          <cell r="C333" t="str">
            <v>     犯人生活</v>
          </cell>
          <cell r="D333">
            <v>0</v>
          </cell>
          <cell r="E333">
            <v>0</v>
          </cell>
          <cell r="F333">
            <v>0</v>
          </cell>
          <cell r="G333">
            <v>0</v>
          </cell>
          <cell r="H333">
            <v>0</v>
          </cell>
          <cell r="I333">
            <v>0</v>
          </cell>
          <cell r="J333">
            <v>0</v>
          </cell>
          <cell r="K333">
            <v>0</v>
          </cell>
        </row>
        <row r="333">
          <cell r="S333">
            <v>0</v>
          </cell>
        </row>
        <row r="333">
          <cell r="U333">
            <v>0</v>
          </cell>
        </row>
        <row r="333">
          <cell r="Y333">
            <v>0</v>
          </cell>
          <cell r="Z333">
            <v>0</v>
          </cell>
          <cell r="AA333">
            <v>0</v>
          </cell>
        </row>
        <row r="334">
          <cell r="B334">
            <v>2040705</v>
          </cell>
          <cell r="C334" t="str">
            <v>     犯人改造</v>
          </cell>
          <cell r="D334">
            <v>0</v>
          </cell>
          <cell r="E334">
            <v>0</v>
          </cell>
          <cell r="F334">
            <v>0</v>
          </cell>
          <cell r="G334">
            <v>0</v>
          </cell>
          <cell r="H334">
            <v>0</v>
          </cell>
          <cell r="I334">
            <v>0</v>
          </cell>
          <cell r="J334">
            <v>0</v>
          </cell>
          <cell r="K334">
            <v>0</v>
          </cell>
        </row>
        <row r="334">
          <cell r="S334">
            <v>0</v>
          </cell>
        </row>
        <row r="334">
          <cell r="U334">
            <v>0</v>
          </cell>
        </row>
        <row r="334">
          <cell r="Y334">
            <v>0</v>
          </cell>
          <cell r="Z334">
            <v>0</v>
          </cell>
          <cell r="AA334">
            <v>0</v>
          </cell>
        </row>
        <row r="335">
          <cell r="B335">
            <v>2040706</v>
          </cell>
          <cell r="C335" t="str">
            <v>     狱政设施建设</v>
          </cell>
          <cell r="D335">
            <v>0</v>
          </cell>
          <cell r="E335">
            <v>0</v>
          </cell>
          <cell r="F335">
            <v>0</v>
          </cell>
          <cell r="G335">
            <v>0</v>
          </cell>
          <cell r="H335">
            <v>0</v>
          </cell>
          <cell r="I335">
            <v>0</v>
          </cell>
          <cell r="J335">
            <v>0</v>
          </cell>
          <cell r="K335">
            <v>0</v>
          </cell>
        </row>
        <row r="335">
          <cell r="S335">
            <v>0</v>
          </cell>
        </row>
        <row r="335">
          <cell r="U335">
            <v>0</v>
          </cell>
        </row>
        <row r="335">
          <cell r="Y335">
            <v>0</v>
          </cell>
          <cell r="Z335">
            <v>0</v>
          </cell>
          <cell r="AA335">
            <v>0</v>
          </cell>
        </row>
        <row r="336">
          <cell r="B336">
            <v>2040707</v>
          </cell>
          <cell r="C336" t="str">
            <v>     信息化建设</v>
          </cell>
          <cell r="D336">
            <v>0</v>
          </cell>
          <cell r="E336">
            <v>0</v>
          </cell>
          <cell r="F336">
            <v>0</v>
          </cell>
          <cell r="G336">
            <v>0</v>
          </cell>
          <cell r="H336">
            <v>0</v>
          </cell>
          <cell r="I336">
            <v>0</v>
          </cell>
          <cell r="J336">
            <v>0</v>
          </cell>
          <cell r="K336">
            <v>0</v>
          </cell>
        </row>
        <row r="336">
          <cell r="S336">
            <v>0</v>
          </cell>
        </row>
        <row r="336">
          <cell r="U336">
            <v>0</v>
          </cell>
        </row>
        <row r="336">
          <cell r="Y336">
            <v>0</v>
          </cell>
          <cell r="Z336">
            <v>0</v>
          </cell>
          <cell r="AA336">
            <v>0</v>
          </cell>
        </row>
        <row r="337">
          <cell r="B337">
            <v>2040750</v>
          </cell>
          <cell r="C337" t="str">
            <v>     事业运行</v>
          </cell>
          <cell r="D337">
            <v>0</v>
          </cell>
          <cell r="E337">
            <v>0</v>
          </cell>
          <cell r="F337">
            <v>0</v>
          </cell>
          <cell r="G337">
            <v>0</v>
          </cell>
          <cell r="H337">
            <v>0</v>
          </cell>
          <cell r="I337">
            <v>0</v>
          </cell>
          <cell r="J337">
            <v>0</v>
          </cell>
          <cell r="K337">
            <v>0</v>
          </cell>
        </row>
        <row r="337">
          <cell r="S337">
            <v>0</v>
          </cell>
        </row>
        <row r="337">
          <cell r="U337">
            <v>0</v>
          </cell>
        </row>
        <row r="337">
          <cell r="Y337">
            <v>0</v>
          </cell>
          <cell r="Z337">
            <v>0</v>
          </cell>
          <cell r="AA337">
            <v>0</v>
          </cell>
        </row>
        <row r="338">
          <cell r="B338">
            <v>2040799</v>
          </cell>
          <cell r="C338" t="str">
            <v>     其他监狱支出</v>
          </cell>
          <cell r="D338">
            <v>0</v>
          </cell>
          <cell r="E338">
            <v>0</v>
          </cell>
          <cell r="F338">
            <v>0</v>
          </cell>
          <cell r="G338">
            <v>0</v>
          </cell>
          <cell r="H338">
            <v>0</v>
          </cell>
          <cell r="I338">
            <v>0</v>
          </cell>
          <cell r="J338">
            <v>0</v>
          </cell>
          <cell r="K338">
            <v>0</v>
          </cell>
        </row>
        <row r="338">
          <cell r="S338">
            <v>0</v>
          </cell>
        </row>
        <row r="338">
          <cell r="U338">
            <v>0</v>
          </cell>
        </row>
        <row r="338">
          <cell r="Y338">
            <v>0</v>
          </cell>
          <cell r="Z338">
            <v>0</v>
          </cell>
          <cell r="AA338">
            <v>0</v>
          </cell>
        </row>
        <row r="339">
          <cell r="B339">
            <v>20408</v>
          </cell>
          <cell r="C339" t="str">
            <v>   强制隔离戒毒</v>
          </cell>
          <cell r="D339">
            <v>0</v>
          </cell>
          <cell r="E339">
            <v>0</v>
          </cell>
          <cell r="F339">
            <v>0</v>
          </cell>
          <cell r="G339">
            <v>0</v>
          </cell>
          <cell r="H339">
            <v>0</v>
          </cell>
          <cell r="I339">
            <v>0</v>
          </cell>
          <cell r="J339">
            <v>0</v>
          </cell>
          <cell r="K339">
            <v>0</v>
          </cell>
        </row>
        <row r="339">
          <cell r="S339">
            <v>0</v>
          </cell>
          <cell r="T339">
            <v>0</v>
          </cell>
          <cell r="U339">
            <v>0</v>
          </cell>
        </row>
        <row r="339">
          <cell r="Y339">
            <v>0</v>
          </cell>
          <cell r="Z339">
            <v>0</v>
          </cell>
          <cell r="AA339">
            <v>0</v>
          </cell>
        </row>
        <row r="340">
          <cell r="B340">
            <v>2040801</v>
          </cell>
          <cell r="C340" t="str">
            <v>     行政运行</v>
          </cell>
          <cell r="D340">
            <v>0</v>
          </cell>
          <cell r="E340">
            <v>0</v>
          </cell>
          <cell r="F340">
            <v>0</v>
          </cell>
          <cell r="G340">
            <v>0</v>
          </cell>
          <cell r="H340">
            <v>0</v>
          </cell>
          <cell r="I340">
            <v>0</v>
          </cell>
          <cell r="J340">
            <v>0</v>
          </cell>
          <cell r="K340">
            <v>0</v>
          </cell>
        </row>
        <row r="340">
          <cell r="S340">
            <v>0</v>
          </cell>
        </row>
        <row r="340">
          <cell r="U340">
            <v>0</v>
          </cell>
        </row>
        <row r="340">
          <cell r="Y340">
            <v>0</v>
          </cell>
          <cell r="Z340">
            <v>0</v>
          </cell>
          <cell r="AA340">
            <v>0</v>
          </cell>
        </row>
        <row r="341">
          <cell r="B341">
            <v>2040802</v>
          </cell>
          <cell r="C341" t="str">
            <v>     一般行政管理事务</v>
          </cell>
          <cell r="D341">
            <v>0</v>
          </cell>
          <cell r="E341">
            <v>0</v>
          </cell>
          <cell r="F341">
            <v>0</v>
          </cell>
          <cell r="G341">
            <v>0</v>
          </cell>
          <cell r="H341">
            <v>0</v>
          </cell>
          <cell r="I341">
            <v>0</v>
          </cell>
          <cell r="J341">
            <v>0</v>
          </cell>
          <cell r="K341">
            <v>0</v>
          </cell>
        </row>
        <row r="341">
          <cell r="S341">
            <v>0</v>
          </cell>
        </row>
        <row r="341">
          <cell r="U341">
            <v>0</v>
          </cell>
        </row>
        <row r="341">
          <cell r="Y341">
            <v>0</v>
          </cell>
          <cell r="Z341">
            <v>0</v>
          </cell>
          <cell r="AA341">
            <v>0</v>
          </cell>
        </row>
        <row r="342">
          <cell r="B342">
            <v>2040803</v>
          </cell>
          <cell r="C342" t="str">
            <v>     机关服务</v>
          </cell>
          <cell r="D342">
            <v>0</v>
          </cell>
          <cell r="E342">
            <v>0</v>
          </cell>
          <cell r="F342">
            <v>0</v>
          </cell>
          <cell r="G342">
            <v>0</v>
          </cell>
          <cell r="H342">
            <v>0</v>
          </cell>
          <cell r="I342">
            <v>0</v>
          </cell>
          <cell r="J342">
            <v>0</v>
          </cell>
          <cell r="K342">
            <v>0</v>
          </cell>
        </row>
        <row r="342">
          <cell r="S342">
            <v>0</v>
          </cell>
        </row>
        <row r="342">
          <cell r="U342">
            <v>0</v>
          </cell>
        </row>
        <row r="342">
          <cell r="Y342">
            <v>0</v>
          </cell>
          <cell r="Z342">
            <v>0</v>
          </cell>
          <cell r="AA342">
            <v>0</v>
          </cell>
        </row>
        <row r="343">
          <cell r="B343">
            <v>2040804</v>
          </cell>
          <cell r="C343" t="str">
            <v>     强制隔离戒毒人员生活</v>
          </cell>
          <cell r="D343">
            <v>0</v>
          </cell>
          <cell r="E343">
            <v>0</v>
          </cell>
          <cell r="F343">
            <v>0</v>
          </cell>
          <cell r="G343">
            <v>0</v>
          </cell>
          <cell r="H343">
            <v>0</v>
          </cell>
          <cell r="I343">
            <v>0</v>
          </cell>
          <cell r="J343">
            <v>0</v>
          </cell>
          <cell r="K343">
            <v>0</v>
          </cell>
        </row>
        <row r="343">
          <cell r="S343">
            <v>0</v>
          </cell>
        </row>
        <row r="343">
          <cell r="U343">
            <v>0</v>
          </cell>
        </row>
        <row r="343">
          <cell r="Y343">
            <v>0</v>
          </cell>
          <cell r="Z343">
            <v>0</v>
          </cell>
          <cell r="AA343">
            <v>0</v>
          </cell>
        </row>
        <row r="344">
          <cell r="B344">
            <v>2040805</v>
          </cell>
          <cell r="C344" t="str">
            <v>     强制隔离戒毒人员教育</v>
          </cell>
          <cell r="D344">
            <v>0</v>
          </cell>
          <cell r="E344">
            <v>0</v>
          </cell>
          <cell r="F344">
            <v>0</v>
          </cell>
          <cell r="G344">
            <v>0</v>
          </cell>
          <cell r="H344">
            <v>0</v>
          </cell>
          <cell r="I344">
            <v>0</v>
          </cell>
          <cell r="J344">
            <v>0</v>
          </cell>
          <cell r="K344">
            <v>0</v>
          </cell>
        </row>
        <row r="344">
          <cell r="S344">
            <v>0</v>
          </cell>
        </row>
        <row r="344">
          <cell r="U344">
            <v>0</v>
          </cell>
        </row>
        <row r="344">
          <cell r="Y344">
            <v>0</v>
          </cell>
          <cell r="Z344">
            <v>0</v>
          </cell>
          <cell r="AA344">
            <v>0</v>
          </cell>
        </row>
        <row r="345">
          <cell r="B345">
            <v>2040806</v>
          </cell>
          <cell r="C345" t="str">
            <v>     所政设施建设</v>
          </cell>
          <cell r="D345">
            <v>0</v>
          </cell>
          <cell r="E345">
            <v>0</v>
          </cell>
          <cell r="F345">
            <v>0</v>
          </cell>
          <cell r="G345">
            <v>0</v>
          </cell>
          <cell r="H345">
            <v>0</v>
          </cell>
          <cell r="I345">
            <v>0</v>
          </cell>
          <cell r="J345">
            <v>0</v>
          </cell>
          <cell r="K345">
            <v>0</v>
          </cell>
        </row>
        <row r="345">
          <cell r="S345">
            <v>0</v>
          </cell>
        </row>
        <row r="345">
          <cell r="U345">
            <v>0</v>
          </cell>
        </row>
        <row r="345">
          <cell r="Y345">
            <v>0</v>
          </cell>
          <cell r="Z345">
            <v>0</v>
          </cell>
          <cell r="AA345">
            <v>0</v>
          </cell>
        </row>
        <row r="346">
          <cell r="B346">
            <v>2040807</v>
          </cell>
          <cell r="C346" t="str">
            <v>     信息化建设</v>
          </cell>
          <cell r="D346">
            <v>0</v>
          </cell>
          <cell r="E346">
            <v>0</v>
          </cell>
          <cell r="F346">
            <v>0</v>
          </cell>
          <cell r="G346">
            <v>0</v>
          </cell>
          <cell r="H346">
            <v>0</v>
          </cell>
          <cell r="I346">
            <v>0</v>
          </cell>
          <cell r="J346">
            <v>0</v>
          </cell>
          <cell r="K346">
            <v>0</v>
          </cell>
        </row>
        <row r="346">
          <cell r="S346">
            <v>0</v>
          </cell>
        </row>
        <row r="346">
          <cell r="U346">
            <v>0</v>
          </cell>
        </row>
        <row r="346">
          <cell r="Y346">
            <v>0</v>
          </cell>
          <cell r="Z346">
            <v>0</v>
          </cell>
          <cell r="AA346">
            <v>0</v>
          </cell>
        </row>
        <row r="347">
          <cell r="B347">
            <v>2040850</v>
          </cell>
          <cell r="C347" t="str">
            <v>     事业运行</v>
          </cell>
          <cell r="D347">
            <v>0</v>
          </cell>
          <cell r="E347">
            <v>0</v>
          </cell>
          <cell r="F347">
            <v>0</v>
          </cell>
          <cell r="G347">
            <v>0</v>
          </cell>
          <cell r="H347">
            <v>0</v>
          </cell>
          <cell r="I347">
            <v>0</v>
          </cell>
          <cell r="J347">
            <v>0</v>
          </cell>
          <cell r="K347">
            <v>0</v>
          </cell>
        </row>
        <row r="347">
          <cell r="S347">
            <v>0</v>
          </cell>
        </row>
        <row r="347">
          <cell r="U347">
            <v>0</v>
          </cell>
        </row>
        <row r="347">
          <cell r="Y347">
            <v>0</v>
          </cell>
          <cell r="Z347">
            <v>0</v>
          </cell>
          <cell r="AA347">
            <v>0</v>
          </cell>
        </row>
        <row r="348">
          <cell r="B348">
            <v>2040899</v>
          </cell>
          <cell r="C348" t="str">
            <v>     其他强制隔离戒毒支出</v>
          </cell>
          <cell r="D348">
            <v>0</v>
          </cell>
          <cell r="E348">
            <v>0</v>
          </cell>
          <cell r="F348">
            <v>0</v>
          </cell>
          <cell r="G348">
            <v>0</v>
          </cell>
          <cell r="H348">
            <v>0</v>
          </cell>
          <cell r="I348">
            <v>0</v>
          </cell>
          <cell r="J348">
            <v>0</v>
          </cell>
          <cell r="K348">
            <v>0</v>
          </cell>
        </row>
        <row r="348">
          <cell r="S348">
            <v>0</v>
          </cell>
        </row>
        <row r="348">
          <cell r="U348">
            <v>0</v>
          </cell>
        </row>
        <row r="348">
          <cell r="Y348">
            <v>0</v>
          </cell>
          <cell r="Z348">
            <v>0</v>
          </cell>
          <cell r="AA348">
            <v>0</v>
          </cell>
        </row>
        <row r="349">
          <cell r="B349">
            <v>20409</v>
          </cell>
          <cell r="C349" t="str">
            <v>   国家保密</v>
          </cell>
          <cell r="D349">
            <v>0</v>
          </cell>
          <cell r="E349">
            <v>0</v>
          </cell>
          <cell r="F349">
            <v>0</v>
          </cell>
          <cell r="G349">
            <v>0</v>
          </cell>
          <cell r="H349">
            <v>0</v>
          </cell>
          <cell r="I349">
            <v>0</v>
          </cell>
          <cell r="J349">
            <v>0</v>
          </cell>
          <cell r="K349">
            <v>0</v>
          </cell>
        </row>
        <row r="349">
          <cell r="S349">
            <v>0</v>
          </cell>
          <cell r="T349">
            <v>0</v>
          </cell>
          <cell r="U349">
            <v>0</v>
          </cell>
        </row>
        <row r="349">
          <cell r="Y349">
            <v>0</v>
          </cell>
          <cell r="Z349">
            <v>0</v>
          </cell>
          <cell r="AA349">
            <v>0</v>
          </cell>
        </row>
        <row r="350">
          <cell r="B350">
            <v>2040901</v>
          </cell>
          <cell r="C350" t="str">
            <v>     行政运行</v>
          </cell>
          <cell r="D350">
            <v>0</v>
          </cell>
          <cell r="E350">
            <v>0</v>
          </cell>
          <cell r="F350">
            <v>0</v>
          </cell>
          <cell r="G350">
            <v>0</v>
          </cell>
          <cell r="H350">
            <v>0</v>
          </cell>
          <cell r="I350">
            <v>0</v>
          </cell>
          <cell r="J350">
            <v>0</v>
          </cell>
          <cell r="K350">
            <v>0</v>
          </cell>
        </row>
        <row r="350">
          <cell r="S350">
            <v>0</v>
          </cell>
        </row>
        <row r="350">
          <cell r="U350">
            <v>0</v>
          </cell>
        </row>
        <row r="350">
          <cell r="Y350">
            <v>0</v>
          </cell>
          <cell r="Z350">
            <v>0</v>
          </cell>
          <cell r="AA350">
            <v>0</v>
          </cell>
        </row>
        <row r="351">
          <cell r="B351">
            <v>2040902</v>
          </cell>
          <cell r="C351" t="str">
            <v>     一般行政管理事务</v>
          </cell>
          <cell r="D351">
            <v>0</v>
          </cell>
          <cell r="E351">
            <v>0</v>
          </cell>
          <cell r="F351">
            <v>0</v>
          </cell>
          <cell r="G351">
            <v>0</v>
          </cell>
          <cell r="H351">
            <v>0</v>
          </cell>
          <cell r="I351">
            <v>0</v>
          </cell>
          <cell r="J351">
            <v>0</v>
          </cell>
          <cell r="K351">
            <v>0</v>
          </cell>
        </row>
        <row r="351">
          <cell r="S351">
            <v>0</v>
          </cell>
        </row>
        <row r="351">
          <cell r="U351">
            <v>0</v>
          </cell>
        </row>
        <row r="351">
          <cell r="Y351">
            <v>0</v>
          </cell>
          <cell r="Z351">
            <v>0</v>
          </cell>
          <cell r="AA351">
            <v>0</v>
          </cell>
        </row>
        <row r="352">
          <cell r="B352">
            <v>2040903</v>
          </cell>
          <cell r="C352" t="str">
            <v>     机关服务</v>
          </cell>
          <cell r="D352">
            <v>0</v>
          </cell>
          <cell r="E352">
            <v>0</v>
          </cell>
          <cell r="F352">
            <v>0</v>
          </cell>
          <cell r="G352">
            <v>0</v>
          </cell>
          <cell r="H352">
            <v>0</v>
          </cell>
          <cell r="I352">
            <v>0</v>
          </cell>
          <cell r="J352">
            <v>0</v>
          </cell>
          <cell r="K352">
            <v>0</v>
          </cell>
        </row>
        <row r="352">
          <cell r="S352">
            <v>0</v>
          </cell>
        </row>
        <row r="352">
          <cell r="U352">
            <v>0</v>
          </cell>
        </row>
        <row r="352">
          <cell r="Y352">
            <v>0</v>
          </cell>
          <cell r="Z352">
            <v>0</v>
          </cell>
          <cell r="AA352">
            <v>0</v>
          </cell>
        </row>
        <row r="353">
          <cell r="B353">
            <v>2040904</v>
          </cell>
          <cell r="C353" t="str">
            <v>     保密技术</v>
          </cell>
          <cell r="D353">
            <v>0</v>
          </cell>
          <cell r="E353">
            <v>0</v>
          </cell>
          <cell r="F353">
            <v>0</v>
          </cell>
          <cell r="G353">
            <v>0</v>
          </cell>
          <cell r="H353">
            <v>0</v>
          </cell>
          <cell r="I353">
            <v>0</v>
          </cell>
          <cell r="J353">
            <v>0</v>
          </cell>
          <cell r="K353">
            <v>0</v>
          </cell>
        </row>
        <row r="353">
          <cell r="S353">
            <v>0</v>
          </cell>
        </row>
        <row r="353">
          <cell r="U353">
            <v>0</v>
          </cell>
        </row>
        <row r="353">
          <cell r="Y353">
            <v>0</v>
          </cell>
          <cell r="Z353">
            <v>0</v>
          </cell>
          <cell r="AA353">
            <v>0</v>
          </cell>
        </row>
        <row r="354">
          <cell r="B354">
            <v>2040905</v>
          </cell>
          <cell r="C354" t="str">
            <v>     保密管理</v>
          </cell>
          <cell r="D354">
            <v>0</v>
          </cell>
          <cell r="E354">
            <v>0</v>
          </cell>
          <cell r="F354">
            <v>0</v>
          </cell>
          <cell r="G354">
            <v>0</v>
          </cell>
          <cell r="H354">
            <v>0</v>
          </cell>
          <cell r="I354">
            <v>0</v>
          </cell>
          <cell r="J354">
            <v>0</v>
          </cell>
          <cell r="K354">
            <v>0</v>
          </cell>
        </row>
        <row r="354">
          <cell r="S354">
            <v>0</v>
          </cell>
        </row>
        <row r="354">
          <cell r="U354">
            <v>0</v>
          </cell>
        </row>
        <row r="354">
          <cell r="Y354">
            <v>0</v>
          </cell>
          <cell r="Z354">
            <v>0</v>
          </cell>
          <cell r="AA354">
            <v>0</v>
          </cell>
        </row>
        <row r="355">
          <cell r="B355">
            <v>2040950</v>
          </cell>
          <cell r="C355" t="str">
            <v>     事业运行</v>
          </cell>
          <cell r="D355">
            <v>0</v>
          </cell>
          <cell r="E355">
            <v>0</v>
          </cell>
          <cell r="F355">
            <v>0</v>
          </cell>
          <cell r="G355">
            <v>0</v>
          </cell>
          <cell r="H355">
            <v>0</v>
          </cell>
          <cell r="I355">
            <v>0</v>
          </cell>
          <cell r="J355">
            <v>0</v>
          </cell>
          <cell r="K355">
            <v>0</v>
          </cell>
        </row>
        <row r="355">
          <cell r="S355">
            <v>0</v>
          </cell>
        </row>
        <row r="355">
          <cell r="U355">
            <v>0</v>
          </cell>
        </row>
        <row r="355">
          <cell r="Y355">
            <v>0</v>
          </cell>
          <cell r="Z355">
            <v>0</v>
          </cell>
          <cell r="AA355">
            <v>0</v>
          </cell>
        </row>
        <row r="356">
          <cell r="B356">
            <v>2040999</v>
          </cell>
          <cell r="C356" t="str">
            <v>     其他国家保密支出</v>
          </cell>
          <cell r="D356">
            <v>0</v>
          </cell>
          <cell r="E356">
            <v>0</v>
          </cell>
          <cell r="F356">
            <v>0</v>
          </cell>
          <cell r="G356">
            <v>0</v>
          </cell>
          <cell r="H356">
            <v>0</v>
          </cell>
          <cell r="I356">
            <v>0</v>
          </cell>
          <cell r="J356">
            <v>0</v>
          </cell>
          <cell r="K356">
            <v>0</v>
          </cell>
        </row>
        <row r="356">
          <cell r="S356">
            <v>0</v>
          </cell>
        </row>
        <row r="356">
          <cell r="U356">
            <v>0</v>
          </cell>
        </row>
        <row r="356">
          <cell r="Y356">
            <v>0</v>
          </cell>
          <cell r="Z356">
            <v>0</v>
          </cell>
          <cell r="AA356">
            <v>0</v>
          </cell>
        </row>
        <row r="357">
          <cell r="B357">
            <v>20410</v>
          </cell>
          <cell r="C357" t="str">
            <v>   缉私警察</v>
          </cell>
          <cell r="D357">
            <v>0</v>
          </cell>
          <cell r="E357">
            <v>0</v>
          </cell>
          <cell r="F357">
            <v>0</v>
          </cell>
          <cell r="G357">
            <v>0</v>
          </cell>
          <cell r="H357">
            <v>0</v>
          </cell>
          <cell r="I357">
            <v>0</v>
          </cell>
          <cell r="J357">
            <v>0</v>
          </cell>
          <cell r="K357">
            <v>0</v>
          </cell>
        </row>
        <row r="357">
          <cell r="S357">
            <v>0</v>
          </cell>
          <cell r="T357">
            <v>0</v>
          </cell>
          <cell r="U357">
            <v>0</v>
          </cell>
        </row>
        <row r="357">
          <cell r="Y357">
            <v>0</v>
          </cell>
          <cell r="Z357">
            <v>0</v>
          </cell>
          <cell r="AA357">
            <v>0</v>
          </cell>
        </row>
        <row r="358">
          <cell r="B358">
            <v>2041001</v>
          </cell>
          <cell r="C358" t="str">
            <v>     行政运行</v>
          </cell>
          <cell r="D358">
            <v>0</v>
          </cell>
          <cell r="E358">
            <v>0</v>
          </cell>
          <cell r="F358">
            <v>0</v>
          </cell>
          <cell r="G358">
            <v>0</v>
          </cell>
          <cell r="H358">
            <v>0</v>
          </cell>
          <cell r="I358">
            <v>0</v>
          </cell>
          <cell r="J358">
            <v>0</v>
          </cell>
          <cell r="K358">
            <v>0</v>
          </cell>
        </row>
        <row r="358">
          <cell r="S358">
            <v>0</v>
          </cell>
        </row>
        <row r="358">
          <cell r="U358">
            <v>0</v>
          </cell>
        </row>
        <row r="358">
          <cell r="Y358">
            <v>0</v>
          </cell>
          <cell r="Z358">
            <v>0</v>
          </cell>
          <cell r="AA358">
            <v>0</v>
          </cell>
        </row>
        <row r="359">
          <cell r="B359">
            <v>2041002</v>
          </cell>
          <cell r="C359" t="str">
            <v>     一般行政管理事务</v>
          </cell>
          <cell r="D359">
            <v>0</v>
          </cell>
          <cell r="E359">
            <v>0</v>
          </cell>
          <cell r="F359">
            <v>0</v>
          </cell>
          <cell r="G359">
            <v>0</v>
          </cell>
          <cell r="H359">
            <v>0</v>
          </cell>
          <cell r="I359">
            <v>0</v>
          </cell>
          <cell r="J359">
            <v>0</v>
          </cell>
          <cell r="K359">
            <v>0</v>
          </cell>
        </row>
        <row r="359">
          <cell r="S359">
            <v>0</v>
          </cell>
        </row>
        <row r="359">
          <cell r="U359">
            <v>0</v>
          </cell>
        </row>
        <row r="359">
          <cell r="Y359">
            <v>0</v>
          </cell>
          <cell r="Z359">
            <v>0</v>
          </cell>
          <cell r="AA359">
            <v>0</v>
          </cell>
        </row>
        <row r="360">
          <cell r="B360">
            <v>2041006</v>
          </cell>
          <cell r="C360" t="str">
            <v>     信息化建设</v>
          </cell>
          <cell r="D360">
            <v>0</v>
          </cell>
          <cell r="E360">
            <v>0</v>
          </cell>
          <cell r="F360">
            <v>0</v>
          </cell>
          <cell r="G360">
            <v>0</v>
          </cell>
          <cell r="H360">
            <v>0</v>
          </cell>
          <cell r="I360">
            <v>0</v>
          </cell>
          <cell r="J360">
            <v>0</v>
          </cell>
          <cell r="K360">
            <v>0</v>
          </cell>
        </row>
        <row r="360">
          <cell r="S360">
            <v>0</v>
          </cell>
        </row>
        <row r="360">
          <cell r="U360">
            <v>0</v>
          </cell>
        </row>
        <row r="360">
          <cell r="Y360">
            <v>0</v>
          </cell>
          <cell r="Z360">
            <v>0</v>
          </cell>
          <cell r="AA360">
            <v>0</v>
          </cell>
        </row>
        <row r="361">
          <cell r="B361">
            <v>2041007</v>
          </cell>
          <cell r="C361" t="str">
            <v>     缉私业务</v>
          </cell>
          <cell r="D361">
            <v>0</v>
          </cell>
          <cell r="E361">
            <v>0</v>
          </cell>
          <cell r="F361">
            <v>0</v>
          </cell>
          <cell r="G361">
            <v>0</v>
          </cell>
          <cell r="H361">
            <v>0</v>
          </cell>
          <cell r="I361">
            <v>0</v>
          </cell>
          <cell r="J361">
            <v>0</v>
          </cell>
          <cell r="K361">
            <v>0</v>
          </cell>
        </row>
        <row r="361">
          <cell r="S361">
            <v>0</v>
          </cell>
        </row>
        <row r="361">
          <cell r="U361">
            <v>0</v>
          </cell>
        </row>
        <row r="361">
          <cell r="Y361">
            <v>0</v>
          </cell>
          <cell r="Z361">
            <v>0</v>
          </cell>
          <cell r="AA361">
            <v>0</v>
          </cell>
        </row>
        <row r="362">
          <cell r="B362">
            <v>2041099</v>
          </cell>
          <cell r="C362" t="str">
            <v>     其他缉私警察支出</v>
          </cell>
          <cell r="D362">
            <v>0</v>
          </cell>
          <cell r="E362">
            <v>0</v>
          </cell>
          <cell r="F362">
            <v>0</v>
          </cell>
          <cell r="G362">
            <v>0</v>
          </cell>
          <cell r="H362">
            <v>0</v>
          </cell>
          <cell r="I362">
            <v>0</v>
          </cell>
          <cell r="J362">
            <v>0</v>
          </cell>
          <cell r="K362">
            <v>0</v>
          </cell>
        </row>
        <row r="362">
          <cell r="S362">
            <v>0</v>
          </cell>
        </row>
        <row r="362">
          <cell r="U362">
            <v>0</v>
          </cell>
        </row>
        <row r="362">
          <cell r="Y362">
            <v>0</v>
          </cell>
          <cell r="Z362">
            <v>0</v>
          </cell>
          <cell r="AA362">
            <v>0</v>
          </cell>
        </row>
        <row r="363">
          <cell r="B363">
            <v>20499</v>
          </cell>
          <cell r="C363" t="str">
            <v>   其他公共安全支出</v>
          </cell>
          <cell r="D363">
            <v>153</v>
          </cell>
          <cell r="E363">
            <v>280</v>
          </cell>
          <cell r="F363">
            <v>242</v>
          </cell>
          <cell r="G363">
            <v>0</v>
          </cell>
          <cell r="H363">
            <v>38</v>
          </cell>
          <cell r="I363">
            <v>0</v>
          </cell>
          <cell r="J363">
            <v>74</v>
          </cell>
          <cell r="K363">
            <v>35</v>
          </cell>
        </row>
        <row r="363">
          <cell r="M363">
            <v>35</v>
          </cell>
        </row>
        <row r="363">
          <cell r="P363">
            <v>0</v>
          </cell>
        </row>
        <row r="363">
          <cell r="S363">
            <v>0</v>
          </cell>
          <cell r="T363">
            <v>39</v>
          </cell>
          <cell r="U363">
            <v>354</v>
          </cell>
          <cell r="V363">
            <v>0.264285714285714</v>
          </cell>
        </row>
        <row r="363">
          <cell r="Y363">
            <v>354</v>
          </cell>
          <cell r="Z363">
            <v>0</v>
          </cell>
          <cell r="AA363">
            <v>354</v>
          </cell>
        </row>
        <row r="364">
          <cell r="B364">
            <v>2049902</v>
          </cell>
          <cell r="C364" t="str">
            <v>     国家司法救助支出</v>
          </cell>
          <cell r="D364">
            <v>0</v>
          </cell>
          <cell r="E364">
            <v>0</v>
          </cell>
          <cell r="F364">
            <v>0</v>
          </cell>
          <cell r="G364">
            <v>0</v>
          </cell>
          <cell r="H364">
            <v>0</v>
          </cell>
          <cell r="I364">
            <v>0</v>
          </cell>
          <cell r="J364">
            <v>0</v>
          </cell>
          <cell r="K364">
            <v>0</v>
          </cell>
        </row>
        <row r="364">
          <cell r="S364">
            <v>0</v>
          </cell>
        </row>
        <row r="364">
          <cell r="U364">
            <v>0</v>
          </cell>
        </row>
        <row r="364">
          <cell r="Y364">
            <v>0</v>
          </cell>
          <cell r="Z364">
            <v>0</v>
          </cell>
          <cell r="AA364">
            <v>0</v>
          </cell>
        </row>
        <row r="365">
          <cell r="B365">
            <v>2049999</v>
          </cell>
          <cell r="C365" t="str">
            <v>     其他公共安全支出</v>
          </cell>
          <cell r="D365">
            <v>153</v>
          </cell>
          <cell r="E365">
            <v>280</v>
          </cell>
          <cell r="F365">
            <v>242</v>
          </cell>
          <cell r="G365">
            <v>0</v>
          </cell>
          <cell r="H365">
            <v>38</v>
          </cell>
          <cell r="I365">
            <v>0</v>
          </cell>
          <cell r="J365">
            <v>74</v>
          </cell>
          <cell r="K365">
            <v>35</v>
          </cell>
        </row>
        <row r="365">
          <cell r="M365">
            <v>35</v>
          </cell>
        </row>
        <row r="365">
          <cell r="S365">
            <v>0</v>
          </cell>
          <cell r="T365">
            <v>39</v>
          </cell>
          <cell r="U365">
            <v>354</v>
          </cell>
          <cell r="V365">
            <v>0.264285714285714</v>
          </cell>
        </row>
        <row r="365">
          <cell r="Y365">
            <v>354</v>
          </cell>
          <cell r="Z365">
            <v>0</v>
          </cell>
          <cell r="AA365">
            <v>354</v>
          </cell>
        </row>
        <row r="366">
          <cell r="B366">
            <v>205</v>
          </cell>
          <cell r="C366" t="str">
            <v>五、教育支出</v>
          </cell>
          <cell r="D366">
            <v>43402</v>
          </cell>
          <cell r="E366">
            <v>34663</v>
          </cell>
          <cell r="F366">
            <v>31756</v>
          </cell>
          <cell r="G366">
            <v>1488</v>
          </cell>
          <cell r="H366">
            <v>382</v>
          </cell>
          <cell r="I366">
            <v>1037</v>
          </cell>
          <cell r="J366">
            <v>-1508</v>
          </cell>
          <cell r="K366">
            <v>-3270</v>
          </cell>
        </row>
        <row r="366">
          <cell r="M366">
            <v>772</v>
          </cell>
          <cell r="N366">
            <v>0</v>
          </cell>
          <cell r="O366">
            <v>0</v>
          </cell>
          <cell r="P366">
            <v>-4042</v>
          </cell>
        </row>
        <row r="366">
          <cell r="S366">
            <v>1277</v>
          </cell>
          <cell r="T366">
            <v>485</v>
          </cell>
          <cell r="U366">
            <v>33155</v>
          </cell>
          <cell r="V366">
            <v>-0.0435046014482301</v>
          </cell>
        </row>
        <row r="366">
          <cell r="Y366">
            <v>33155</v>
          </cell>
          <cell r="Z366">
            <v>0</v>
          </cell>
          <cell r="AA366">
            <v>33155</v>
          </cell>
        </row>
        <row r="367">
          <cell r="B367">
            <v>20501</v>
          </cell>
          <cell r="C367" t="str">
            <v>   教育管理事务</v>
          </cell>
          <cell r="D367">
            <v>599</v>
          </cell>
          <cell r="E367">
            <v>698</v>
          </cell>
          <cell r="F367">
            <v>698</v>
          </cell>
          <cell r="G367">
            <v>0</v>
          </cell>
          <cell r="H367">
            <v>0</v>
          </cell>
          <cell r="I367">
            <v>0</v>
          </cell>
          <cell r="J367">
            <v>-29</v>
          </cell>
          <cell r="K367">
            <v>-29</v>
          </cell>
        </row>
        <row r="367">
          <cell r="M367">
            <v>36</v>
          </cell>
        </row>
        <row r="367">
          <cell r="P367">
            <v>-65</v>
          </cell>
        </row>
        <row r="367">
          <cell r="S367">
            <v>0</v>
          </cell>
          <cell r="T367">
            <v>0</v>
          </cell>
          <cell r="U367">
            <v>669</v>
          </cell>
          <cell r="V367">
            <v>-0.0415472779369628</v>
          </cell>
        </row>
        <row r="367">
          <cell r="Y367">
            <v>669</v>
          </cell>
          <cell r="Z367">
            <v>0</v>
          </cell>
          <cell r="AA367">
            <v>669</v>
          </cell>
        </row>
        <row r="368">
          <cell r="B368">
            <v>2050101</v>
          </cell>
          <cell r="C368" t="str">
            <v>     行政运行</v>
          </cell>
          <cell r="D368">
            <v>184</v>
          </cell>
          <cell r="E368">
            <v>151</v>
          </cell>
          <cell r="F368">
            <v>151</v>
          </cell>
          <cell r="G368">
            <v>0</v>
          </cell>
          <cell r="H368">
            <v>0</v>
          </cell>
          <cell r="I368">
            <v>0</v>
          </cell>
          <cell r="J368">
            <v>6</v>
          </cell>
          <cell r="K368">
            <v>6</v>
          </cell>
        </row>
        <row r="368">
          <cell r="M368">
            <v>6</v>
          </cell>
        </row>
        <row r="368">
          <cell r="S368">
            <v>0</v>
          </cell>
        </row>
        <row r="368">
          <cell r="U368">
            <v>157</v>
          </cell>
          <cell r="V368">
            <v>0.0397350993377483</v>
          </cell>
        </row>
        <row r="368">
          <cell r="Y368">
            <v>157</v>
          </cell>
          <cell r="Z368">
            <v>0</v>
          </cell>
          <cell r="AA368">
            <v>157</v>
          </cell>
        </row>
        <row r="369">
          <cell r="B369">
            <v>2050102</v>
          </cell>
          <cell r="C369" t="str">
            <v>     一般行政管理事务</v>
          </cell>
          <cell r="D369">
            <v>0</v>
          </cell>
          <cell r="E369">
            <v>0</v>
          </cell>
          <cell r="F369">
            <v>0</v>
          </cell>
          <cell r="G369">
            <v>0</v>
          </cell>
          <cell r="H369">
            <v>0</v>
          </cell>
          <cell r="I369">
            <v>0</v>
          </cell>
          <cell r="J369">
            <v>0</v>
          </cell>
          <cell r="K369">
            <v>0</v>
          </cell>
        </row>
        <row r="369">
          <cell r="S369">
            <v>0</v>
          </cell>
        </row>
        <row r="369">
          <cell r="U369">
            <v>0</v>
          </cell>
        </row>
        <row r="369">
          <cell r="Y369">
            <v>0</v>
          </cell>
          <cell r="Z369">
            <v>0</v>
          </cell>
          <cell r="AA369">
            <v>0</v>
          </cell>
        </row>
        <row r="370">
          <cell r="B370">
            <v>2050103</v>
          </cell>
          <cell r="C370" t="str">
            <v>     机关服务</v>
          </cell>
          <cell r="D370">
            <v>0</v>
          </cell>
          <cell r="E370">
            <v>0</v>
          </cell>
          <cell r="F370">
            <v>0</v>
          </cell>
          <cell r="G370">
            <v>0</v>
          </cell>
          <cell r="H370">
            <v>0</v>
          </cell>
          <cell r="I370">
            <v>0</v>
          </cell>
          <cell r="J370">
            <v>0</v>
          </cell>
          <cell r="K370">
            <v>0</v>
          </cell>
        </row>
        <row r="370">
          <cell r="S370">
            <v>0</v>
          </cell>
        </row>
        <row r="370">
          <cell r="U370">
            <v>0</v>
          </cell>
        </row>
        <row r="370">
          <cell r="Y370">
            <v>0</v>
          </cell>
          <cell r="Z370">
            <v>0</v>
          </cell>
          <cell r="AA370">
            <v>0</v>
          </cell>
        </row>
        <row r="371">
          <cell r="B371">
            <v>2050199</v>
          </cell>
          <cell r="C371" t="str">
            <v>     其他教育管理事务支出</v>
          </cell>
          <cell r="D371">
            <v>415</v>
          </cell>
          <cell r="E371">
            <v>547</v>
          </cell>
          <cell r="F371">
            <v>547</v>
          </cell>
          <cell r="G371">
            <v>0</v>
          </cell>
          <cell r="H371">
            <v>0</v>
          </cell>
          <cell r="I371">
            <v>0</v>
          </cell>
          <cell r="J371">
            <v>-35</v>
          </cell>
          <cell r="K371">
            <v>-35</v>
          </cell>
        </row>
        <row r="371">
          <cell r="M371">
            <v>30</v>
          </cell>
        </row>
        <row r="371">
          <cell r="P371">
            <v>-65</v>
          </cell>
        </row>
        <row r="371">
          <cell r="S371">
            <v>0</v>
          </cell>
        </row>
        <row r="371">
          <cell r="U371">
            <v>512</v>
          </cell>
          <cell r="V371">
            <v>-0.0639853747714808</v>
          </cell>
        </row>
        <row r="371">
          <cell r="Y371">
            <v>512</v>
          </cell>
          <cell r="Z371">
            <v>0</v>
          </cell>
          <cell r="AA371">
            <v>512</v>
          </cell>
        </row>
        <row r="372">
          <cell r="B372">
            <v>20502</v>
          </cell>
          <cell r="C372" t="str">
            <v>   普通教育</v>
          </cell>
          <cell r="D372">
            <v>39940</v>
          </cell>
          <cell r="E372">
            <v>32319</v>
          </cell>
          <cell r="F372">
            <v>29693</v>
          </cell>
          <cell r="G372">
            <v>1488</v>
          </cell>
          <cell r="H372">
            <v>344</v>
          </cell>
          <cell r="I372">
            <v>794</v>
          </cell>
          <cell r="J372">
            <v>-2097</v>
          </cell>
          <cell r="K372">
            <v>-3300</v>
          </cell>
        </row>
        <row r="372">
          <cell r="M372">
            <v>660</v>
          </cell>
          <cell r="N372">
            <v>0</v>
          </cell>
          <cell r="O372">
            <v>0</v>
          </cell>
          <cell r="P372">
            <v>-3960</v>
          </cell>
        </row>
        <row r="372">
          <cell r="S372">
            <v>1206</v>
          </cell>
          <cell r="T372">
            <v>-3</v>
          </cell>
          <cell r="U372">
            <v>30222</v>
          </cell>
          <cell r="V372">
            <v>-0.0648844333054859</v>
          </cell>
        </row>
        <row r="372">
          <cell r="Y372">
            <v>30222</v>
          </cell>
          <cell r="Z372">
            <v>0</v>
          </cell>
          <cell r="AA372">
            <v>30222</v>
          </cell>
        </row>
        <row r="373">
          <cell r="B373">
            <v>2050201</v>
          </cell>
          <cell r="C373" t="str">
            <v>     学前教育</v>
          </cell>
          <cell r="D373">
            <v>2525</v>
          </cell>
          <cell r="E373">
            <v>2922</v>
          </cell>
          <cell r="F373">
            <v>2841</v>
          </cell>
          <cell r="G373">
            <v>0</v>
          </cell>
          <cell r="H373">
            <v>79</v>
          </cell>
          <cell r="I373">
            <v>2</v>
          </cell>
          <cell r="J373">
            <v>-232</v>
          </cell>
          <cell r="K373">
            <v>-254</v>
          </cell>
        </row>
        <row r="373">
          <cell r="M373">
            <v>1</v>
          </cell>
        </row>
        <row r="373">
          <cell r="P373">
            <v>-255</v>
          </cell>
        </row>
        <row r="373">
          <cell r="S373">
            <v>41</v>
          </cell>
          <cell r="T373">
            <v>-19</v>
          </cell>
          <cell r="U373">
            <v>2690</v>
          </cell>
          <cell r="V373">
            <v>-0.0793976728268309</v>
          </cell>
        </row>
        <row r="373">
          <cell r="Y373">
            <v>2690</v>
          </cell>
          <cell r="Z373">
            <v>0</v>
          </cell>
          <cell r="AA373">
            <v>2690</v>
          </cell>
        </row>
        <row r="374">
          <cell r="B374">
            <v>2050202</v>
          </cell>
          <cell r="C374" t="str">
            <v>     小学教育</v>
          </cell>
          <cell r="D374">
            <v>13620</v>
          </cell>
          <cell r="E374">
            <v>12941</v>
          </cell>
          <cell r="F374">
            <v>12941</v>
          </cell>
          <cell r="G374">
            <v>0</v>
          </cell>
          <cell r="H374">
            <v>0</v>
          </cell>
          <cell r="I374">
            <v>0</v>
          </cell>
          <cell r="J374">
            <v>412</v>
          </cell>
          <cell r="K374">
            <v>400</v>
          </cell>
        </row>
        <row r="374">
          <cell r="M374">
            <v>400</v>
          </cell>
        </row>
        <row r="374">
          <cell r="S374">
            <v>0</v>
          </cell>
          <cell r="T374">
            <v>12</v>
          </cell>
          <cell r="U374">
            <v>13353</v>
          </cell>
          <cell r="V374">
            <v>0.0318367977745151</v>
          </cell>
        </row>
        <row r="374">
          <cell r="Y374">
            <v>13353</v>
          </cell>
          <cell r="Z374">
            <v>0</v>
          </cell>
          <cell r="AA374">
            <v>13353</v>
          </cell>
        </row>
        <row r="375">
          <cell r="B375">
            <v>2050203</v>
          </cell>
          <cell r="C375" t="str">
            <v>     初中教育</v>
          </cell>
          <cell r="D375">
            <v>7205</v>
          </cell>
          <cell r="E375">
            <v>6358</v>
          </cell>
          <cell r="F375">
            <v>6358</v>
          </cell>
          <cell r="G375">
            <v>0</v>
          </cell>
          <cell r="H375">
            <v>0</v>
          </cell>
          <cell r="I375">
            <v>0</v>
          </cell>
          <cell r="J375">
            <v>142</v>
          </cell>
          <cell r="K375">
            <v>142</v>
          </cell>
        </row>
        <row r="375">
          <cell r="M375">
            <v>142</v>
          </cell>
        </row>
        <row r="375">
          <cell r="S375">
            <v>0</v>
          </cell>
        </row>
        <row r="375">
          <cell r="U375">
            <v>6500</v>
          </cell>
          <cell r="V375">
            <v>0.0223340673167663</v>
          </cell>
        </row>
        <row r="375">
          <cell r="Y375">
            <v>6500</v>
          </cell>
          <cell r="Z375">
            <v>0</v>
          </cell>
          <cell r="AA375">
            <v>6500</v>
          </cell>
        </row>
        <row r="376">
          <cell r="B376">
            <v>2050204</v>
          </cell>
          <cell r="C376" t="str">
            <v>     高中教育</v>
          </cell>
          <cell r="D376">
            <v>2850</v>
          </cell>
          <cell r="E376">
            <v>2775</v>
          </cell>
          <cell r="F376">
            <v>2655</v>
          </cell>
          <cell r="G376">
            <v>0</v>
          </cell>
          <cell r="H376">
            <v>94</v>
          </cell>
          <cell r="I376">
            <v>26</v>
          </cell>
          <cell r="J376">
            <v>98</v>
          </cell>
          <cell r="K376">
            <v>117</v>
          </cell>
        </row>
        <row r="376">
          <cell r="M376">
            <v>117</v>
          </cell>
        </row>
        <row r="376">
          <cell r="S376">
            <v>26</v>
          </cell>
          <cell r="T376">
            <v>-45</v>
          </cell>
          <cell r="U376">
            <v>2873</v>
          </cell>
          <cell r="V376">
            <v>0.0353153153153153</v>
          </cell>
        </row>
        <row r="376">
          <cell r="Y376">
            <v>2873</v>
          </cell>
          <cell r="Z376">
            <v>0</v>
          </cell>
          <cell r="AA376">
            <v>2873</v>
          </cell>
        </row>
        <row r="377">
          <cell r="B377">
            <v>2050205</v>
          </cell>
          <cell r="C377" t="str">
            <v>     高等教育</v>
          </cell>
          <cell r="D377">
            <v>0</v>
          </cell>
          <cell r="E377">
            <v>0</v>
          </cell>
          <cell r="F377">
            <v>0</v>
          </cell>
          <cell r="G377">
            <v>0</v>
          </cell>
          <cell r="H377">
            <v>0</v>
          </cell>
          <cell r="I377">
            <v>0</v>
          </cell>
          <cell r="J377">
            <v>18</v>
          </cell>
          <cell r="K377">
            <v>0</v>
          </cell>
        </row>
        <row r="377">
          <cell r="S377">
            <v>0</v>
          </cell>
          <cell r="T377">
            <v>18</v>
          </cell>
          <cell r="U377">
            <v>18</v>
          </cell>
        </row>
        <row r="377">
          <cell r="Y377">
            <v>18</v>
          </cell>
          <cell r="Z377">
            <v>0</v>
          </cell>
          <cell r="AA377">
            <v>18</v>
          </cell>
        </row>
        <row r="378">
          <cell r="B378">
            <v>2050206</v>
          </cell>
          <cell r="C378" t="str">
            <v>     化解农村义务教育债务支出</v>
          </cell>
        </row>
        <row r="378">
          <cell r="G378">
            <v>0</v>
          </cell>
        </row>
        <row r="378">
          <cell r="J378">
            <v>0</v>
          </cell>
          <cell r="K378">
            <v>0</v>
          </cell>
        </row>
        <row r="378">
          <cell r="S378">
            <v>0</v>
          </cell>
        </row>
        <row r="378">
          <cell r="U378">
            <v>0</v>
          </cell>
        </row>
        <row r="378">
          <cell r="Y378">
            <v>0</v>
          </cell>
          <cell r="Z378">
            <v>0</v>
          </cell>
          <cell r="AA378">
            <v>0</v>
          </cell>
        </row>
        <row r="379">
          <cell r="B379">
            <v>2050207</v>
          </cell>
          <cell r="C379" t="str">
            <v>     化解普通高中债务支出</v>
          </cell>
        </row>
        <row r="379">
          <cell r="G379">
            <v>0</v>
          </cell>
        </row>
        <row r="379">
          <cell r="J379">
            <v>0</v>
          </cell>
          <cell r="K379">
            <v>0</v>
          </cell>
        </row>
        <row r="379">
          <cell r="S379">
            <v>0</v>
          </cell>
        </row>
        <row r="379">
          <cell r="U379">
            <v>0</v>
          </cell>
        </row>
        <row r="379">
          <cell r="Y379">
            <v>0</v>
          </cell>
          <cell r="Z379">
            <v>0</v>
          </cell>
          <cell r="AA379">
            <v>0</v>
          </cell>
        </row>
        <row r="380">
          <cell r="B380">
            <v>2050299</v>
          </cell>
          <cell r="C380" t="str">
            <v>     其他普通教育支出</v>
          </cell>
          <cell r="D380">
            <v>13740</v>
          </cell>
          <cell r="E380">
            <v>7323</v>
          </cell>
          <cell r="F380">
            <v>4898</v>
          </cell>
          <cell r="G380">
            <v>1488</v>
          </cell>
          <cell r="H380">
            <v>171</v>
          </cell>
          <cell r="I380">
            <v>766</v>
          </cell>
          <cell r="J380">
            <v>-2535</v>
          </cell>
          <cell r="K380">
            <v>-3705</v>
          </cell>
        </row>
        <row r="380">
          <cell r="P380">
            <v>-3705</v>
          </cell>
        </row>
        <row r="380">
          <cell r="S380">
            <v>1139</v>
          </cell>
          <cell r="T380">
            <v>31</v>
          </cell>
          <cell r="U380">
            <v>4788</v>
          </cell>
          <cell r="V380">
            <v>-0.346169602621876</v>
          </cell>
        </row>
        <row r="380">
          <cell r="Y380">
            <v>4788</v>
          </cell>
          <cell r="Z380">
            <v>0</v>
          </cell>
          <cell r="AA380">
            <v>4788</v>
          </cell>
        </row>
        <row r="381">
          <cell r="B381">
            <v>20503</v>
          </cell>
          <cell r="C381" t="str">
            <v>   职业教育</v>
          </cell>
          <cell r="D381">
            <v>1121</v>
          </cell>
          <cell r="E381">
            <v>1243</v>
          </cell>
          <cell r="F381">
            <v>986</v>
          </cell>
          <cell r="G381">
            <v>0</v>
          </cell>
          <cell r="H381">
            <v>38</v>
          </cell>
          <cell r="I381">
            <v>219</v>
          </cell>
          <cell r="J381">
            <v>86</v>
          </cell>
          <cell r="K381">
            <v>49</v>
          </cell>
        </row>
        <row r="381">
          <cell r="M381">
            <v>66</v>
          </cell>
        </row>
        <row r="381">
          <cell r="P381">
            <v>-17</v>
          </cell>
        </row>
        <row r="381">
          <cell r="S381">
            <v>71</v>
          </cell>
          <cell r="T381">
            <v>-34</v>
          </cell>
          <cell r="U381">
            <v>1329</v>
          </cell>
          <cell r="V381">
            <v>0.0691874497184232</v>
          </cell>
        </row>
        <row r="381">
          <cell r="Y381">
            <v>1329</v>
          </cell>
          <cell r="Z381">
            <v>0</v>
          </cell>
          <cell r="AA381">
            <v>1329</v>
          </cell>
        </row>
        <row r="382">
          <cell r="B382">
            <v>2050301</v>
          </cell>
          <cell r="C382" t="str">
            <v>     初等职业教育</v>
          </cell>
          <cell r="D382">
            <v>0</v>
          </cell>
          <cell r="E382">
            <v>0</v>
          </cell>
          <cell r="F382">
            <v>0</v>
          </cell>
          <cell r="G382">
            <v>0</v>
          </cell>
          <cell r="H382">
            <v>0</v>
          </cell>
          <cell r="I382">
            <v>0</v>
          </cell>
          <cell r="J382">
            <v>0</v>
          </cell>
          <cell r="K382">
            <v>0</v>
          </cell>
        </row>
        <row r="382">
          <cell r="S382">
            <v>0</v>
          </cell>
        </row>
        <row r="382">
          <cell r="U382">
            <v>0</v>
          </cell>
        </row>
        <row r="382">
          <cell r="Y382">
            <v>0</v>
          </cell>
          <cell r="Z382">
            <v>0</v>
          </cell>
          <cell r="AA382">
            <v>0</v>
          </cell>
        </row>
        <row r="383">
          <cell r="B383">
            <v>2050302</v>
          </cell>
          <cell r="C383" t="str">
            <v>     中等职业教育</v>
          </cell>
          <cell r="D383">
            <v>1121</v>
          </cell>
          <cell r="E383">
            <v>1243</v>
          </cell>
          <cell r="F383">
            <v>986</v>
          </cell>
          <cell r="G383">
            <v>0</v>
          </cell>
          <cell r="H383">
            <v>38</v>
          </cell>
          <cell r="I383">
            <v>219</v>
          </cell>
          <cell r="J383">
            <v>86</v>
          </cell>
          <cell r="K383">
            <v>49</v>
          </cell>
        </row>
        <row r="383">
          <cell r="M383">
            <v>66</v>
          </cell>
        </row>
        <row r="383">
          <cell r="P383">
            <v>-17</v>
          </cell>
        </row>
        <row r="383">
          <cell r="S383">
            <v>71</v>
          </cell>
          <cell r="T383">
            <v>-34</v>
          </cell>
          <cell r="U383">
            <v>1329</v>
          </cell>
          <cell r="V383">
            <v>0.0691874497184232</v>
          </cell>
        </row>
        <row r="383">
          <cell r="Y383">
            <v>1329</v>
          </cell>
          <cell r="Z383">
            <v>0</v>
          </cell>
          <cell r="AA383">
            <v>1329</v>
          </cell>
        </row>
        <row r="384">
          <cell r="B384">
            <v>2050303</v>
          </cell>
          <cell r="C384" t="str">
            <v>     技校教育</v>
          </cell>
          <cell r="D384">
            <v>0</v>
          </cell>
          <cell r="E384">
            <v>0</v>
          </cell>
          <cell r="F384">
            <v>0</v>
          </cell>
          <cell r="G384">
            <v>0</v>
          </cell>
          <cell r="H384">
            <v>0</v>
          </cell>
          <cell r="I384">
            <v>0</v>
          </cell>
          <cell r="J384">
            <v>0</v>
          </cell>
          <cell r="K384">
            <v>0</v>
          </cell>
        </row>
        <row r="384">
          <cell r="S384">
            <v>0</v>
          </cell>
        </row>
        <row r="384">
          <cell r="U384">
            <v>0</v>
          </cell>
        </row>
        <row r="384">
          <cell r="Y384">
            <v>0</v>
          </cell>
          <cell r="Z384">
            <v>0</v>
          </cell>
          <cell r="AA384">
            <v>0</v>
          </cell>
        </row>
        <row r="385">
          <cell r="B385">
            <v>2050305</v>
          </cell>
          <cell r="C385" t="str">
            <v>     高等职业教育</v>
          </cell>
          <cell r="D385">
            <v>0</v>
          </cell>
          <cell r="E385">
            <v>0</v>
          </cell>
          <cell r="F385">
            <v>0</v>
          </cell>
          <cell r="G385">
            <v>0</v>
          </cell>
          <cell r="H385">
            <v>0</v>
          </cell>
          <cell r="I385">
            <v>0</v>
          </cell>
          <cell r="J385">
            <v>0</v>
          </cell>
          <cell r="K385">
            <v>0</v>
          </cell>
        </row>
        <row r="385">
          <cell r="S385">
            <v>0</v>
          </cell>
        </row>
        <row r="385">
          <cell r="U385">
            <v>0</v>
          </cell>
        </row>
        <row r="385">
          <cell r="Y385">
            <v>0</v>
          </cell>
          <cell r="Z385">
            <v>0</v>
          </cell>
          <cell r="AA385">
            <v>0</v>
          </cell>
        </row>
        <row r="386">
          <cell r="B386">
            <v>2050399</v>
          </cell>
          <cell r="C386" t="str">
            <v>     其他职业教育支出</v>
          </cell>
          <cell r="D386">
            <v>0</v>
          </cell>
          <cell r="E386">
            <v>0</v>
          </cell>
          <cell r="F386">
            <v>0</v>
          </cell>
          <cell r="G386">
            <v>0</v>
          </cell>
          <cell r="H386">
            <v>0</v>
          </cell>
          <cell r="I386">
            <v>0</v>
          </cell>
          <cell r="J386">
            <v>0</v>
          </cell>
          <cell r="K386">
            <v>0</v>
          </cell>
        </row>
        <row r="386">
          <cell r="S386">
            <v>0</v>
          </cell>
        </row>
        <row r="386">
          <cell r="U386">
            <v>0</v>
          </cell>
        </row>
        <row r="386">
          <cell r="Y386">
            <v>0</v>
          </cell>
          <cell r="Z386">
            <v>0</v>
          </cell>
          <cell r="AA386">
            <v>0</v>
          </cell>
        </row>
        <row r="387">
          <cell r="B387">
            <v>20504</v>
          </cell>
          <cell r="C387" t="str">
            <v>   成人教育</v>
          </cell>
          <cell r="D387">
            <v>0</v>
          </cell>
          <cell r="E387">
            <v>0</v>
          </cell>
          <cell r="F387">
            <v>0</v>
          </cell>
          <cell r="G387">
            <v>0</v>
          </cell>
          <cell r="H387">
            <v>0</v>
          </cell>
          <cell r="I387">
            <v>0</v>
          </cell>
          <cell r="J387">
            <v>0</v>
          </cell>
          <cell r="K387">
            <v>0</v>
          </cell>
        </row>
        <row r="387">
          <cell r="S387">
            <v>0</v>
          </cell>
          <cell r="T387">
            <v>0</v>
          </cell>
          <cell r="U387">
            <v>0</v>
          </cell>
        </row>
        <row r="387">
          <cell r="Y387">
            <v>0</v>
          </cell>
          <cell r="Z387">
            <v>0</v>
          </cell>
          <cell r="AA387">
            <v>0</v>
          </cell>
        </row>
        <row r="388">
          <cell r="B388">
            <v>2050401</v>
          </cell>
          <cell r="C388" t="str">
            <v>     成人初等教育</v>
          </cell>
          <cell r="D388">
            <v>0</v>
          </cell>
          <cell r="E388">
            <v>0</v>
          </cell>
          <cell r="F388">
            <v>0</v>
          </cell>
          <cell r="G388">
            <v>0</v>
          </cell>
          <cell r="H388">
            <v>0</v>
          </cell>
          <cell r="I388">
            <v>0</v>
          </cell>
          <cell r="J388">
            <v>0</v>
          </cell>
          <cell r="K388">
            <v>0</v>
          </cell>
        </row>
        <row r="388">
          <cell r="S388">
            <v>0</v>
          </cell>
        </row>
        <row r="388">
          <cell r="U388">
            <v>0</v>
          </cell>
        </row>
        <row r="388">
          <cell r="Y388">
            <v>0</v>
          </cell>
          <cell r="Z388">
            <v>0</v>
          </cell>
          <cell r="AA388">
            <v>0</v>
          </cell>
        </row>
        <row r="389">
          <cell r="B389">
            <v>2050402</v>
          </cell>
          <cell r="C389" t="str">
            <v>     成人中等教育</v>
          </cell>
          <cell r="D389">
            <v>0</v>
          </cell>
          <cell r="E389">
            <v>0</v>
          </cell>
          <cell r="F389">
            <v>0</v>
          </cell>
          <cell r="G389">
            <v>0</v>
          </cell>
          <cell r="H389">
            <v>0</v>
          </cell>
          <cell r="I389">
            <v>0</v>
          </cell>
          <cell r="J389">
            <v>0</v>
          </cell>
          <cell r="K389">
            <v>0</v>
          </cell>
        </row>
        <row r="389">
          <cell r="S389">
            <v>0</v>
          </cell>
        </row>
        <row r="389">
          <cell r="U389">
            <v>0</v>
          </cell>
        </row>
        <row r="389">
          <cell r="Y389">
            <v>0</v>
          </cell>
          <cell r="Z389">
            <v>0</v>
          </cell>
          <cell r="AA389">
            <v>0</v>
          </cell>
        </row>
        <row r="390">
          <cell r="B390">
            <v>2050403</v>
          </cell>
          <cell r="C390" t="str">
            <v>     成人高等教育</v>
          </cell>
          <cell r="D390">
            <v>0</v>
          </cell>
          <cell r="E390">
            <v>0</v>
          </cell>
          <cell r="F390">
            <v>0</v>
          </cell>
          <cell r="G390">
            <v>0</v>
          </cell>
          <cell r="H390">
            <v>0</v>
          </cell>
          <cell r="I390">
            <v>0</v>
          </cell>
          <cell r="J390">
            <v>0</v>
          </cell>
          <cell r="K390">
            <v>0</v>
          </cell>
        </row>
        <row r="390">
          <cell r="S390">
            <v>0</v>
          </cell>
        </row>
        <row r="390">
          <cell r="U390">
            <v>0</v>
          </cell>
        </row>
        <row r="390">
          <cell r="Y390">
            <v>0</v>
          </cell>
          <cell r="Z390">
            <v>0</v>
          </cell>
          <cell r="AA390">
            <v>0</v>
          </cell>
        </row>
        <row r="391">
          <cell r="B391">
            <v>2050404</v>
          </cell>
          <cell r="C391" t="str">
            <v>     成人广播电视教育</v>
          </cell>
          <cell r="D391">
            <v>0</v>
          </cell>
          <cell r="E391">
            <v>0</v>
          </cell>
          <cell r="F391">
            <v>0</v>
          </cell>
          <cell r="G391">
            <v>0</v>
          </cell>
          <cell r="H391">
            <v>0</v>
          </cell>
          <cell r="I391">
            <v>0</v>
          </cell>
          <cell r="J391">
            <v>0</v>
          </cell>
          <cell r="K391">
            <v>0</v>
          </cell>
        </row>
        <row r="391">
          <cell r="S391">
            <v>0</v>
          </cell>
        </row>
        <row r="391">
          <cell r="U391">
            <v>0</v>
          </cell>
        </row>
        <row r="391">
          <cell r="Y391">
            <v>0</v>
          </cell>
          <cell r="Z391">
            <v>0</v>
          </cell>
          <cell r="AA391">
            <v>0</v>
          </cell>
        </row>
        <row r="392">
          <cell r="B392">
            <v>2050499</v>
          </cell>
          <cell r="C392" t="str">
            <v>     其他成人教育支出</v>
          </cell>
          <cell r="D392">
            <v>0</v>
          </cell>
          <cell r="E392">
            <v>0</v>
          </cell>
          <cell r="F392">
            <v>0</v>
          </cell>
          <cell r="G392">
            <v>0</v>
          </cell>
          <cell r="H392">
            <v>0</v>
          </cell>
          <cell r="I392">
            <v>0</v>
          </cell>
          <cell r="J392">
            <v>0</v>
          </cell>
          <cell r="K392">
            <v>0</v>
          </cell>
        </row>
        <row r="392">
          <cell r="S392">
            <v>0</v>
          </cell>
        </row>
        <row r="392">
          <cell r="U392">
            <v>0</v>
          </cell>
        </row>
        <row r="392">
          <cell r="Y392">
            <v>0</v>
          </cell>
          <cell r="Z392">
            <v>0</v>
          </cell>
          <cell r="AA392">
            <v>0</v>
          </cell>
        </row>
        <row r="393">
          <cell r="B393">
            <v>20505</v>
          </cell>
          <cell r="C393" t="str">
            <v>   广播电视教育</v>
          </cell>
          <cell r="D393">
            <v>0</v>
          </cell>
          <cell r="E393">
            <v>0</v>
          </cell>
          <cell r="F393">
            <v>0</v>
          </cell>
          <cell r="G393">
            <v>0</v>
          </cell>
          <cell r="H393">
            <v>0</v>
          </cell>
          <cell r="I393">
            <v>0</v>
          </cell>
          <cell r="J393">
            <v>0</v>
          </cell>
          <cell r="K393">
            <v>0</v>
          </cell>
        </row>
        <row r="393">
          <cell r="S393">
            <v>0</v>
          </cell>
          <cell r="T393">
            <v>0</v>
          </cell>
          <cell r="U393">
            <v>0</v>
          </cell>
        </row>
        <row r="393">
          <cell r="Y393">
            <v>0</v>
          </cell>
          <cell r="Z393">
            <v>0</v>
          </cell>
          <cell r="AA393">
            <v>0</v>
          </cell>
        </row>
        <row r="394">
          <cell r="B394">
            <v>2050501</v>
          </cell>
          <cell r="C394" t="str">
            <v>     广播电视学校</v>
          </cell>
          <cell r="D394">
            <v>0</v>
          </cell>
          <cell r="E394">
            <v>0</v>
          </cell>
          <cell r="F394">
            <v>0</v>
          </cell>
          <cell r="G394">
            <v>0</v>
          </cell>
          <cell r="H394">
            <v>0</v>
          </cell>
          <cell r="I394">
            <v>0</v>
          </cell>
          <cell r="J394">
            <v>0</v>
          </cell>
          <cell r="K394">
            <v>0</v>
          </cell>
        </row>
        <row r="394">
          <cell r="S394">
            <v>0</v>
          </cell>
        </row>
        <row r="394">
          <cell r="U394">
            <v>0</v>
          </cell>
        </row>
        <row r="394">
          <cell r="Y394">
            <v>0</v>
          </cell>
          <cell r="Z394">
            <v>0</v>
          </cell>
          <cell r="AA394">
            <v>0</v>
          </cell>
        </row>
        <row r="395">
          <cell r="B395">
            <v>2050502</v>
          </cell>
          <cell r="C395" t="str">
            <v>     教育电视台</v>
          </cell>
          <cell r="D395">
            <v>0</v>
          </cell>
          <cell r="E395">
            <v>0</v>
          </cell>
          <cell r="F395">
            <v>0</v>
          </cell>
          <cell r="G395">
            <v>0</v>
          </cell>
          <cell r="H395">
            <v>0</v>
          </cell>
          <cell r="I395">
            <v>0</v>
          </cell>
          <cell r="J395">
            <v>0</v>
          </cell>
          <cell r="K395">
            <v>0</v>
          </cell>
        </row>
        <row r="395">
          <cell r="S395">
            <v>0</v>
          </cell>
        </row>
        <row r="395">
          <cell r="U395">
            <v>0</v>
          </cell>
        </row>
        <row r="395">
          <cell r="Y395">
            <v>0</v>
          </cell>
          <cell r="Z395">
            <v>0</v>
          </cell>
          <cell r="AA395">
            <v>0</v>
          </cell>
        </row>
        <row r="396">
          <cell r="B396">
            <v>2050599</v>
          </cell>
          <cell r="C396" t="str">
            <v>     其他广播电视教育支出</v>
          </cell>
          <cell r="D396">
            <v>0</v>
          </cell>
          <cell r="E396">
            <v>0</v>
          </cell>
          <cell r="F396">
            <v>0</v>
          </cell>
          <cell r="G396">
            <v>0</v>
          </cell>
          <cell r="H396">
            <v>0</v>
          </cell>
          <cell r="I396">
            <v>0</v>
          </cell>
          <cell r="J396">
            <v>0</v>
          </cell>
          <cell r="K396">
            <v>0</v>
          </cell>
        </row>
        <row r="396">
          <cell r="S396">
            <v>0</v>
          </cell>
        </row>
        <row r="396">
          <cell r="U396">
            <v>0</v>
          </cell>
        </row>
        <row r="396">
          <cell r="Y396">
            <v>0</v>
          </cell>
          <cell r="Z396">
            <v>0</v>
          </cell>
          <cell r="AA396">
            <v>0</v>
          </cell>
        </row>
        <row r="397">
          <cell r="B397">
            <v>20506</v>
          </cell>
          <cell r="C397" t="str">
            <v>   留学教育</v>
          </cell>
          <cell r="D397">
            <v>0</v>
          </cell>
          <cell r="E397">
            <v>0</v>
          </cell>
          <cell r="F397">
            <v>0</v>
          </cell>
          <cell r="G397">
            <v>0</v>
          </cell>
          <cell r="H397">
            <v>0</v>
          </cell>
          <cell r="I397">
            <v>0</v>
          </cell>
          <cell r="J397">
            <v>0</v>
          </cell>
          <cell r="K397">
            <v>0</v>
          </cell>
        </row>
        <row r="397">
          <cell r="S397">
            <v>0</v>
          </cell>
          <cell r="T397">
            <v>0</v>
          </cell>
          <cell r="U397">
            <v>0</v>
          </cell>
        </row>
        <row r="397">
          <cell r="Y397">
            <v>0</v>
          </cell>
          <cell r="Z397">
            <v>0</v>
          </cell>
          <cell r="AA397">
            <v>0</v>
          </cell>
        </row>
        <row r="398">
          <cell r="B398">
            <v>2050601</v>
          </cell>
          <cell r="C398" t="str">
            <v>     出国留学教育</v>
          </cell>
          <cell r="D398">
            <v>0</v>
          </cell>
          <cell r="E398">
            <v>0</v>
          </cell>
          <cell r="F398">
            <v>0</v>
          </cell>
          <cell r="G398">
            <v>0</v>
          </cell>
          <cell r="H398">
            <v>0</v>
          </cell>
          <cell r="I398">
            <v>0</v>
          </cell>
          <cell r="J398">
            <v>0</v>
          </cell>
          <cell r="K398">
            <v>0</v>
          </cell>
        </row>
        <row r="398">
          <cell r="S398">
            <v>0</v>
          </cell>
        </row>
        <row r="398">
          <cell r="U398">
            <v>0</v>
          </cell>
        </row>
        <row r="398">
          <cell r="Y398">
            <v>0</v>
          </cell>
          <cell r="Z398">
            <v>0</v>
          </cell>
          <cell r="AA398">
            <v>0</v>
          </cell>
        </row>
        <row r="399">
          <cell r="B399">
            <v>2050602</v>
          </cell>
          <cell r="C399" t="str">
            <v>     来华留学教育</v>
          </cell>
          <cell r="D399">
            <v>0</v>
          </cell>
          <cell r="E399">
            <v>0</v>
          </cell>
          <cell r="F399">
            <v>0</v>
          </cell>
          <cell r="G399">
            <v>0</v>
          </cell>
          <cell r="H399">
            <v>0</v>
          </cell>
          <cell r="I399">
            <v>0</v>
          </cell>
          <cell r="J399">
            <v>0</v>
          </cell>
          <cell r="K399">
            <v>0</v>
          </cell>
        </row>
        <row r="399">
          <cell r="S399">
            <v>0</v>
          </cell>
        </row>
        <row r="399">
          <cell r="U399">
            <v>0</v>
          </cell>
        </row>
        <row r="399">
          <cell r="Y399">
            <v>0</v>
          </cell>
          <cell r="Z399">
            <v>0</v>
          </cell>
          <cell r="AA399">
            <v>0</v>
          </cell>
        </row>
        <row r="400">
          <cell r="B400">
            <v>2050699</v>
          </cell>
          <cell r="C400" t="str">
            <v>     其他留学教育支出</v>
          </cell>
          <cell r="D400">
            <v>0</v>
          </cell>
          <cell r="E400">
            <v>0</v>
          </cell>
          <cell r="F400">
            <v>0</v>
          </cell>
          <cell r="G400">
            <v>0</v>
          </cell>
          <cell r="H400">
            <v>0</v>
          </cell>
          <cell r="I400">
            <v>0</v>
          </cell>
          <cell r="J400">
            <v>0</v>
          </cell>
          <cell r="K400">
            <v>0</v>
          </cell>
        </row>
        <row r="400">
          <cell r="S400">
            <v>0</v>
          </cell>
        </row>
        <row r="400">
          <cell r="U400">
            <v>0</v>
          </cell>
        </row>
        <row r="400">
          <cell r="Y400">
            <v>0</v>
          </cell>
          <cell r="Z400">
            <v>0</v>
          </cell>
          <cell r="AA400">
            <v>0</v>
          </cell>
        </row>
        <row r="401">
          <cell r="B401">
            <v>20507</v>
          </cell>
          <cell r="C401" t="str">
            <v>   特殊教育</v>
          </cell>
          <cell r="D401">
            <v>5</v>
          </cell>
          <cell r="E401">
            <v>3</v>
          </cell>
          <cell r="F401">
            <v>3</v>
          </cell>
          <cell r="G401">
            <v>0</v>
          </cell>
          <cell r="H401">
            <v>0</v>
          </cell>
          <cell r="I401">
            <v>0</v>
          </cell>
          <cell r="J401">
            <v>0</v>
          </cell>
          <cell r="K401">
            <v>0</v>
          </cell>
        </row>
        <row r="401">
          <cell r="S401">
            <v>0</v>
          </cell>
          <cell r="T401">
            <v>0</v>
          </cell>
          <cell r="U401">
            <v>3</v>
          </cell>
          <cell r="V401">
            <v>0</v>
          </cell>
        </row>
        <row r="401">
          <cell r="Y401">
            <v>3</v>
          </cell>
          <cell r="Z401">
            <v>0</v>
          </cell>
          <cell r="AA401">
            <v>3</v>
          </cell>
        </row>
        <row r="402">
          <cell r="B402">
            <v>2050701</v>
          </cell>
          <cell r="C402" t="str">
            <v>     特殊学校教育</v>
          </cell>
          <cell r="D402">
            <v>0</v>
          </cell>
          <cell r="E402">
            <v>3</v>
          </cell>
          <cell r="F402">
            <v>3</v>
          </cell>
          <cell r="G402">
            <v>0</v>
          </cell>
          <cell r="H402">
            <v>0</v>
          </cell>
          <cell r="I402">
            <v>0</v>
          </cell>
          <cell r="J402">
            <v>0</v>
          </cell>
          <cell r="K402">
            <v>0</v>
          </cell>
        </row>
        <row r="402">
          <cell r="S402">
            <v>0</v>
          </cell>
        </row>
        <row r="402">
          <cell r="U402">
            <v>3</v>
          </cell>
          <cell r="V402">
            <v>0</v>
          </cell>
        </row>
        <row r="402">
          <cell r="Y402">
            <v>3</v>
          </cell>
          <cell r="Z402">
            <v>0</v>
          </cell>
          <cell r="AA402">
            <v>3</v>
          </cell>
        </row>
        <row r="403">
          <cell r="B403">
            <v>2050702</v>
          </cell>
          <cell r="C403" t="str">
            <v>     工读学校教育</v>
          </cell>
          <cell r="D403">
            <v>0</v>
          </cell>
          <cell r="E403">
            <v>0</v>
          </cell>
          <cell r="F403">
            <v>0</v>
          </cell>
          <cell r="G403">
            <v>0</v>
          </cell>
          <cell r="H403">
            <v>0</v>
          </cell>
          <cell r="I403">
            <v>0</v>
          </cell>
          <cell r="J403">
            <v>0</v>
          </cell>
          <cell r="K403">
            <v>0</v>
          </cell>
        </row>
        <row r="403">
          <cell r="S403">
            <v>0</v>
          </cell>
        </row>
        <row r="403">
          <cell r="U403">
            <v>0</v>
          </cell>
        </row>
        <row r="403">
          <cell r="Y403">
            <v>0</v>
          </cell>
          <cell r="Z403">
            <v>0</v>
          </cell>
          <cell r="AA403">
            <v>0</v>
          </cell>
        </row>
        <row r="404">
          <cell r="B404">
            <v>2050799</v>
          </cell>
          <cell r="C404" t="str">
            <v>     其他特殊教育支出</v>
          </cell>
          <cell r="D404">
            <v>5</v>
          </cell>
          <cell r="E404">
            <v>0</v>
          </cell>
          <cell r="F404">
            <v>0</v>
          </cell>
          <cell r="G404">
            <v>0</v>
          </cell>
          <cell r="H404">
            <v>0</v>
          </cell>
          <cell r="I404">
            <v>0</v>
          </cell>
          <cell r="J404">
            <v>0</v>
          </cell>
          <cell r="K404">
            <v>0</v>
          </cell>
        </row>
        <row r="404">
          <cell r="S404">
            <v>0</v>
          </cell>
        </row>
        <row r="404">
          <cell r="U404">
            <v>0</v>
          </cell>
        </row>
        <row r="404">
          <cell r="Y404">
            <v>0</v>
          </cell>
          <cell r="Z404">
            <v>0</v>
          </cell>
          <cell r="AA404">
            <v>0</v>
          </cell>
        </row>
        <row r="405">
          <cell r="B405">
            <v>20508</v>
          </cell>
          <cell r="C405" t="str">
            <v>   进修及培训</v>
          </cell>
          <cell r="D405">
            <v>331</v>
          </cell>
          <cell r="E405">
            <v>235</v>
          </cell>
          <cell r="F405">
            <v>235</v>
          </cell>
          <cell r="G405">
            <v>0</v>
          </cell>
          <cell r="H405">
            <v>0</v>
          </cell>
          <cell r="I405">
            <v>0</v>
          </cell>
          <cell r="J405">
            <v>510</v>
          </cell>
          <cell r="K405">
            <v>10</v>
          </cell>
        </row>
        <row r="405">
          <cell r="M405">
            <v>10</v>
          </cell>
          <cell r="N405">
            <v>0</v>
          </cell>
          <cell r="O405">
            <v>0</v>
          </cell>
          <cell r="P405">
            <v>0</v>
          </cell>
        </row>
        <row r="405">
          <cell r="S405">
            <v>0</v>
          </cell>
          <cell r="T405">
            <v>500</v>
          </cell>
          <cell r="U405">
            <v>745</v>
          </cell>
          <cell r="V405">
            <v>2.17021276595745</v>
          </cell>
        </row>
        <row r="405">
          <cell r="Y405">
            <v>745</v>
          </cell>
          <cell r="Z405">
            <v>0</v>
          </cell>
          <cell r="AA405">
            <v>745</v>
          </cell>
        </row>
        <row r="406">
          <cell r="B406">
            <v>2050801</v>
          </cell>
          <cell r="C406" t="str">
            <v>     教师进修</v>
          </cell>
          <cell r="D406">
            <v>13</v>
          </cell>
          <cell r="E406">
            <v>0</v>
          </cell>
          <cell r="F406">
            <v>0</v>
          </cell>
          <cell r="G406">
            <v>0</v>
          </cell>
          <cell r="H406">
            <v>0</v>
          </cell>
          <cell r="I406">
            <v>0</v>
          </cell>
          <cell r="J406">
            <v>0</v>
          </cell>
          <cell r="K406">
            <v>0</v>
          </cell>
        </row>
        <row r="406">
          <cell r="S406">
            <v>0</v>
          </cell>
        </row>
        <row r="406">
          <cell r="U406">
            <v>0</v>
          </cell>
          <cell r="V406" t="e">
            <v>#DIV/0!</v>
          </cell>
        </row>
        <row r="406">
          <cell r="Y406">
            <v>0</v>
          </cell>
          <cell r="Z406">
            <v>0</v>
          </cell>
          <cell r="AA406">
            <v>0</v>
          </cell>
        </row>
        <row r="407">
          <cell r="B407">
            <v>2050802</v>
          </cell>
          <cell r="C407" t="str">
            <v>     干部教育</v>
          </cell>
          <cell r="D407">
            <v>314</v>
          </cell>
          <cell r="E407">
            <v>235</v>
          </cell>
          <cell r="F407">
            <v>235</v>
          </cell>
          <cell r="G407">
            <v>0</v>
          </cell>
          <cell r="H407">
            <v>0</v>
          </cell>
          <cell r="I407">
            <v>0</v>
          </cell>
          <cell r="J407">
            <v>510</v>
          </cell>
          <cell r="K407">
            <v>10</v>
          </cell>
        </row>
        <row r="407">
          <cell r="M407">
            <v>10</v>
          </cell>
        </row>
        <row r="407">
          <cell r="S407">
            <v>0</v>
          </cell>
          <cell r="T407">
            <v>500</v>
          </cell>
          <cell r="U407">
            <v>745</v>
          </cell>
          <cell r="V407">
            <v>2.17021276595745</v>
          </cell>
        </row>
        <row r="407">
          <cell r="Y407">
            <v>745</v>
          </cell>
          <cell r="Z407">
            <v>0</v>
          </cell>
          <cell r="AA407">
            <v>745</v>
          </cell>
        </row>
        <row r="408">
          <cell r="B408">
            <v>2050803</v>
          </cell>
          <cell r="C408" t="str">
            <v>     培训支出</v>
          </cell>
          <cell r="D408">
            <v>0</v>
          </cell>
          <cell r="E408">
            <v>0</v>
          </cell>
          <cell r="F408">
            <v>0</v>
          </cell>
          <cell r="G408">
            <v>0</v>
          </cell>
          <cell r="H408">
            <v>0</v>
          </cell>
          <cell r="I408">
            <v>0</v>
          </cell>
          <cell r="J408">
            <v>0</v>
          </cell>
          <cell r="K408">
            <v>0</v>
          </cell>
        </row>
        <row r="408">
          <cell r="S408">
            <v>0</v>
          </cell>
        </row>
        <row r="408">
          <cell r="U408">
            <v>0</v>
          </cell>
        </row>
        <row r="408">
          <cell r="Y408">
            <v>0</v>
          </cell>
          <cell r="Z408">
            <v>0</v>
          </cell>
          <cell r="AA408">
            <v>0</v>
          </cell>
        </row>
        <row r="409">
          <cell r="B409">
            <v>2050804</v>
          </cell>
          <cell r="C409" t="str">
            <v>     退役士兵能力提升</v>
          </cell>
          <cell r="D409">
            <v>0</v>
          </cell>
          <cell r="E409">
            <v>0</v>
          </cell>
          <cell r="F409">
            <v>0</v>
          </cell>
          <cell r="G409">
            <v>0</v>
          </cell>
          <cell r="H409">
            <v>0</v>
          </cell>
          <cell r="I409">
            <v>0</v>
          </cell>
          <cell r="J409">
            <v>0</v>
          </cell>
          <cell r="K409">
            <v>0</v>
          </cell>
        </row>
        <row r="409">
          <cell r="S409">
            <v>0</v>
          </cell>
        </row>
        <row r="409">
          <cell r="U409">
            <v>0</v>
          </cell>
        </row>
        <row r="409">
          <cell r="Y409">
            <v>0</v>
          </cell>
          <cell r="Z409">
            <v>0</v>
          </cell>
          <cell r="AA409">
            <v>0</v>
          </cell>
        </row>
        <row r="410">
          <cell r="B410">
            <v>2050899</v>
          </cell>
          <cell r="C410" t="str">
            <v>     其他进修及培训</v>
          </cell>
          <cell r="D410">
            <v>4</v>
          </cell>
          <cell r="E410">
            <v>0</v>
          </cell>
          <cell r="F410">
            <v>0</v>
          </cell>
          <cell r="G410">
            <v>0</v>
          </cell>
          <cell r="H410">
            <v>0</v>
          </cell>
          <cell r="I410">
            <v>0</v>
          </cell>
          <cell r="J410">
            <v>0</v>
          </cell>
          <cell r="K410">
            <v>0</v>
          </cell>
        </row>
        <row r="410">
          <cell r="S410">
            <v>0</v>
          </cell>
        </row>
        <row r="410">
          <cell r="U410">
            <v>0</v>
          </cell>
          <cell r="V410" t="e">
            <v>#DIV/0!</v>
          </cell>
        </row>
        <row r="410">
          <cell r="Y410">
            <v>0</v>
          </cell>
          <cell r="Z410">
            <v>0</v>
          </cell>
          <cell r="AA410">
            <v>0</v>
          </cell>
        </row>
        <row r="411">
          <cell r="B411">
            <v>20509</v>
          </cell>
          <cell r="C411" t="str">
            <v>   教育费附加安排的支出</v>
          </cell>
          <cell r="D411">
            <v>0</v>
          </cell>
          <cell r="E411">
            <v>0</v>
          </cell>
          <cell r="F411">
            <v>0</v>
          </cell>
          <cell r="G411">
            <v>0</v>
          </cell>
          <cell r="H411">
            <v>0</v>
          </cell>
          <cell r="I411">
            <v>0</v>
          </cell>
          <cell r="J411">
            <v>0</v>
          </cell>
          <cell r="K411">
            <v>0</v>
          </cell>
        </row>
        <row r="411">
          <cell r="S411">
            <v>0</v>
          </cell>
          <cell r="T411">
            <v>0</v>
          </cell>
          <cell r="U411">
            <v>0</v>
          </cell>
        </row>
        <row r="411">
          <cell r="Y411">
            <v>0</v>
          </cell>
          <cell r="Z411">
            <v>0</v>
          </cell>
          <cell r="AA411">
            <v>0</v>
          </cell>
        </row>
        <row r="412">
          <cell r="B412">
            <v>2050901</v>
          </cell>
          <cell r="C412" t="str">
            <v>     农村中小学校舍建设</v>
          </cell>
          <cell r="D412">
            <v>0</v>
          </cell>
          <cell r="E412">
            <v>0</v>
          </cell>
          <cell r="F412">
            <v>0</v>
          </cell>
          <cell r="G412">
            <v>0</v>
          </cell>
          <cell r="H412">
            <v>0</v>
          </cell>
          <cell r="I412">
            <v>0</v>
          </cell>
          <cell r="J412">
            <v>0</v>
          </cell>
          <cell r="K412">
            <v>0</v>
          </cell>
        </row>
        <row r="412">
          <cell r="S412">
            <v>0</v>
          </cell>
        </row>
        <row r="412">
          <cell r="U412">
            <v>0</v>
          </cell>
        </row>
        <row r="412">
          <cell r="Y412">
            <v>0</v>
          </cell>
          <cell r="Z412">
            <v>0</v>
          </cell>
          <cell r="AA412">
            <v>0</v>
          </cell>
        </row>
        <row r="413">
          <cell r="B413">
            <v>2050902</v>
          </cell>
          <cell r="C413" t="str">
            <v>     农村中小学教学设施</v>
          </cell>
          <cell r="D413">
            <v>0</v>
          </cell>
          <cell r="E413">
            <v>0</v>
          </cell>
          <cell r="F413">
            <v>0</v>
          </cell>
          <cell r="G413">
            <v>0</v>
          </cell>
          <cell r="H413">
            <v>0</v>
          </cell>
          <cell r="I413">
            <v>0</v>
          </cell>
          <cell r="J413">
            <v>0</v>
          </cell>
          <cell r="K413">
            <v>0</v>
          </cell>
        </row>
        <row r="413">
          <cell r="S413">
            <v>0</v>
          </cell>
        </row>
        <row r="413">
          <cell r="U413">
            <v>0</v>
          </cell>
        </row>
        <row r="413">
          <cell r="Y413">
            <v>0</v>
          </cell>
          <cell r="Z413">
            <v>0</v>
          </cell>
          <cell r="AA413">
            <v>0</v>
          </cell>
        </row>
        <row r="414">
          <cell r="B414">
            <v>2050903</v>
          </cell>
          <cell r="C414" t="str">
            <v>     城市中小学校舍建设</v>
          </cell>
          <cell r="D414">
            <v>0</v>
          </cell>
          <cell r="E414">
            <v>0</v>
          </cell>
          <cell r="F414">
            <v>0</v>
          </cell>
          <cell r="G414">
            <v>0</v>
          </cell>
          <cell r="H414">
            <v>0</v>
          </cell>
          <cell r="I414">
            <v>0</v>
          </cell>
          <cell r="J414">
            <v>0</v>
          </cell>
          <cell r="K414">
            <v>0</v>
          </cell>
        </row>
        <row r="414">
          <cell r="S414">
            <v>0</v>
          </cell>
        </row>
        <row r="414">
          <cell r="U414">
            <v>0</v>
          </cell>
        </row>
        <row r="414">
          <cell r="Y414">
            <v>0</v>
          </cell>
          <cell r="Z414">
            <v>0</v>
          </cell>
          <cell r="AA414">
            <v>0</v>
          </cell>
        </row>
        <row r="415">
          <cell r="B415">
            <v>2050904</v>
          </cell>
          <cell r="C415" t="str">
            <v>     城市中小学教学设施</v>
          </cell>
          <cell r="D415">
            <v>0</v>
          </cell>
          <cell r="E415">
            <v>0</v>
          </cell>
          <cell r="F415">
            <v>0</v>
          </cell>
          <cell r="G415">
            <v>0</v>
          </cell>
          <cell r="H415">
            <v>0</v>
          </cell>
          <cell r="I415">
            <v>0</v>
          </cell>
          <cell r="J415">
            <v>0</v>
          </cell>
          <cell r="K415">
            <v>0</v>
          </cell>
        </row>
        <row r="415">
          <cell r="S415">
            <v>0</v>
          </cell>
        </row>
        <row r="415">
          <cell r="U415">
            <v>0</v>
          </cell>
        </row>
        <row r="415">
          <cell r="Y415">
            <v>0</v>
          </cell>
          <cell r="Z415">
            <v>0</v>
          </cell>
          <cell r="AA415">
            <v>0</v>
          </cell>
        </row>
        <row r="416">
          <cell r="B416">
            <v>2050905</v>
          </cell>
          <cell r="C416" t="str">
            <v>     中等职业学校教学设施</v>
          </cell>
          <cell r="D416">
            <v>0</v>
          </cell>
          <cell r="E416">
            <v>0</v>
          </cell>
          <cell r="F416">
            <v>0</v>
          </cell>
          <cell r="G416">
            <v>0</v>
          </cell>
          <cell r="H416">
            <v>0</v>
          </cell>
          <cell r="I416">
            <v>0</v>
          </cell>
          <cell r="J416">
            <v>0</v>
          </cell>
          <cell r="K416">
            <v>0</v>
          </cell>
        </row>
        <row r="416">
          <cell r="S416">
            <v>0</v>
          </cell>
        </row>
        <row r="416">
          <cell r="U416">
            <v>0</v>
          </cell>
        </row>
        <row r="416">
          <cell r="Y416">
            <v>0</v>
          </cell>
          <cell r="Z416">
            <v>0</v>
          </cell>
          <cell r="AA416">
            <v>0</v>
          </cell>
        </row>
        <row r="417">
          <cell r="B417">
            <v>2050999</v>
          </cell>
          <cell r="C417" t="str">
            <v>     其他教育费附加安排的支出</v>
          </cell>
          <cell r="D417">
            <v>0</v>
          </cell>
          <cell r="E417">
            <v>0</v>
          </cell>
          <cell r="F417">
            <v>0</v>
          </cell>
          <cell r="G417">
            <v>0</v>
          </cell>
          <cell r="H417">
            <v>0</v>
          </cell>
          <cell r="I417">
            <v>0</v>
          </cell>
          <cell r="J417">
            <v>0</v>
          </cell>
          <cell r="K417">
            <v>0</v>
          </cell>
        </row>
        <row r="417">
          <cell r="S417">
            <v>0</v>
          </cell>
        </row>
        <row r="417">
          <cell r="U417">
            <v>0</v>
          </cell>
        </row>
        <row r="417">
          <cell r="Y417">
            <v>0</v>
          </cell>
          <cell r="Z417">
            <v>0</v>
          </cell>
          <cell r="AA417">
            <v>0</v>
          </cell>
        </row>
        <row r="418">
          <cell r="B418">
            <v>20599</v>
          </cell>
          <cell r="C418" t="str">
            <v>   其他教育支出</v>
          </cell>
          <cell r="D418">
            <v>1406</v>
          </cell>
          <cell r="E418">
            <v>165</v>
          </cell>
          <cell r="F418">
            <v>141</v>
          </cell>
          <cell r="G418">
            <v>0</v>
          </cell>
          <cell r="H418">
            <v>0</v>
          </cell>
          <cell r="I418">
            <v>24</v>
          </cell>
          <cell r="J418">
            <v>22</v>
          </cell>
          <cell r="K418">
            <v>0</v>
          </cell>
        </row>
        <row r="418">
          <cell r="M418">
            <v>0</v>
          </cell>
          <cell r="N418">
            <v>0</v>
          </cell>
          <cell r="O418">
            <v>0</v>
          </cell>
        </row>
        <row r="418">
          <cell r="S418">
            <v>0</v>
          </cell>
          <cell r="T418">
            <v>22</v>
          </cell>
          <cell r="U418">
            <v>187</v>
          </cell>
          <cell r="V418">
            <v>0.133333333333333</v>
          </cell>
        </row>
        <row r="418">
          <cell r="Y418">
            <v>187</v>
          </cell>
          <cell r="Z418">
            <v>0</v>
          </cell>
          <cell r="AA418">
            <v>187</v>
          </cell>
        </row>
        <row r="419">
          <cell r="B419">
            <v>2059999</v>
          </cell>
          <cell r="C419" t="str">
            <v>      其他教育支出</v>
          </cell>
          <cell r="D419">
            <v>1406</v>
          </cell>
          <cell r="E419">
            <v>165</v>
          </cell>
          <cell r="F419">
            <v>141</v>
          </cell>
          <cell r="G419">
            <v>0</v>
          </cell>
          <cell r="H419">
            <v>0</v>
          </cell>
          <cell r="I419">
            <v>24</v>
          </cell>
          <cell r="J419">
            <v>22</v>
          </cell>
          <cell r="K419">
            <v>0</v>
          </cell>
        </row>
        <row r="419">
          <cell r="S419">
            <v>0</v>
          </cell>
          <cell r="T419">
            <v>22</v>
          </cell>
          <cell r="U419">
            <v>187</v>
          </cell>
          <cell r="V419">
            <v>0.133333333333333</v>
          </cell>
        </row>
        <row r="419">
          <cell r="Y419">
            <v>187</v>
          </cell>
          <cell r="Z419">
            <v>0</v>
          </cell>
          <cell r="AA419">
            <v>187</v>
          </cell>
        </row>
        <row r="420">
          <cell r="B420">
            <v>206</v>
          </cell>
          <cell r="C420" t="str">
            <v>六、科学技术支出</v>
          </cell>
          <cell r="D420">
            <v>916</v>
          </cell>
          <cell r="E420">
            <v>1928</v>
          </cell>
          <cell r="F420">
            <v>156</v>
          </cell>
          <cell r="G420">
            <v>475</v>
          </cell>
          <cell r="H420">
            <v>1297</v>
          </cell>
          <cell r="I420">
            <v>0</v>
          </cell>
          <cell r="J420">
            <v>-1245</v>
          </cell>
          <cell r="K420">
            <v>-202</v>
          </cell>
        </row>
        <row r="420">
          <cell r="M420">
            <v>7</v>
          </cell>
          <cell r="N420">
            <v>0</v>
          </cell>
          <cell r="O420">
            <v>0</v>
          </cell>
          <cell r="P420">
            <v>-209</v>
          </cell>
        </row>
        <row r="420">
          <cell r="S420">
            <v>-475</v>
          </cell>
          <cell r="T420">
            <v>-568</v>
          </cell>
          <cell r="U420">
            <v>683</v>
          </cell>
          <cell r="V420">
            <v>-0.645746887966805</v>
          </cell>
        </row>
        <row r="420">
          <cell r="Y420">
            <v>683</v>
          </cell>
          <cell r="Z420">
            <v>0</v>
          </cell>
          <cell r="AA420">
            <v>683</v>
          </cell>
        </row>
        <row r="421">
          <cell r="B421">
            <v>20601</v>
          </cell>
          <cell r="C421" t="str">
            <v>   科学技术管理事务</v>
          </cell>
          <cell r="D421">
            <v>64</v>
          </cell>
          <cell r="E421">
            <v>66</v>
          </cell>
          <cell r="F421">
            <v>66</v>
          </cell>
          <cell r="G421">
            <v>0</v>
          </cell>
          <cell r="H421">
            <v>0</v>
          </cell>
          <cell r="I421">
            <v>0</v>
          </cell>
          <cell r="J421">
            <v>7</v>
          </cell>
          <cell r="K421">
            <v>7</v>
          </cell>
        </row>
        <row r="421">
          <cell r="M421">
            <v>7</v>
          </cell>
          <cell r="N421">
            <v>0</v>
          </cell>
          <cell r="O421">
            <v>0</v>
          </cell>
          <cell r="P421">
            <v>0</v>
          </cell>
        </row>
        <row r="421">
          <cell r="S421">
            <v>0</v>
          </cell>
          <cell r="T421">
            <v>0</v>
          </cell>
          <cell r="U421">
            <v>73</v>
          </cell>
          <cell r="V421">
            <v>0.106060606060606</v>
          </cell>
        </row>
        <row r="421">
          <cell r="Y421">
            <v>73</v>
          </cell>
          <cell r="Z421">
            <v>0</v>
          </cell>
          <cell r="AA421">
            <v>73</v>
          </cell>
        </row>
        <row r="422">
          <cell r="B422">
            <v>2060101</v>
          </cell>
          <cell r="C422" t="str">
            <v>     行政运行</v>
          </cell>
          <cell r="D422">
            <v>64</v>
          </cell>
          <cell r="E422">
            <v>66</v>
          </cell>
          <cell r="F422">
            <v>66</v>
          </cell>
          <cell r="G422">
            <v>0</v>
          </cell>
          <cell r="H422">
            <v>0</v>
          </cell>
          <cell r="I422">
            <v>0</v>
          </cell>
          <cell r="J422">
            <v>7</v>
          </cell>
          <cell r="K422">
            <v>7</v>
          </cell>
        </row>
        <row r="422">
          <cell r="M422">
            <v>7</v>
          </cell>
        </row>
        <row r="422">
          <cell r="S422">
            <v>0</v>
          </cell>
        </row>
        <row r="422">
          <cell r="U422">
            <v>73</v>
          </cell>
          <cell r="V422">
            <v>0.106060606060606</v>
          </cell>
        </row>
        <row r="422">
          <cell r="Y422">
            <v>73</v>
          </cell>
          <cell r="Z422">
            <v>0</v>
          </cell>
          <cell r="AA422">
            <v>73</v>
          </cell>
        </row>
        <row r="423">
          <cell r="B423">
            <v>2060102</v>
          </cell>
          <cell r="C423" t="str">
            <v>     一般行政管理事务</v>
          </cell>
          <cell r="D423">
            <v>0</v>
          </cell>
          <cell r="E423">
            <v>0</v>
          </cell>
          <cell r="F423">
            <v>0</v>
          </cell>
          <cell r="G423">
            <v>0</v>
          </cell>
          <cell r="H423">
            <v>0</v>
          </cell>
          <cell r="I423">
            <v>0</v>
          </cell>
          <cell r="J423">
            <v>0</v>
          </cell>
          <cell r="K423">
            <v>0</v>
          </cell>
        </row>
        <row r="423">
          <cell r="S423">
            <v>0</v>
          </cell>
        </row>
        <row r="423">
          <cell r="U423">
            <v>0</v>
          </cell>
        </row>
        <row r="423">
          <cell r="Y423">
            <v>0</v>
          </cell>
          <cell r="Z423">
            <v>0</v>
          </cell>
          <cell r="AA423">
            <v>0</v>
          </cell>
        </row>
        <row r="424">
          <cell r="B424">
            <v>2060103</v>
          </cell>
          <cell r="C424" t="str">
            <v>     机关服务</v>
          </cell>
          <cell r="D424">
            <v>0</v>
          </cell>
          <cell r="E424">
            <v>0</v>
          </cell>
          <cell r="F424">
            <v>0</v>
          </cell>
          <cell r="G424">
            <v>0</v>
          </cell>
          <cell r="H424">
            <v>0</v>
          </cell>
          <cell r="I424">
            <v>0</v>
          </cell>
          <cell r="J424">
            <v>0</v>
          </cell>
          <cell r="K424">
            <v>0</v>
          </cell>
        </row>
        <row r="424">
          <cell r="S424">
            <v>0</v>
          </cell>
        </row>
        <row r="424">
          <cell r="U424">
            <v>0</v>
          </cell>
        </row>
        <row r="424">
          <cell r="Y424">
            <v>0</v>
          </cell>
          <cell r="Z424">
            <v>0</v>
          </cell>
          <cell r="AA424">
            <v>0</v>
          </cell>
        </row>
        <row r="425">
          <cell r="B425">
            <v>2060199</v>
          </cell>
          <cell r="C425" t="str">
            <v>     其他科学技术管理事务支出</v>
          </cell>
          <cell r="D425">
            <v>0</v>
          </cell>
          <cell r="E425">
            <v>0</v>
          </cell>
          <cell r="F425">
            <v>0</v>
          </cell>
          <cell r="G425">
            <v>0</v>
          </cell>
          <cell r="H425">
            <v>0</v>
          </cell>
          <cell r="I425">
            <v>0</v>
          </cell>
          <cell r="J425">
            <v>0</v>
          </cell>
          <cell r="K425">
            <v>0</v>
          </cell>
        </row>
        <row r="425">
          <cell r="S425">
            <v>0</v>
          </cell>
        </row>
        <row r="425">
          <cell r="U425">
            <v>0</v>
          </cell>
          <cell r="V425" t="e">
            <v>#DIV/0!</v>
          </cell>
        </row>
        <row r="425">
          <cell r="Y425">
            <v>0</v>
          </cell>
          <cell r="Z425">
            <v>0</v>
          </cell>
          <cell r="AA425">
            <v>0</v>
          </cell>
        </row>
        <row r="426">
          <cell r="B426">
            <v>20602</v>
          </cell>
          <cell r="C426" t="str">
            <v>   基础研究</v>
          </cell>
          <cell r="D426">
            <v>0</v>
          </cell>
          <cell r="E426">
            <v>475</v>
          </cell>
          <cell r="F426">
            <v>0</v>
          </cell>
          <cell r="G426">
            <v>475</v>
          </cell>
          <cell r="H426">
            <v>0</v>
          </cell>
          <cell r="I426">
            <v>0</v>
          </cell>
          <cell r="J426">
            <v>-475</v>
          </cell>
          <cell r="K426">
            <v>0</v>
          </cell>
        </row>
        <row r="426">
          <cell r="S426">
            <v>-475</v>
          </cell>
          <cell r="T426">
            <v>0</v>
          </cell>
          <cell r="U426">
            <v>0</v>
          </cell>
        </row>
        <row r="426">
          <cell r="Y426">
            <v>0</v>
          </cell>
          <cell r="Z426">
            <v>0</v>
          </cell>
          <cell r="AA426">
            <v>0</v>
          </cell>
        </row>
        <row r="427">
          <cell r="B427">
            <v>2060201</v>
          </cell>
          <cell r="C427" t="str">
            <v>     机构运行</v>
          </cell>
          <cell r="D427">
            <v>0</v>
          </cell>
          <cell r="E427">
            <v>0</v>
          </cell>
          <cell r="F427">
            <v>0</v>
          </cell>
          <cell r="G427">
            <v>0</v>
          </cell>
          <cell r="H427">
            <v>0</v>
          </cell>
          <cell r="I427">
            <v>0</v>
          </cell>
          <cell r="J427">
            <v>0</v>
          </cell>
          <cell r="K427">
            <v>0</v>
          </cell>
        </row>
        <row r="427">
          <cell r="S427">
            <v>0</v>
          </cell>
        </row>
        <row r="427">
          <cell r="U427">
            <v>0</v>
          </cell>
        </row>
        <row r="427">
          <cell r="Y427">
            <v>0</v>
          </cell>
          <cell r="Z427">
            <v>0</v>
          </cell>
          <cell r="AA427">
            <v>0</v>
          </cell>
        </row>
        <row r="428">
          <cell r="B428">
            <v>2060203</v>
          </cell>
          <cell r="C428" t="str">
            <v>     自然科学基金</v>
          </cell>
          <cell r="D428">
            <v>0</v>
          </cell>
          <cell r="E428">
            <v>0</v>
          </cell>
          <cell r="F428">
            <v>0</v>
          </cell>
          <cell r="G428">
            <v>0</v>
          </cell>
          <cell r="H428">
            <v>0</v>
          </cell>
          <cell r="I428">
            <v>0</v>
          </cell>
          <cell r="J428">
            <v>0</v>
          </cell>
          <cell r="K428">
            <v>0</v>
          </cell>
        </row>
        <row r="428">
          <cell r="S428">
            <v>0</v>
          </cell>
        </row>
        <row r="428">
          <cell r="U428">
            <v>0</v>
          </cell>
        </row>
        <row r="428">
          <cell r="Y428">
            <v>0</v>
          </cell>
          <cell r="Z428">
            <v>0</v>
          </cell>
          <cell r="AA428">
            <v>0</v>
          </cell>
        </row>
        <row r="429">
          <cell r="B429">
            <v>2060204</v>
          </cell>
          <cell r="C429" t="str">
            <v>     重点实验室及相关设施</v>
          </cell>
          <cell r="D429">
            <v>0</v>
          </cell>
          <cell r="E429">
            <v>0</v>
          </cell>
          <cell r="F429">
            <v>0</v>
          </cell>
          <cell r="G429">
            <v>0</v>
          </cell>
          <cell r="H429">
            <v>0</v>
          </cell>
          <cell r="I429">
            <v>0</v>
          </cell>
          <cell r="J429">
            <v>0</v>
          </cell>
          <cell r="K429">
            <v>0</v>
          </cell>
        </row>
        <row r="429">
          <cell r="S429">
            <v>0</v>
          </cell>
        </row>
        <row r="429">
          <cell r="U429">
            <v>0</v>
          </cell>
        </row>
        <row r="429">
          <cell r="Y429">
            <v>0</v>
          </cell>
          <cell r="Z429">
            <v>0</v>
          </cell>
          <cell r="AA429">
            <v>0</v>
          </cell>
        </row>
        <row r="430">
          <cell r="B430">
            <v>2060205</v>
          </cell>
          <cell r="C430" t="str">
            <v>     重大科学工程</v>
          </cell>
          <cell r="D430">
            <v>0</v>
          </cell>
          <cell r="E430">
            <v>0</v>
          </cell>
          <cell r="F430">
            <v>0</v>
          </cell>
          <cell r="G430">
            <v>0</v>
          </cell>
          <cell r="H430">
            <v>0</v>
          </cell>
          <cell r="I430">
            <v>0</v>
          </cell>
          <cell r="J430">
            <v>0</v>
          </cell>
          <cell r="K430">
            <v>0</v>
          </cell>
        </row>
        <row r="430">
          <cell r="S430">
            <v>0</v>
          </cell>
        </row>
        <row r="430">
          <cell r="U430">
            <v>0</v>
          </cell>
        </row>
        <row r="430">
          <cell r="Y430">
            <v>0</v>
          </cell>
          <cell r="Z430">
            <v>0</v>
          </cell>
          <cell r="AA430">
            <v>0</v>
          </cell>
        </row>
        <row r="431">
          <cell r="B431">
            <v>2060206</v>
          </cell>
          <cell r="C431" t="str">
            <v>     专项基础科研</v>
          </cell>
          <cell r="D431">
            <v>0</v>
          </cell>
          <cell r="E431">
            <v>0</v>
          </cell>
          <cell r="F431">
            <v>0</v>
          </cell>
          <cell r="G431">
            <v>0</v>
          </cell>
          <cell r="H431">
            <v>0</v>
          </cell>
          <cell r="I431">
            <v>0</v>
          </cell>
          <cell r="J431">
            <v>0</v>
          </cell>
          <cell r="K431">
            <v>0</v>
          </cell>
        </row>
        <row r="431">
          <cell r="S431">
            <v>0</v>
          </cell>
        </row>
        <row r="431">
          <cell r="U431">
            <v>0</v>
          </cell>
        </row>
        <row r="431">
          <cell r="Y431">
            <v>0</v>
          </cell>
          <cell r="Z431">
            <v>0</v>
          </cell>
          <cell r="AA431">
            <v>0</v>
          </cell>
        </row>
        <row r="432">
          <cell r="B432">
            <v>2060207</v>
          </cell>
          <cell r="C432" t="str">
            <v>     专项技术基础</v>
          </cell>
          <cell r="D432">
            <v>0</v>
          </cell>
          <cell r="E432">
            <v>0</v>
          </cell>
          <cell r="F432">
            <v>0</v>
          </cell>
          <cell r="G432">
            <v>0</v>
          </cell>
          <cell r="H432">
            <v>0</v>
          </cell>
          <cell r="I432">
            <v>0</v>
          </cell>
          <cell r="J432">
            <v>0</v>
          </cell>
          <cell r="K432">
            <v>0</v>
          </cell>
        </row>
        <row r="432">
          <cell r="S432">
            <v>0</v>
          </cell>
        </row>
        <row r="432">
          <cell r="U432">
            <v>0</v>
          </cell>
        </row>
        <row r="432">
          <cell r="Y432">
            <v>0</v>
          </cell>
          <cell r="Z432">
            <v>0</v>
          </cell>
          <cell r="AA432">
            <v>0</v>
          </cell>
        </row>
        <row r="433">
          <cell r="B433">
            <v>2060208</v>
          </cell>
          <cell r="C433" t="str">
            <v>     科技人才队伍建设</v>
          </cell>
          <cell r="D433">
            <v>0</v>
          </cell>
          <cell r="E433">
            <v>0</v>
          </cell>
          <cell r="F433">
            <v>0</v>
          </cell>
          <cell r="G433">
            <v>0</v>
          </cell>
          <cell r="H433">
            <v>0</v>
          </cell>
          <cell r="I433">
            <v>0</v>
          </cell>
          <cell r="J433">
            <v>0</v>
          </cell>
          <cell r="K433">
            <v>0</v>
          </cell>
        </row>
        <row r="433">
          <cell r="S433">
            <v>0</v>
          </cell>
        </row>
        <row r="433">
          <cell r="U433">
            <v>0</v>
          </cell>
        </row>
        <row r="433">
          <cell r="Y433">
            <v>0</v>
          </cell>
          <cell r="Z433">
            <v>0</v>
          </cell>
          <cell r="AA433">
            <v>0</v>
          </cell>
        </row>
        <row r="434">
          <cell r="B434">
            <v>2060299</v>
          </cell>
          <cell r="C434" t="str">
            <v>     其他基础研究支出</v>
          </cell>
          <cell r="D434">
            <v>0</v>
          </cell>
          <cell r="E434">
            <v>475</v>
          </cell>
          <cell r="F434">
            <v>0</v>
          </cell>
          <cell r="G434">
            <v>475</v>
          </cell>
          <cell r="H434">
            <v>0</v>
          </cell>
          <cell r="I434">
            <v>0</v>
          </cell>
          <cell r="J434">
            <v>-475</v>
          </cell>
          <cell r="K434">
            <v>0</v>
          </cell>
        </row>
        <row r="434">
          <cell r="S434">
            <v>-475</v>
          </cell>
        </row>
        <row r="434">
          <cell r="U434">
            <v>0</v>
          </cell>
        </row>
        <row r="434">
          <cell r="Y434">
            <v>0</v>
          </cell>
          <cell r="Z434">
            <v>0</v>
          </cell>
          <cell r="AA434">
            <v>0</v>
          </cell>
        </row>
        <row r="435">
          <cell r="B435">
            <v>20603</v>
          </cell>
          <cell r="C435" t="str">
            <v>   应用研究</v>
          </cell>
          <cell r="D435">
            <v>0</v>
          </cell>
          <cell r="E435">
            <v>0</v>
          </cell>
          <cell r="F435">
            <v>0</v>
          </cell>
          <cell r="G435">
            <v>0</v>
          </cell>
          <cell r="H435">
            <v>0</v>
          </cell>
          <cell r="I435">
            <v>0</v>
          </cell>
          <cell r="J435">
            <v>0</v>
          </cell>
          <cell r="K435">
            <v>0</v>
          </cell>
        </row>
        <row r="435">
          <cell r="S435">
            <v>0</v>
          </cell>
          <cell r="T435">
            <v>0</v>
          </cell>
          <cell r="U435">
            <v>0</v>
          </cell>
        </row>
        <row r="435">
          <cell r="Y435">
            <v>0</v>
          </cell>
          <cell r="Z435">
            <v>0</v>
          </cell>
          <cell r="AA435">
            <v>0</v>
          </cell>
        </row>
        <row r="436">
          <cell r="B436">
            <v>2060301</v>
          </cell>
          <cell r="C436" t="str">
            <v>     机构运行</v>
          </cell>
          <cell r="D436">
            <v>0</v>
          </cell>
          <cell r="E436">
            <v>0</v>
          </cell>
          <cell r="F436">
            <v>0</v>
          </cell>
          <cell r="G436">
            <v>0</v>
          </cell>
          <cell r="H436">
            <v>0</v>
          </cell>
          <cell r="I436">
            <v>0</v>
          </cell>
          <cell r="J436">
            <v>0</v>
          </cell>
          <cell r="K436">
            <v>0</v>
          </cell>
        </row>
        <row r="436">
          <cell r="S436">
            <v>0</v>
          </cell>
        </row>
        <row r="436">
          <cell r="U436">
            <v>0</v>
          </cell>
        </row>
        <row r="436">
          <cell r="Y436">
            <v>0</v>
          </cell>
          <cell r="Z436">
            <v>0</v>
          </cell>
          <cell r="AA436">
            <v>0</v>
          </cell>
        </row>
        <row r="437">
          <cell r="B437">
            <v>2060302</v>
          </cell>
          <cell r="C437" t="str">
            <v>     社会公益研究</v>
          </cell>
          <cell r="D437">
            <v>0</v>
          </cell>
          <cell r="E437">
            <v>0</v>
          </cell>
          <cell r="F437">
            <v>0</v>
          </cell>
          <cell r="G437">
            <v>0</v>
          </cell>
          <cell r="H437">
            <v>0</v>
          </cell>
          <cell r="I437">
            <v>0</v>
          </cell>
          <cell r="J437">
            <v>0</v>
          </cell>
          <cell r="K437">
            <v>0</v>
          </cell>
        </row>
        <row r="437">
          <cell r="S437">
            <v>0</v>
          </cell>
        </row>
        <row r="437">
          <cell r="U437">
            <v>0</v>
          </cell>
        </row>
        <row r="437">
          <cell r="Y437">
            <v>0</v>
          </cell>
          <cell r="Z437">
            <v>0</v>
          </cell>
          <cell r="AA437">
            <v>0</v>
          </cell>
        </row>
        <row r="438">
          <cell r="B438">
            <v>2060303</v>
          </cell>
          <cell r="C438" t="str">
            <v>     高技术研究</v>
          </cell>
          <cell r="D438">
            <v>0</v>
          </cell>
          <cell r="E438">
            <v>0</v>
          </cell>
          <cell r="F438">
            <v>0</v>
          </cell>
          <cell r="G438">
            <v>0</v>
          </cell>
          <cell r="H438">
            <v>0</v>
          </cell>
          <cell r="I438">
            <v>0</v>
          </cell>
          <cell r="J438">
            <v>0</v>
          </cell>
          <cell r="K438">
            <v>0</v>
          </cell>
        </row>
        <row r="438">
          <cell r="S438">
            <v>0</v>
          </cell>
        </row>
        <row r="438">
          <cell r="U438">
            <v>0</v>
          </cell>
        </row>
        <row r="438">
          <cell r="Y438">
            <v>0</v>
          </cell>
          <cell r="Z438">
            <v>0</v>
          </cell>
          <cell r="AA438">
            <v>0</v>
          </cell>
        </row>
        <row r="439">
          <cell r="B439">
            <v>2060304</v>
          </cell>
          <cell r="C439" t="str">
            <v>     专项科研试制</v>
          </cell>
          <cell r="D439">
            <v>0</v>
          </cell>
          <cell r="E439">
            <v>0</v>
          </cell>
          <cell r="F439">
            <v>0</v>
          </cell>
          <cell r="G439">
            <v>0</v>
          </cell>
          <cell r="H439">
            <v>0</v>
          </cell>
          <cell r="I439">
            <v>0</v>
          </cell>
          <cell r="J439">
            <v>0</v>
          </cell>
          <cell r="K439">
            <v>0</v>
          </cell>
        </row>
        <row r="439">
          <cell r="S439">
            <v>0</v>
          </cell>
        </row>
        <row r="439">
          <cell r="U439">
            <v>0</v>
          </cell>
        </row>
        <row r="439">
          <cell r="Y439">
            <v>0</v>
          </cell>
          <cell r="Z439">
            <v>0</v>
          </cell>
          <cell r="AA439">
            <v>0</v>
          </cell>
        </row>
        <row r="440">
          <cell r="B440">
            <v>2060399</v>
          </cell>
          <cell r="C440" t="str">
            <v>     其他应用研究支出</v>
          </cell>
          <cell r="D440">
            <v>0</v>
          </cell>
          <cell r="E440">
            <v>0</v>
          </cell>
          <cell r="F440">
            <v>0</v>
          </cell>
          <cell r="G440">
            <v>0</v>
          </cell>
          <cell r="H440">
            <v>0</v>
          </cell>
          <cell r="I440">
            <v>0</v>
          </cell>
          <cell r="J440">
            <v>0</v>
          </cell>
          <cell r="K440">
            <v>0</v>
          </cell>
        </row>
        <row r="440">
          <cell r="S440">
            <v>0</v>
          </cell>
        </row>
        <row r="440">
          <cell r="U440">
            <v>0</v>
          </cell>
        </row>
        <row r="440">
          <cell r="Y440">
            <v>0</v>
          </cell>
          <cell r="Z440">
            <v>0</v>
          </cell>
          <cell r="AA440">
            <v>0</v>
          </cell>
        </row>
        <row r="441">
          <cell r="B441">
            <v>20604</v>
          </cell>
          <cell r="C441" t="str">
            <v>   技术研究与开发</v>
          </cell>
          <cell r="D441">
            <v>0</v>
          </cell>
          <cell r="E441">
            <v>168</v>
          </cell>
          <cell r="F441">
            <v>0</v>
          </cell>
          <cell r="G441">
            <v>0</v>
          </cell>
          <cell r="H441">
            <v>168</v>
          </cell>
          <cell r="I441">
            <v>0</v>
          </cell>
          <cell r="J441">
            <v>-114</v>
          </cell>
          <cell r="K441">
            <v>0</v>
          </cell>
        </row>
        <row r="441">
          <cell r="S441">
            <v>0</v>
          </cell>
          <cell r="T441">
            <v>-114</v>
          </cell>
          <cell r="U441">
            <v>54</v>
          </cell>
          <cell r="V441">
            <v>-0.678571428571429</v>
          </cell>
        </row>
        <row r="441">
          <cell r="Y441">
            <v>54</v>
          </cell>
          <cell r="Z441">
            <v>0</v>
          </cell>
          <cell r="AA441">
            <v>54</v>
          </cell>
        </row>
        <row r="442">
          <cell r="B442">
            <v>2060401</v>
          </cell>
          <cell r="C442" t="str">
            <v>     机构运行</v>
          </cell>
          <cell r="D442">
            <v>0</v>
          </cell>
          <cell r="E442">
            <v>0</v>
          </cell>
          <cell r="F442">
            <v>0</v>
          </cell>
          <cell r="G442">
            <v>0</v>
          </cell>
          <cell r="H442">
            <v>0</v>
          </cell>
          <cell r="I442">
            <v>0</v>
          </cell>
          <cell r="J442">
            <v>0</v>
          </cell>
          <cell r="K442">
            <v>0</v>
          </cell>
        </row>
        <row r="442">
          <cell r="S442">
            <v>0</v>
          </cell>
        </row>
        <row r="442">
          <cell r="U442">
            <v>0</v>
          </cell>
        </row>
        <row r="442">
          <cell r="Y442">
            <v>0</v>
          </cell>
          <cell r="Z442">
            <v>0</v>
          </cell>
          <cell r="AA442">
            <v>0</v>
          </cell>
        </row>
        <row r="443">
          <cell r="B443">
            <v>2060404</v>
          </cell>
          <cell r="C443" t="str">
            <v>     科技成果转化与扩散</v>
          </cell>
          <cell r="D443">
            <v>0</v>
          </cell>
          <cell r="E443">
            <v>0</v>
          </cell>
          <cell r="F443">
            <v>0</v>
          </cell>
          <cell r="G443">
            <v>0</v>
          </cell>
          <cell r="H443">
            <v>0</v>
          </cell>
          <cell r="I443">
            <v>0</v>
          </cell>
          <cell r="J443">
            <v>0</v>
          </cell>
          <cell r="K443">
            <v>0</v>
          </cell>
        </row>
        <row r="443">
          <cell r="S443">
            <v>0</v>
          </cell>
        </row>
        <row r="443">
          <cell r="U443">
            <v>0</v>
          </cell>
        </row>
        <row r="443">
          <cell r="Y443">
            <v>0</v>
          </cell>
          <cell r="Z443">
            <v>0</v>
          </cell>
          <cell r="AA443">
            <v>0</v>
          </cell>
        </row>
        <row r="444">
          <cell r="B444">
            <v>2060405</v>
          </cell>
          <cell r="C444" t="str">
            <v>     共性技术研究与开发</v>
          </cell>
          <cell r="D444">
            <v>0</v>
          </cell>
          <cell r="E444">
            <v>0</v>
          </cell>
          <cell r="F444">
            <v>0</v>
          </cell>
          <cell r="G444">
            <v>0</v>
          </cell>
          <cell r="H444">
            <v>0</v>
          </cell>
          <cell r="I444">
            <v>0</v>
          </cell>
          <cell r="J444">
            <v>0</v>
          </cell>
          <cell r="K444">
            <v>0</v>
          </cell>
        </row>
        <row r="444">
          <cell r="S444">
            <v>0</v>
          </cell>
        </row>
        <row r="444">
          <cell r="U444">
            <v>0</v>
          </cell>
        </row>
        <row r="444">
          <cell r="Y444">
            <v>0</v>
          </cell>
          <cell r="Z444">
            <v>0</v>
          </cell>
          <cell r="AA444">
            <v>0</v>
          </cell>
        </row>
        <row r="445">
          <cell r="B445">
            <v>2060499</v>
          </cell>
          <cell r="C445" t="str">
            <v>     其他技术研究与开发支出</v>
          </cell>
          <cell r="D445">
            <v>0</v>
          </cell>
          <cell r="E445">
            <v>168</v>
          </cell>
          <cell r="F445">
            <v>0</v>
          </cell>
          <cell r="G445">
            <v>0</v>
          </cell>
          <cell r="H445">
            <v>168</v>
          </cell>
          <cell r="I445">
            <v>0</v>
          </cell>
          <cell r="J445">
            <v>-114</v>
          </cell>
          <cell r="K445">
            <v>0</v>
          </cell>
        </row>
        <row r="445">
          <cell r="S445">
            <v>0</v>
          </cell>
          <cell r="T445">
            <v>-114</v>
          </cell>
          <cell r="U445">
            <v>54</v>
          </cell>
          <cell r="V445">
            <v>-0.678571428571429</v>
          </cell>
        </row>
        <row r="445">
          <cell r="Y445">
            <v>54</v>
          </cell>
          <cell r="Z445">
            <v>0</v>
          </cell>
          <cell r="AA445">
            <v>54</v>
          </cell>
        </row>
        <row r="446">
          <cell r="B446">
            <v>20605</v>
          </cell>
          <cell r="C446" t="str">
            <v>   科技条件与服务</v>
          </cell>
          <cell r="D446">
            <v>0</v>
          </cell>
          <cell r="E446">
            <v>0</v>
          </cell>
          <cell r="F446">
            <v>0</v>
          </cell>
          <cell r="G446">
            <v>0</v>
          </cell>
          <cell r="H446">
            <v>0</v>
          </cell>
          <cell r="I446">
            <v>0</v>
          </cell>
          <cell r="J446">
            <v>0</v>
          </cell>
          <cell r="K446">
            <v>0</v>
          </cell>
        </row>
        <row r="446">
          <cell r="S446">
            <v>0</v>
          </cell>
          <cell r="T446">
            <v>0</v>
          </cell>
          <cell r="U446">
            <v>0</v>
          </cell>
        </row>
        <row r="446">
          <cell r="Y446">
            <v>0</v>
          </cell>
          <cell r="Z446">
            <v>0</v>
          </cell>
          <cell r="AA446">
            <v>0</v>
          </cell>
        </row>
        <row r="447">
          <cell r="B447">
            <v>2060501</v>
          </cell>
          <cell r="C447" t="str">
            <v>     机构运行</v>
          </cell>
          <cell r="D447">
            <v>0</v>
          </cell>
          <cell r="E447">
            <v>0</v>
          </cell>
          <cell r="F447">
            <v>0</v>
          </cell>
          <cell r="G447">
            <v>0</v>
          </cell>
          <cell r="H447">
            <v>0</v>
          </cell>
          <cell r="I447">
            <v>0</v>
          </cell>
          <cell r="J447">
            <v>0</v>
          </cell>
          <cell r="K447">
            <v>0</v>
          </cell>
        </row>
        <row r="447">
          <cell r="S447">
            <v>0</v>
          </cell>
        </row>
        <row r="447">
          <cell r="U447">
            <v>0</v>
          </cell>
        </row>
        <row r="447">
          <cell r="Y447">
            <v>0</v>
          </cell>
          <cell r="Z447">
            <v>0</v>
          </cell>
          <cell r="AA447">
            <v>0</v>
          </cell>
        </row>
        <row r="448">
          <cell r="B448">
            <v>2060502</v>
          </cell>
          <cell r="C448" t="str">
            <v>     技术创新服务体系</v>
          </cell>
          <cell r="D448">
            <v>0</v>
          </cell>
          <cell r="E448">
            <v>0</v>
          </cell>
          <cell r="F448">
            <v>0</v>
          </cell>
          <cell r="G448">
            <v>0</v>
          </cell>
          <cell r="H448">
            <v>0</v>
          </cell>
          <cell r="I448">
            <v>0</v>
          </cell>
          <cell r="J448">
            <v>0</v>
          </cell>
          <cell r="K448">
            <v>0</v>
          </cell>
        </row>
        <row r="448">
          <cell r="S448">
            <v>0</v>
          </cell>
        </row>
        <row r="448">
          <cell r="U448">
            <v>0</v>
          </cell>
        </row>
        <row r="448">
          <cell r="Y448">
            <v>0</v>
          </cell>
          <cell r="Z448">
            <v>0</v>
          </cell>
          <cell r="AA448">
            <v>0</v>
          </cell>
        </row>
        <row r="449">
          <cell r="B449">
            <v>2060503</v>
          </cell>
          <cell r="C449" t="str">
            <v>     科技条件专项</v>
          </cell>
          <cell r="D449">
            <v>0</v>
          </cell>
          <cell r="E449">
            <v>0</v>
          </cell>
          <cell r="F449">
            <v>0</v>
          </cell>
          <cell r="G449">
            <v>0</v>
          </cell>
          <cell r="H449">
            <v>0</v>
          </cell>
          <cell r="I449">
            <v>0</v>
          </cell>
          <cell r="J449">
            <v>0</v>
          </cell>
          <cell r="K449">
            <v>0</v>
          </cell>
        </row>
        <row r="449">
          <cell r="S449">
            <v>0</v>
          </cell>
        </row>
        <row r="449">
          <cell r="U449">
            <v>0</v>
          </cell>
        </row>
        <row r="449">
          <cell r="Y449">
            <v>0</v>
          </cell>
          <cell r="Z449">
            <v>0</v>
          </cell>
          <cell r="AA449">
            <v>0</v>
          </cell>
        </row>
        <row r="450">
          <cell r="B450">
            <v>2060599</v>
          </cell>
          <cell r="C450" t="str">
            <v>     其他科技条件与服务支出</v>
          </cell>
          <cell r="D450">
            <v>0</v>
          </cell>
          <cell r="E450">
            <v>0</v>
          </cell>
          <cell r="F450">
            <v>0</v>
          </cell>
          <cell r="G450">
            <v>0</v>
          </cell>
          <cell r="H450">
            <v>0</v>
          </cell>
          <cell r="I450">
            <v>0</v>
          </cell>
          <cell r="J450">
            <v>0</v>
          </cell>
          <cell r="K450">
            <v>0</v>
          </cell>
        </row>
        <row r="450">
          <cell r="S450">
            <v>0</v>
          </cell>
        </row>
        <row r="450">
          <cell r="U450">
            <v>0</v>
          </cell>
        </row>
        <row r="450">
          <cell r="Y450">
            <v>0</v>
          </cell>
          <cell r="Z450">
            <v>0</v>
          </cell>
          <cell r="AA450">
            <v>0</v>
          </cell>
        </row>
        <row r="451">
          <cell r="B451">
            <v>20606</v>
          </cell>
          <cell r="C451" t="str">
            <v>   社会科学</v>
          </cell>
          <cell r="D451">
            <v>0</v>
          </cell>
          <cell r="E451">
            <v>0</v>
          </cell>
          <cell r="F451">
            <v>0</v>
          </cell>
          <cell r="G451">
            <v>0</v>
          </cell>
          <cell r="H451">
            <v>0</v>
          </cell>
          <cell r="I451">
            <v>0</v>
          </cell>
          <cell r="J451">
            <v>0</v>
          </cell>
          <cell r="K451">
            <v>0</v>
          </cell>
        </row>
        <row r="451">
          <cell r="S451">
            <v>0</v>
          </cell>
          <cell r="T451">
            <v>0</v>
          </cell>
          <cell r="U451">
            <v>0</v>
          </cell>
        </row>
        <row r="451">
          <cell r="Y451">
            <v>0</v>
          </cell>
          <cell r="Z451">
            <v>0</v>
          </cell>
          <cell r="AA451">
            <v>0</v>
          </cell>
        </row>
        <row r="452">
          <cell r="B452">
            <v>2060601</v>
          </cell>
          <cell r="C452" t="str">
            <v>     社会科学研究机构</v>
          </cell>
          <cell r="D452">
            <v>0</v>
          </cell>
          <cell r="E452">
            <v>0</v>
          </cell>
          <cell r="F452">
            <v>0</v>
          </cell>
          <cell r="G452">
            <v>0</v>
          </cell>
          <cell r="H452">
            <v>0</v>
          </cell>
          <cell r="I452">
            <v>0</v>
          </cell>
          <cell r="J452">
            <v>0</v>
          </cell>
          <cell r="K452">
            <v>0</v>
          </cell>
        </row>
        <row r="452">
          <cell r="S452">
            <v>0</v>
          </cell>
        </row>
        <row r="452">
          <cell r="U452">
            <v>0</v>
          </cell>
        </row>
        <row r="452">
          <cell r="Y452">
            <v>0</v>
          </cell>
          <cell r="Z452">
            <v>0</v>
          </cell>
          <cell r="AA452">
            <v>0</v>
          </cell>
        </row>
        <row r="453">
          <cell r="B453">
            <v>2060602</v>
          </cell>
          <cell r="C453" t="str">
            <v>     社会科学研究</v>
          </cell>
          <cell r="D453">
            <v>0</v>
          </cell>
          <cell r="E453">
            <v>0</v>
          </cell>
          <cell r="F453">
            <v>0</v>
          </cell>
          <cell r="G453">
            <v>0</v>
          </cell>
          <cell r="H453">
            <v>0</v>
          </cell>
          <cell r="I453">
            <v>0</v>
          </cell>
          <cell r="J453">
            <v>0</v>
          </cell>
          <cell r="K453">
            <v>0</v>
          </cell>
        </row>
        <row r="453">
          <cell r="S453">
            <v>0</v>
          </cell>
        </row>
        <row r="453">
          <cell r="U453">
            <v>0</v>
          </cell>
        </row>
        <row r="453">
          <cell r="Y453">
            <v>0</v>
          </cell>
          <cell r="Z453">
            <v>0</v>
          </cell>
          <cell r="AA453">
            <v>0</v>
          </cell>
        </row>
        <row r="454">
          <cell r="B454">
            <v>2060603</v>
          </cell>
          <cell r="C454" t="str">
            <v>     社科基金支出</v>
          </cell>
          <cell r="D454">
            <v>0</v>
          </cell>
          <cell r="E454">
            <v>0</v>
          </cell>
          <cell r="F454">
            <v>0</v>
          </cell>
          <cell r="G454">
            <v>0</v>
          </cell>
          <cell r="H454">
            <v>0</v>
          </cell>
          <cell r="I454">
            <v>0</v>
          </cell>
          <cell r="J454">
            <v>0</v>
          </cell>
          <cell r="K454">
            <v>0</v>
          </cell>
        </row>
        <row r="454">
          <cell r="S454">
            <v>0</v>
          </cell>
        </row>
        <row r="454">
          <cell r="U454">
            <v>0</v>
          </cell>
        </row>
        <row r="454">
          <cell r="Y454">
            <v>0</v>
          </cell>
          <cell r="Z454">
            <v>0</v>
          </cell>
          <cell r="AA454">
            <v>0</v>
          </cell>
        </row>
        <row r="455">
          <cell r="B455">
            <v>2060699</v>
          </cell>
          <cell r="C455" t="str">
            <v>     其他社会科学支出</v>
          </cell>
          <cell r="D455">
            <v>0</v>
          </cell>
          <cell r="E455">
            <v>0</v>
          </cell>
          <cell r="F455">
            <v>0</v>
          </cell>
          <cell r="G455">
            <v>0</v>
          </cell>
          <cell r="H455">
            <v>0</v>
          </cell>
          <cell r="I455">
            <v>0</v>
          </cell>
          <cell r="J455">
            <v>0</v>
          </cell>
          <cell r="K455">
            <v>0</v>
          </cell>
        </row>
        <row r="455">
          <cell r="S455">
            <v>0</v>
          </cell>
        </row>
        <row r="455">
          <cell r="U455">
            <v>0</v>
          </cell>
        </row>
        <row r="455">
          <cell r="Y455">
            <v>0</v>
          </cell>
          <cell r="Z455">
            <v>0</v>
          </cell>
          <cell r="AA455">
            <v>0</v>
          </cell>
        </row>
        <row r="456">
          <cell r="B456">
            <v>20607</v>
          </cell>
          <cell r="C456" t="str">
            <v>   科学技术普及</v>
          </cell>
          <cell r="D456">
            <v>10</v>
          </cell>
          <cell r="E456">
            <v>99</v>
          </cell>
          <cell r="F456">
            <v>25</v>
          </cell>
          <cell r="G456">
            <v>0</v>
          </cell>
          <cell r="H456">
            <v>74</v>
          </cell>
          <cell r="I456">
            <v>0</v>
          </cell>
          <cell r="J456">
            <v>-148</v>
          </cell>
          <cell r="K456">
            <v>-144</v>
          </cell>
        </row>
        <row r="456">
          <cell r="M456">
            <v>0</v>
          </cell>
          <cell r="N456">
            <v>0</v>
          </cell>
          <cell r="O456">
            <v>0</v>
          </cell>
          <cell r="P456">
            <v>-144</v>
          </cell>
        </row>
        <row r="456">
          <cell r="S456">
            <v>0</v>
          </cell>
          <cell r="T456">
            <v>-4</v>
          </cell>
          <cell r="U456">
            <v>-49</v>
          </cell>
          <cell r="V456">
            <v>-1.4949494949495</v>
          </cell>
        </row>
        <row r="456">
          <cell r="Y456">
            <v>-49</v>
          </cell>
          <cell r="Z456">
            <v>0</v>
          </cell>
          <cell r="AA456">
            <v>-49</v>
          </cell>
        </row>
        <row r="457">
          <cell r="B457">
            <v>2060701</v>
          </cell>
          <cell r="C457" t="str">
            <v>     机构运行</v>
          </cell>
          <cell r="D457">
            <v>0</v>
          </cell>
          <cell r="E457">
            <v>0</v>
          </cell>
          <cell r="F457">
            <v>0</v>
          </cell>
          <cell r="G457">
            <v>0</v>
          </cell>
          <cell r="H457">
            <v>0</v>
          </cell>
          <cell r="I457">
            <v>0</v>
          </cell>
          <cell r="J457">
            <v>0</v>
          </cell>
          <cell r="K457">
            <v>0</v>
          </cell>
        </row>
        <row r="457">
          <cell r="S457">
            <v>0</v>
          </cell>
        </row>
        <row r="457">
          <cell r="U457">
            <v>0</v>
          </cell>
        </row>
        <row r="457">
          <cell r="Y457">
            <v>0</v>
          </cell>
          <cell r="Z457">
            <v>0</v>
          </cell>
          <cell r="AA457">
            <v>0</v>
          </cell>
        </row>
        <row r="458">
          <cell r="B458">
            <v>2060702</v>
          </cell>
          <cell r="C458" t="str">
            <v>     科普活动</v>
          </cell>
          <cell r="D458">
            <v>4</v>
          </cell>
          <cell r="E458">
            <v>74</v>
          </cell>
          <cell r="F458">
            <v>0</v>
          </cell>
          <cell r="G458">
            <v>0</v>
          </cell>
          <cell r="H458">
            <v>74</v>
          </cell>
          <cell r="I458">
            <v>0</v>
          </cell>
          <cell r="J458">
            <v>-4</v>
          </cell>
          <cell r="K458">
            <v>0</v>
          </cell>
        </row>
        <row r="458">
          <cell r="S458">
            <v>0</v>
          </cell>
          <cell r="T458">
            <v>-4</v>
          </cell>
          <cell r="U458">
            <v>70</v>
          </cell>
          <cell r="V458">
            <v>-0.0540540540540541</v>
          </cell>
        </row>
        <row r="458">
          <cell r="Y458">
            <v>70</v>
          </cell>
          <cell r="Z458">
            <v>0</v>
          </cell>
          <cell r="AA458">
            <v>70</v>
          </cell>
        </row>
        <row r="459">
          <cell r="B459">
            <v>2060703</v>
          </cell>
          <cell r="C459" t="str">
            <v>     青少年科技活动</v>
          </cell>
          <cell r="D459">
            <v>0</v>
          </cell>
          <cell r="E459">
            <v>0</v>
          </cell>
          <cell r="F459">
            <v>0</v>
          </cell>
          <cell r="G459">
            <v>0</v>
          </cell>
          <cell r="H459">
            <v>0</v>
          </cell>
          <cell r="I459">
            <v>0</v>
          </cell>
          <cell r="J459">
            <v>0</v>
          </cell>
          <cell r="K459">
            <v>0</v>
          </cell>
        </row>
        <row r="459">
          <cell r="S459">
            <v>0</v>
          </cell>
        </row>
        <row r="459">
          <cell r="U459">
            <v>0</v>
          </cell>
        </row>
        <row r="459">
          <cell r="Y459">
            <v>0</v>
          </cell>
          <cell r="Z459">
            <v>0</v>
          </cell>
          <cell r="AA459">
            <v>0</v>
          </cell>
        </row>
        <row r="460">
          <cell r="B460">
            <v>2060704</v>
          </cell>
          <cell r="C460" t="str">
            <v>     学术交流活动</v>
          </cell>
          <cell r="D460">
            <v>0</v>
          </cell>
          <cell r="E460">
            <v>0</v>
          </cell>
          <cell r="F460">
            <v>0</v>
          </cell>
          <cell r="G460">
            <v>0</v>
          </cell>
          <cell r="H460">
            <v>0</v>
          </cell>
          <cell r="I460">
            <v>0</v>
          </cell>
          <cell r="J460">
            <v>0</v>
          </cell>
          <cell r="K460">
            <v>0</v>
          </cell>
        </row>
        <row r="460">
          <cell r="S460">
            <v>0</v>
          </cell>
        </row>
        <row r="460">
          <cell r="U460">
            <v>0</v>
          </cell>
        </row>
        <row r="460">
          <cell r="Y460">
            <v>0</v>
          </cell>
          <cell r="Z460">
            <v>0</v>
          </cell>
          <cell r="AA460">
            <v>0</v>
          </cell>
        </row>
        <row r="461">
          <cell r="B461">
            <v>2060705</v>
          </cell>
          <cell r="C461" t="str">
            <v>     科技馆站</v>
          </cell>
          <cell r="D461">
            <v>0</v>
          </cell>
          <cell r="E461">
            <v>0</v>
          </cell>
          <cell r="F461">
            <v>0</v>
          </cell>
          <cell r="G461">
            <v>0</v>
          </cell>
          <cell r="H461">
            <v>0</v>
          </cell>
          <cell r="I461">
            <v>0</v>
          </cell>
          <cell r="J461">
            <v>0</v>
          </cell>
          <cell r="K461">
            <v>0</v>
          </cell>
        </row>
        <row r="461">
          <cell r="S461">
            <v>0</v>
          </cell>
        </row>
        <row r="461">
          <cell r="U461">
            <v>0</v>
          </cell>
        </row>
        <row r="461">
          <cell r="Y461">
            <v>0</v>
          </cell>
          <cell r="Z461">
            <v>0</v>
          </cell>
          <cell r="AA461">
            <v>0</v>
          </cell>
        </row>
        <row r="462">
          <cell r="B462">
            <v>2060799</v>
          </cell>
          <cell r="C462" t="str">
            <v>     其他科学技术普及支出</v>
          </cell>
          <cell r="D462">
            <v>6</v>
          </cell>
          <cell r="E462">
            <v>25</v>
          </cell>
          <cell r="F462">
            <v>25</v>
          </cell>
          <cell r="G462">
            <v>0</v>
          </cell>
          <cell r="H462">
            <v>0</v>
          </cell>
          <cell r="I462">
            <v>0</v>
          </cell>
          <cell r="J462">
            <v>-144</v>
          </cell>
          <cell r="K462">
            <v>-144</v>
          </cell>
        </row>
        <row r="462">
          <cell r="P462">
            <v>-144</v>
          </cell>
        </row>
        <row r="462">
          <cell r="S462">
            <v>0</v>
          </cell>
        </row>
        <row r="462">
          <cell r="U462">
            <v>-119</v>
          </cell>
          <cell r="V462">
            <v>-5.76</v>
          </cell>
        </row>
        <row r="462">
          <cell r="Y462">
            <v>-119</v>
          </cell>
          <cell r="Z462">
            <v>0</v>
          </cell>
          <cell r="AA462">
            <v>-119</v>
          </cell>
        </row>
        <row r="463">
          <cell r="B463">
            <v>20608</v>
          </cell>
          <cell r="C463" t="str">
            <v>   科技交流与合作</v>
          </cell>
          <cell r="D463">
            <v>0</v>
          </cell>
          <cell r="E463">
            <v>0</v>
          </cell>
          <cell r="F463">
            <v>0</v>
          </cell>
          <cell r="G463">
            <v>0</v>
          </cell>
          <cell r="H463">
            <v>0</v>
          </cell>
          <cell r="I463">
            <v>0</v>
          </cell>
          <cell r="J463">
            <v>0</v>
          </cell>
          <cell r="K463">
            <v>0</v>
          </cell>
        </row>
        <row r="463">
          <cell r="S463">
            <v>0</v>
          </cell>
          <cell r="T463">
            <v>0</v>
          </cell>
          <cell r="U463">
            <v>0</v>
          </cell>
        </row>
        <row r="463">
          <cell r="Y463">
            <v>0</v>
          </cell>
          <cell r="Z463">
            <v>0</v>
          </cell>
          <cell r="AA463">
            <v>0</v>
          </cell>
        </row>
        <row r="464">
          <cell r="B464">
            <v>2060801</v>
          </cell>
          <cell r="C464" t="str">
            <v>     国际交流与合作</v>
          </cell>
          <cell r="D464">
            <v>0</v>
          </cell>
          <cell r="E464">
            <v>0</v>
          </cell>
          <cell r="F464">
            <v>0</v>
          </cell>
          <cell r="G464">
            <v>0</v>
          </cell>
          <cell r="H464">
            <v>0</v>
          </cell>
          <cell r="I464">
            <v>0</v>
          </cell>
          <cell r="J464">
            <v>0</v>
          </cell>
          <cell r="K464">
            <v>0</v>
          </cell>
        </row>
        <row r="464">
          <cell r="S464">
            <v>0</v>
          </cell>
        </row>
        <row r="464">
          <cell r="U464">
            <v>0</v>
          </cell>
        </row>
        <row r="464">
          <cell r="Y464">
            <v>0</v>
          </cell>
          <cell r="Z464">
            <v>0</v>
          </cell>
          <cell r="AA464">
            <v>0</v>
          </cell>
        </row>
        <row r="465">
          <cell r="B465">
            <v>2060802</v>
          </cell>
          <cell r="C465" t="str">
            <v>     重大科技合作项目</v>
          </cell>
          <cell r="D465">
            <v>0</v>
          </cell>
          <cell r="E465">
            <v>0</v>
          </cell>
          <cell r="F465">
            <v>0</v>
          </cell>
          <cell r="G465">
            <v>0</v>
          </cell>
          <cell r="H465">
            <v>0</v>
          </cell>
          <cell r="I465">
            <v>0</v>
          </cell>
          <cell r="J465">
            <v>0</v>
          </cell>
          <cell r="K465">
            <v>0</v>
          </cell>
        </row>
        <row r="465">
          <cell r="S465">
            <v>0</v>
          </cell>
        </row>
        <row r="465">
          <cell r="U465">
            <v>0</v>
          </cell>
        </row>
        <row r="465">
          <cell r="Y465">
            <v>0</v>
          </cell>
          <cell r="Z465">
            <v>0</v>
          </cell>
          <cell r="AA465">
            <v>0</v>
          </cell>
        </row>
        <row r="466">
          <cell r="B466">
            <v>2060899</v>
          </cell>
          <cell r="C466" t="str">
            <v>     其他科技交流与合作支出</v>
          </cell>
          <cell r="D466">
            <v>0</v>
          </cell>
          <cell r="E466">
            <v>0</v>
          </cell>
          <cell r="F466">
            <v>0</v>
          </cell>
          <cell r="G466">
            <v>0</v>
          </cell>
          <cell r="H466">
            <v>0</v>
          </cell>
          <cell r="I466">
            <v>0</v>
          </cell>
          <cell r="J466">
            <v>0</v>
          </cell>
          <cell r="K466">
            <v>0</v>
          </cell>
        </row>
        <row r="466">
          <cell r="S466">
            <v>0</v>
          </cell>
        </row>
        <row r="466">
          <cell r="U466">
            <v>0</v>
          </cell>
        </row>
        <row r="466">
          <cell r="Y466">
            <v>0</v>
          </cell>
          <cell r="Z466">
            <v>0</v>
          </cell>
          <cell r="AA466">
            <v>0</v>
          </cell>
        </row>
        <row r="467">
          <cell r="B467">
            <v>20609</v>
          </cell>
          <cell r="C467" t="str">
            <v>   科技重大项目</v>
          </cell>
          <cell r="D467">
            <v>0</v>
          </cell>
          <cell r="E467">
            <v>0</v>
          </cell>
          <cell r="F467">
            <v>0</v>
          </cell>
          <cell r="G467">
            <v>0</v>
          </cell>
          <cell r="H467">
            <v>0</v>
          </cell>
          <cell r="I467">
            <v>0</v>
          </cell>
          <cell r="J467">
            <v>0</v>
          </cell>
          <cell r="K467">
            <v>0</v>
          </cell>
        </row>
        <row r="467">
          <cell r="S467">
            <v>0</v>
          </cell>
          <cell r="T467">
            <v>0</v>
          </cell>
          <cell r="U467">
            <v>0</v>
          </cell>
        </row>
        <row r="467">
          <cell r="Y467">
            <v>0</v>
          </cell>
          <cell r="Z467">
            <v>0</v>
          </cell>
          <cell r="AA467">
            <v>0</v>
          </cell>
        </row>
        <row r="468">
          <cell r="B468">
            <v>2060901</v>
          </cell>
          <cell r="C468" t="str">
            <v>     科技重大专项</v>
          </cell>
          <cell r="D468">
            <v>0</v>
          </cell>
          <cell r="E468">
            <v>0</v>
          </cell>
          <cell r="F468">
            <v>0</v>
          </cell>
          <cell r="G468">
            <v>0</v>
          </cell>
          <cell r="H468">
            <v>0</v>
          </cell>
          <cell r="I468">
            <v>0</v>
          </cell>
          <cell r="J468">
            <v>0</v>
          </cell>
          <cell r="K468">
            <v>0</v>
          </cell>
        </row>
        <row r="468">
          <cell r="S468">
            <v>0</v>
          </cell>
        </row>
        <row r="468">
          <cell r="U468">
            <v>0</v>
          </cell>
        </row>
        <row r="468">
          <cell r="Y468">
            <v>0</v>
          </cell>
          <cell r="Z468">
            <v>0</v>
          </cell>
          <cell r="AA468">
            <v>0</v>
          </cell>
        </row>
        <row r="469">
          <cell r="B469">
            <v>2060902</v>
          </cell>
          <cell r="C469" t="str">
            <v>     重点研发计划</v>
          </cell>
          <cell r="D469">
            <v>0</v>
          </cell>
          <cell r="E469">
            <v>0</v>
          </cell>
          <cell r="F469">
            <v>0</v>
          </cell>
          <cell r="G469">
            <v>0</v>
          </cell>
          <cell r="H469">
            <v>0</v>
          </cell>
          <cell r="I469">
            <v>0</v>
          </cell>
          <cell r="J469">
            <v>0</v>
          </cell>
          <cell r="K469">
            <v>0</v>
          </cell>
        </row>
        <row r="469">
          <cell r="S469">
            <v>0</v>
          </cell>
        </row>
        <row r="469">
          <cell r="U469">
            <v>0</v>
          </cell>
        </row>
        <row r="469">
          <cell r="Y469">
            <v>0</v>
          </cell>
          <cell r="Z469">
            <v>0</v>
          </cell>
          <cell r="AA469">
            <v>0</v>
          </cell>
        </row>
        <row r="470">
          <cell r="B470">
            <v>2060999</v>
          </cell>
          <cell r="C470" t="str">
            <v>     其他科技重大项目</v>
          </cell>
          <cell r="D470">
            <v>0</v>
          </cell>
          <cell r="E470">
            <v>0</v>
          </cell>
          <cell r="F470">
            <v>0</v>
          </cell>
          <cell r="G470">
            <v>0</v>
          </cell>
          <cell r="H470">
            <v>0</v>
          </cell>
          <cell r="I470">
            <v>0</v>
          </cell>
          <cell r="J470">
            <v>0</v>
          </cell>
          <cell r="K470">
            <v>0</v>
          </cell>
        </row>
        <row r="470">
          <cell r="S470">
            <v>0</v>
          </cell>
        </row>
        <row r="470">
          <cell r="U470">
            <v>0</v>
          </cell>
        </row>
        <row r="470">
          <cell r="Y470">
            <v>0</v>
          </cell>
          <cell r="Z470">
            <v>0</v>
          </cell>
          <cell r="AA470">
            <v>0</v>
          </cell>
        </row>
        <row r="471">
          <cell r="B471">
            <v>20699</v>
          </cell>
          <cell r="C471" t="str">
            <v>   其他科学技术支出</v>
          </cell>
          <cell r="D471">
            <v>842</v>
          </cell>
          <cell r="E471">
            <v>1120</v>
          </cell>
          <cell r="F471">
            <v>65</v>
          </cell>
          <cell r="G471">
            <v>0</v>
          </cell>
          <cell r="H471">
            <v>1055</v>
          </cell>
          <cell r="I471">
            <v>0</v>
          </cell>
          <cell r="J471">
            <v>-515</v>
          </cell>
          <cell r="K471">
            <v>-65</v>
          </cell>
        </row>
        <row r="471">
          <cell r="P471">
            <v>-65</v>
          </cell>
        </row>
        <row r="471">
          <cell r="S471">
            <v>0</v>
          </cell>
          <cell r="T471">
            <v>-450</v>
          </cell>
          <cell r="U471">
            <v>605</v>
          </cell>
          <cell r="V471">
            <v>-0.459821428571429</v>
          </cell>
        </row>
        <row r="471">
          <cell r="Y471">
            <v>605</v>
          </cell>
          <cell r="Z471">
            <v>0</v>
          </cell>
          <cell r="AA471">
            <v>605</v>
          </cell>
        </row>
        <row r="472">
          <cell r="B472">
            <v>2069901</v>
          </cell>
          <cell r="C472" t="str">
            <v>     科技奖励</v>
          </cell>
          <cell r="D472">
            <v>0</v>
          </cell>
          <cell r="E472">
            <v>0</v>
          </cell>
          <cell r="F472">
            <v>0</v>
          </cell>
          <cell r="G472">
            <v>0</v>
          </cell>
          <cell r="H472">
            <v>0</v>
          </cell>
          <cell r="I472">
            <v>0</v>
          </cell>
          <cell r="J472">
            <v>0</v>
          </cell>
          <cell r="K472">
            <v>0</v>
          </cell>
        </row>
        <row r="472">
          <cell r="S472">
            <v>0</v>
          </cell>
        </row>
        <row r="472">
          <cell r="U472">
            <v>0</v>
          </cell>
        </row>
        <row r="472">
          <cell r="Y472">
            <v>0</v>
          </cell>
          <cell r="Z472">
            <v>0</v>
          </cell>
          <cell r="AA472">
            <v>0</v>
          </cell>
        </row>
        <row r="473">
          <cell r="B473">
            <v>2069902</v>
          </cell>
          <cell r="C473" t="str">
            <v>     核应急</v>
          </cell>
          <cell r="D473">
            <v>0</v>
          </cell>
          <cell r="E473">
            <v>0</v>
          </cell>
          <cell r="F473">
            <v>0</v>
          </cell>
          <cell r="G473">
            <v>0</v>
          </cell>
          <cell r="H473">
            <v>0</v>
          </cell>
          <cell r="I473">
            <v>0</v>
          </cell>
          <cell r="J473">
            <v>0</v>
          </cell>
          <cell r="K473">
            <v>0</v>
          </cell>
        </row>
        <row r="473">
          <cell r="S473">
            <v>0</v>
          </cell>
        </row>
        <row r="473">
          <cell r="U473">
            <v>0</v>
          </cell>
        </row>
        <row r="473">
          <cell r="Y473">
            <v>0</v>
          </cell>
          <cell r="Z473">
            <v>0</v>
          </cell>
          <cell r="AA473">
            <v>0</v>
          </cell>
        </row>
        <row r="474">
          <cell r="B474">
            <v>2069903</v>
          </cell>
          <cell r="C474" t="str">
            <v>     转制科研机构</v>
          </cell>
          <cell r="D474">
            <v>0</v>
          </cell>
          <cell r="E474">
            <v>0</v>
          </cell>
          <cell r="F474">
            <v>0</v>
          </cell>
          <cell r="G474">
            <v>0</v>
          </cell>
          <cell r="H474">
            <v>0</v>
          </cell>
          <cell r="I474">
            <v>0</v>
          </cell>
          <cell r="J474">
            <v>0</v>
          </cell>
          <cell r="K474">
            <v>0</v>
          </cell>
        </row>
        <row r="474">
          <cell r="S474">
            <v>0</v>
          </cell>
        </row>
        <row r="474">
          <cell r="U474">
            <v>0</v>
          </cell>
        </row>
        <row r="474">
          <cell r="Y474">
            <v>0</v>
          </cell>
          <cell r="Z474">
            <v>0</v>
          </cell>
          <cell r="AA474">
            <v>0</v>
          </cell>
        </row>
        <row r="475">
          <cell r="B475">
            <v>2069999</v>
          </cell>
          <cell r="C475" t="str">
            <v>     其他科学技术支出</v>
          </cell>
          <cell r="D475">
            <v>842</v>
          </cell>
          <cell r="E475">
            <v>1120</v>
          </cell>
          <cell r="F475">
            <v>65</v>
          </cell>
          <cell r="G475">
            <v>0</v>
          </cell>
          <cell r="H475">
            <v>1055</v>
          </cell>
          <cell r="I475">
            <v>0</v>
          </cell>
          <cell r="J475">
            <v>-515</v>
          </cell>
          <cell r="K475">
            <v>-65</v>
          </cell>
        </row>
        <row r="475">
          <cell r="P475">
            <v>-65</v>
          </cell>
        </row>
        <row r="475">
          <cell r="S475">
            <v>0</v>
          </cell>
          <cell r="T475">
            <v>-450</v>
          </cell>
          <cell r="U475">
            <v>605</v>
          </cell>
          <cell r="V475">
            <v>-0.459821428571429</v>
          </cell>
        </row>
        <row r="475">
          <cell r="Y475">
            <v>605</v>
          </cell>
          <cell r="Z475">
            <v>0</v>
          </cell>
          <cell r="AA475">
            <v>605</v>
          </cell>
        </row>
        <row r="476">
          <cell r="B476">
            <v>207</v>
          </cell>
          <cell r="C476" t="str">
            <v>七、文化旅游体育与传媒支出</v>
          </cell>
          <cell r="D476">
            <v>2914</v>
          </cell>
          <cell r="E476">
            <v>3481</v>
          </cell>
          <cell r="F476">
            <v>3258</v>
          </cell>
          <cell r="G476">
            <v>89</v>
          </cell>
          <cell r="H476">
            <v>134</v>
          </cell>
          <cell r="I476">
            <v>0</v>
          </cell>
          <cell r="J476">
            <v>-3734</v>
          </cell>
          <cell r="K476">
            <v>-1347</v>
          </cell>
        </row>
        <row r="476">
          <cell r="M476">
            <v>118</v>
          </cell>
          <cell r="N476">
            <v>0</v>
          </cell>
          <cell r="O476">
            <v>0</v>
          </cell>
          <cell r="P476">
            <v>-1465</v>
          </cell>
        </row>
        <row r="476">
          <cell r="S476">
            <v>-1980</v>
          </cell>
          <cell r="T476">
            <v>-407</v>
          </cell>
          <cell r="U476">
            <v>-253</v>
          </cell>
          <cell r="V476">
            <v>-1.07268026429187</v>
          </cell>
        </row>
        <row r="476">
          <cell r="Y476">
            <v>-253</v>
          </cell>
          <cell r="Z476">
            <v>0</v>
          </cell>
          <cell r="AA476">
            <v>-253</v>
          </cell>
        </row>
        <row r="477">
          <cell r="B477">
            <v>20701</v>
          </cell>
          <cell r="C477" t="str">
            <v>   文化和旅游</v>
          </cell>
          <cell r="D477">
            <v>1278</v>
          </cell>
          <cell r="E477">
            <v>1609</v>
          </cell>
          <cell r="F477">
            <v>1476</v>
          </cell>
          <cell r="G477">
            <v>58</v>
          </cell>
          <cell r="H477">
            <v>75</v>
          </cell>
          <cell r="I477">
            <v>0</v>
          </cell>
          <cell r="J477">
            <v>-2631</v>
          </cell>
          <cell r="K477">
            <v>-299</v>
          </cell>
        </row>
        <row r="477">
          <cell r="M477">
            <v>58</v>
          </cell>
          <cell r="N477">
            <v>0</v>
          </cell>
          <cell r="O477">
            <v>0</v>
          </cell>
          <cell r="P477">
            <v>-357</v>
          </cell>
        </row>
        <row r="477">
          <cell r="S477">
            <v>-1973</v>
          </cell>
          <cell r="T477">
            <v>-359</v>
          </cell>
          <cell r="U477">
            <v>-1022</v>
          </cell>
          <cell r="V477">
            <v>-1.63517712865134</v>
          </cell>
        </row>
        <row r="477">
          <cell r="Y477">
            <v>-1022</v>
          </cell>
          <cell r="Z477">
            <v>0</v>
          </cell>
          <cell r="AA477">
            <v>-1022</v>
          </cell>
        </row>
        <row r="478">
          <cell r="B478">
            <v>2070101</v>
          </cell>
          <cell r="C478" t="str">
            <v>     行政运行</v>
          </cell>
          <cell r="D478">
            <v>336</v>
          </cell>
          <cell r="E478">
            <v>337</v>
          </cell>
          <cell r="F478">
            <v>337</v>
          </cell>
          <cell r="G478">
            <v>0</v>
          </cell>
          <cell r="H478">
            <v>0</v>
          </cell>
          <cell r="I478">
            <v>0</v>
          </cell>
          <cell r="J478">
            <v>4</v>
          </cell>
          <cell r="K478">
            <v>4</v>
          </cell>
        </row>
        <row r="478">
          <cell r="M478">
            <v>4</v>
          </cell>
        </row>
        <row r="478">
          <cell r="S478">
            <v>0</v>
          </cell>
        </row>
        <row r="478">
          <cell r="U478">
            <v>341</v>
          </cell>
          <cell r="V478">
            <v>0.0118694362017804</v>
          </cell>
        </row>
        <row r="478">
          <cell r="Y478">
            <v>341</v>
          </cell>
          <cell r="Z478">
            <v>0</v>
          </cell>
          <cell r="AA478">
            <v>341</v>
          </cell>
        </row>
        <row r="479">
          <cell r="B479">
            <v>2070102</v>
          </cell>
          <cell r="C479" t="str">
            <v>     一般行政管理事务</v>
          </cell>
          <cell r="D479">
            <v>0</v>
          </cell>
          <cell r="E479">
            <v>0</v>
          </cell>
          <cell r="F479">
            <v>0</v>
          </cell>
          <cell r="G479">
            <v>0</v>
          </cell>
          <cell r="H479">
            <v>0</v>
          </cell>
          <cell r="I479">
            <v>0</v>
          </cell>
          <cell r="J479">
            <v>0</v>
          </cell>
          <cell r="K479">
            <v>0</v>
          </cell>
        </row>
        <row r="479">
          <cell r="S479">
            <v>0</v>
          </cell>
        </row>
        <row r="479">
          <cell r="U479">
            <v>0</v>
          </cell>
        </row>
        <row r="479">
          <cell r="Y479">
            <v>0</v>
          </cell>
          <cell r="Z479">
            <v>0</v>
          </cell>
          <cell r="AA479">
            <v>0</v>
          </cell>
        </row>
        <row r="480">
          <cell r="B480">
            <v>2070103</v>
          </cell>
          <cell r="C480" t="str">
            <v>     机关服务</v>
          </cell>
          <cell r="D480">
            <v>0</v>
          </cell>
          <cell r="E480">
            <v>0</v>
          </cell>
          <cell r="F480">
            <v>0</v>
          </cell>
          <cell r="G480">
            <v>0</v>
          </cell>
          <cell r="H480">
            <v>0</v>
          </cell>
          <cell r="I480">
            <v>0</v>
          </cell>
          <cell r="J480">
            <v>0</v>
          </cell>
          <cell r="K480">
            <v>0</v>
          </cell>
        </row>
        <row r="480">
          <cell r="S480">
            <v>0</v>
          </cell>
        </row>
        <row r="480">
          <cell r="U480">
            <v>0</v>
          </cell>
        </row>
        <row r="480">
          <cell r="Y480">
            <v>0</v>
          </cell>
          <cell r="Z480">
            <v>0</v>
          </cell>
          <cell r="AA480">
            <v>0</v>
          </cell>
        </row>
        <row r="481">
          <cell r="B481">
            <v>2070104</v>
          </cell>
          <cell r="C481" t="str">
            <v>     图书馆</v>
          </cell>
          <cell r="D481">
            <v>90</v>
          </cell>
          <cell r="E481">
            <v>103</v>
          </cell>
          <cell r="F481">
            <v>103</v>
          </cell>
          <cell r="G481">
            <v>0</v>
          </cell>
          <cell r="H481">
            <v>0</v>
          </cell>
          <cell r="I481">
            <v>0</v>
          </cell>
          <cell r="J481">
            <v>-4</v>
          </cell>
          <cell r="K481">
            <v>-4</v>
          </cell>
        </row>
        <row r="481">
          <cell r="P481">
            <v>-4</v>
          </cell>
        </row>
        <row r="481">
          <cell r="S481">
            <v>0</v>
          </cell>
        </row>
        <row r="481">
          <cell r="U481">
            <v>99</v>
          </cell>
          <cell r="V481">
            <v>-0.0388349514563107</v>
          </cell>
        </row>
        <row r="481">
          <cell r="Y481">
            <v>99</v>
          </cell>
          <cell r="Z481">
            <v>0</v>
          </cell>
          <cell r="AA481">
            <v>99</v>
          </cell>
        </row>
        <row r="482">
          <cell r="B482">
            <v>2070105</v>
          </cell>
          <cell r="C482" t="str">
            <v>     文化展示及纪念机构</v>
          </cell>
          <cell r="D482">
            <v>0</v>
          </cell>
          <cell r="E482">
            <v>0</v>
          </cell>
          <cell r="F482">
            <v>0</v>
          </cell>
          <cell r="G482">
            <v>0</v>
          </cell>
          <cell r="H482">
            <v>0</v>
          </cell>
          <cell r="I482">
            <v>0</v>
          </cell>
          <cell r="J482">
            <v>0</v>
          </cell>
          <cell r="K482">
            <v>0</v>
          </cell>
        </row>
        <row r="482">
          <cell r="S482">
            <v>0</v>
          </cell>
        </row>
        <row r="482">
          <cell r="U482">
            <v>0</v>
          </cell>
        </row>
        <row r="482">
          <cell r="Y482">
            <v>0</v>
          </cell>
          <cell r="Z482">
            <v>0</v>
          </cell>
          <cell r="AA482">
            <v>0</v>
          </cell>
        </row>
        <row r="483">
          <cell r="B483">
            <v>2070106</v>
          </cell>
          <cell r="C483" t="str">
            <v>     艺术表演场所</v>
          </cell>
          <cell r="D483">
            <v>0</v>
          </cell>
          <cell r="E483">
            <v>0</v>
          </cell>
          <cell r="F483">
            <v>0</v>
          </cell>
          <cell r="G483">
            <v>0</v>
          </cell>
          <cell r="H483">
            <v>0</v>
          </cell>
          <cell r="I483">
            <v>0</v>
          </cell>
          <cell r="J483">
            <v>0</v>
          </cell>
          <cell r="K483">
            <v>0</v>
          </cell>
        </row>
        <row r="483">
          <cell r="S483">
            <v>0</v>
          </cell>
        </row>
        <row r="483">
          <cell r="U483">
            <v>0</v>
          </cell>
        </row>
        <row r="483">
          <cell r="Y483">
            <v>0</v>
          </cell>
          <cell r="Z483">
            <v>0</v>
          </cell>
          <cell r="AA483">
            <v>0</v>
          </cell>
        </row>
        <row r="484">
          <cell r="B484">
            <v>2070107</v>
          </cell>
          <cell r="C484" t="str">
            <v>     艺术表演团体</v>
          </cell>
          <cell r="D484">
            <v>0</v>
          </cell>
          <cell r="E484">
            <v>0</v>
          </cell>
          <cell r="F484">
            <v>0</v>
          </cell>
          <cell r="G484">
            <v>0</v>
          </cell>
          <cell r="H484">
            <v>0</v>
          </cell>
          <cell r="I484">
            <v>0</v>
          </cell>
          <cell r="J484">
            <v>0</v>
          </cell>
          <cell r="K484">
            <v>0</v>
          </cell>
        </row>
        <row r="484">
          <cell r="S484">
            <v>0</v>
          </cell>
        </row>
        <row r="484">
          <cell r="U484">
            <v>0</v>
          </cell>
        </row>
        <row r="484">
          <cell r="Y484">
            <v>0</v>
          </cell>
          <cell r="Z484">
            <v>0</v>
          </cell>
          <cell r="AA484">
            <v>0</v>
          </cell>
        </row>
        <row r="485">
          <cell r="B485">
            <v>2070108</v>
          </cell>
          <cell r="C485" t="str">
            <v>     文化活动</v>
          </cell>
          <cell r="D485">
            <v>0</v>
          </cell>
          <cell r="E485">
            <v>93</v>
          </cell>
          <cell r="F485">
            <v>93</v>
          </cell>
          <cell r="G485">
            <v>0</v>
          </cell>
          <cell r="H485">
            <v>0</v>
          </cell>
          <cell r="I485">
            <v>0</v>
          </cell>
          <cell r="J485">
            <v>-57</v>
          </cell>
          <cell r="K485">
            <v>-64</v>
          </cell>
        </row>
        <row r="485">
          <cell r="P485">
            <v>-64</v>
          </cell>
        </row>
        <row r="485">
          <cell r="S485">
            <v>7</v>
          </cell>
        </row>
        <row r="485">
          <cell r="U485">
            <v>36</v>
          </cell>
          <cell r="V485">
            <v>-0.612903225806452</v>
          </cell>
        </row>
        <row r="485">
          <cell r="Y485">
            <v>36</v>
          </cell>
          <cell r="Z485">
            <v>0</v>
          </cell>
          <cell r="AA485">
            <v>36</v>
          </cell>
        </row>
        <row r="486">
          <cell r="B486">
            <v>2070109</v>
          </cell>
          <cell r="C486" t="str">
            <v>     群众文化</v>
          </cell>
          <cell r="D486">
            <v>525</v>
          </cell>
          <cell r="E486">
            <v>477</v>
          </cell>
          <cell r="F486">
            <v>475</v>
          </cell>
          <cell r="G486">
            <v>2</v>
          </cell>
          <cell r="H486">
            <v>0</v>
          </cell>
          <cell r="I486">
            <v>0</v>
          </cell>
          <cell r="J486">
            <v>-44</v>
          </cell>
          <cell r="K486">
            <v>-48</v>
          </cell>
        </row>
        <row r="486">
          <cell r="M486">
            <v>41</v>
          </cell>
        </row>
        <row r="486">
          <cell r="P486">
            <v>-89</v>
          </cell>
        </row>
        <row r="486">
          <cell r="S486">
            <v>0</v>
          </cell>
          <cell r="T486">
            <v>4</v>
          </cell>
          <cell r="U486">
            <v>433</v>
          </cell>
          <cell r="V486">
            <v>-0.0922431865828092</v>
          </cell>
        </row>
        <row r="486">
          <cell r="Y486">
            <v>433</v>
          </cell>
          <cell r="Z486">
            <v>0</v>
          </cell>
          <cell r="AA486">
            <v>433</v>
          </cell>
        </row>
        <row r="487">
          <cell r="B487">
            <v>2070110</v>
          </cell>
          <cell r="C487" t="str">
            <v>     文化和旅游交流与合作</v>
          </cell>
          <cell r="D487">
            <v>0</v>
          </cell>
          <cell r="E487">
            <v>20</v>
          </cell>
          <cell r="F487">
            <v>20</v>
          </cell>
          <cell r="G487">
            <v>0</v>
          </cell>
          <cell r="H487">
            <v>0</v>
          </cell>
          <cell r="I487">
            <v>0</v>
          </cell>
          <cell r="J487">
            <v>0</v>
          </cell>
          <cell r="K487">
            <v>0</v>
          </cell>
        </row>
        <row r="487">
          <cell r="S487">
            <v>0</v>
          </cell>
        </row>
        <row r="487">
          <cell r="U487">
            <v>20</v>
          </cell>
        </row>
        <row r="487">
          <cell r="Y487">
            <v>20</v>
          </cell>
          <cell r="Z487">
            <v>0</v>
          </cell>
          <cell r="AA487">
            <v>20</v>
          </cell>
        </row>
        <row r="488">
          <cell r="B488">
            <v>2070111</v>
          </cell>
          <cell r="C488" t="str">
            <v>     文化创作与保护</v>
          </cell>
          <cell r="D488">
            <v>0</v>
          </cell>
          <cell r="E488">
            <v>7</v>
          </cell>
          <cell r="F488">
            <v>2</v>
          </cell>
          <cell r="G488">
            <v>0</v>
          </cell>
          <cell r="H488">
            <v>5</v>
          </cell>
          <cell r="I488">
            <v>0</v>
          </cell>
          <cell r="J488">
            <v>-139</v>
          </cell>
          <cell r="K488">
            <v>-136</v>
          </cell>
        </row>
        <row r="488">
          <cell r="P488">
            <v>-136</v>
          </cell>
        </row>
        <row r="488">
          <cell r="S488">
            <v>0</v>
          </cell>
          <cell r="T488">
            <v>-3</v>
          </cell>
          <cell r="U488">
            <v>-132</v>
          </cell>
          <cell r="V488">
            <v>-19.8571428571429</v>
          </cell>
        </row>
        <row r="488">
          <cell r="Y488">
            <v>-132</v>
          </cell>
          <cell r="Z488">
            <v>0</v>
          </cell>
          <cell r="AA488">
            <v>-132</v>
          </cell>
        </row>
        <row r="489">
          <cell r="B489">
            <v>2070112</v>
          </cell>
          <cell r="C489" t="str">
            <v>     文化和旅游市场管理</v>
          </cell>
          <cell r="D489">
            <v>0</v>
          </cell>
          <cell r="E489">
            <v>25</v>
          </cell>
          <cell r="F489">
            <v>25</v>
          </cell>
          <cell r="G489">
            <v>0</v>
          </cell>
          <cell r="H489">
            <v>0</v>
          </cell>
          <cell r="I489">
            <v>0</v>
          </cell>
          <cell r="J489">
            <v>-10</v>
          </cell>
          <cell r="K489">
            <v>-10</v>
          </cell>
        </row>
        <row r="489">
          <cell r="P489">
            <v>-10</v>
          </cell>
        </row>
        <row r="489">
          <cell r="S489">
            <v>0</v>
          </cell>
        </row>
        <row r="489">
          <cell r="U489">
            <v>15</v>
          </cell>
          <cell r="V489">
            <v>-0.4</v>
          </cell>
        </row>
        <row r="489">
          <cell r="Y489">
            <v>15</v>
          </cell>
          <cell r="Z489">
            <v>0</v>
          </cell>
          <cell r="AA489">
            <v>15</v>
          </cell>
        </row>
        <row r="490">
          <cell r="B490">
            <v>2070113</v>
          </cell>
          <cell r="C490" t="str">
            <v>     旅游宣传</v>
          </cell>
          <cell r="D490">
            <v>0</v>
          </cell>
          <cell r="E490">
            <v>0</v>
          </cell>
          <cell r="F490">
            <v>0</v>
          </cell>
          <cell r="G490">
            <v>0</v>
          </cell>
          <cell r="H490">
            <v>0</v>
          </cell>
          <cell r="I490">
            <v>0</v>
          </cell>
          <cell r="J490">
            <v>0</v>
          </cell>
          <cell r="K490">
            <v>0</v>
          </cell>
        </row>
        <row r="490">
          <cell r="S490">
            <v>0</v>
          </cell>
        </row>
        <row r="490">
          <cell r="U490">
            <v>0</v>
          </cell>
          <cell r="V490" t="e">
            <v>#DIV/0!</v>
          </cell>
        </row>
        <row r="490">
          <cell r="Y490">
            <v>0</v>
          </cell>
          <cell r="Z490">
            <v>0</v>
          </cell>
          <cell r="AA490">
            <v>0</v>
          </cell>
        </row>
        <row r="491">
          <cell r="B491">
            <v>2070114</v>
          </cell>
          <cell r="C491" t="str">
            <v>     文化和旅游管理事务</v>
          </cell>
          <cell r="D491">
            <v>0</v>
          </cell>
          <cell r="E491">
            <v>147</v>
          </cell>
          <cell r="F491">
            <v>147</v>
          </cell>
          <cell r="G491">
            <v>0</v>
          </cell>
          <cell r="H491">
            <v>0</v>
          </cell>
          <cell r="I491">
            <v>0</v>
          </cell>
          <cell r="J491">
            <v>-30</v>
          </cell>
          <cell r="K491">
            <v>-30</v>
          </cell>
        </row>
        <row r="491">
          <cell r="P491">
            <v>-30</v>
          </cell>
        </row>
        <row r="491">
          <cell r="S491">
            <v>0</v>
          </cell>
        </row>
        <row r="491">
          <cell r="U491">
            <v>117</v>
          </cell>
        </row>
        <row r="491">
          <cell r="Y491">
            <v>117</v>
          </cell>
          <cell r="Z491">
            <v>0</v>
          </cell>
          <cell r="AA491">
            <v>117</v>
          </cell>
        </row>
        <row r="492">
          <cell r="B492">
            <v>2070199</v>
          </cell>
          <cell r="C492" t="str">
            <v>     其他文化和旅游支出</v>
          </cell>
          <cell r="D492">
            <v>327</v>
          </cell>
          <cell r="E492">
            <v>400</v>
          </cell>
          <cell r="F492">
            <v>274</v>
          </cell>
          <cell r="G492">
            <v>56</v>
          </cell>
          <cell r="H492">
            <v>70</v>
          </cell>
          <cell r="I492">
            <v>0</v>
          </cell>
          <cell r="J492">
            <v>-2351</v>
          </cell>
          <cell r="K492">
            <v>-11</v>
          </cell>
        </row>
        <row r="492">
          <cell r="M492">
            <v>13</v>
          </cell>
        </row>
        <row r="492">
          <cell r="P492">
            <v>-24</v>
          </cell>
        </row>
        <row r="492">
          <cell r="S492">
            <v>-1980</v>
          </cell>
          <cell r="T492">
            <v>-360</v>
          </cell>
          <cell r="U492">
            <v>-1951</v>
          </cell>
          <cell r="V492">
            <v>-5.8775</v>
          </cell>
        </row>
        <row r="492">
          <cell r="Y492">
            <v>-1951</v>
          </cell>
          <cell r="Z492">
            <v>0</v>
          </cell>
          <cell r="AA492">
            <v>-1951</v>
          </cell>
        </row>
        <row r="493">
          <cell r="B493">
            <v>20702</v>
          </cell>
          <cell r="C493" t="str">
            <v>   文物</v>
          </cell>
          <cell r="D493">
            <v>956</v>
          </cell>
          <cell r="E493">
            <v>992</v>
          </cell>
          <cell r="F493">
            <v>977</v>
          </cell>
          <cell r="G493">
            <v>0</v>
          </cell>
          <cell r="H493">
            <v>15</v>
          </cell>
          <cell r="I493">
            <v>0</v>
          </cell>
          <cell r="J493">
            <v>-611</v>
          </cell>
          <cell r="K493">
            <v>-596</v>
          </cell>
        </row>
        <row r="493">
          <cell r="M493">
            <v>17</v>
          </cell>
        </row>
        <row r="493">
          <cell r="P493">
            <v>-613</v>
          </cell>
        </row>
        <row r="493">
          <cell r="S493">
            <v>0</v>
          </cell>
          <cell r="T493">
            <v>-15</v>
          </cell>
          <cell r="U493">
            <v>381</v>
          </cell>
          <cell r="V493">
            <v>-0.615927419354839</v>
          </cell>
        </row>
        <row r="493">
          <cell r="Y493">
            <v>381</v>
          </cell>
          <cell r="Z493">
            <v>0</v>
          </cell>
          <cell r="AA493">
            <v>381</v>
          </cell>
        </row>
        <row r="494">
          <cell r="B494">
            <v>2070201</v>
          </cell>
          <cell r="C494" t="str">
            <v>     行政运行</v>
          </cell>
          <cell r="D494">
            <v>353</v>
          </cell>
          <cell r="E494">
            <v>556</v>
          </cell>
          <cell r="F494">
            <v>556</v>
          </cell>
          <cell r="G494">
            <v>0</v>
          </cell>
          <cell r="H494">
            <v>0</v>
          </cell>
          <cell r="I494">
            <v>0</v>
          </cell>
          <cell r="J494">
            <v>7</v>
          </cell>
          <cell r="K494">
            <v>7</v>
          </cell>
        </row>
        <row r="494">
          <cell r="M494">
            <v>7</v>
          </cell>
        </row>
        <row r="494">
          <cell r="S494">
            <v>0</v>
          </cell>
        </row>
        <row r="494">
          <cell r="U494">
            <v>563</v>
          </cell>
          <cell r="V494">
            <v>0.012589928057554</v>
          </cell>
        </row>
        <row r="494">
          <cell r="Y494">
            <v>563</v>
          </cell>
          <cell r="Z494">
            <v>0</v>
          </cell>
          <cell r="AA494">
            <v>563</v>
          </cell>
        </row>
        <row r="495">
          <cell r="B495">
            <v>2070202</v>
          </cell>
          <cell r="C495" t="str">
            <v>     一般行政管理事务</v>
          </cell>
          <cell r="D495">
            <v>0</v>
          </cell>
          <cell r="E495">
            <v>0</v>
          </cell>
          <cell r="F495">
            <v>0</v>
          </cell>
          <cell r="G495">
            <v>0</v>
          </cell>
          <cell r="H495">
            <v>0</v>
          </cell>
          <cell r="I495">
            <v>0</v>
          </cell>
          <cell r="J495">
            <v>0</v>
          </cell>
          <cell r="K495">
            <v>0</v>
          </cell>
        </row>
        <row r="495">
          <cell r="S495">
            <v>0</v>
          </cell>
        </row>
        <row r="495">
          <cell r="U495">
            <v>0</v>
          </cell>
        </row>
        <row r="495">
          <cell r="Y495">
            <v>0</v>
          </cell>
          <cell r="Z495">
            <v>0</v>
          </cell>
          <cell r="AA495">
            <v>0</v>
          </cell>
        </row>
        <row r="496">
          <cell r="B496">
            <v>2070203</v>
          </cell>
          <cell r="C496" t="str">
            <v>     机关服务</v>
          </cell>
          <cell r="D496">
            <v>0</v>
          </cell>
          <cell r="E496">
            <v>0</v>
          </cell>
          <cell r="F496">
            <v>0</v>
          </cell>
          <cell r="G496">
            <v>0</v>
          </cell>
          <cell r="H496">
            <v>0</v>
          </cell>
          <cell r="I496">
            <v>0</v>
          </cell>
          <cell r="J496">
            <v>0</v>
          </cell>
          <cell r="K496">
            <v>0</v>
          </cell>
        </row>
        <row r="496">
          <cell r="S496">
            <v>0</v>
          </cell>
        </row>
        <row r="496">
          <cell r="U496">
            <v>0</v>
          </cell>
        </row>
        <row r="496">
          <cell r="Y496">
            <v>0</v>
          </cell>
          <cell r="Z496">
            <v>0</v>
          </cell>
          <cell r="AA496">
            <v>0</v>
          </cell>
        </row>
        <row r="497">
          <cell r="B497">
            <v>2070204</v>
          </cell>
          <cell r="C497" t="str">
            <v>     文物保护</v>
          </cell>
          <cell r="D497">
            <v>120</v>
          </cell>
          <cell r="E497">
            <v>84</v>
          </cell>
          <cell r="F497">
            <v>69</v>
          </cell>
          <cell r="G497">
            <v>0</v>
          </cell>
          <cell r="H497">
            <v>15</v>
          </cell>
          <cell r="I497">
            <v>0</v>
          </cell>
          <cell r="J497">
            <v>-522</v>
          </cell>
          <cell r="K497">
            <v>-507</v>
          </cell>
        </row>
        <row r="497">
          <cell r="P497">
            <v>-507</v>
          </cell>
        </row>
        <row r="497">
          <cell r="S497">
            <v>0</v>
          </cell>
          <cell r="T497">
            <v>-15</v>
          </cell>
          <cell r="U497">
            <v>-438</v>
          </cell>
          <cell r="V497">
            <v>-6.21428571428571</v>
          </cell>
        </row>
        <row r="497">
          <cell r="Y497">
            <v>-438</v>
          </cell>
          <cell r="Z497">
            <v>0</v>
          </cell>
          <cell r="AA497">
            <v>-438</v>
          </cell>
        </row>
        <row r="498">
          <cell r="B498">
            <v>2070205</v>
          </cell>
          <cell r="C498" t="str">
            <v>     博物馆</v>
          </cell>
          <cell r="D498">
            <v>388</v>
          </cell>
          <cell r="E498">
            <v>258</v>
          </cell>
          <cell r="F498">
            <v>258</v>
          </cell>
          <cell r="G498">
            <v>0</v>
          </cell>
          <cell r="H498">
            <v>0</v>
          </cell>
          <cell r="I498">
            <v>0</v>
          </cell>
          <cell r="J498">
            <v>7</v>
          </cell>
          <cell r="K498">
            <v>7</v>
          </cell>
        </row>
        <row r="498">
          <cell r="M498">
            <v>7</v>
          </cell>
        </row>
        <row r="498">
          <cell r="S498">
            <v>0</v>
          </cell>
        </row>
        <row r="498">
          <cell r="U498">
            <v>265</v>
          </cell>
          <cell r="V498">
            <v>0.0271317829457364</v>
          </cell>
        </row>
        <row r="498">
          <cell r="Y498">
            <v>265</v>
          </cell>
          <cell r="Z498">
            <v>0</v>
          </cell>
          <cell r="AA498">
            <v>265</v>
          </cell>
        </row>
        <row r="499">
          <cell r="B499">
            <v>2070206</v>
          </cell>
          <cell r="C499" t="str">
            <v>     历史名城与古迹</v>
          </cell>
          <cell r="D499">
            <v>0</v>
          </cell>
          <cell r="E499">
            <v>0</v>
          </cell>
          <cell r="F499">
            <v>0</v>
          </cell>
          <cell r="G499">
            <v>0</v>
          </cell>
          <cell r="H499">
            <v>0</v>
          </cell>
          <cell r="I499">
            <v>0</v>
          </cell>
          <cell r="J499">
            <v>0</v>
          </cell>
          <cell r="K499">
            <v>0</v>
          </cell>
        </row>
        <row r="499">
          <cell r="S499">
            <v>0</v>
          </cell>
        </row>
        <row r="499">
          <cell r="U499">
            <v>0</v>
          </cell>
        </row>
        <row r="499">
          <cell r="Y499">
            <v>0</v>
          </cell>
          <cell r="Z499">
            <v>0</v>
          </cell>
          <cell r="AA499">
            <v>0</v>
          </cell>
        </row>
        <row r="500">
          <cell r="B500">
            <v>2070299</v>
          </cell>
          <cell r="C500" t="str">
            <v>     其他文物支出</v>
          </cell>
          <cell r="D500">
            <v>95</v>
          </cell>
          <cell r="E500">
            <v>94</v>
          </cell>
          <cell r="F500">
            <v>94</v>
          </cell>
          <cell r="G500">
            <v>0</v>
          </cell>
          <cell r="H500">
            <v>0</v>
          </cell>
          <cell r="I500">
            <v>0</v>
          </cell>
          <cell r="J500">
            <v>-103</v>
          </cell>
          <cell r="K500">
            <v>-103</v>
          </cell>
        </row>
        <row r="500">
          <cell r="M500">
            <v>3</v>
          </cell>
        </row>
        <row r="500">
          <cell r="P500">
            <v>-106</v>
          </cell>
        </row>
        <row r="500">
          <cell r="S500">
            <v>0</v>
          </cell>
        </row>
        <row r="500">
          <cell r="U500">
            <v>-9</v>
          </cell>
          <cell r="V500">
            <v>-1.09574468085106</v>
          </cell>
        </row>
        <row r="500">
          <cell r="Y500">
            <v>-9</v>
          </cell>
          <cell r="Z500">
            <v>0</v>
          </cell>
          <cell r="AA500">
            <v>-9</v>
          </cell>
        </row>
        <row r="501">
          <cell r="B501">
            <v>20703</v>
          </cell>
          <cell r="C501" t="str">
            <v>   体育</v>
          </cell>
          <cell r="D501">
            <v>90</v>
          </cell>
          <cell r="E501">
            <v>175</v>
          </cell>
          <cell r="F501">
            <v>175</v>
          </cell>
          <cell r="G501">
            <v>0</v>
          </cell>
          <cell r="H501">
            <v>0</v>
          </cell>
          <cell r="I501">
            <v>0</v>
          </cell>
          <cell r="J501">
            <v>-105</v>
          </cell>
          <cell r="K501">
            <v>-105</v>
          </cell>
        </row>
        <row r="501">
          <cell r="M501">
            <v>3</v>
          </cell>
        </row>
        <row r="501">
          <cell r="P501">
            <v>-108</v>
          </cell>
        </row>
        <row r="501">
          <cell r="S501">
            <v>0</v>
          </cell>
          <cell r="T501">
            <v>0</v>
          </cell>
          <cell r="U501">
            <v>70</v>
          </cell>
          <cell r="V501">
            <v>-0.6</v>
          </cell>
        </row>
        <row r="501">
          <cell r="Y501">
            <v>70</v>
          </cell>
          <cell r="Z501">
            <v>0</v>
          </cell>
          <cell r="AA501">
            <v>70</v>
          </cell>
        </row>
        <row r="502">
          <cell r="B502">
            <v>2070301</v>
          </cell>
          <cell r="C502" t="str">
            <v>     行政运行</v>
          </cell>
          <cell r="D502">
            <v>0</v>
          </cell>
          <cell r="E502">
            <v>0</v>
          </cell>
          <cell r="F502">
            <v>0</v>
          </cell>
          <cell r="G502">
            <v>0</v>
          </cell>
          <cell r="H502">
            <v>0</v>
          </cell>
          <cell r="I502">
            <v>0</v>
          </cell>
          <cell r="J502">
            <v>0</v>
          </cell>
          <cell r="K502">
            <v>0</v>
          </cell>
        </row>
        <row r="502">
          <cell r="S502">
            <v>0</v>
          </cell>
        </row>
        <row r="502">
          <cell r="U502">
            <v>0</v>
          </cell>
        </row>
        <row r="502">
          <cell r="Y502">
            <v>0</v>
          </cell>
          <cell r="Z502">
            <v>0</v>
          </cell>
          <cell r="AA502">
            <v>0</v>
          </cell>
        </row>
        <row r="503">
          <cell r="B503">
            <v>2070302</v>
          </cell>
          <cell r="C503" t="str">
            <v>     一般行政管理事务</v>
          </cell>
          <cell r="D503">
            <v>0</v>
          </cell>
          <cell r="E503">
            <v>0</v>
          </cell>
          <cell r="F503">
            <v>0</v>
          </cell>
          <cell r="G503">
            <v>0</v>
          </cell>
          <cell r="H503">
            <v>0</v>
          </cell>
          <cell r="I503">
            <v>0</v>
          </cell>
          <cell r="J503">
            <v>0</v>
          </cell>
          <cell r="K503">
            <v>0</v>
          </cell>
        </row>
        <row r="503">
          <cell r="S503">
            <v>0</v>
          </cell>
        </row>
        <row r="503">
          <cell r="U503">
            <v>0</v>
          </cell>
        </row>
        <row r="503">
          <cell r="Y503">
            <v>0</v>
          </cell>
          <cell r="Z503">
            <v>0</v>
          </cell>
          <cell r="AA503">
            <v>0</v>
          </cell>
        </row>
        <row r="504">
          <cell r="B504">
            <v>2070303</v>
          </cell>
          <cell r="C504" t="str">
            <v>     机关服务</v>
          </cell>
          <cell r="D504">
            <v>0</v>
          </cell>
          <cell r="E504">
            <v>0</v>
          </cell>
          <cell r="F504">
            <v>0</v>
          </cell>
          <cell r="G504">
            <v>0</v>
          </cell>
          <cell r="H504">
            <v>0</v>
          </cell>
          <cell r="I504">
            <v>0</v>
          </cell>
          <cell r="J504">
            <v>0</v>
          </cell>
          <cell r="K504">
            <v>0</v>
          </cell>
        </row>
        <row r="504">
          <cell r="S504">
            <v>0</v>
          </cell>
        </row>
        <row r="504">
          <cell r="U504">
            <v>0</v>
          </cell>
        </row>
        <row r="504">
          <cell r="Y504">
            <v>0</v>
          </cell>
          <cell r="Z504">
            <v>0</v>
          </cell>
          <cell r="AA504">
            <v>0</v>
          </cell>
        </row>
        <row r="505">
          <cell r="B505">
            <v>2070304</v>
          </cell>
          <cell r="C505" t="str">
            <v>     运动项目管理</v>
          </cell>
          <cell r="D505">
            <v>0</v>
          </cell>
          <cell r="E505">
            <v>0</v>
          </cell>
          <cell r="F505">
            <v>0</v>
          </cell>
          <cell r="G505">
            <v>0</v>
          </cell>
          <cell r="H505">
            <v>0</v>
          </cell>
          <cell r="I505">
            <v>0</v>
          </cell>
          <cell r="J505">
            <v>0</v>
          </cell>
          <cell r="K505">
            <v>0</v>
          </cell>
        </row>
        <row r="505">
          <cell r="S505">
            <v>0</v>
          </cell>
        </row>
        <row r="505">
          <cell r="U505">
            <v>0</v>
          </cell>
        </row>
        <row r="505">
          <cell r="Y505">
            <v>0</v>
          </cell>
          <cell r="Z505">
            <v>0</v>
          </cell>
          <cell r="AA505">
            <v>0</v>
          </cell>
        </row>
        <row r="506">
          <cell r="B506">
            <v>2070305</v>
          </cell>
          <cell r="C506" t="str">
            <v>     体育竞赛</v>
          </cell>
          <cell r="D506">
            <v>5</v>
          </cell>
          <cell r="E506">
            <v>0</v>
          </cell>
          <cell r="F506">
            <v>0</v>
          </cell>
          <cell r="G506">
            <v>0</v>
          </cell>
          <cell r="H506">
            <v>0</v>
          </cell>
          <cell r="I506">
            <v>0</v>
          </cell>
          <cell r="J506">
            <v>0</v>
          </cell>
          <cell r="K506">
            <v>0</v>
          </cell>
        </row>
        <row r="506">
          <cell r="S506">
            <v>0</v>
          </cell>
        </row>
        <row r="506">
          <cell r="U506">
            <v>0</v>
          </cell>
          <cell r="V506" t="e">
            <v>#DIV/0!</v>
          </cell>
        </row>
        <row r="506">
          <cell r="Y506">
            <v>0</v>
          </cell>
          <cell r="Z506">
            <v>0</v>
          </cell>
          <cell r="AA506">
            <v>0</v>
          </cell>
        </row>
        <row r="507">
          <cell r="B507">
            <v>2070306</v>
          </cell>
          <cell r="C507" t="str">
            <v>     体育训练</v>
          </cell>
          <cell r="D507">
            <v>0</v>
          </cell>
          <cell r="E507">
            <v>0</v>
          </cell>
          <cell r="F507">
            <v>0</v>
          </cell>
          <cell r="G507">
            <v>0</v>
          </cell>
          <cell r="H507">
            <v>0</v>
          </cell>
          <cell r="I507">
            <v>0</v>
          </cell>
          <cell r="J507">
            <v>0</v>
          </cell>
          <cell r="K507">
            <v>0</v>
          </cell>
        </row>
        <row r="507">
          <cell r="S507">
            <v>0</v>
          </cell>
        </row>
        <row r="507">
          <cell r="U507">
            <v>0</v>
          </cell>
        </row>
        <row r="507">
          <cell r="Y507">
            <v>0</v>
          </cell>
          <cell r="Z507">
            <v>0</v>
          </cell>
          <cell r="AA507">
            <v>0</v>
          </cell>
        </row>
        <row r="508">
          <cell r="B508">
            <v>2070307</v>
          </cell>
          <cell r="C508" t="str">
            <v>     体育场馆</v>
          </cell>
          <cell r="D508">
            <v>0</v>
          </cell>
          <cell r="E508">
            <v>0</v>
          </cell>
          <cell r="F508">
            <v>0</v>
          </cell>
          <cell r="G508">
            <v>0</v>
          </cell>
          <cell r="H508">
            <v>0</v>
          </cell>
          <cell r="I508">
            <v>0</v>
          </cell>
          <cell r="J508">
            <v>0</v>
          </cell>
          <cell r="K508">
            <v>0</v>
          </cell>
        </row>
        <row r="508">
          <cell r="S508">
            <v>0</v>
          </cell>
        </row>
        <row r="508">
          <cell r="U508">
            <v>0</v>
          </cell>
          <cell r="V508" t="e">
            <v>#DIV/0!</v>
          </cell>
        </row>
        <row r="508">
          <cell r="Y508">
            <v>0</v>
          </cell>
          <cell r="Z508">
            <v>0</v>
          </cell>
          <cell r="AA508">
            <v>0</v>
          </cell>
        </row>
        <row r="509">
          <cell r="B509">
            <v>2070308</v>
          </cell>
          <cell r="C509" t="str">
            <v>     群众体育</v>
          </cell>
          <cell r="D509">
            <v>0</v>
          </cell>
          <cell r="E509">
            <v>0</v>
          </cell>
          <cell r="F509">
            <v>0</v>
          </cell>
          <cell r="G509">
            <v>0</v>
          </cell>
          <cell r="H509">
            <v>0</v>
          </cell>
          <cell r="I509">
            <v>0</v>
          </cell>
          <cell r="J509">
            <v>0</v>
          </cell>
          <cell r="K509">
            <v>0</v>
          </cell>
        </row>
        <row r="509">
          <cell r="S509">
            <v>0</v>
          </cell>
        </row>
        <row r="509">
          <cell r="U509">
            <v>0</v>
          </cell>
        </row>
        <row r="509">
          <cell r="Y509">
            <v>0</v>
          </cell>
          <cell r="Z509">
            <v>0</v>
          </cell>
          <cell r="AA509">
            <v>0</v>
          </cell>
        </row>
        <row r="510">
          <cell r="B510">
            <v>2070309</v>
          </cell>
          <cell r="C510" t="str">
            <v>     体育交流与合作</v>
          </cell>
          <cell r="D510">
            <v>0</v>
          </cell>
          <cell r="E510">
            <v>0</v>
          </cell>
          <cell r="F510">
            <v>0</v>
          </cell>
          <cell r="G510">
            <v>0</v>
          </cell>
          <cell r="H510">
            <v>0</v>
          </cell>
          <cell r="I510">
            <v>0</v>
          </cell>
          <cell r="J510">
            <v>0</v>
          </cell>
          <cell r="K510">
            <v>0</v>
          </cell>
        </row>
        <row r="510">
          <cell r="S510">
            <v>0</v>
          </cell>
        </row>
        <row r="510">
          <cell r="U510">
            <v>0</v>
          </cell>
        </row>
        <row r="510">
          <cell r="Y510">
            <v>0</v>
          </cell>
          <cell r="Z510">
            <v>0</v>
          </cell>
          <cell r="AA510">
            <v>0</v>
          </cell>
        </row>
        <row r="511">
          <cell r="B511">
            <v>2070399</v>
          </cell>
          <cell r="C511" t="str">
            <v>     其他体育支出</v>
          </cell>
          <cell r="D511">
            <v>85</v>
          </cell>
          <cell r="E511">
            <v>175</v>
          </cell>
          <cell r="F511">
            <v>175</v>
          </cell>
          <cell r="G511">
            <v>0</v>
          </cell>
          <cell r="H511">
            <v>0</v>
          </cell>
          <cell r="I511">
            <v>0</v>
          </cell>
          <cell r="J511">
            <v>-105</v>
          </cell>
          <cell r="K511">
            <v>-105</v>
          </cell>
        </row>
        <row r="511">
          <cell r="M511">
            <v>3</v>
          </cell>
        </row>
        <row r="511">
          <cell r="P511">
            <v>-108</v>
          </cell>
        </row>
        <row r="511">
          <cell r="S511">
            <v>0</v>
          </cell>
        </row>
        <row r="511">
          <cell r="U511">
            <v>70</v>
          </cell>
          <cell r="V511">
            <v>-0.6</v>
          </cell>
        </row>
        <row r="511">
          <cell r="Y511">
            <v>70</v>
          </cell>
          <cell r="Z511">
            <v>0</v>
          </cell>
          <cell r="AA511">
            <v>70</v>
          </cell>
        </row>
        <row r="512">
          <cell r="B512">
            <v>20706</v>
          </cell>
          <cell r="C512" t="str">
            <v>   新闻出版电影</v>
          </cell>
          <cell r="D512">
            <v>7</v>
          </cell>
          <cell r="E512">
            <v>7</v>
          </cell>
          <cell r="F512">
            <v>7</v>
          </cell>
          <cell r="G512">
            <v>0</v>
          </cell>
          <cell r="H512">
            <v>0</v>
          </cell>
          <cell r="I512">
            <v>0</v>
          </cell>
          <cell r="J512">
            <v>0</v>
          </cell>
          <cell r="K512">
            <v>0</v>
          </cell>
        </row>
        <row r="512">
          <cell r="S512">
            <v>0</v>
          </cell>
          <cell r="T512">
            <v>0</v>
          </cell>
          <cell r="U512">
            <v>7</v>
          </cell>
          <cell r="V512">
            <v>0</v>
          </cell>
        </row>
        <row r="512">
          <cell r="Y512">
            <v>7</v>
          </cell>
          <cell r="Z512">
            <v>0</v>
          </cell>
          <cell r="AA512">
            <v>7</v>
          </cell>
        </row>
        <row r="513">
          <cell r="B513">
            <v>2070601</v>
          </cell>
          <cell r="C513" t="str">
            <v>     行政运行</v>
          </cell>
          <cell r="D513">
            <v>0</v>
          </cell>
          <cell r="E513">
            <v>0</v>
          </cell>
          <cell r="F513">
            <v>0</v>
          </cell>
          <cell r="G513">
            <v>0</v>
          </cell>
          <cell r="H513">
            <v>0</v>
          </cell>
          <cell r="I513">
            <v>0</v>
          </cell>
          <cell r="J513">
            <v>0</v>
          </cell>
          <cell r="K513">
            <v>0</v>
          </cell>
        </row>
        <row r="513">
          <cell r="S513">
            <v>0</v>
          </cell>
        </row>
        <row r="513">
          <cell r="U513">
            <v>0</v>
          </cell>
        </row>
        <row r="513">
          <cell r="Y513">
            <v>0</v>
          </cell>
          <cell r="Z513">
            <v>0</v>
          </cell>
          <cell r="AA513">
            <v>0</v>
          </cell>
        </row>
        <row r="514">
          <cell r="B514">
            <v>2070602</v>
          </cell>
          <cell r="C514" t="str">
            <v>     一般行政管理事务</v>
          </cell>
          <cell r="D514">
            <v>0</v>
          </cell>
          <cell r="E514">
            <v>0</v>
          </cell>
          <cell r="F514">
            <v>0</v>
          </cell>
          <cell r="G514">
            <v>0</v>
          </cell>
          <cell r="H514">
            <v>0</v>
          </cell>
          <cell r="I514">
            <v>0</v>
          </cell>
          <cell r="J514">
            <v>0</v>
          </cell>
          <cell r="K514">
            <v>0</v>
          </cell>
        </row>
        <row r="514">
          <cell r="S514">
            <v>0</v>
          </cell>
        </row>
        <row r="514">
          <cell r="U514">
            <v>0</v>
          </cell>
        </row>
        <row r="514">
          <cell r="Y514">
            <v>0</v>
          </cell>
          <cell r="Z514">
            <v>0</v>
          </cell>
          <cell r="AA514">
            <v>0</v>
          </cell>
        </row>
        <row r="515">
          <cell r="B515">
            <v>2070603</v>
          </cell>
          <cell r="C515" t="str">
            <v>     机关服务</v>
          </cell>
          <cell r="D515">
            <v>0</v>
          </cell>
          <cell r="E515">
            <v>0</v>
          </cell>
          <cell r="F515">
            <v>0</v>
          </cell>
          <cell r="G515">
            <v>0</v>
          </cell>
          <cell r="H515">
            <v>0</v>
          </cell>
          <cell r="I515">
            <v>0</v>
          </cell>
          <cell r="J515">
            <v>0</v>
          </cell>
          <cell r="K515">
            <v>0</v>
          </cell>
        </row>
        <row r="515">
          <cell r="S515">
            <v>0</v>
          </cell>
        </row>
        <row r="515">
          <cell r="U515">
            <v>0</v>
          </cell>
        </row>
        <row r="515">
          <cell r="Y515">
            <v>0</v>
          </cell>
          <cell r="Z515">
            <v>0</v>
          </cell>
          <cell r="AA515">
            <v>0</v>
          </cell>
        </row>
        <row r="516">
          <cell r="B516">
            <v>2070604</v>
          </cell>
          <cell r="C516" t="str">
            <v>     新闻通讯</v>
          </cell>
          <cell r="D516">
            <v>0</v>
          </cell>
          <cell r="E516">
            <v>0</v>
          </cell>
          <cell r="F516">
            <v>0</v>
          </cell>
          <cell r="G516">
            <v>0</v>
          </cell>
          <cell r="H516">
            <v>0</v>
          </cell>
          <cell r="I516">
            <v>0</v>
          </cell>
          <cell r="J516">
            <v>0</v>
          </cell>
          <cell r="K516">
            <v>0</v>
          </cell>
        </row>
        <row r="516">
          <cell r="S516">
            <v>0</v>
          </cell>
        </row>
        <row r="516">
          <cell r="U516">
            <v>0</v>
          </cell>
        </row>
        <row r="516">
          <cell r="Y516">
            <v>0</v>
          </cell>
          <cell r="Z516">
            <v>0</v>
          </cell>
          <cell r="AA516">
            <v>0</v>
          </cell>
        </row>
        <row r="517">
          <cell r="B517">
            <v>2070605</v>
          </cell>
          <cell r="C517" t="str">
            <v>     出版发行</v>
          </cell>
          <cell r="D517">
            <v>0</v>
          </cell>
          <cell r="E517">
            <v>0</v>
          </cell>
          <cell r="F517">
            <v>0</v>
          </cell>
          <cell r="G517">
            <v>0</v>
          </cell>
          <cell r="H517">
            <v>0</v>
          </cell>
          <cell r="I517">
            <v>0</v>
          </cell>
          <cell r="J517">
            <v>0</v>
          </cell>
          <cell r="K517">
            <v>0</v>
          </cell>
        </row>
        <row r="517">
          <cell r="S517">
            <v>0</v>
          </cell>
        </row>
        <row r="517">
          <cell r="U517">
            <v>0</v>
          </cell>
        </row>
        <row r="517">
          <cell r="Y517">
            <v>0</v>
          </cell>
          <cell r="Z517">
            <v>0</v>
          </cell>
          <cell r="AA517">
            <v>0</v>
          </cell>
        </row>
        <row r="518">
          <cell r="B518">
            <v>2070606</v>
          </cell>
          <cell r="C518" t="str">
            <v>     版权管理</v>
          </cell>
          <cell r="D518">
            <v>0</v>
          </cell>
          <cell r="E518">
            <v>0</v>
          </cell>
          <cell r="F518">
            <v>0</v>
          </cell>
          <cell r="G518">
            <v>0</v>
          </cell>
          <cell r="H518">
            <v>0</v>
          </cell>
          <cell r="I518">
            <v>0</v>
          </cell>
          <cell r="J518">
            <v>0</v>
          </cell>
          <cell r="K518">
            <v>0</v>
          </cell>
        </row>
        <row r="518">
          <cell r="S518">
            <v>0</v>
          </cell>
        </row>
        <row r="518">
          <cell r="U518">
            <v>0</v>
          </cell>
        </row>
        <row r="518">
          <cell r="Y518">
            <v>0</v>
          </cell>
          <cell r="Z518">
            <v>0</v>
          </cell>
          <cell r="AA518">
            <v>0</v>
          </cell>
        </row>
        <row r="519">
          <cell r="B519">
            <v>2070607</v>
          </cell>
          <cell r="C519" t="str">
            <v>     电影</v>
          </cell>
          <cell r="D519">
            <v>7</v>
          </cell>
          <cell r="E519">
            <v>7</v>
          </cell>
          <cell r="F519">
            <v>7</v>
          </cell>
          <cell r="G519">
            <v>0</v>
          </cell>
          <cell r="H519">
            <v>0</v>
          </cell>
          <cell r="I519">
            <v>0</v>
          </cell>
          <cell r="J519">
            <v>0</v>
          </cell>
          <cell r="K519">
            <v>0</v>
          </cell>
        </row>
        <row r="519">
          <cell r="S519">
            <v>0</v>
          </cell>
        </row>
        <row r="519">
          <cell r="U519">
            <v>7</v>
          </cell>
          <cell r="V519">
            <v>0</v>
          </cell>
        </row>
        <row r="519">
          <cell r="Y519">
            <v>7</v>
          </cell>
          <cell r="Z519">
            <v>0</v>
          </cell>
          <cell r="AA519">
            <v>7</v>
          </cell>
        </row>
        <row r="520">
          <cell r="B520">
            <v>2070699</v>
          </cell>
          <cell r="C520" t="str">
            <v>     其他新闻出版电影支出</v>
          </cell>
          <cell r="D520">
            <v>0</v>
          </cell>
          <cell r="E520">
            <v>0</v>
          </cell>
          <cell r="F520">
            <v>0</v>
          </cell>
          <cell r="G520">
            <v>0</v>
          </cell>
          <cell r="H520">
            <v>0</v>
          </cell>
          <cell r="I520">
            <v>0</v>
          </cell>
          <cell r="J520">
            <v>0</v>
          </cell>
          <cell r="K520">
            <v>0</v>
          </cell>
        </row>
        <row r="520">
          <cell r="S520">
            <v>0</v>
          </cell>
        </row>
        <row r="520">
          <cell r="U520">
            <v>0</v>
          </cell>
        </row>
        <row r="520">
          <cell r="Y520">
            <v>0</v>
          </cell>
          <cell r="Z520">
            <v>0</v>
          </cell>
          <cell r="AA520">
            <v>0</v>
          </cell>
        </row>
        <row r="521">
          <cell r="B521">
            <v>20708</v>
          </cell>
          <cell r="C521" t="str">
            <v>   广播电视</v>
          </cell>
          <cell r="D521">
            <v>563</v>
          </cell>
          <cell r="E521">
            <v>485</v>
          </cell>
          <cell r="F521">
            <v>448</v>
          </cell>
          <cell r="G521">
            <v>31</v>
          </cell>
          <cell r="H521">
            <v>6</v>
          </cell>
          <cell r="I521">
            <v>0</v>
          </cell>
          <cell r="J521">
            <v>-349</v>
          </cell>
          <cell r="K521">
            <v>-347</v>
          </cell>
        </row>
        <row r="521">
          <cell r="M521">
            <v>40</v>
          </cell>
        </row>
        <row r="521">
          <cell r="P521">
            <v>-387</v>
          </cell>
        </row>
        <row r="521">
          <cell r="S521">
            <v>-7</v>
          </cell>
          <cell r="T521">
            <v>5</v>
          </cell>
          <cell r="U521">
            <v>136</v>
          </cell>
          <cell r="V521">
            <v>-0.719587628865979</v>
          </cell>
        </row>
        <row r="521">
          <cell r="Y521">
            <v>136</v>
          </cell>
          <cell r="Z521">
            <v>0</v>
          </cell>
          <cell r="AA521">
            <v>136</v>
          </cell>
        </row>
        <row r="522">
          <cell r="B522">
            <v>2070801</v>
          </cell>
          <cell r="C522" t="str">
            <v>     行政运行</v>
          </cell>
          <cell r="D522">
            <v>0</v>
          </cell>
          <cell r="E522">
            <v>0</v>
          </cell>
          <cell r="F522">
            <v>0</v>
          </cell>
          <cell r="G522">
            <v>0</v>
          </cell>
          <cell r="H522">
            <v>0</v>
          </cell>
          <cell r="I522">
            <v>0</v>
          </cell>
          <cell r="J522">
            <v>0</v>
          </cell>
          <cell r="K522">
            <v>0</v>
          </cell>
        </row>
        <row r="522">
          <cell r="S522">
            <v>0</v>
          </cell>
        </row>
        <row r="522">
          <cell r="U522">
            <v>0</v>
          </cell>
        </row>
        <row r="522">
          <cell r="Y522">
            <v>0</v>
          </cell>
          <cell r="Z522">
            <v>0</v>
          </cell>
          <cell r="AA522">
            <v>0</v>
          </cell>
        </row>
        <row r="523">
          <cell r="B523">
            <v>2070802</v>
          </cell>
          <cell r="C523" t="str">
            <v>     一般行政管理事务</v>
          </cell>
          <cell r="D523">
            <v>0</v>
          </cell>
          <cell r="E523">
            <v>0</v>
          </cell>
          <cell r="F523">
            <v>0</v>
          </cell>
          <cell r="G523">
            <v>0</v>
          </cell>
          <cell r="H523">
            <v>0</v>
          </cell>
          <cell r="I523">
            <v>0</v>
          </cell>
          <cell r="J523">
            <v>0</v>
          </cell>
          <cell r="K523">
            <v>0</v>
          </cell>
        </row>
        <row r="523">
          <cell r="S523">
            <v>0</v>
          </cell>
        </row>
        <row r="523">
          <cell r="U523">
            <v>0</v>
          </cell>
        </row>
        <row r="523">
          <cell r="Y523">
            <v>0</v>
          </cell>
          <cell r="Z523">
            <v>0</v>
          </cell>
          <cell r="AA523">
            <v>0</v>
          </cell>
        </row>
        <row r="524">
          <cell r="B524">
            <v>2070803</v>
          </cell>
          <cell r="C524" t="str">
            <v>     机关服务</v>
          </cell>
          <cell r="D524">
            <v>0</v>
          </cell>
          <cell r="E524">
            <v>0</v>
          </cell>
          <cell r="F524">
            <v>0</v>
          </cell>
          <cell r="G524">
            <v>0</v>
          </cell>
          <cell r="H524">
            <v>0</v>
          </cell>
          <cell r="I524">
            <v>0</v>
          </cell>
          <cell r="J524">
            <v>0</v>
          </cell>
          <cell r="K524">
            <v>0</v>
          </cell>
        </row>
        <row r="524">
          <cell r="S524">
            <v>0</v>
          </cell>
        </row>
        <row r="524">
          <cell r="U524">
            <v>0</v>
          </cell>
        </row>
        <row r="524">
          <cell r="Y524">
            <v>0</v>
          </cell>
          <cell r="Z524">
            <v>0</v>
          </cell>
          <cell r="AA524">
            <v>0</v>
          </cell>
        </row>
        <row r="525">
          <cell r="B525">
            <v>2070804</v>
          </cell>
          <cell r="C525" t="str">
            <v>     广播</v>
          </cell>
        </row>
        <row r="525">
          <cell r="G525">
            <v>0</v>
          </cell>
        </row>
        <row r="525">
          <cell r="J525">
            <v>0</v>
          </cell>
          <cell r="K525">
            <v>0</v>
          </cell>
        </row>
        <row r="525">
          <cell r="S525">
            <v>0</v>
          </cell>
        </row>
        <row r="525">
          <cell r="U525">
            <v>0</v>
          </cell>
        </row>
        <row r="525">
          <cell r="Y525">
            <v>0</v>
          </cell>
          <cell r="Z525">
            <v>0</v>
          </cell>
          <cell r="AA525">
            <v>0</v>
          </cell>
        </row>
        <row r="526">
          <cell r="B526">
            <v>2070805</v>
          </cell>
          <cell r="C526" t="str">
            <v>     电视</v>
          </cell>
        </row>
        <row r="526">
          <cell r="G526">
            <v>0</v>
          </cell>
        </row>
        <row r="526">
          <cell r="J526">
            <v>0</v>
          </cell>
          <cell r="K526">
            <v>0</v>
          </cell>
        </row>
        <row r="526">
          <cell r="S526">
            <v>0</v>
          </cell>
        </row>
        <row r="526">
          <cell r="U526">
            <v>0</v>
          </cell>
          <cell r="V526" t="e">
            <v>#DIV/0!</v>
          </cell>
        </row>
        <row r="526">
          <cell r="Y526">
            <v>0</v>
          </cell>
          <cell r="Z526">
            <v>0</v>
          </cell>
          <cell r="AA526">
            <v>0</v>
          </cell>
        </row>
        <row r="527">
          <cell r="B527">
            <v>2070806</v>
          </cell>
          <cell r="C527" t="str">
            <v>     监测监管</v>
          </cell>
          <cell r="D527">
            <v>0</v>
          </cell>
          <cell r="E527">
            <v>0</v>
          </cell>
          <cell r="F527">
            <v>0</v>
          </cell>
          <cell r="G527">
            <v>0</v>
          </cell>
          <cell r="H527">
            <v>0</v>
          </cell>
          <cell r="I527">
            <v>0</v>
          </cell>
          <cell r="J527">
            <v>0</v>
          </cell>
          <cell r="K527">
            <v>0</v>
          </cell>
        </row>
        <row r="527">
          <cell r="S527">
            <v>0</v>
          </cell>
        </row>
        <row r="527">
          <cell r="U527">
            <v>0</v>
          </cell>
        </row>
        <row r="527">
          <cell r="Y527">
            <v>0</v>
          </cell>
          <cell r="Z527">
            <v>0</v>
          </cell>
          <cell r="AA527">
            <v>0</v>
          </cell>
        </row>
        <row r="528">
          <cell r="B528">
            <v>2070807</v>
          </cell>
          <cell r="C528" t="str">
            <v>     传输发射</v>
          </cell>
          <cell r="D528">
            <v>0</v>
          </cell>
          <cell r="E528">
            <v>0</v>
          </cell>
          <cell r="F528">
            <v>0</v>
          </cell>
          <cell r="G528">
            <v>0</v>
          </cell>
          <cell r="H528">
            <v>0</v>
          </cell>
          <cell r="I528">
            <v>0</v>
          </cell>
          <cell r="J528">
            <v>0</v>
          </cell>
          <cell r="K528">
            <v>0</v>
          </cell>
        </row>
        <row r="528">
          <cell r="S528">
            <v>0</v>
          </cell>
        </row>
        <row r="528">
          <cell r="U528">
            <v>0</v>
          </cell>
        </row>
        <row r="528">
          <cell r="Y528">
            <v>0</v>
          </cell>
          <cell r="Z528">
            <v>0</v>
          </cell>
          <cell r="AA528">
            <v>0</v>
          </cell>
        </row>
        <row r="529">
          <cell r="B529">
            <v>2070808</v>
          </cell>
          <cell r="C529" t="str">
            <v>     广播电视事务</v>
          </cell>
          <cell r="D529">
            <v>556</v>
          </cell>
          <cell r="E529">
            <v>452</v>
          </cell>
          <cell r="F529">
            <v>448</v>
          </cell>
          <cell r="G529">
            <v>0</v>
          </cell>
          <cell r="H529">
            <v>4</v>
          </cell>
          <cell r="I529">
            <v>0</v>
          </cell>
          <cell r="J529">
            <v>-323</v>
          </cell>
          <cell r="K529">
            <v>-347</v>
          </cell>
        </row>
        <row r="529">
          <cell r="M529">
            <v>40</v>
          </cell>
        </row>
        <row r="529">
          <cell r="P529">
            <v>-387</v>
          </cell>
        </row>
        <row r="529">
          <cell r="S529">
            <v>24</v>
          </cell>
        </row>
        <row r="529">
          <cell r="U529">
            <v>129</v>
          </cell>
          <cell r="V529">
            <v>-0.714601769911504</v>
          </cell>
        </row>
        <row r="529">
          <cell r="Y529">
            <v>129</v>
          </cell>
          <cell r="Z529">
            <v>0</v>
          </cell>
          <cell r="AA529">
            <v>129</v>
          </cell>
        </row>
        <row r="530">
          <cell r="B530">
            <v>2070899</v>
          </cell>
          <cell r="C530" t="str">
            <v>     其他广播电视支出</v>
          </cell>
          <cell r="D530">
            <v>7</v>
          </cell>
          <cell r="E530">
            <v>33</v>
          </cell>
          <cell r="F530">
            <v>0</v>
          </cell>
          <cell r="G530">
            <v>31</v>
          </cell>
          <cell r="H530">
            <v>2</v>
          </cell>
          <cell r="I530">
            <v>0</v>
          </cell>
          <cell r="J530">
            <v>-26</v>
          </cell>
          <cell r="K530">
            <v>0</v>
          </cell>
        </row>
        <row r="530">
          <cell r="S530">
            <v>-31</v>
          </cell>
          <cell r="T530">
            <v>5</v>
          </cell>
          <cell r="U530">
            <v>7</v>
          </cell>
          <cell r="V530">
            <v>-0.787878787878788</v>
          </cell>
        </row>
        <row r="530">
          <cell r="Y530">
            <v>7</v>
          </cell>
          <cell r="Z530">
            <v>0</v>
          </cell>
          <cell r="AA530">
            <v>7</v>
          </cell>
        </row>
        <row r="531">
          <cell r="B531">
            <v>20799</v>
          </cell>
          <cell r="C531" t="str">
            <v>   其他文化旅游体育与传媒支出</v>
          </cell>
          <cell r="D531">
            <v>20</v>
          </cell>
          <cell r="E531">
            <v>213</v>
          </cell>
          <cell r="F531">
            <v>175</v>
          </cell>
          <cell r="G531">
            <v>0</v>
          </cell>
          <cell r="H531">
            <v>38</v>
          </cell>
          <cell r="I531">
            <v>0</v>
          </cell>
          <cell r="J531">
            <v>-38</v>
          </cell>
          <cell r="K531">
            <v>0</v>
          </cell>
        </row>
        <row r="531">
          <cell r="S531">
            <v>0</v>
          </cell>
          <cell r="T531">
            <v>-38</v>
          </cell>
          <cell r="U531">
            <v>175</v>
          </cell>
          <cell r="V531">
            <v>-0.178403755868545</v>
          </cell>
        </row>
        <row r="531">
          <cell r="Y531">
            <v>175</v>
          </cell>
          <cell r="Z531">
            <v>0</v>
          </cell>
          <cell r="AA531">
            <v>175</v>
          </cell>
        </row>
        <row r="532">
          <cell r="B532">
            <v>2079902</v>
          </cell>
          <cell r="C532" t="str">
            <v>     宣传文化发展专项支出</v>
          </cell>
          <cell r="D532">
            <v>0</v>
          </cell>
          <cell r="E532">
            <v>0</v>
          </cell>
          <cell r="F532">
            <v>0</v>
          </cell>
          <cell r="G532">
            <v>0</v>
          </cell>
          <cell r="H532">
            <v>0</v>
          </cell>
          <cell r="I532">
            <v>0</v>
          </cell>
          <cell r="J532">
            <v>0</v>
          </cell>
          <cell r="K532">
            <v>0</v>
          </cell>
        </row>
        <row r="532">
          <cell r="S532">
            <v>0</v>
          </cell>
        </row>
        <row r="532">
          <cell r="U532">
            <v>0</v>
          </cell>
          <cell r="V532" t="e">
            <v>#DIV/0!</v>
          </cell>
        </row>
        <row r="532">
          <cell r="Y532">
            <v>0</v>
          </cell>
          <cell r="Z532">
            <v>0</v>
          </cell>
          <cell r="AA532">
            <v>0</v>
          </cell>
        </row>
        <row r="533">
          <cell r="B533">
            <v>2079903</v>
          </cell>
          <cell r="C533" t="str">
            <v>     文化产业发展专项支出</v>
          </cell>
          <cell r="D533">
            <v>20</v>
          </cell>
          <cell r="E533">
            <v>0</v>
          </cell>
          <cell r="F533">
            <v>0</v>
          </cell>
          <cell r="G533">
            <v>0</v>
          </cell>
          <cell r="H533">
            <v>0</v>
          </cell>
          <cell r="I533">
            <v>0</v>
          </cell>
          <cell r="J533">
            <v>0</v>
          </cell>
          <cell r="K533">
            <v>0</v>
          </cell>
        </row>
        <row r="533">
          <cell r="S533">
            <v>0</v>
          </cell>
        </row>
        <row r="533">
          <cell r="U533">
            <v>0</v>
          </cell>
        </row>
        <row r="533">
          <cell r="Y533">
            <v>0</v>
          </cell>
          <cell r="Z533">
            <v>0</v>
          </cell>
          <cell r="AA533">
            <v>0</v>
          </cell>
        </row>
        <row r="534">
          <cell r="B534">
            <v>2079999</v>
          </cell>
          <cell r="C534" t="str">
            <v>     其他文化旅游体育与传媒支出</v>
          </cell>
          <cell r="D534">
            <v>0</v>
          </cell>
          <cell r="E534">
            <v>213</v>
          </cell>
          <cell r="F534">
            <v>175</v>
          </cell>
          <cell r="G534">
            <v>0</v>
          </cell>
          <cell r="H534">
            <v>38</v>
          </cell>
          <cell r="I534">
            <v>0</v>
          </cell>
          <cell r="J534">
            <v>-38</v>
          </cell>
          <cell r="K534">
            <v>0</v>
          </cell>
        </row>
        <row r="534">
          <cell r="S534">
            <v>0</v>
          </cell>
          <cell r="T534">
            <v>-38</v>
          </cell>
          <cell r="U534">
            <v>175</v>
          </cell>
          <cell r="V534">
            <v>-0.178403755868545</v>
          </cell>
        </row>
        <row r="534">
          <cell r="Y534">
            <v>175</v>
          </cell>
          <cell r="Z534">
            <v>0</v>
          </cell>
          <cell r="AA534">
            <v>175</v>
          </cell>
        </row>
        <row r="535">
          <cell r="B535">
            <v>208</v>
          </cell>
          <cell r="C535" t="str">
            <v>八、社会保障和就业支出</v>
          </cell>
          <cell r="D535">
            <v>30041</v>
          </cell>
          <cell r="E535">
            <v>36862</v>
          </cell>
          <cell r="F535">
            <v>28064</v>
          </cell>
          <cell r="G535">
            <v>7305</v>
          </cell>
          <cell r="H535">
            <v>1303</v>
          </cell>
          <cell r="I535">
            <v>190</v>
          </cell>
          <cell r="J535">
            <v>2893</v>
          </cell>
          <cell r="K535">
            <v>-215</v>
          </cell>
        </row>
        <row r="535">
          <cell r="M535">
            <v>-272</v>
          </cell>
          <cell r="N535">
            <v>211</v>
          </cell>
          <cell r="O535">
            <v>223</v>
          </cell>
          <cell r="P535">
            <v>-377</v>
          </cell>
        </row>
        <row r="535">
          <cell r="S535">
            <v>3356</v>
          </cell>
          <cell r="T535">
            <v>-248</v>
          </cell>
          <cell r="U535">
            <v>39755</v>
          </cell>
          <cell r="V535">
            <v>0.0784819054853236</v>
          </cell>
        </row>
        <row r="535">
          <cell r="Y535">
            <v>39755</v>
          </cell>
          <cell r="Z535">
            <v>-1763</v>
          </cell>
          <cell r="AA535">
            <v>37992</v>
          </cell>
        </row>
        <row r="536">
          <cell r="B536">
            <v>20801</v>
          </cell>
          <cell r="C536" t="str">
            <v>   人力资源和社会保障管理事务</v>
          </cell>
          <cell r="D536">
            <v>1070</v>
          </cell>
          <cell r="E536">
            <v>1023</v>
          </cell>
          <cell r="F536">
            <v>978</v>
          </cell>
          <cell r="G536">
            <v>19</v>
          </cell>
          <cell r="H536">
            <v>26</v>
          </cell>
          <cell r="I536">
            <v>0</v>
          </cell>
          <cell r="J536">
            <v>93</v>
          </cell>
          <cell r="K536">
            <v>67</v>
          </cell>
        </row>
        <row r="536">
          <cell r="M536">
            <v>12</v>
          </cell>
          <cell r="N536">
            <v>75</v>
          </cell>
          <cell r="O536">
            <v>0</v>
          </cell>
          <cell r="P536">
            <v>-20</v>
          </cell>
        </row>
        <row r="536">
          <cell r="S536">
            <v>33</v>
          </cell>
          <cell r="T536">
            <v>-7</v>
          </cell>
          <cell r="U536">
            <v>1116</v>
          </cell>
          <cell r="V536">
            <v>0.0909090909090909</v>
          </cell>
        </row>
        <row r="536">
          <cell r="Y536">
            <v>1116</v>
          </cell>
          <cell r="Z536">
            <v>0</v>
          </cell>
          <cell r="AA536">
            <v>1116</v>
          </cell>
        </row>
        <row r="537">
          <cell r="B537">
            <v>2080101</v>
          </cell>
          <cell r="C537" t="str">
            <v>     行政运行</v>
          </cell>
          <cell r="D537">
            <v>309</v>
          </cell>
          <cell r="E537">
            <v>284</v>
          </cell>
          <cell r="F537">
            <v>284</v>
          </cell>
          <cell r="G537">
            <v>0</v>
          </cell>
          <cell r="H537">
            <v>0</v>
          </cell>
          <cell r="I537">
            <v>0</v>
          </cell>
          <cell r="J537">
            <v>-8</v>
          </cell>
          <cell r="K537">
            <v>-8</v>
          </cell>
        </row>
        <row r="537">
          <cell r="M537">
            <v>-8</v>
          </cell>
        </row>
        <row r="537">
          <cell r="S537">
            <v>0</v>
          </cell>
        </row>
        <row r="537">
          <cell r="U537">
            <v>276</v>
          </cell>
          <cell r="V537">
            <v>-0.028169014084507</v>
          </cell>
        </row>
        <row r="537">
          <cell r="Y537">
            <v>276</v>
          </cell>
          <cell r="Z537">
            <v>0</v>
          </cell>
          <cell r="AA537">
            <v>276</v>
          </cell>
        </row>
        <row r="538">
          <cell r="B538">
            <v>2080102</v>
          </cell>
          <cell r="C538" t="str">
            <v>     一般行政管理事务</v>
          </cell>
          <cell r="D538">
            <v>0</v>
          </cell>
          <cell r="E538">
            <v>0</v>
          </cell>
          <cell r="F538">
            <v>0</v>
          </cell>
          <cell r="G538">
            <v>0</v>
          </cell>
          <cell r="H538">
            <v>0</v>
          </cell>
          <cell r="I538">
            <v>0</v>
          </cell>
          <cell r="J538">
            <v>0</v>
          </cell>
          <cell r="K538">
            <v>0</v>
          </cell>
        </row>
        <row r="538">
          <cell r="S538">
            <v>0</v>
          </cell>
        </row>
        <row r="538">
          <cell r="U538">
            <v>0</v>
          </cell>
        </row>
        <row r="538">
          <cell r="Y538">
            <v>0</v>
          </cell>
          <cell r="Z538">
            <v>0</v>
          </cell>
          <cell r="AA538">
            <v>0</v>
          </cell>
        </row>
        <row r="539">
          <cell r="B539">
            <v>2080103</v>
          </cell>
          <cell r="C539" t="str">
            <v>     机关服务</v>
          </cell>
          <cell r="D539">
            <v>0</v>
          </cell>
          <cell r="E539">
            <v>0</v>
          </cell>
          <cell r="F539">
            <v>0</v>
          </cell>
          <cell r="G539">
            <v>0</v>
          </cell>
          <cell r="H539">
            <v>0</v>
          </cell>
          <cell r="I539">
            <v>0</v>
          </cell>
          <cell r="J539">
            <v>0</v>
          </cell>
          <cell r="K539">
            <v>0</v>
          </cell>
        </row>
        <row r="539">
          <cell r="S539">
            <v>0</v>
          </cell>
        </row>
        <row r="539">
          <cell r="U539">
            <v>0</v>
          </cell>
        </row>
        <row r="539">
          <cell r="Y539">
            <v>0</v>
          </cell>
          <cell r="Z539">
            <v>0</v>
          </cell>
          <cell r="AA539">
            <v>0</v>
          </cell>
        </row>
        <row r="540">
          <cell r="B540">
            <v>2080104</v>
          </cell>
          <cell r="C540" t="str">
            <v>     综合业务管理</v>
          </cell>
          <cell r="D540">
            <v>26</v>
          </cell>
          <cell r="E540">
            <v>29</v>
          </cell>
          <cell r="F540">
            <v>29</v>
          </cell>
          <cell r="G540">
            <v>0</v>
          </cell>
          <cell r="H540">
            <v>0</v>
          </cell>
          <cell r="I540">
            <v>0</v>
          </cell>
          <cell r="J540">
            <v>-5</v>
          </cell>
          <cell r="K540">
            <v>-5</v>
          </cell>
        </row>
        <row r="540">
          <cell r="P540">
            <v>-5</v>
          </cell>
        </row>
        <row r="540">
          <cell r="S540">
            <v>0</v>
          </cell>
        </row>
        <row r="540">
          <cell r="U540">
            <v>24</v>
          </cell>
          <cell r="V540">
            <v>-0.172413793103448</v>
          </cell>
        </row>
        <row r="540">
          <cell r="Y540">
            <v>24</v>
          </cell>
          <cell r="Z540">
            <v>0</v>
          </cell>
          <cell r="AA540">
            <v>24</v>
          </cell>
        </row>
        <row r="541">
          <cell r="B541">
            <v>2080105</v>
          </cell>
          <cell r="C541" t="str">
            <v>     劳动保障监察</v>
          </cell>
          <cell r="D541">
            <v>7</v>
          </cell>
          <cell r="E541">
            <v>4</v>
          </cell>
          <cell r="F541">
            <v>4</v>
          </cell>
          <cell r="G541">
            <v>0</v>
          </cell>
          <cell r="H541">
            <v>0</v>
          </cell>
          <cell r="I541">
            <v>0</v>
          </cell>
          <cell r="J541">
            <v>0</v>
          </cell>
          <cell r="K541">
            <v>0</v>
          </cell>
        </row>
        <row r="541">
          <cell r="S541">
            <v>0</v>
          </cell>
        </row>
        <row r="541">
          <cell r="U541">
            <v>4</v>
          </cell>
          <cell r="V541">
            <v>0</v>
          </cell>
        </row>
        <row r="541">
          <cell r="Y541">
            <v>4</v>
          </cell>
          <cell r="Z541">
            <v>0</v>
          </cell>
          <cell r="AA541">
            <v>4</v>
          </cell>
        </row>
        <row r="542">
          <cell r="B542">
            <v>2080106</v>
          </cell>
          <cell r="C542" t="str">
            <v>     就业管理事务</v>
          </cell>
          <cell r="D542">
            <v>0</v>
          </cell>
          <cell r="E542">
            <v>0</v>
          </cell>
          <cell r="F542">
            <v>0</v>
          </cell>
          <cell r="G542">
            <v>0</v>
          </cell>
          <cell r="H542">
            <v>0</v>
          </cell>
          <cell r="I542">
            <v>0</v>
          </cell>
          <cell r="J542">
            <v>0</v>
          </cell>
          <cell r="K542">
            <v>0</v>
          </cell>
        </row>
        <row r="542">
          <cell r="S542">
            <v>0</v>
          </cell>
        </row>
        <row r="542">
          <cell r="U542">
            <v>0</v>
          </cell>
        </row>
        <row r="542">
          <cell r="Y542">
            <v>0</v>
          </cell>
          <cell r="Z542">
            <v>0</v>
          </cell>
          <cell r="AA542">
            <v>0</v>
          </cell>
        </row>
        <row r="543">
          <cell r="B543">
            <v>2080107</v>
          </cell>
          <cell r="C543" t="str">
            <v>     社会保险业务管理事务</v>
          </cell>
          <cell r="D543">
            <v>2</v>
          </cell>
          <cell r="E543">
            <v>0</v>
          </cell>
          <cell r="F543">
            <v>0</v>
          </cell>
          <cell r="G543">
            <v>0</v>
          </cell>
          <cell r="H543">
            <v>0</v>
          </cell>
          <cell r="I543">
            <v>0</v>
          </cell>
          <cell r="J543">
            <v>0</v>
          </cell>
          <cell r="K543">
            <v>0</v>
          </cell>
        </row>
        <row r="543">
          <cell r="S543">
            <v>0</v>
          </cell>
        </row>
        <row r="543">
          <cell r="U543">
            <v>0</v>
          </cell>
          <cell r="V543" t="e">
            <v>#DIV/0!</v>
          </cell>
        </row>
        <row r="543">
          <cell r="Y543">
            <v>0</v>
          </cell>
          <cell r="Z543">
            <v>0</v>
          </cell>
          <cell r="AA543">
            <v>0</v>
          </cell>
        </row>
        <row r="544">
          <cell r="B544">
            <v>2080108</v>
          </cell>
          <cell r="C544" t="str">
            <v>     信息化建设</v>
          </cell>
          <cell r="D544">
            <v>0</v>
          </cell>
          <cell r="E544">
            <v>0</v>
          </cell>
          <cell r="F544">
            <v>0</v>
          </cell>
          <cell r="G544">
            <v>0</v>
          </cell>
          <cell r="H544">
            <v>0</v>
          </cell>
          <cell r="I544">
            <v>0</v>
          </cell>
          <cell r="J544">
            <v>0</v>
          </cell>
          <cell r="K544">
            <v>0</v>
          </cell>
        </row>
        <row r="544">
          <cell r="S544">
            <v>0</v>
          </cell>
        </row>
        <row r="544">
          <cell r="U544">
            <v>0</v>
          </cell>
        </row>
        <row r="544">
          <cell r="Y544">
            <v>0</v>
          </cell>
          <cell r="Z544">
            <v>0</v>
          </cell>
          <cell r="AA544">
            <v>0</v>
          </cell>
        </row>
        <row r="545">
          <cell r="B545">
            <v>2080109</v>
          </cell>
          <cell r="C545" t="str">
            <v>     社会保险经办机构</v>
          </cell>
          <cell r="D545">
            <v>613</v>
          </cell>
          <cell r="E545">
            <v>543</v>
          </cell>
          <cell r="F545">
            <v>543</v>
          </cell>
          <cell r="G545">
            <v>0</v>
          </cell>
          <cell r="H545">
            <v>0</v>
          </cell>
          <cell r="I545">
            <v>0</v>
          </cell>
          <cell r="J545">
            <v>-21</v>
          </cell>
          <cell r="K545">
            <v>-21</v>
          </cell>
        </row>
        <row r="545">
          <cell r="M545">
            <v>-18</v>
          </cell>
        </row>
        <row r="545">
          <cell r="P545">
            <v>-3</v>
          </cell>
        </row>
        <row r="545">
          <cell r="S545">
            <v>0</v>
          </cell>
        </row>
        <row r="545">
          <cell r="U545">
            <v>522</v>
          </cell>
          <cell r="V545">
            <v>-0.0386740331491713</v>
          </cell>
        </row>
        <row r="545">
          <cell r="Y545">
            <v>522</v>
          </cell>
          <cell r="Z545">
            <v>0</v>
          </cell>
          <cell r="AA545">
            <v>522</v>
          </cell>
        </row>
        <row r="546">
          <cell r="B546">
            <v>2080110</v>
          </cell>
          <cell r="C546" t="str">
            <v>     劳动关系和维权</v>
          </cell>
          <cell r="D546">
            <v>0</v>
          </cell>
          <cell r="E546">
            <v>0</v>
          </cell>
          <cell r="F546">
            <v>0</v>
          </cell>
          <cell r="G546">
            <v>0</v>
          </cell>
          <cell r="H546">
            <v>0</v>
          </cell>
          <cell r="I546">
            <v>0</v>
          </cell>
          <cell r="J546">
            <v>0</v>
          </cell>
          <cell r="K546">
            <v>0</v>
          </cell>
        </row>
        <row r="546">
          <cell r="S546">
            <v>0</v>
          </cell>
        </row>
        <row r="546">
          <cell r="U546">
            <v>0</v>
          </cell>
        </row>
        <row r="546">
          <cell r="Y546">
            <v>0</v>
          </cell>
          <cell r="Z546">
            <v>0</v>
          </cell>
          <cell r="AA546">
            <v>0</v>
          </cell>
        </row>
        <row r="547">
          <cell r="B547">
            <v>2080111</v>
          </cell>
          <cell r="C547" t="str">
            <v>     公共就业服务和职业技能鉴定机构</v>
          </cell>
          <cell r="D547">
            <v>0</v>
          </cell>
          <cell r="E547">
            <v>0</v>
          </cell>
          <cell r="F547">
            <v>0</v>
          </cell>
          <cell r="G547">
            <v>0</v>
          </cell>
          <cell r="H547">
            <v>0</v>
          </cell>
          <cell r="I547">
            <v>0</v>
          </cell>
          <cell r="J547">
            <v>0</v>
          </cell>
          <cell r="K547">
            <v>0</v>
          </cell>
        </row>
        <row r="547">
          <cell r="S547">
            <v>0</v>
          </cell>
        </row>
        <row r="547">
          <cell r="U547">
            <v>0</v>
          </cell>
        </row>
        <row r="547">
          <cell r="Y547">
            <v>0</v>
          </cell>
          <cell r="Z547">
            <v>0</v>
          </cell>
          <cell r="AA547">
            <v>0</v>
          </cell>
        </row>
        <row r="548">
          <cell r="B548">
            <v>2080112</v>
          </cell>
          <cell r="C548" t="str">
            <v>     劳动人事争议调解仲裁</v>
          </cell>
          <cell r="D548">
            <v>0</v>
          </cell>
          <cell r="E548">
            <v>9</v>
          </cell>
          <cell r="F548">
            <v>9</v>
          </cell>
          <cell r="G548">
            <v>0</v>
          </cell>
          <cell r="H548">
            <v>0</v>
          </cell>
          <cell r="I548">
            <v>0</v>
          </cell>
          <cell r="J548">
            <v>-7</v>
          </cell>
          <cell r="K548">
            <v>-7</v>
          </cell>
        </row>
        <row r="548">
          <cell r="P548">
            <v>-7</v>
          </cell>
        </row>
        <row r="548">
          <cell r="S548">
            <v>0</v>
          </cell>
        </row>
        <row r="548">
          <cell r="U548">
            <v>2</v>
          </cell>
          <cell r="V548">
            <v>-0.777777777777778</v>
          </cell>
        </row>
        <row r="548">
          <cell r="Y548">
            <v>2</v>
          </cell>
          <cell r="Z548">
            <v>0</v>
          </cell>
          <cell r="AA548">
            <v>2</v>
          </cell>
        </row>
        <row r="549">
          <cell r="B549">
            <v>2080113</v>
          </cell>
          <cell r="C549" t="str">
            <v>     政府特殊津贴</v>
          </cell>
          <cell r="D549">
            <v>0</v>
          </cell>
          <cell r="E549">
            <v>0</v>
          </cell>
          <cell r="F549">
            <v>0</v>
          </cell>
          <cell r="G549">
            <v>0</v>
          </cell>
          <cell r="H549">
            <v>0</v>
          </cell>
          <cell r="I549">
            <v>0</v>
          </cell>
          <cell r="J549">
            <v>0</v>
          </cell>
          <cell r="K549">
            <v>0</v>
          </cell>
        </row>
        <row r="549">
          <cell r="S549">
            <v>0</v>
          </cell>
        </row>
        <row r="549">
          <cell r="U549">
            <v>0</v>
          </cell>
        </row>
        <row r="549">
          <cell r="Y549">
            <v>0</v>
          </cell>
          <cell r="Z549">
            <v>0</v>
          </cell>
          <cell r="AA549">
            <v>0</v>
          </cell>
        </row>
        <row r="550">
          <cell r="B550">
            <v>2080114</v>
          </cell>
          <cell r="C550" t="str">
            <v>     资助留学回国人员</v>
          </cell>
          <cell r="D550">
            <v>0</v>
          </cell>
          <cell r="E550">
            <v>0</v>
          </cell>
          <cell r="F550">
            <v>0</v>
          </cell>
          <cell r="G550">
            <v>0</v>
          </cell>
          <cell r="H550">
            <v>0</v>
          </cell>
          <cell r="I550">
            <v>0</v>
          </cell>
          <cell r="J550">
            <v>0</v>
          </cell>
          <cell r="K550">
            <v>0</v>
          </cell>
        </row>
        <row r="550">
          <cell r="S550">
            <v>0</v>
          </cell>
        </row>
        <row r="550">
          <cell r="U550">
            <v>0</v>
          </cell>
        </row>
        <row r="550">
          <cell r="Y550">
            <v>0</v>
          </cell>
          <cell r="Z550">
            <v>0</v>
          </cell>
          <cell r="AA550">
            <v>0</v>
          </cell>
        </row>
        <row r="551">
          <cell r="B551">
            <v>2080115</v>
          </cell>
          <cell r="C551" t="str">
            <v>     博士后日常经费</v>
          </cell>
          <cell r="D551">
            <v>0</v>
          </cell>
          <cell r="E551">
            <v>0</v>
          </cell>
          <cell r="F551">
            <v>0</v>
          </cell>
          <cell r="G551">
            <v>0</v>
          </cell>
          <cell r="H551">
            <v>0</v>
          </cell>
          <cell r="I551">
            <v>0</v>
          </cell>
          <cell r="J551">
            <v>0</v>
          </cell>
          <cell r="K551">
            <v>0</v>
          </cell>
        </row>
        <row r="551">
          <cell r="S551">
            <v>0</v>
          </cell>
        </row>
        <row r="551">
          <cell r="U551">
            <v>0</v>
          </cell>
        </row>
        <row r="551">
          <cell r="Y551">
            <v>0</v>
          </cell>
          <cell r="Z551">
            <v>0</v>
          </cell>
          <cell r="AA551">
            <v>0</v>
          </cell>
        </row>
        <row r="552">
          <cell r="B552">
            <v>2080116</v>
          </cell>
          <cell r="C552" t="str">
            <v>     引进人才费用</v>
          </cell>
          <cell r="D552">
            <v>0</v>
          </cell>
          <cell r="E552">
            <v>0</v>
          </cell>
          <cell r="F552">
            <v>0</v>
          </cell>
          <cell r="G552">
            <v>0</v>
          </cell>
          <cell r="H552">
            <v>0</v>
          </cell>
          <cell r="I552">
            <v>0</v>
          </cell>
          <cell r="J552">
            <v>0</v>
          </cell>
          <cell r="K552">
            <v>0</v>
          </cell>
        </row>
        <row r="552">
          <cell r="S552">
            <v>0</v>
          </cell>
        </row>
        <row r="552">
          <cell r="U552">
            <v>0</v>
          </cell>
        </row>
        <row r="552">
          <cell r="Y552">
            <v>0</v>
          </cell>
          <cell r="Z552">
            <v>0</v>
          </cell>
          <cell r="AA552">
            <v>0</v>
          </cell>
        </row>
        <row r="553">
          <cell r="B553">
            <v>2080150</v>
          </cell>
          <cell r="C553" t="str">
            <v>     事业运行</v>
          </cell>
          <cell r="D553">
            <v>0</v>
          </cell>
          <cell r="E553">
            <v>95</v>
          </cell>
          <cell r="F553">
            <v>95</v>
          </cell>
          <cell r="G553">
            <v>0</v>
          </cell>
          <cell r="H553">
            <v>0</v>
          </cell>
          <cell r="I553">
            <v>0</v>
          </cell>
          <cell r="J553">
            <v>9</v>
          </cell>
          <cell r="K553">
            <v>9</v>
          </cell>
        </row>
        <row r="553">
          <cell r="M553">
            <v>9</v>
          </cell>
        </row>
        <row r="553">
          <cell r="S553">
            <v>0</v>
          </cell>
        </row>
        <row r="553">
          <cell r="U553">
            <v>104</v>
          </cell>
        </row>
        <row r="553">
          <cell r="Y553">
            <v>104</v>
          </cell>
          <cell r="Z553">
            <v>0</v>
          </cell>
          <cell r="AA553">
            <v>104</v>
          </cell>
        </row>
        <row r="554">
          <cell r="B554">
            <v>2080199</v>
          </cell>
          <cell r="C554" t="str">
            <v>     其他人力资源和社会保障管理事务支出</v>
          </cell>
          <cell r="D554">
            <v>113</v>
          </cell>
          <cell r="E554">
            <v>59</v>
          </cell>
          <cell r="F554">
            <v>14</v>
          </cell>
          <cell r="G554">
            <v>19</v>
          </cell>
          <cell r="H554">
            <v>26</v>
          </cell>
          <cell r="I554">
            <v>0</v>
          </cell>
          <cell r="J554">
            <v>125</v>
          </cell>
          <cell r="K554">
            <v>99</v>
          </cell>
        </row>
        <row r="554">
          <cell r="M554">
            <v>29</v>
          </cell>
          <cell r="N554">
            <v>75</v>
          </cell>
        </row>
        <row r="554">
          <cell r="P554">
            <v>-5</v>
          </cell>
        </row>
        <row r="554">
          <cell r="S554">
            <v>33</v>
          </cell>
          <cell r="T554">
            <v>-7</v>
          </cell>
          <cell r="U554">
            <v>184</v>
          </cell>
          <cell r="V554">
            <v>2.11864406779661</v>
          </cell>
        </row>
        <row r="554">
          <cell r="Y554">
            <v>184</v>
          </cell>
          <cell r="Z554">
            <v>0</v>
          </cell>
          <cell r="AA554">
            <v>184</v>
          </cell>
        </row>
        <row r="555">
          <cell r="B555">
            <v>20802</v>
          </cell>
          <cell r="C555" t="str">
            <v>   民政管理事务</v>
          </cell>
          <cell r="D555">
            <v>431</v>
          </cell>
          <cell r="E555">
            <v>438</v>
          </cell>
          <cell r="F555">
            <v>399</v>
          </cell>
          <cell r="G555">
            <v>0</v>
          </cell>
          <cell r="H555">
            <v>39</v>
          </cell>
          <cell r="I555">
            <v>0</v>
          </cell>
          <cell r="J555">
            <v>-37</v>
          </cell>
          <cell r="K555">
            <v>2</v>
          </cell>
        </row>
        <row r="555">
          <cell r="M555">
            <v>17</v>
          </cell>
        </row>
        <row r="555">
          <cell r="P555">
            <v>-15</v>
          </cell>
        </row>
        <row r="555">
          <cell r="S555">
            <v>0</v>
          </cell>
          <cell r="T555">
            <v>-39</v>
          </cell>
          <cell r="U555">
            <v>401</v>
          </cell>
          <cell r="V555">
            <v>-0.0844748858447489</v>
          </cell>
        </row>
        <row r="555">
          <cell r="Y555">
            <v>401</v>
          </cell>
          <cell r="Z555">
            <v>0</v>
          </cell>
          <cell r="AA555">
            <v>401</v>
          </cell>
        </row>
        <row r="556">
          <cell r="B556">
            <v>2080201</v>
          </cell>
          <cell r="C556" t="str">
            <v>     行政运行</v>
          </cell>
          <cell r="D556">
            <v>154</v>
          </cell>
          <cell r="E556">
            <v>159</v>
          </cell>
          <cell r="F556">
            <v>159</v>
          </cell>
          <cell r="G556">
            <v>0</v>
          </cell>
          <cell r="H556">
            <v>0</v>
          </cell>
          <cell r="I556">
            <v>0</v>
          </cell>
          <cell r="J556">
            <v>2</v>
          </cell>
          <cell r="K556">
            <v>2</v>
          </cell>
        </row>
        <row r="556">
          <cell r="M556">
            <v>2</v>
          </cell>
        </row>
        <row r="556">
          <cell r="S556">
            <v>0</v>
          </cell>
        </row>
        <row r="556">
          <cell r="U556">
            <v>161</v>
          </cell>
          <cell r="V556">
            <v>0.0125786163522013</v>
          </cell>
        </row>
        <row r="556">
          <cell r="Y556">
            <v>161</v>
          </cell>
          <cell r="Z556">
            <v>0</v>
          </cell>
          <cell r="AA556">
            <v>161</v>
          </cell>
        </row>
        <row r="557">
          <cell r="B557">
            <v>2080202</v>
          </cell>
          <cell r="C557" t="str">
            <v>     一般行政管理事务</v>
          </cell>
          <cell r="D557">
            <v>0</v>
          </cell>
          <cell r="E557">
            <v>0</v>
          </cell>
          <cell r="F557">
            <v>0</v>
          </cell>
          <cell r="G557">
            <v>0</v>
          </cell>
          <cell r="H557">
            <v>0</v>
          </cell>
          <cell r="I557">
            <v>0</v>
          </cell>
          <cell r="J557">
            <v>0</v>
          </cell>
          <cell r="K557">
            <v>0</v>
          </cell>
        </row>
        <row r="557">
          <cell r="S557">
            <v>0</v>
          </cell>
        </row>
        <row r="557">
          <cell r="U557">
            <v>0</v>
          </cell>
        </row>
        <row r="557">
          <cell r="Y557">
            <v>0</v>
          </cell>
          <cell r="Z557">
            <v>0</v>
          </cell>
          <cell r="AA557">
            <v>0</v>
          </cell>
        </row>
        <row r="558">
          <cell r="B558">
            <v>2080203</v>
          </cell>
          <cell r="C558" t="str">
            <v>     机关服务</v>
          </cell>
          <cell r="D558">
            <v>0</v>
          </cell>
          <cell r="E558">
            <v>0</v>
          </cell>
          <cell r="F558">
            <v>0</v>
          </cell>
          <cell r="G558">
            <v>0</v>
          </cell>
          <cell r="H558">
            <v>0</v>
          </cell>
          <cell r="I558">
            <v>0</v>
          </cell>
          <cell r="J558">
            <v>0</v>
          </cell>
          <cell r="K558">
            <v>0</v>
          </cell>
        </row>
        <row r="558">
          <cell r="S558">
            <v>0</v>
          </cell>
        </row>
        <row r="558">
          <cell r="U558">
            <v>0</v>
          </cell>
        </row>
        <row r="558">
          <cell r="Y558">
            <v>0</v>
          </cell>
          <cell r="Z558">
            <v>0</v>
          </cell>
          <cell r="AA558">
            <v>0</v>
          </cell>
        </row>
        <row r="559">
          <cell r="B559">
            <v>2080206</v>
          </cell>
          <cell r="C559" t="str">
            <v>     社会组织管理</v>
          </cell>
          <cell r="D559">
            <v>0</v>
          </cell>
          <cell r="E559">
            <v>5</v>
          </cell>
          <cell r="F559">
            <v>5</v>
          </cell>
          <cell r="G559">
            <v>0</v>
          </cell>
          <cell r="H559">
            <v>0</v>
          </cell>
          <cell r="I559">
            <v>0</v>
          </cell>
          <cell r="J559">
            <v>0</v>
          </cell>
          <cell r="K559">
            <v>0</v>
          </cell>
        </row>
        <row r="559">
          <cell r="S559">
            <v>0</v>
          </cell>
        </row>
        <row r="559">
          <cell r="U559">
            <v>5</v>
          </cell>
        </row>
        <row r="559">
          <cell r="Y559">
            <v>5</v>
          </cell>
          <cell r="Z559">
            <v>0</v>
          </cell>
          <cell r="AA559">
            <v>5</v>
          </cell>
        </row>
        <row r="560">
          <cell r="B560">
            <v>2080207</v>
          </cell>
          <cell r="C560" t="str">
            <v>     行政区划和地名管理</v>
          </cell>
          <cell r="D560">
            <v>4</v>
          </cell>
          <cell r="E560">
            <v>25</v>
          </cell>
          <cell r="F560">
            <v>25</v>
          </cell>
          <cell r="G560">
            <v>0</v>
          </cell>
          <cell r="H560">
            <v>0</v>
          </cell>
          <cell r="I560">
            <v>0</v>
          </cell>
          <cell r="J560">
            <v>-15</v>
          </cell>
          <cell r="K560">
            <v>-15</v>
          </cell>
        </row>
        <row r="560">
          <cell r="P560">
            <v>-15</v>
          </cell>
        </row>
        <row r="560">
          <cell r="S560">
            <v>0</v>
          </cell>
        </row>
        <row r="560">
          <cell r="U560">
            <v>10</v>
          </cell>
          <cell r="V560">
            <v>-0.6</v>
          </cell>
        </row>
        <row r="560">
          <cell r="Y560">
            <v>10</v>
          </cell>
          <cell r="Z560">
            <v>0</v>
          </cell>
          <cell r="AA560">
            <v>10</v>
          </cell>
        </row>
        <row r="561">
          <cell r="B561">
            <v>2080208</v>
          </cell>
          <cell r="C561" t="str">
            <v>     基层政权建设和社区治理</v>
          </cell>
          <cell r="D561">
            <v>1</v>
          </cell>
          <cell r="E561">
            <v>28</v>
          </cell>
          <cell r="F561">
            <v>0</v>
          </cell>
          <cell r="G561">
            <v>0</v>
          </cell>
          <cell r="H561">
            <v>28</v>
          </cell>
          <cell r="I561">
            <v>0</v>
          </cell>
          <cell r="J561">
            <v>-28</v>
          </cell>
          <cell r="K561">
            <v>0</v>
          </cell>
        </row>
        <row r="561">
          <cell r="S561">
            <v>0</v>
          </cell>
          <cell r="T561">
            <v>-28</v>
          </cell>
          <cell r="U561">
            <v>0</v>
          </cell>
          <cell r="V561">
            <v>-1</v>
          </cell>
        </row>
        <row r="561">
          <cell r="Y561">
            <v>0</v>
          </cell>
          <cell r="Z561">
            <v>0</v>
          </cell>
          <cell r="AA561">
            <v>0</v>
          </cell>
        </row>
        <row r="562">
          <cell r="B562">
            <v>2080299</v>
          </cell>
          <cell r="C562" t="str">
            <v>     其他民政管理事务支出</v>
          </cell>
          <cell r="D562">
            <v>272</v>
          </cell>
          <cell r="E562">
            <v>221</v>
          </cell>
          <cell r="F562">
            <v>210</v>
          </cell>
          <cell r="G562">
            <v>0</v>
          </cell>
          <cell r="H562">
            <v>11</v>
          </cell>
          <cell r="I562">
            <v>0</v>
          </cell>
          <cell r="J562">
            <v>4</v>
          </cell>
          <cell r="K562">
            <v>15</v>
          </cell>
        </row>
        <row r="562">
          <cell r="M562">
            <v>15</v>
          </cell>
        </row>
        <row r="562">
          <cell r="S562">
            <v>0</v>
          </cell>
          <cell r="T562">
            <v>-11</v>
          </cell>
          <cell r="U562">
            <v>225</v>
          </cell>
          <cell r="V562">
            <v>0.0180995475113122</v>
          </cell>
        </row>
        <row r="562">
          <cell r="Y562">
            <v>225</v>
          </cell>
          <cell r="Z562">
            <v>0</v>
          </cell>
          <cell r="AA562">
            <v>225</v>
          </cell>
        </row>
        <row r="563">
          <cell r="B563">
            <v>20804</v>
          </cell>
          <cell r="C563" t="str">
            <v>   补充全国社会保障基金</v>
          </cell>
          <cell r="D563">
            <v>0</v>
          </cell>
          <cell r="E563">
            <v>0</v>
          </cell>
          <cell r="F563">
            <v>0</v>
          </cell>
          <cell r="G563">
            <v>0</v>
          </cell>
          <cell r="H563">
            <v>0</v>
          </cell>
          <cell r="I563">
            <v>0</v>
          </cell>
          <cell r="J563">
            <v>0</v>
          </cell>
          <cell r="K563">
            <v>0</v>
          </cell>
        </row>
        <row r="563">
          <cell r="S563">
            <v>0</v>
          </cell>
          <cell r="T563">
            <v>0</v>
          </cell>
          <cell r="U563">
            <v>0</v>
          </cell>
        </row>
        <row r="563">
          <cell r="Y563">
            <v>0</v>
          </cell>
          <cell r="Z563">
            <v>0</v>
          </cell>
          <cell r="AA563">
            <v>0</v>
          </cell>
        </row>
        <row r="564">
          <cell r="B564">
            <v>2080402</v>
          </cell>
          <cell r="C564" t="str">
            <v>     用一般公共预算补充基金</v>
          </cell>
          <cell r="D564">
            <v>0</v>
          </cell>
          <cell r="E564">
            <v>0</v>
          </cell>
          <cell r="F564">
            <v>0</v>
          </cell>
          <cell r="G564">
            <v>0</v>
          </cell>
          <cell r="H564">
            <v>0</v>
          </cell>
          <cell r="I564">
            <v>0</v>
          </cell>
          <cell r="J564">
            <v>0</v>
          </cell>
          <cell r="K564">
            <v>0</v>
          </cell>
        </row>
        <row r="564">
          <cell r="S564">
            <v>0</v>
          </cell>
        </row>
        <row r="564">
          <cell r="U564">
            <v>0</v>
          </cell>
        </row>
        <row r="564">
          <cell r="Y564">
            <v>0</v>
          </cell>
          <cell r="Z564">
            <v>0</v>
          </cell>
          <cell r="AA564">
            <v>0</v>
          </cell>
        </row>
        <row r="565">
          <cell r="B565">
            <v>20805</v>
          </cell>
          <cell r="C565" t="str">
            <v>   行政事业单位养老支出</v>
          </cell>
          <cell r="D565">
            <v>16516</v>
          </cell>
          <cell r="E565">
            <v>20862</v>
          </cell>
          <cell r="F565">
            <v>19897</v>
          </cell>
          <cell r="G565">
            <v>965</v>
          </cell>
          <cell r="H565">
            <v>0</v>
          </cell>
          <cell r="I565">
            <v>0</v>
          </cell>
          <cell r="J565">
            <v>1578</v>
          </cell>
          <cell r="K565">
            <v>1054</v>
          </cell>
        </row>
        <row r="565">
          <cell r="M565">
            <v>1054</v>
          </cell>
        </row>
        <row r="565">
          <cell r="O565">
            <v>0</v>
          </cell>
          <cell r="P565">
            <v>0</v>
          </cell>
        </row>
        <row r="565">
          <cell r="S565">
            <v>514</v>
          </cell>
          <cell r="T565">
            <v>10</v>
          </cell>
          <cell r="U565">
            <v>22440</v>
          </cell>
          <cell r="V565">
            <v>0.0756399194708082</v>
          </cell>
        </row>
        <row r="565">
          <cell r="Y565">
            <v>22440</v>
          </cell>
          <cell r="Z565">
            <v>0</v>
          </cell>
          <cell r="AA565">
            <v>22440</v>
          </cell>
        </row>
        <row r="566">
          <cell r="B566">
            <v>2080501</v>
          </cell>
          <cell r="C566" t="str">
            <v>     行政单位离退休</v>
          </cell>
          <cell r="D566">
            <v>2646</v>
          </cell>
          <cell r="E566">
            <v>2065</v>
          </cell>
          <cell r="F566">
            <v>2065</v>
          </cell>
          <cell r="G566">
            <v>0</v>
          </cell>
          <cell r="H566">
            <v>0</v>
          </cell>
          <cell r="I566">
            <v>0</v>
          </cell>
          <cell r="J566">
            <v>604</v>
          </cell>
          <cell r="K566">
            <v>604</v>
          </cell>
        </row>
        <row r="566">
          <cell r="M566">
            <v>604</v>
          </cell>
        </row>
        <row r="566">
          <cell r="S566">
            <v>0</v>
          </cell>
        </row>
        <row r="566">
          <cell r="U566">
            <v>2669</v>
          </cell>
          <cell r="V566">
            <v>0.292493946731235</v>
          </cell>
        </row>
        <row r="566">
          <cell r="Y566">
            <v>2669</v>
          </cell>
          <cell r="Z566">
            <v>0</v>
          </cell>
          <cell r="AA566">
            <v>2669</v>
          </cell>
        </row>
        <row r="567">
          <cell r="B567">
            <v>2080502</v>
          </cell>
          <cell r="C567" t="str">
            <v>     事业单位离退休</v>
          </cell>
          <cell r="D567">
            <v>5291</v>
          </cell>
          <cell r="E567">
            <v>4385</v>
          </cell>
          <cell r="F567">
            <v>4385</v>
          </cell>
          <cell r="G567">
            <v>0</v>
          </cell>
          <cell r="H567">
            <v>0</v>
          </cell>
          <cell r="I567">
            <v>0</v>
          </cell>
          <cell r="J567">
            <v>222</v>
          </cell>
          <cell r="K567">
            <v>222</v>
          </cell>
        </row>
        <row r="567">
          <cell r="M567">
            <v>222</v>
          </cell>
        </row>
        <row r="567">
          <cell r="S567">
            <v>0</v>
          </cell>
        </row>
        <row r="567">
          <cell r="U567">
            <v>4607</v>
          </cell>
          <cell r="V567">
            <v>0.0506271379703535</v>
          </cell>
        </row>
        <row r="567">
          <cell r="Y567">
            <v>4607</v>
          </cell>
          <cell r="Z567">
            <v>0</v>
          </cell>
          <cell r="AA567">
            <v>4607</v>
          </cell>
        </row>
        <row r="568">
          <cell r="B568">
            <v>2080503</v>
          </cell>
          <cell r="C568" t="str">
            <v>     离退休人员管理机构</v>
          </cell>
          <cell r="D568">
            <v>9</v>
          </cell>
          <cell r="E568">
            <v>74</v>
          </cell>
          <cell r="F568">
            <v>74</v>
          </cell>
          <cell r="G568">
            <v>0</v>
          </cell>
          <cell r="H568">
            <v>0</v>
          </cell>
          <cell r="I568">
            <v>0</v>
          </cell>
          <cell r="J568">
            <v>0</v>
          </cell>
          <cell r="K568">
            <v>0</v>
          </cell>
        </row>
        <row r="568">
          <cell r="S568">
            <v>0</v>
          </cell>
        </row>
        <row r="568">
          <cell r="U568">
            <v>74</v>
          </cell>
          <cell r="V568">
            <v>0</v>
          </cell>
        </row>
        <row r="568">
          <cell r="Y568">
            <v>74</v>
          </cell>
          <cell r="Z568">
            <v>0</v>
          </cell>
          <cell r="AA568">
            <v>74</v>
          </cell>
        </row>
        <row r="569">
          <cell r="B569">
            <v>2080505</v>
          </cell>
          <cell r="C569" t="str">
            <v>     机关事业单位基本养老保险缴费支出</v>
          </cell>
          <cell r="D569">
            <v>6213</v>
          </cell>
          <cell r="E569">
            <v>6501</v>
          </cell>
          <cell r="F569">
            <v>6501</v>
          </cell>
          <cell r="G569">
            <v>0</v>
          </cell>
          <cell r="H569">
            <v>0</v>
          </cell>
          <cell r="I569">
            <v>0</v>
          </cell>
          <cell r="J569">
            <v>365</v>
          </cell>
          <cell r="K569">
            <v>253</v>
          </cell>
        </row>
        <row r="569">
          <cell r="M569">
            <v>253</v>
          </cell>
        </row>
        <row r="569">
          <cell r="S569">
            <v>112</v>
          </cell>
        </row>
        <row r="569">
          <cell r="U569">
            <v>6866</v>
          </cell>
          <cell r="V569">
            <v>0.0561452084294724</v>
          </cell>
        </row>
        <row r="569">
          <cell r="Y569">
            <v>6866</v>
          </cell>
          <cell r="Z569">
            <v>0</v>
          </cell>
          <cell r="AA569">
            <v>6866</v>
          </cell>
        </row>
        <row r="570">
          <cell r="B570">
            <v>2080506</v>
          </cell>
          <cell r="C570" t="str">
            <v>     机关事业单位职业年金缴费支出</v>
          </cell>
          <cell r="D570">
            <v>694</v>
          </cell>
          <cell r="E570">
            <v>1393</v>
          </cell>
          <cell r="F570">
            <v>1393</v>
          </cell>
          <cell r="G570">
            <v>0</v>
          </cell>
          <cell r="H570">
            <v>0</v>
          </cell>
          <cell r="I570">
            <v>0</v>
          </cell>
          <cell r="J570">
            <v>0</v>
          </cell>
          <cell r="K570">
            <v>0</v>
          </cell>
        </row>
        <row r="570">
          <cell r="S570">
            <v>0</v>
          </cell>
        </row>
        <row r="570">
          <cell r="U570">
            <v>1393</v>
          </cell>
          <cell r="V570">
            <v>0</v>
          </cell>
        </row>
        <row r="570">
          <cell r="Y570">
            <v>1393</v>
          </cell>
          <cell r="Z570">
            <v>0</v>
          </cell>
          <cell r="AA570">
            <v>1393</v>
          </cell>
        </row>
        <row r="571">
          <cell r="B571">
            <v>2080507</v>
          </cell>
          <cell r="C571" t="str">
            <v>     对机关事业单位基本养老保险基金的补助</v>
          </cell>
          <cell r="D571">
            <v>1663</v>
          </cell>
          <cell r="E571">
            <v>5635</v>
          </cell>
          <cell r="F571">
            <v>4670</v>
          </cell>
          <cell r="G571">
            <v>965</v>
          </cell>
          <cell r="H571">
            <v>0</v>
          </cell>
          <cell r="I571">
            <v>0</v>
          </cell>
          <cell r="J571">
            <v>402</v>
          </cell>
          <cell r="K571">
            <v>0</v>
          </cell>
        </row>
        <row r="571">
          <cell r="S571">
            <v>402</v>
          </cell>
        </row>
        <row r="571">
          <cell r="U571">
            <v>6037</v>
          </cell>
          <cell r="V571">
            <v>0.0713398402839397</v>
          </cell>
        </row>
        <row r="571">
          <cell r="Y571">
            <v>6037</v>
          </cell>
          <cell r="Z571">
            <v>0</v>
          </cell>
          <cell r="AA571">
            <v>6037</v>
          </cell>
        </row>
        <row r="572">
          <cell r="B572">
            <v>2080508</v>
          </cell>
          <cell r="C572" t="str">
            <v>     对机关事业单位职业年金的补助</v>
          </cell>
          <cell r="D572">
            <v>0</v>
          </cell>
          <cell r="E572">
            <v>600</v>
          </cell>
          <cell r="F572">
            <v>600</v>
          </cell>
          <cell r="G572">
            <v>0</v>
          </cell>
          <cell r="H572">
            <v>0</v>
          </cell>
          <cell r="I572">
            <v>0</v>
          </cell>
          <cell r="J572">
            <v>0</v>
          </cell>
          <cell r="K572">
            <v>0</v>
          </cell>
        </row>
        <row r="572">
          <cell r="S572">
            <v>0</v>
          </cell>
        </row>
        <row r="572">
          <cell r="U572">
            <v>600</v>
          </cell>
        </row>
        <row r="572">
          <cell r="Y572">
            <v>600</v>
          </cell>
          <cell r="Z572">
            <v>0</v>
          </cell>
          <cell r="AA572">
            <v>600</v>
          </cell>
        </row>
        <row r="573">
          <cell r="B573">
            <v>2080599</v>
          </cell>
          <cell r="C573" t="str">
            <v>     其他行政事业单位养老支出</v>
          </cell>
          <cell r="D573">
            <v>0</v>
          </cell>
          <cell r="E573">
            <v>209</v>
          </cell>
          <cell r="F573">
            <v>209</v>
          </cell>
          <cell r="G573">
            <v>0</v>
          </cell>
          <cell r="H573">
            <v>0</v>
          </cell>
          <cell r="I573">
            <v>0</v>
          </cell>
          <cell r="J573">
            <v>-15</v>
          </cell>
          <cell r="K573">
            <v>-25</v>
          </cell>
        </row>
        <row r="573">
          <cell r="M573">
            <v>-25</v>
          </cell>
        </row>
        <row r="573">
          <cell r="S573">
            <v>0</v>
          </cell>
          <cell r="T573">
            <v>10</v>
          </cell>
          <cell r="U573">
            <v>194</v>
          </cell>
        </row>
        <row r="573">
          <cell r="Y573">
            <v>194</v>
          </cell>
          <cell r="Z573">
            <v>0</v>
          </cell>
          <cell r="AA573">
            <v>194</v>
          </cell>
        </row>
        <row r="574">
          <cell r="B574">
            <v>20806</v>
          </cell>
          <cell r="C574" t="str">
            <v>   企业改革补助</v>
          </cell>
          <cell r="D574">
            <v>52</v>
          </cell>
          <cell r="E574">
            <v>207</v>
          </cell>
          <cell r="F574">
            <v>207</v>
          </cell>
          <cell r="G574">
            <v>0</v>
          </cell>
          <cell r="H574">
            <v>0</v>
          </cell>
          <cell r="I574">
            <v>0</v>
          </cell>
          <cell r="J574">
            <v>0</v>
          </cell>
          <cell r="K574">
            <v>0</v>
          </cell>
        </row>
        <row r="574">
          <cell r="S574">
            <v>0</v>
          </cell>
          <cell r="T574">
            <v>0</v>
          </cell>
          <cell r="U574">
            <v>207</v>
          </cell>
          <cell r="V574">
            <v>0</v>
          </cell>
        </row>
        <row r="574">
          <cell r="Y574">
            <v>207</v>
          </cell>
          <cell r="Z574">
            <v>0</v>
          </cell>
          <cell r="AA574">
            <v>207</v>
          </cell>
        </row>
        <row r="575">
          <cell r="B575">
            <v>2080601</v>
          </cell>
          <cell r="C575" t="str">
            <v>     企业关闭破产补助</v>
          </cell>
          <cell r="D575">
            <v>52</v>
          </cell>
          <cell r="E575">
            <v>207</v>
          </cell>
          <cell r="F575">
            <v>207</v>
          </cell>
          <cell r="G575">
            <v>0</v>
          </cell>
          <cell r="H575">
            <v>0</v>
          </cell>
          <cell r="I575">
            <v>0</v>
          </cell>
          <cell r="J575">
            <v>0</v>
          </cell>
          <cell r="K575">
            <v>0</v>
          </cell>
        </row>
        <row r="575">
          <cell r="S575">
            <v>0</v>
          </cell>
        </row>
        <row r="575">
          <cell r="U575">
            <v>207</v>
          </cell>
          <cell r="V575">
            <v>0</v>
          </cell>
        </row>
        <row r="575">
          <cell r="Y575">
            <v>207</v>
          </cell>
          <cell r="Z575">
            <v>0</v>
          </cell>
          <cell r="AA575">
            <v>207</v>
          </cell>
        </row>
        <row r="576">
          <cell r="B576">
            <v>2080602</v>
          </cell>
          <cell r="C576" t="str">
            <v>     厂办大集体改革补助</v>
          </cell>
          <cell r="D576">
            <v>0</v>
          </cell>
          <cell r="E576">
            <v>0</v>
          </cell>
          <cell r="F576">
            <v>0</v>
          </cell>
          <cell r="G576">
            <v>0</v>
          </cell>
          <cell r="H576">
            <v>0</v>
          </cell>
          <cell r="I576">
            <v>0</v>
          </cell>
          <cell r="J576">
            <v>0</v>
          </cell>
          <cell r="K576">
            <v>0</v>
          </cell>
        </row>
        <row r="576">
          <cell r="S576">
            <v>0</v>
          </cell>
        </row>
        <row r="576">
          <cell r="U576">
            <v>0</v>
          </cell>
        </row>
        <row r="576">
          <cell r="Y576">
            <v>0</v>
          </cell>
          <cell r="Z576">
            <v>0</v>
          </cell>
          <cell r="AA576">
            <v>0</v>
          </cell>
        </row>
        <row r="577">
          <cell r="B577">
            <v>2080699</v>
          </cell>
          <cell r="C577" t="str">
            <v>     其他企业改革发展补助</v>
          </cell>
          <cell r="D577">
            <v>0</v>
          </cell>
          <cell r="E577">
            <v>0</v>
          </cell>
          <cell r="F577">
            <v>0</v>
          </cell>
          <cell r="G577">
            <v>0</v>
          </cell>
          <cell r="H577">
            <v>0</v>
          </cell>
          <cell r="I577">
            <v>0</v>
          </cell>
          <cell r="J577">
            <v>0</v>
          </cell>
          <cell r="K577">
            <v>0</v>
          </cell>
        </row>
        <row r="577">
          <cell r="S577">
            <v>0</v>
          </cell>
        </row>
        <row r="577">
          <cell r="U577">
            <v>0</v>
          </cell>
        </row>
        <row r="577">
          <cell r="Y577">
            <v>0</v>
          </cell>
          <cell r="Z577">
            <v>0</v>
          </cell>
          <cell r="AA577">
            <v>0</v>
          </cell>
        </row>
        <row r="578">
          <cell r="B578">
            <v>20807</v>
          </cell>
          <cell r="C578" t="str">
            <v>   就业补助</v>
          </cell>
          <cell r="D578">
            <v>906</v>
          </cell>
          <cell r="E578">
            <v>747</v>
          </cell>
          <cell r="F578">
            <v>131</v>
          </cell>
          <cell r="G578">
            <v>517</v>
          </cell>
          <cell r="H578">
            <v>18</v>
          </cell>
          <cell r="I578">
            <v>81</v>
          </cell>
          <cell r="J578">
            <v>332</v>
          </cell>
          <cell r="K578">
            <v>-3</v>
          </cell>
        </row>
        <row r="578">
          <cell r="M578">
            <v>0</v>
          </cell>
          <cell r="N578">
            <v>0</v>
          </cell>
          <cell r="O578">
            <v>0</v>
          </cell>
          <cell r="P578">
            <v>-3</v>
          </cell>
        </row>
        <row r="578">
          <cell r="S578">
            <v>306</v>
          </cell>
          <cell r="T578">
            <v>29</v>
          </cell>
          <cell r="U578">
            <v>1079</v>
          </cell>
          <cell r="V578">
            <v>0.444444444444444</v>
          </cell>
        </row>
        <row r="578">
          <cell r="Y578">
            <v>1079</v>
          </cell>
          <cell r="Z578">
            <v>0</v>
          </cell>
          <cell r="AA578">
            <v>1079</v>
          </cell>
        </row>
        <row r="579">
          <cell r="B579">
            <v>2080701</v>
          </cell>
          <cell r="C579" t="str">
            <v>     就业创业服务补贴</v>
          </cell>
          <cell r="D579">
            <v>0</v>
          </cell>
          <cell r="E579">
            <v>0</v>
          </cell>
          <cell r="F579">
            <v>0</v>
          </cell>
          <cell r="G579">
            <v>0</v>
          </cell>
          <cell r="H579">
            <v>0</v>
          </cell>
          <cell r="I579">
            <v>0</v>
          </cell>
          <cell r="J579">
            <v>0</v>
          </cell>
          <cell r="K579">
            <v>0</v>
          </cell>
        </row>
        <row r="579">
          <cell r="S579">
            <v>0</v>
          </cell>
        </row>
        <row r="579">
          <cell r="U579">
            <v>0</v>
          </cell>
        </row>
        <row r="579">
          <cell r="Y579">
            <v>0</v>
          </cell>
          <cell r="Z579">
            <v>0</v>
          </cell>
          <cell r="AA579">
            <v>0</v>
          </cell>
        </row>
        <row r="580">
          <cell r="B580">
            <v>2080702</v>
          </cell>
          <cell r="C580" t="str">
            <v>     职业培训补贴</v>
          </cell>
          <cell r="D580">
            <v>0</v>
          </cell>
          <cell r="E580">
            <v>0</v>
          </cell>
          <cell r="F580">
            <v>0</v>
          </cell>
          <cell r="G580">
            <v>0</v>
          </cell>
          <cell r="H580">
            <v>0</v>
          </cell>
          <cell r="I580">
            <v>0</v>
          </cell>
          <cell r="J580">
            <v>0</v>
          </cell>
          <cell r="K580">
            <v>0</v>
          </cell>
        </row>
        <row r="580">
          <cell r="S580">
            <v>0</v>
          </cell>
        </row>
        <row r="580">
          <cell r="U580">
            <v>0</v>
          </cell>
        </row>
        <row r="580">
          <cell r="Y580">
            <v>0</v>
          </cell>
          <cell r="Z580">
            <v>0</v>
          </cell>
          <cell r="AA580">
            <v>0</v>
          </cell>
        </row>
        <row r="581">
          <cell r="B581">
            <v>2080704</v>
          </cell>
          <cell r="C581" t="str">
            <v>     社会保险补贴</v>
          </cell>
          <cell r="D581">
            <v>0</v>
          </cell>
          <cell r="E581">
            <v>0</v>
          </cell>
          <cell r="F581">
            <v>0</v>
          </cell>
          <cell r="G581">
            <v>0</v>
          </cell>
          <cell r="H581">
            <v>0</v>
          </cell>
          <cell r="I581">
            <v>0</v>
          </cell>
          <cell r="J581">
            <v>0</v>
          </cell>
          <cell r="K581">
            <v>0</v>
          </cell>
        </row>
        <row r="581">
          <cell r="S581">
            <v>0</v>
          </cell>
        </row>
        <row r="581">
          <cell r="U581">
            <v>0</v>
          </cell>
        </row>
        <row r="581">
          <cell r="Y581">
            <v>0</v>
          </cell>
          <cell r="Z581">
            <v>0</v>
          </cell>
          <cell r="AA581">
            <v>0</v>
          </cell>
        </row>
        <row r="582">
          <cell r="B582">
            <v>2080705</v>
          </cell>
          <cell r="C582" t="str">
            <v>     公益性岗位补贴</v>
          </cell>
          <cell r="D582">
            <v>0</v>
          </cell>
          <cell r="E582">
            <v>0</v>
          </cell>
          <cell r="F582">
            <v>0</v>
          </cell>
          <cell r="G582">
            <v>0</v>
          </cell>
          <cell r="H582">
            <v>0</v>
          </cell>
          <cell r="I582">
            <v>0</v>
          </cell>
          <cell r="J582">
            <v>0</v>
          </cell>
          <cell r="K582">
            <v>0</v>
          </cell>
        </row>
        <row r="582">
          <cell r="S582">
            <v>0</v>
          </cell>
        </row>
        <row r="582">
          <cell r="U582">
            <v>0</v>
          </cell>
        </row>
        <row r="582">
          <cell r="Y582">
            <v>0</v>
          </cell>
          <cell r="Z582">
            <v>0</v>
          </cell>
          <cell r="AA582">
            <v>0</v>
          </cell>
        </row>
        <row r="583">
          <cell r="B583">
            <v>2080709</v>
          </cell>
          <cell r="C583" t="str">
            <v>     职业技能鉴定补贴</v>
          </cell>
          <cell r="D583">
            <v>0</v>
          </cell>
          <cell r="E583">
            <v>0</v>
          </cell>
          <cell r="F583">
            <v>0</v>
          </cell>
          <cell r="G583">
            <v>0</v>
          </cell>
          <cell r="H583">
            <v>0</v>
          </cell>
          <cell r="I583">
            <v>0</v>
          </cell>
          <cell r="J583">
            <v>0</v>
          </cell>
          <cell r="K583">
            <v>0</v>
          </cell>
        </row>
        <row r="583">
          <cell r="S583">
            <v>0</v>
          </cell>
        </row>
        <row r="583">
          <cell r="U583">
            <v>0</v>
          </cell>
        </row>
        <row r="583">
          <cell r="Y583">
            <v>0</v>
          </cell>
          <cell r="Z583">
            <v>0</v>
          </cell>
          <cell r="AA583">
            <v>0</v>
          </cell>
        </row>
        <row r="584">
          <cell r="B584">
            <v>2080711</v>
          </cell>
          <cell r="C584" t="str">
            <v>     就业见习补贴</v>
          </cell>
          <cell r="D584">
            <v>0</v>
          </cell>
          <cell r="E584">
            <v>0</v>
          </cell>
          <cell r="F584">
            <v>0</v>
          </cell>
          <cell r="G584">
            <v>0</v>
          </cell>
          <cell r="H584">
            <v>0</v>
          </cell>
          <cell r="I584">
            <v>0</v>
          </cell>
          <cell r="J584">
            <v>61</v>
          </cell>
          <cell r="K584">
            <v>0</v>
          </cell>
        </row>
        <row r="584">
          <cell r="S584">
            <v>61</v>
          </cell>
        </row>
        <row r="584">
          <cell r="U584">
            <v>61</v>
          </cell>
          <cell r="V584" t="e">
            <v>#DIV/0!</v>
          </cell>
        </row>
        <row r="584">
          <cell r="Y584">
            <v>61</v>
          </cell>
          <cell r="Z584">
            <v>0</v>
          </cell>
          <cell r="AA584">
            <v>61</v>
          </cell>
        </row>
        <row r="585">
          <cell r="B585">
            <v>2080712</v>
          </cell>
          <cell r="C585" t="str">
            <v>     高技能人才培养补助</v>
          </cell>
          <cell r="D585">
            <v>0</v>
          </cell>
          <cell r="E585">
            <v>0</v>
          </cell>
          <cell r="F585">
            <v>0</v>
          </cell>
          <cell r="G585">
            <v>0</v>
          </cell>
          <cell r="H585">
            <v>0</v>
          </cell>
          <cell r="I585">
            <v>0</v>
          </cell>
          <cell r="J585">
            <v>0</v>
          </cell>
          <cell r="K585">
            <v>0</v>
          </cell>
        </row>
        <row r="585">
          <cell r="S585">
            <v>0</v>
          </cell>
        </row>
        <row r="585">
          <cell r="U585">
            <v>0</v>
          </cell>
        </row>
        <row r="585">
          <cell r="Y585">
            <v>0</v>
          </cell>
          <cell r="Z585">
            <v>0</v>
          </cell>
          <cell r="AA585">
            <v>0</v>
          </cell>
        </row>
        <row r="586">
          <cell r="B586">
            <v>2080713</v>
          </cell>
          <cell r="C586" t="str">
            <v>     促进创业补贴</v>
          </cell>
          <cell r="D586">
            <v>0</v>
          </cell>
          <cell r="E586">
            <v>0</v>
          </cell>
          <cell r="F586">
            <v>0</v>
          </cell>
          <cell r="G586">
            <v>0</v>
          </cell>
          <cell r="H586">
            <v>0</v>
          </cell>
          <cell r="I586">
            <v>0</v>
          </cell>
          <cell r="J586">
            <v>0</v>
          </cell>
          <cell r="K586">
            <v>0</v>
          </cell>
        </row>
        <row r="586">
          <cell r="S586">
            <v>0</v>
          </cell>
        </row>
        <row r="586">
          <cell r="U586">
            <v>0</v>
          </cell>
        </row>
        <row r="586">
          <cell r="Y586">
            <v>0</v>
          </cell>
          <cell r="Z586">
            <v>0</v>
          </cell>
          <cell r="AA586">
            <v>0</v>
          </cell>
        </row>
        <row r="587">
          <cell r="B587">
            <v>2080799</v>
          </cell>
          <cell r="C587" t="str">
            <v>     其他就业补助支出</v>
          </cell>
          <cell r="D587">
            <v>906</v>
          </cell>
          <cell r="E587">
            <v>747</v>
          </cell>
          <cell r="F587">
            <v>131</v>
          </cell>
          <cell r="G587">
            <v>517</v>
          </cell>
          <cell r="H587">
            <v>18</v>
          </cell>
          <cell r="I587">
            <v>81</v>
          </cell>
          <cell r="J587">
            <v>271</v>
          </cell>
          <cell r="K587">
            <v>-3</v>
          </cell>
        </row>
        <row r="587">
          <cell r="P587">
            <v>-3</v>
          </cell>
        </row>
        <row r="587">
          <cell r="S587">
            <v>245</v>
          </cell>
          <cell r="T587">
            <v>29</v>
          </cell>
          <cell r="U587">
            <v>1018</v>
          </cell>
          <cell r="V587">
            <v>0.362784471218206</v>
          </cell>
        </row>
        <row r="587">
          <cell r="Y587">
            <v>1018</v>
          </cell>
          <cell r="Z587">
            <v>0</v>
          </cell>
          <cell r="AA587">
            <v>1018</v>
          </cell>
        </row>
        <row r="588">
          <cell r="B588">
            <v>20808</v>
          </cell>
          <cell r="C588" t="str">
            <v>   抚恤</v>
          </cell>
          <cell r="D588">
            <v>2192</v>
          </cell>
          <cell r="E588">
            <v>2828</v>
          </cell>
          <cell r="F588">
            <v>1305</v>
          </cell>
          <cell r="G588">
            <v>1225</v>
          </cell>
          <cell r="H588">
            <v>287</v>
          </cell>
          <cell r="I588">
            <v>11</v>
          </cell>
          <cell r="J588">
            <v>-165</v>
          </cell>
          <cell r="K588">
            <v>-120</v>
          </cell>
        </row>
        <row r="588">
          <cell r="M588">
            <v>-366</v>
          </cell>
          <cell r="N588">
            <v>136</v>
          </cell>
          <cell r="O588">
            <v>113</v>
          </cell>
          <cell r="P588">
            <v>-3</v>
          </cell>
        </row>
        <row r="588">
          <cell r="S588">
            <v>175</v>
          </cell>
          <cell r="T588">
            <v>-220</v>
          </cell>
          <cell r="U588">
            <v>2663</v>
          </cell>
          <cell r="V588">
            <v>-0.0583451202263083</v>
          </cell>
        </row>
        <row r="588">
          <cell r="Y588">
            <v>2663</v>
          </cell>
          <cell r="Z588">
            <v>0</v>
          </cell>
          <cell r="AA588">
            <v>2663</v>
          </cell>
        </row>
        <row r="589">
          <cell r="B589">
            <v>2080801</v>
          </cell>
          <cell r="C589" t="str">
            <v>     死亡抚恤</v>
          </cell>
          <cell r="D589">
            <v>637</v>
          </cell>
          <cell r="E589">
            <v>817</v>
          </cell>
          <cell r="F589">
            <v>816</v>
          </cell>
          <cell r="G589">
            <v>0</v>
          </cell>
          <cell r="H589">
            <v>1</v>
          </cell>
          <cell r="I589">
            <v>0</v>
          </cell>
          <cell r="J589">
            <v>-194</v>
          </cell>
          <cell r="K589">
            <v>-200</v>
          </cell>
        </row>
        <row r="589">
          <cell r="M589">
            <v>-200</v>
          </cell>
        </row>
        <row r="589">
          <cell r="S589">
            <v>0</v>
          </cell>
          <cell r="T589">
            <v>6</v>
          </cell>
          <cell r="U589">
            <v>623</v>
          </cell>
          <cell r="V589">
            <v>-0.237454100367197</v>
          </cell>
        </row>
        <row r="589">
          <cell r="Y589">
            <v>623</v>
          </cell>
          <cell r="Z589">
            <v>0</v>
          </cell>
          <cell r="AA589">
            <v>623</v>
          </cell>
        </row>
        <row r="590">
          <cell r="B590">
            <v>2080802</v>
          </cell>
          <cell r="C590" t="str">
            <v>     伤残抚恤</v>
          </cell>
          <cell r="D590">
            <v>165</v>
          </cell>
          <cell r="E590">
            <v>1065</v>
          </cell>
          <cell r="F590">
            <v>31</v>
          </cell>
          <cell r="G590">
            <v>1032</v>
          </cell>
          <cell r="H590">
            <v>0</v>
          </cell>
          <cell r="I590">
            <v>2</v>
          </cell>
          <cell r="J590">
            <v>-1032</v>
          </cell>
          <cell r="K590">
            <v>0</v>
          </cell>
        </row>
        <row r="590">
          <cell r="S590">
            <v>-1032</v>
          </cell>
        </row>
        <row r="590">
          <cell r="U590">
            <v>33</v>
          </cell>
          <cell r="V590">
            <v>-0.969014084507042</v>
          </cell>
        </row>
        <row r="590">
          <cell r="Y590">
            <v>33</v>
          </cell>
          <cell r="Z590">
            <v>0</v>
          </cell>
          <cell r="AA590">
            <v>33</v>
          </cell>
        </row>
        <row r="591">
          <cell r="B591">
            <v>2080803</v>
          </cell>
          <cell r="C591" t="str">
            <v>     在乡复员、退伍军人生活补助</v>
          </cell>
          <cell r="D591">
            <v>281</v>
          </cell>
          <cell r="E591">
            <v>36</v>
          </cell>
          <cell r="F591">
            <v>19</v>
          </cell>
          <cell r="G591">
            <v>0</v>
          </cell>
          <cell r="H591">
            <v>8</v>
          </cell>
          <cell r="I591">
            <v>9</v>
          </cell>
          <cell r="J591">
            <v>-8</v>
          </cell>
          <cell r="K591">
            <v>0</v>
          </cell>
        </row>
        <row r="591">
          <cell r="S591">
            <v>0</v>
          </cell>
          <cell r="T591">
            <v>-8</v>
          </cell>
          <cell r="U591">
            <v>28</v>
          </cell>
          <cell r="V591">
            <v>-0.222222222222222</v>
          </cell>
        </row>
        <row r="591">
          <cell r="Y591">
            <v>28</v>
          </cell>
          <cell r="Z591">
            <v>0</v>
          </cell>
          <cell r="AA591">
            <v>28</v>
          </cell>
        </row>
        <row r="592">
          <cell r="B592">
            <v>2080804</v>
          </cell>
          <cell r="C592" t="str">
            <v>     优抚事业单位支出</v>
          </cell>
          <cell r="D592">
            <v>0</v>
          </cell>
          <cell r="E592">
            <v>0</v>
          </cell>
          <cell r="F592">
            <v>0</v>
          </cell>
          <cell r="G592">
            <v>0</v>
          </cell>
          <cell r="H592">
            <v>0</v>
          </cell>
          <cell r="I592">
            <v>0</v>
          </cell>
          <cell r="J592">
            <v>0</v>
          </cell>
          <cell r="K592">
            <v>0</v>
          </cell>
        </row>
        <row r="592">
          <cell r="S592">
            <v>0</v>
          </cell>
        </row>
        <row r="592">
          <cell r="U592">
            <v>0</v>
          </cell>
        </row>
        <row r="592">
          <cell r="Y592">
            <v>0</v>
          </cell>
          <cell r="Z592">
            <v>0</v>
          </cell>
          <cell r="AA592">
            <v>0</v>
          </cell>
        </row>
        <row r="593">
          <cell r="B593">
            <v>2080805</v>
          </cell>
          <cell r="C593" t="str">
            <v>     义务兵优待</v>
          </cell>
          <cell r="D593">
            <v>232</v>
          </cell>
          <cell r="E593">
            <v>270</v>
          </cell>
          <cell r="F593">
            <v>268</v>
          </cell>
          <cell r="G593">
            <v>0</v>
          </cell>
          <cell r="H593">
            <v>2</v>
          </cell>
          <cell r="I593">
            <v>0</v>
          </cell>
          <cell r="J593">
            <v>-34</v>
          </cell>
          <cell r="K593">
            <v>-37</v>
          </cell>
        </row>
        <row r="593">
          <cell r="M593">
            <v>-150</v>
          </cell>
        </row>
        <row r="593">
          <cell r="O593">
            <v>113</v>
          </cell>
        </row>
        <row r="593">
          <cell r="S593">
            <v>2</v>
          </cell>
          <cell r="T593">
            <v>1</v>
          </cell>
          <cell r="U593">
            <v>236</v>
          </cell>
          <cell r="V593">
            <v>-0.125925925925926</v>
          </cell>
        </row>
        <row r="593">
          <cell r="Y593">
            <v>236</v>
          </cell>
          <cell r="Z593">
            <v>0</v>
          </cell>
          <cell r="AA593">
            <v>236</v>
          </cell>
        </row>
        <row r="594">
          <cell r="B594">
            <v>2080806</v>
          </cell>
          <cell r="C594" t="str">
            <v>     农村籍退役士兵老年生活补助</v>
          </cell>
          <cell r="D594">
            <v>0</v>
          </cell>
          <cell r="E594">
            <v>0</v>
          </cell>
          <cell r="F594">
            <v>0</v>
          </cell>
          <cell r="G594">
            <v>0</v>
          </cell>
          <cell r="H594">
            <v>0</v>
          </cell>
          <cell r="I594">
            <v>0</v>
          </cell>
          <cell r="J594">
            <v>0</v>
          </cell>
          <cell r="K594">
            <v>0</v>
          </cell>
        </row>
        <row r="594">
          <cell r="S594">
            <v>0</v>
          </cell>
        </row>
        <row r="594">
          <cell r="U594">
            <v>0</v>
          </cell>
        </row>
        <row r="594">
          <cell r="Y594">
            <v>0</v>
          </cell>
          <cell r="Z594">
            <v>0</v>
          </cell>
          <cell r="AA594">
            <v>0</v>
          </cell>
        </row>
        <row r="595">
          <cell r="B595">
            <v>2080808</v>
          </cell>
          <cell r="C595" t="str">
            <v>     烈士纪念设施管理维护</v>
          </cell>
        </row>
        <row r="595">
          <cell r="P595">
            <v>-3</v>
          </cell>
        </row>
        <row r="595">
          <cell r="Z595">
            <v>0</v>
          </cell>
          <cell r="AA595">
            <v>0</v>
          </cell>
        </row>
        <row r="596">
          <cell r="B596">
            <v>2080899</v>
          </cell>
          <cell r="C596" t="str">
            <v>     其他优抚支出</v>
          </cell>
          <cell r="D596">
            <v>877</v>
          </cell>
          <cell r="E596">
            <v>637</v>
          </cell>
          <cell r="F596">
            <v>168</v>
          </cell>
          <cell r="G596">
            <v>193</v>
          </cell>
          <cell r="H596">
            <v>276</v>
          </cell>
          <cell r="I596">
            <v>0</v>
          </cell>
          <cell r="J596">
            <v>1106</v>
          </cell>
          <cell r="K596">
            <v>120</v>
          </cell>
        </row>
        <row r="596">
          <cell r="M596">
            <v>-16</v>
          </cell>
          <cell r="N596">
            <v>136</v>
          </cell>
        </row>
        <row r="596">
          <cell r="S596">
            <v>1205</v>
          </cell>
          <cell r="T596">
            <v>-219</v>
          </cell>
          <cell r="U596">
            <v>1743</v>
          </cell>
          <cell r="V596">
            <v>1.73626373626374</v>
          </cell>
        </row>
        <row r="596">
          <cell r="Y596">
            <v>1743</v>
          </cell>
          <cell r="Z596">
            <v>0</v>
          </cell>
          <cell r="AA596">
            <v>1743</v>
          </cell>
        </row>
        <row r="597">
          <cell r="B597">
            <v>20809</v>
          </cell>
          <cell r="C597" t="str">
            <v>   退役安置</v>
          </cell>
          <cell r="D597">
            <v>145</v>
          </cell>
          <cell r="E597">
            <v>472</v>
          </cell>
          <cell r="F597">
            <v>244</v>
          </cell>
          <cell r="G597">
            <v>189</v>
          </cell>
          <cell r="H597">
            <v>39</v>
          </cell>
          <cell r="I597">
            <v>0</v>
          </cell>
          <cell r="J597">
            <v>-153</v>
          </cell>
          <cell r="K597">
            <v>-185</v>
          </cell>
        </row>
        <row r="597">
          <cell r="M597">
            <v>-185</v>
          </cell>
        </row>
        <row r="597">
          <cell r="P597">
            <v>0</v>
          </cell>
        </row>
        <row r="597">
          <cell r="S597">
            <v>42</v>
          </cell>
          <cell r="T597">
            <v>-10</v>
          </cell>
          <cell r="U597">
            <v>319</v>
          </cell>
          <cell r="V597">
            <v>-0.324152542372881</v>
          </cell>
        </row>
        <row r="597">
          <cell r="Y597">
            <v>319</v>
          </cell>
          <cell r="Z597">
            <v>0</v>
          </cell>
          <cell r="AA597">
            <v>319</v>
          </cell>
        </row>
        <row r="598">
          <cell r="B598">
            <v>2080901</v>
          </cell>
          <cell r="C598" t="str">
            <v>     退役士兵安置</v>
          </cell>
          <cell r="D598">
            <v>73</v>
          </cell>
          <cell r="E598">
            <v>257</v>
          </cell>
          <cell r="F598">
            <v>226</v>
          </cell>
          <cell r="G598">
            <v>0</v>
          </cell>
          <cell r="H598">
            <v>31</v>
          </cell>
          <cell r="I598">
            <v>0</v>
          </cell>
          <cell r="J598">
            <v>-147</v>
          </cell>
          <cell r="K598">
            <v>-180</v>
          </cell>
        </row>
        <row r="598">
          <cell r="M598">
            <v>-180</v>
          </cell>
        </row>
        <row r="598">
          <cell r="S598">
            <v>35</v>
          </cell>
          <cell r="T598">
            <v>-2</v>
          </cell>
          <cell r="U598">
            <v>110</v>
          </cell>
          <cell r="V598">
            <v>-0.571984435797665</v>
          </cell>
        </row>
        <row r="598">
          <cell r="Y598">
            <v>110</v>
          </cell>
          <cell r="Z598">
            <v>0</v>
          </cell>
          <cell r="AA598">
            <v>110</v>
          </cell>
        </row>
        <row r="599">
          <cell r="B599">
            <v>2080902</v>
          </cell>
          <cell r="C599" t="str">
            <v>     军队移交政府的离退休人员安置</v>
          </cell>
          <cell r="D599">
            <v>58</v>
          </cell>
          <cell r="E599">
            <v>185</v>
          </cell>
          <cell r="F599">
            <v>0</v>
          </cell>
          <cell r="G599">
            <v>185</v>
          </cell>
          <cell r="H599">
            <v>0</v>
          </cell>
          <cell r="I599">
            <v>0</v>
          </cell>
          <cell r="J599">
            <v>-1</v>
          </cell>
          <cell r="K599">
            <v>0</v>
          </cell>
        </row>
        <row r="599">
          <cell r="S599">
            <v>-1</v>
          </cell>
        </row>
        <row r="599">
          <cell r="U599">
            <v>184</v>
          </cell>
          <cell r="V599">
            <v>-0.00540540540540541</v>
          </cell>
        </row>
        <row r="599">
          <cell r="Y599">
            <v>184</v>
          </cell>
          <cell r="Z599">
            <v>0</v>
          </cell>
          <cell r="AA599">
            <v>184</v>
          </cell>
        </row>
        <row r="600">
          <cell r="B600">
            <v>2080903</v>
          </cell>
          <cell r="C600" t="str">
            <v>     军队移交政府离退休干部管理机构</v>
          </cell>
          <cell r="D600">
            <v>0</v>
          </cell>
          <cell r="E600">
            <v>4</v>
          </cell>
          <cell r="F600">
            <v>0</v>
          </cell>
          <cell r="G600">
            <v>4</v>
          </cell>
          <cell r="H600">
            <v>0</v>
          </cell>
          <cell r="I600">
            <v>0</v>
          </cell>
          <cell r="J600">
            <v>0</v>
          </cell>
          <cell r="K600">
            <v>0</v>
          </cell>
        </row>
        <row r="600">
          <cell r="S600">
            <v>0</v>
          </cell>
        </row>
        <row r="600">
          <cell r="U600">
            <v>4</v>
          </cell>
          <cell r="V600">
            <v>0</v>
          </cell>
        </row>
        <row r="600">
          <cell r="Y600">
            <v>4</v>
          </cell>
          <cell r="Z600">
            <v>0</v>
          </cell>
          <cell r="AA600">
            <v>4</v>
          </cell>
        </row>
        <row r="601">
          <cell r="B601">
            <v>2080904</v>
          </cell>
          <cell r="C601" t="str">
            <v>     退役士兵管理教育</v>
          </cell>
          <cell r="D601">
            <v>0</v>
          </cell>
          <cell r="E601">
            <v>18</v>
          </cell>
          <cell r="F601">
            <v>18</v>
          </cell>
          <cell r="G601">
            <v>0</v>
          </cell>
          <cell r="H601">
            <v>0</v>
          </cell>
          <cell r="I601">
            <v>0</v>
          </cell>
          <cell r="J601">
            <v>-5</v>
          </cell>
          <cell r="K601">
            <v>-5</v>
          </cell>
        </row>
        <row r="601">
          <cell r="M601">
            <v>-5</v>
          </cell>
        </row>
        <row r="601">
          <cell r="S601">
            <v>0</v>
          </cell>
        </row>
        <row r="601">
          <cell r="U601">
            <v>13</v>
          </cell>
          <cell r="V601">
            <v>-0.277777777777778</v>
          </cell>
        </row>
        <row r="601">
          <cell r="Y601">
            <v>13</v>
          </cell>
          <cell r="Z601">
            <v>0</v>
          </cell>
          <cell r="AA601">
            <v>13</v>
          </cell>
        </row>
        <row r="602">
          <cell r="B602">
            <v>2080905</v>
          </cell>
          <cell r="C602" t="str">
            <v>     军队转业干部安置</v>
          </cell>
          <cell r="D602">
            <v>9</v>
          </cell>
          <cell r="E602">
            <v>8</v>
          </cell>
          <cell r="F602">
            <v>0</v>
          </cell>
          <cell r="G602">
            <v>0</v>
          </cell>
          <cell r="H602">
            <v>8</v>
          </cell>
          <cell r="I602">
            <v>0</v>
          </cell>
          <cell r="J602">
            <v>0</v>
          </cell>
          <cell r="K602">
            <v>0</v>
          </cell>
        </row>
        <row r="602">
          <cell r="S602">
            <v>8</v>
          </cell>
          <cell r="T602">
            <v>-8</v>
          </cell>
          <cell r="U602">
            <v>8</v>
          </cell>
        </row>
        <row r="602">
          <cell r="Y602">
            <v>8</v>
          </cell>
          <cell r="Z602">
            <v>0</v>
          </cell>
          <cell r="AA602">
            <v>8</v>
          </cell>
        </row>
        <row r="603">
          <cell r="B603">
            <v>2080999</v>
          </cell>
          <cell r="C603" t="str">
            <v>     其他退役安置支出</v>
          </cell>
          <cell r="D603">
            <v>5</v>
          </cell>
          <cell r="E603">
            <v>0</v>
          </cell>
          <cell r="F603">
            <v>0</v>
          </cell>
          <cell r="G603">
            <v>0</v>
          </cell>
          <cell r="H603">
            <v>0</v>
          </cell>
          <cell r="I603">
            <v>0</v>
          </cell>
          <cell r="J603">
            <v>0</v>
          </cell>
          <cell r="K603">
            <v>0</v>
          </cell>
        </row>
        <row r="603">
          <cell r="S603">
            <v>0</v>
          </cell>
        </row>
        <row r="603">
          <cell r="U603">
            <v>0</v>
          </cell>
          <cell r="V603" t="e">
            <v>#DIV/0!</v>
          </cell>
        </row>
        <row r="603">
          <cell r="Y603">
            <v>0</v>
          </cell>
          <cell r="Z603">
            <v>0</v>
          </cell>
          <cell r="AA603">
            <v>0</v>
          </cell>
        </row>
        <row r="604">
          <cell r="B604">
            <v>20810</v>
          </cell>
          <cell r="C604" t="str">
            <v>   社会福利</v>
          </cell>
          <cell r="D604">
            <v>622</v>
          </cell>
          <cell r="E604">
            <v>1084</v>
          </cell>
          <cell r="F604">
            <v>942</v>
          </cell>
          <cell r="G604">
            <v>0</v>
          </cell>
          <cell r="H604">
            <v>142</v>
          </cell>
          <cell r="I604">
            <v>0</v>
          </cell>
          <cell r="J604">
            <v>65</v>
          </cell>
          <cell r="K604">
            <v>-196</v>
          </cell>
        </row>
        <row r="604">
          <cell r="M604">
            <v>-60</v>
          </cell>
        </row>
        <row r="604">
          <cell r="O604">
            <v>110</v>
          </cell>
          <cell r="P604">
            <v>-246</v>
          </cell>
        </row>
        <row r="604">
          <cell r="S604">
            <v>300</v>
          </cell>
          <cell r="T604">
            <v>-39</v>
          </cell>
          <cell r="U604">
            <v>1149</v>
          </cell>
          <cell r="V604">
            <v>0.0599630996309963</v>
          </cell>
        </row>
        <row r="604">
          <cell r="Y604">
            <v>1149</v>
          </cell>
          <cell r="Z604">
            <v>0</v>
          </cell>
          <cell r="AA604">
            <v>1149</v>
          </cell>
        </row>
        <row r="605">
          <cell r="B605">
            <v>2081001</v>
          </cell>
          <cell r="C605" t="str">
            <v>     儿童福利</v>
          </cell>
          <cell r="D605">
            <v>36</v>
          </cell>
          <cell r="E605">
            <v>17</v>
          </cell>
          <cell r="F605">
            <v>14</v>
          </cell>
          <cell r="G605">
            <v>0</v>
          </cell>
          <cell r="H605">
            <v>3</v>
          </cell>
          <cell r="I605">
            <v>0</v>
          </cell>
          <cell r="J605">
            <v>10</v>
          </cell>
          <cell r="K605">
            <v>-9</v>
          </cell>
        </row>
        <row r="605">
          <cell r="M605">
            <v>-9</v>
          </cell>
        </row>
        <row r="605">
          <cell r="S605">
            <v>20</v>
          </cell>
          <cell r="T605">
            <v>-1</v>
          </cell>
          <cell r="U605">
            <v>27</v>
          </cell>
          <cell r="V605">
            <v>0.588235294117647</v>
          </cell>
        </row>
        <row r="605">
          <cell r="Y605">
            <v>27</v>
          </cell>
          <cell r="Z605">
            <v>0</v>
          </cell>
          <cell r="AA605">
            <v>27</v>
          </cell>
        </row>
        <row r="606">
          <cell r="B606">
            <v>2081002</v>
          </cell>
          <cell r="C606" t="str">
            <v>     老年福利</v>
          </cell>
          <cell r="D606">
            <v>291</v>
          </cell>
          <cell r="E606">
            <v>340</v>
          </cell>
          <cell r="F606">
            <v>243</v>
          </cell>
          <cell r="G606">
            <v>0</v>
          </cell>
          <cell r="H606">
            <v>97</v>
          </cell>
          <cell r="I606">
            <v>0</v>
          </cell>
          <cell r="J606">
            <v>-52</v>
          </cell>
          <cell r="K606">
            <v>-51</v>
          </cell>
        </row>
        <row r="606">
          <cell r="M606">
            <v>-51</v>
          </cell>
        </row>
        <row r="606">
          <cell r="S606">
            <v>34</v>
          </cell>
          <cell r="T606">
            <v>-35</v>
          </cell>
          <cell r="U606">
            <v>288</v>
          </cell>
          <cell r="V606">
            <v>-0.152941176470588</v>
          </cell>
        </row>
        <row r="606">
          <cell r="Y606">
            <v>288</v>
          </cell>
          <cell r="Z606">
            <v>0</v>
          </cell>
          <cell r="AA606">
            <v>288</v>
          </cell>
        </row>
        <row r="607">
          <cell r="B607">
            <v>2081003</v>
          </cell>
          <cell r="C607" t="str">
            <v>     康复辅具</v>
          </cell>
          <cell r="D607">
            <v>0</v>
          </cell>
          <cell r="E607">
            <v>0</v>
          </cell>
          <cell r="F607">
            <v>0</v>
          </cell>
          <cell r="G607">
            <v>0</v>
          </cell>
          <cell r="H607">
            <v>0</v>
          </cell>
          <cell r="I607">
            <v>0</v>
          </cell>
          <cell r="J607">
            <v>0</v>
          </cell>
          <cell r="K607">
            <v>0</v>
          </cell>
        </row>
        <row r="607">
          <cell r="S607">
            <v>0</v>
          </cell>
        </row>
        <row r="607">
          <cell r="U607">
            <v>0</v>
          </cell>
        </row>
        <row r="607">
          <cell r="Y607">
            <v>0</v>
          </cell>
          <cell r="Z607">
            <v>0</v>
          </cell>
          <cell r="AA607">
            <v>0</v>
          </cell>
        </row>
        <row r="608">
          <cell r="B608">
            <v>2081004</v>
          </cell>
          <cell r="C608" t="str">
            <v>     殡葬</v>
          </cell>
          <cell r="D608">
            <v>295</v>
          </cell>
          <cell r="E608">
            <v>492</v>
          </cell>
          <cell r="F608">
            <v>492</v>
          </cell>
          <cell r="G608">
            <v>0</v>
          </cell>
          <cell r="H608">
            <v>0</v>
          </cell>
          <cell r="I608">
            <v>0</v>
          </cell>
          <cell r="J608">
            <v>-246</v>
          </cell>
          <cell r="K608">
            <v>-246</v>
          </cell>
        </row>
        <row r="608">
          <cell r="P608">
            <v>-246</v>
          </cell>
        </row>
        <row r="608">
          <cell r="S608">
            <v>0</v>
          </cell>
        </row>
        <row r="608">
          <cell r="U608">
            <v>246</v>
          </cell>
          <cell r="V608">
            <v>-0.5</v>
          </cell>
        </row>
        <row r="608">
          <cell r="Y608">
            <v>246</v>
          </cell>
          <cell r="Z608">
            <v>0</v>
          </cell>
          <cell r="AA608">
            <v>246</v>
          </cell>
        </row>
        <row r="609">
          <cell r="B609">
            <v>2081005</v>
          </cell>
          <cell r="C609" t="str">
            <v>     社会福利事业单位</v>
          </cell>
          <cell r="D609">
            <v>0</v>
          </cell>
          <cell r="E609">
            <v>4</v>
          </cell>
          <cell r="F609">
            <v>0</v>
          </cell>
          <cell r="G609">
            <v>0</v>
          </cell>
          <cell r="H609">
            <v>4</v>
          </cell>
          <cell r="I609">
            <v>0</v>
          </cell>
          <cell r="J609">
            <v>0</v>
          </cell>
          <cell r="K609">
            <v>0</v>
          </cell>
        </row>
        <row r="609">
          <cell r="S609">
            <v>0</v>
          </cell>
        </row>
        <row r="609">
          <cell r="U609">
            <v>4</v>
          </cell>
          <cell r="V609">
            <v>0</v>
          </cell>
        </row>
        <row r="609">
          <cell r="Y609">
            <v>4</v>
          </cell>
          <cell r="Z609">
            <v>0</v>
          </cell>
          <cell r="AA609">
            <v>4</v>
          </cell>
        </row>
        <row r="610">
          <cell r="B610">
            <v>2081006</v>
          </cell>
          <cell r="C610" t="str">
            <v>     养老服务</v>
          </cell>
          <cell r="D610">
            <v>0</v>
          </cell>
          <cell r="E610">
            <v>231</v>
          </cell>
          <cell r="F610">
            <v>193</v>
          </cell>
          <cell r="G610">
            <v>0</v>
          </cell>
          <cell r="H610">
            <v>38</v>
          </cell>
          <cell r="I610">
            <v>0</v>
          </cell>
          <cell r="J610">
            <v>353</v>
          </cell>
          <cell r="K610">
            <v>110</v>
          </cell>
        </row>
        <row r="610">
          <cell r="O610">
            <v>110</v>
          </cell>
        </row>
        <row r="610">
          <cell r="S610">
            <v>246</v>
          </cell>
          <cell r="T610">
            <v>-3</v>
          </cell>
          <cell r="U610">
            <v>584</v>
          </cell>
          <cell r="V610">
            <v>1.52813852813853</v>
          </cell>
        </row>
        <row r="610">
          <cell r="Y610">
            <v>584</v>
          </cell>
          <cell r="Z610">
            <v>0</v>
          </cell>
          <cell r="AA610">
            <v>584</v>
          </cell>
        </row>
        <row r="611">
          <cell r="B611">
            <v>2081099</v>
          </cell>
          <cell r="C611" t="str">
            <v>     其他社会福利支出</v>
          </cell>
          <cell r="D611">
            <v>0</v>
          </cell>
          <cell r="E611">
            <v>0</v>
          </cell>
          <cell r="F611">
            <v>0</v>
          </cell>
          <cell r="G611">
            <v>0</v>
          </cell>
          <cell r="H611">
            <v>0</v>
          </cell>
          <cell r="I611">
            <v>0</v>
          </cell>
          <cell r="J611">
            <v>0</v>
          </cell>
          <cell r="K611">
            <v>0</v>
          </cell>
        </row>
        <row r="611">
          <cell r="S611">
            <v>0</v>
          </cell>
        </row>
        <row r="611">
          <cell r="U611">
            <v>0</v>
          </cell>
        </row>
        <row r="611">
          <cell r="Y611">
            <v>0</v>
          </cell>
          <cell r="Z611">
            <v>0</v>
          </cell>
          <cell r="AA611">
            <v>0</v>
          </cell>
        </row>
        <row r="612">
          <cell r="B612">
            <v>20811</v>
          </cell>
          <cell r="C612" t="str">
            <v>   残疾人事业</v>
          </cell>
          <cell r="D612">
            <v>839</v>
          </cell>
          <cell r="E612">
            <v>979</v>
          </cell>
          <cell r="F612">
            <v>872</v>
          </cell>
          <cell r="G612">
            <v>20</v>
          </cell>
          <cell r="H612">
            <v>82</v>
          </cell>
          <cell r="I612">
            <v>5</v>
          </cell>
          <cell r="J612">
            <v>-78</v>
          </cell>
          <cell r="K612">
            <v>-63</v>
          </cell>
        </row>
        <row r="612">
          <cell r="M612">
            <v>-63</v>
          </cell>
        </row>
        <row r="612">
          <cell r="P612">
            <v>0</v>
          </cell>
        </row>
        <row r="612">
          <cell r="S612">
            <v>18</v>
          </cell>
          <cell r="T612">
            <v>-33</v>
          </cell>
          <cell r="U612">
            <v>901</v>
          </cell>
          <cell r="V612">
            <v>-0.0796731358529111</v>
          </cell>
        </row>
        <row r="612">
          <cell r="Y612">
            <v>901</v>
          </cell>
          <cell r="Z612">
            <v>0</v>
          </cell>
          <cell r="AA612">
            <v>901</v>
          </cell>
        </row>
        <row r="613">
          <cell r="B613">
            <v>2081101</v>
          </cell>
          <cell r="C613" t="str">
            <v>     行政运行</v>
          </cell>
          <cell r="D613">
            <v>122</v>
          </cell>
          <cell r="E613">
            <v>129</v>
          </cell>
          <cell r="F613">
            <v>129</v>
          </cell>
          <cell r="G613">
            <v>0</v>
          </cell>
          <cell r="H613">
            <v>0</v>
          </cell>
          <cell r="I613">
            <v>0</v>
          </cell>
          <cell r="J613">
            <v>4</v>
          </cell>
          <cell r="K613">
            <v>4</v>
          </cell>
        </row>
        <row r="613">
          <cell r="M613">
            <v>4</v>
          </cell>
        </row>
        <row r="613">
          <cell r="S613">
            <v>0</v>
          </cell>
        </row>
        <row r="613">
          <cell r="U613">
            <v>133</v>
          </cell>
          <cell r="V613">
            <v>0.0310077519379845</v>
          </cell>
        </row>
        <row r="613">
          <cell r="Y613">
            <v>133</v>
          </cell>
          <cell r="Z613">
            <v>0</v>
          </cell>
          <cell r="AA613">
            <v>133</v>
          </cell>
        </row>
        <row r="614">
          <cell r="B614">
            <v>2081102</v>
          </cell>
          <cell r="C614" t="str">
            <v>     一般行政管理事务</v>
          </cell>
          <cell r="D614">
            <v>0</v>
          </cell>
          <cell r="E614">
            <v>0</v>
          </cell>
          <cell r="F614">
            <v>0</v>
          </cell>
          <cell r="G614">
            <v>0</v>
          </cell>
          <cell r="H614">
            <v>0</v>
          </cell>
          <cell r="I614">
            <v>0</v>
          </cell>
          <cell r="J614">
            <v>0</v>
          </cell>
          <cell r="K614">
            <v>0</v>
          </cell>
        </row>
        <row r="614">
          <cell r="S614">
            <v>0</v>
          </cell>
        </row>
        <row r="614">
          <cell r="U614">
            <v>0</v>
          </cell>
        </row>
        <row r="614">
          <cell r="Y614">
            <v>0</v>
          </cell>
          <cell r="Z614">
            <v>0</v>
          </cell>
          <cell r="AA614">
            <v>0</v>
          </cell>
        </row>
        <row r="615">
          <cell r="B615">
            <v>2081103</v>
          </cell>
          <cell r="C615" t="str">
            <v>     机关服务</v>
          </cell>
          <cell r="D615">
            <v>0</v>
          </cell>
          <cell r="E615">
            <v>0</v>
          </cell>
          <cell r="F615">
            <v>0</v>
          </cell>
          <cell r="G615">
            <v>0</v>
          </cell>
          <cell r="H615">
            <v>0</v>
          </cell>
          <cell r="I615">
            <v>0</v>
          </cell>
          <cell r="J615">
            <v>0</v>
          </cell>
          <cell r="K615">
            <v>0</v>
          </cell>
        </row>
        <row r="615">
          <cell r="S615">
            <v>0</v>
          </cell>
        </row>
        <row r="615">
          <cell r="U615">
            <v>0</v>
          </cell>
        </row>
        <row r="615">
          <cell r="Y615">
            <v>0</v>
          </cell>
          <cell r="Z615">
            <v>0</v>
          </cell>
          <cell r="AA615">
            <v>0</v>
          </cell>
        </row>
        <row r="616">
          <cell r="B616">
            <v>2081104</v>
          </cell>
          <cell r="C616" t="str">
            <v>     残疾人康复</v>
          </cell>
          <cell r="D616">
            <v>116</v>
          </cell>
          <cell r="E616">
            <v>128</v>
          </cell>
          <cell r="F616">
            <v>87</v>
          </cell>
          <cell r="G616">
            <v>16</v>
          </cell>
          <cell r="H616">
            <v>25</v>
          </cell>
          <cell r="I616">
            <v>0</v>
          </cell>
          <cell r="J616">
            <v>-22</v>
          </cell>
          <cell r="K616">
            <v>0</v>
          </cell>
        </row>
        <row r="616">
          <cell r="S616">
            <v>3</v>
          </cell>
          <cell r="T616">
            <v>-25</v>
          </cell>
          <cell r="U616">
            <v>106</v>
          </cell>
          <cell r="V616">
            <v>-0.171875</v>
          </cell>
        </row>
        <row r="616">
          <cell r="Y616">
            <v>106</v>
          </cell>
          <cell r="Z616">
            <v>0</v>
          </cell>
          <cell r="AA616">
            <v>106</v>
          </cell>
        </row>
        <row r="617">
          <cell r="B617">
            <v>2081105</v>
          </cell>
          <cell r="C617" t="str">
            <v>     残疾人就业和扶贫</v>
          </cell>
          <cell r="D617">
            <v>65</v>
          </cell>
          <cell r="E617">
            <v>72</v>
          </cell>
          <cell r="F617">
            <v>64</v>
          </cell>
          <cell r="G617">
            <v>4</v>
          </cell>
          <cell r="H617">
            <v>4</v>
          </cell>
          <cell r="I617">
            <v>0</v>
          </cell>
          <cell r="J617">
            <v>9</v>
          </cell>
          <cell r="K617">
            <v>0</v>
          </cell>
        </row>
        <row r="617">
          <cell r="S617">
            <v>11</v>
          </cell>
          <cell r="T617">
            <v>-2</v>
          </cell>
          <cell r="U617">
            <v>81</v>
          </cell>
          <cell r="V617">
            <v>0.125</v>
          </cell>
        </row>
        <row r="617">
          <cell r="Y617">
            <v>81</v>
          </cell>
          <cell r="Z617">
            <v>0</v>
          </cell>
          <cell r="AA617">
            <v>81</v>
          </cell>
        </row>
        <row r="618">
          <cell r="B618">
            <v>2081106</v>
          </cell>
          <cell r="C618" t="str">
            <v>     残疾人体育</v>
          </cell>
          <cell r="D618">
            <v>0</v>
          </cell>
          <cell r="E618">
            <v>0</v>
          </cell>
          <cell r="F618">
            <v>0</v>
          </cell>
          <cell r="G618">
            <v>0</v>
          </cell>
          <cell r="H618">
            <v>0</v>
          </cell>
          <cell r="I618">
            <v>0</v>
          </cell>
          <cell r="J618">
            <v>0</v>
          </cell>
          <cell r="K618">
            <v>0</v>
          </cell>
        </row>
        <row r="618">
          <cell r="S618">
            <v>0</v>
          </cell>
        </row>
        <row r="618">
          <cell r="U618">
            <v>0</v>
          </cell>
        </row>
        <row r="618">
          <cell r="Y618">
            <v>0</v>
          </cell>
          <cell r="Z618">
            <v>0</v>
          </cell>
          <cell r="AA618">
            <v>0</v>
          </cell>
        </row>
        <row r="619">
          <cell r="B619">
            <v>2081107</v>
          </cell>
          <cell r="C619" t="str">
            <v>     残疾人生活和护理补贴</v>
          </cell>
          <cell r="D619">
            <v>392</v>
          </cell>
          <cell r="E619">
            <v>470</v>
          </cell>
          <cell r="F619">
            <v>425</v>
          </cell>
          <cell r="G619">
            <v>0</v>
          </cell>
          <cell r="H619">
            <v>45</v>
          </cell>
          <cell r="I619">
            <v>0</v>
          </cell>
          <cell r="J619">
            <v>-59</v>
          </cell>
          <cell r="K619">
            <v>-59</v>
          </cell>
        </row>
        <row r="619">
          <cell r="M619">
            <v>-59</v>
          </cell>
        </row>
        <row r="619">
          <cell r="S619">
            <v>0</v>
          </cell>
        </row>
        <row r="619">
          <cell r="U619">
            <v>411</v>
          </cell>
          <cell r="V619">
            <v>-0.125531914893617</v>
          </cell>
        </row>
        <row r="619">
          <cell r="Y619">
            <v>411</v>
          </cell>
          <cell r="Z619">
            <v>0</v>
          </cell>
          <cell r="AA619">
            <v>411</v>
          </cell>
        </row>
        <row r="620">
          <cell r="B620">
            <v>2081199</v>
          </cell>
          <cell r="C620" t="str">
            <v>     其他残疾人事业支出</v>
          </cell>
          <cell r="D620">
            <v>144</v>
          </cell>
          <cell r="E620">
            <v>180</v>
          </cell>
          <cell r="F620">
            <v>167</v>
          </cell>
          <cell r="G620">
            <v>0</v>
          </cell>
          <cell r="H620">
            <v>8</v>
          </cell>
          <cell r="I620">
            <v>5</v>
          </cell>
          <cell r="J620">
            <v>-10</v>
          </cell>
          <cell r="K620">
            <v>-8</v>
          </cell>
        </row>
        <row r="620">
          <cell r="M620">
            <v>-8</v>
          </cell>
        </row>
        <row r="620">
          <cell r="S620">
            <v>4</v>
          </cell>
          <cell r="T620">
            <v>-6</v>
          </cell>
          <cell r="U620">
            <v>170</v>
          </cell>
          <cell r="V620">
            <v>-0.0555555555555556</v>
          </cell>
        </row>
        <row r="620">
          <cell r="Y620">
            <v>170</v>
          </cell>
          <cell r="Z620">
            <v>0</v>
          </cell>
          <cell r="AA620">
            <v>170</v>
          </cell>
        </row>
        <row r="621">
          <cell r="B621">
            <v>20816</v>
          </cell>
          <cell r="C621" t="str">
            <v>   红十字事业</v>
          </cell>
          <cell r="D621">
            <v>59</v>
          </cell>
          <cell r="E621">
            <v>73</v>
          </cell>
          <cell r="F621">
            <v>73</v>
          </cell>
          <cell r="G621">
            <v>0</v>
          </cell>
          <cell r="H621">
            <v>0</v>
          </cell>
          <cell r="I621">
            <v>0</v>
          </cell>
          <cell r="J621">
            <v>-3</v>
          </cell>
          <cell r="K621">
            <v>-3</v>
          </cell>
        </row>
        <row r="621">
          <cell r="M621">
            <v>-3</v>
          </cell>
        </row>
        <row r="621">
          <cell r="P621">
            <v>0</v>
          </cell>
        </row>
        <row r="621">
          <cell r="S621">
            <v>0</v>
          </cell>
          <cell r="T621">
            <v>0</v>
          </cell>
          <cell r="U621">
            <v>70</v>
          </cell>
          <cell r="V621">
            <v>-0.0410958904109589</v>
          </cell>
        </row>
        <row r="621">
          <cell r="Y621">
            <v>70</v>
          </cell>
          <cell r="Z621">
            <v>0</v>
          </cell>
          <cell r="AA621">
            <v>70</v>
          </cell>
        </row>
        <row r="622">
          <cell r="B622">
            <v>2081601</v>
          </cell>
          <cell r="C622" t="str">
            <v>     行政运行</v>
          </cell>
          <cell r="D622">
            <v>55</v>
          </cell>
          <cell r="E622">
            <v>53</v>
          </cell>
          <cell r="F622">
            <v>53</v>
          </cell>
          <cell r="G622">
            <v>0</v>
          </cell>
          <cell r="H622">
            <v>0</v>
          </cell>
          <cell r="I622">
            <v>0</v>
          </cell>
          <cell r="J622">
            <v>-3</v>
          </cell>
          <cell r="K622">
            <v>-3</v>
          </cell>
        </row>
        <row r="622">
          <cell r="M622">
            <v>-3</v>
          </cell>
        </row>
        <row r="622">
          <cell r="S622">
            <v>0</v>
          </cell>
        </row>
        <row r="622">
          <cell r="U622">
            <v>50</v>
          </cell>
          <cell r="V622">
            <v>-0.0566037735849057</v>
          </cell>
        </row>
        <row r="622">
          <cell r="Y622">
            <v>50</v>
          </cell>
          <cell r="Z622">
            <v>0</v>
          </cell>
          <cell r="AA622">
            <v>50</v>
          </cell>
        </row>
        <row r="623">
          <cell r="B623">
            <v>2081602</v>
          </cell>
          <cell r="C623" t="str">
            <v>     一般行政管理事务</v>
          </cell>
          <cell r="D623">
            <v>0</v>
          </cell>
          <cell r="E623">
            <v>0</v>
          </cell>
          <cell r="F623">
            <v>0</v>
          </cell>
          <cell r="G623">
            <v>0</v>
          </cell>
          <cell r="H623">
            <v>0</v>
          </cell>
          <cell r="I623">
            <v>0</v>
          </cell>
          <cell r="J623">
            <v>0</v>
          </cell>
          <cell r="K623">
            <v>0</v>
          </cell>
        </row>
        <row r="623">
          <cell r="S623">
            <v>0</v>
          </cell>
        </row>
        <row r="623">
          <cell r="U623">
            <v>0</v>
          </cell>
        </row>
        <row r="623">
          <cell r="Y623">
            <v>0</v>
          </cell>
          <cell r="Z623">
            <v>0</v>
          </cell>
          <cell r="AA623">
            <v>0</v>
          </cell>
        </row>
        <row r="624">
          <cell r="B624">
            <v>2081603</v>
          </cell>
          <cell r="C624" t="str">
            <v>     机关服务</v>
          </cell>
          <cell r="D624">
            <v>0</v>
          </cell>
          <cell r="E624">
            <v>0</v>
          </cell>
          <cell r="F624">
            <v>0</v>
          </cell>
          <cell r="G624">
            <v>0</v>
          </cell>
          <cell r="H624">
            <v>0</v>
          </cell>
          <cell r="I624">
            <v>0</v>
          </cell>
          <cell r="J624">
            <v>0</v>
          </cell>
          <cell r="K624">
            <v>0</v>
          </cell>
        </row>
        <row r="624">
          <cell r="S624">
            <v>0</v>
          </cell>
        </row>
        <row r="624">
          <cell r="U624">
            <v>0</v>
          </cell>
        </row>
        <row r="624">
          <cell r="Y624">
            <v>0</v>
          </cell>
          <cell r="Z624">
            <v>0</v>
          </cell>
          <cell r="AA624">
            <v>0</v>
          </cell>
        </row>
        <row r="625">
          <cell r="B625">
            <v>2081699</v>
          </cell>
          <cell r="C625" t="str">
            <v>     其他红十字事业支出</v>
          </cell>
          <cell r="D625">
            <v>4</v>
          </cell>
          <cell r="E625">
            <v>20</v>
          </cell>
          <cell r="F625">
            <v>20</v>
          </cell>
          <cell r="G625">
            <v>0</v>
          </cell>
          <cell r="H625">
            <v>0</v>
          </cell>
          <cell r="I625">
            <v>0</v>
          </cell>
          <cell r="J625">
            <v>0</v>
          </cell>
          <cell r="K625">
            <v>0</v>
          </cell>
        </row>
        <row r="625">
          <cell r="S625">
            <v>0</v>
          </cell>
        </row>
        <row r="625">
          <cell r="U625">
            <v>20</v>
          </cell>
          <cell r="V625">
            <v>0</v>
          </cell>
        </row>
        <row r="625">
          <cell r="Y625">
            <v>20</v>
          </cell>
          <cell r="Z625">
            <v>0</v>
          </cell>
          <cell r="AA625">
            <v>20</v>
          </cell>
        </row>
        <row r="626">
          <cell r="B626">
            <v>20819</v>
          </cell>
          <cell r="C626" t="str">
            <v>   最低生活保障</v>
          </cell>
          <cell r="D626">
            <v>2706</v>
          </cell>
          <cell r="E626">
            <v>3373</v>
          </cell>
          <cell r="F626">
            <v>1360</v>
          </cell>
          <cell r="G626">
            <v>1631</v>
          </cell>
          <cell r="H626">
            <v>382</v>
          </cell>
          <cell r="I626">
            <v>0</v>
          </cell>
          <cell r="J626">
            <v>-587</v>
          </cell>
          <cell r="K626">
            <v>-581</v>
          </cell>
        </row>
        <row r="626">
          <cell r="M626">
            <v>-581</v>
          </cell>
        </row>
        <row r="626">
          <cell r="P626">
            <v>0</v>
          </cell>
        </row>
        <row r="626">
          <cell r="S626">
            <v>-9</v>
          </cell>
          <cell r="T626">
            <v>3</v>
          </cell>
          <cell r="U626">
            <v>2786</v>
          </cell>
          <cell r="V626">
            <v>-0.174029054254373</v>
          </cell>
        </row>
        <row r="626">
          <cell r="Y626">
            <v>2786</v>
          </cell>
          <cell r="Z626">
            <v>0</v>
          </cell>
          <cell r="AA626">
            <v>2786</v>
          </cell>
        </row>
        <row r="627">
          <cell r="B627">
            <v>2081901</v>
          </cell>
          <cell r="C627" t="str">
            <v>     城市最低生活保障金支出</v>
          </cell>
          <cell r="D627">
            <v>1212</v>
          </cell>
          <cell r="E627">
            <v>2443</v>
          </cell>
          <cell r="F627">
            <v>610</v>
          </cell>
          <cell r="G627">
            <v>1631</v>
          </cell>
          <cell r="H627">
            <v>202</v>
          </cell>
          <cell r="I627">
            <v>0</v>
          </cell>
          <cell r="J627">
            <v>-1345</v>
          </cell>
          <cell r="K627">
            <v>-366</v>
          </cell>
        </row>
        <row r="627">
          <cell r="M627">
            <v>-366</v>
          </cell>
        </row>
        <row r="627">
          <cell r="S627">
            <v>-982</v>
          </cell>
          <cell r="T627">
            <v>3</v>
          </cell>
          <cell r="U627">
            <v>1098</v>
          </cell>
          <cell r="V627">
            <v>-0.550552599263201</v>
          </cell>
        </row>
        <row r="627">
          <cell r="Y627">
            <v>1098</v>
          </cell>
          <cell r="Z627">
            <v>0</v>
          </cell>
          <cell r="AA627">
            <v>1098</v>
          </cell>
        </row>
        <row r="628">
          <cell r="B628">
            <v>2081902</v>
          </cell>
          <cell r="C628" t="str">
            <v>     农村最低生活保障金支出</v>
          </cell>
          <cell r="D628">
            <v>1494</v>
          </cell>
          <cell r="E628">
            <v>930</v>
          </cell>
          <cell r="F628">
            <v>750</v>
          </cell>
          <cell r="G628">
            <v>0</v>
          </cell>
          <cell r="H628">
            <v>180</v>
          </cell>
          <cell r="I628">
            <v>0</v>
          </cell>
          <cell r="J628">
            <v>758</v>
          </cell>
          <cell r="K628">
            <v>-215</v>
          </cell>
        </row>
        <row r="628">
          <cell r="M628">
            <v>-215</v>
          </cell>
        </row>
        <row r="628">
          <cell r="S628">
            <v>973</v>
          </cell>
        </row>
        <row r="628">
          <cell r="U628">
            <v>1688</v>
          </cell>
          <cell r="V628">
            <v>0.81505376344086</v>
          </cell>
        </row>
        <row r="628">
          <cell r="Y628">
            <v>1688</v>
          </cell>
          <cell r="Z628">
            <v>0</v>
          </cell>
          <cell r="AA628">
            <v>1688</v>
          </cell>
        </row>
        <row r="629">
          <cell r="B629">
            <v>20820</v>
          </cell>
          <cell r="C629" t="str">
            <v>   临时救助</v>
          </cell>
          <cell r="D629">
            <v>285</v>
          </cell>
          <cell r="E629">
            <v>178</v>
          </cell>
          <cell r="F629">
            <v>175</v>
          </cell>
          <cell r="G629">
            <v>0</v>
          </cell>
          <cell r="H629">
            <v>3</v>
          </cell>
          <cell r="I629">
            <v>0</v>
          </cell>
          <cell r="J629">
            <v>612</v>
          </cell>
          <cell r="K629">
            <v>-100</v>
          </cell>
        </row>
        <row r="629">
          <cell r="M629">
            <v>-100</v>
          </cell>
        </row>
        <row r="629">
          <cell r="P629">
            <v>0</v>
          </cell>
        </row>
        <row r="629">
          <cell r="S629">
            <v>712</v>
          </cell>
          <cell r="T629">
            <v>0</v>
          </cell>
          <cell r="U629">
            <v>790</v>
          </cell>
          <cell r="V629">
            <v>3.43820224719101</v>
          </cell>
        </row>
        <row r="629">
          <cell r="Y629">
            <v>790</v>
          </cell>
          <cell r="Z629">
            <v>0</v>
          </cell>
          <cell r="AA629">
            <v>790</v>
          </cell>
        </row>
        <row r="630">
          <cell r="B630">
            <v>2082001</v>
          </cell>
          <cell r="C630" t="str">
            <v>     临时救助支出</v>
          </cell>
          <cell r="D630">
            <v>282</v>
          </cell>
          <cell r="E630">
            <v>168</v>
          </cell>
          <cell r="F630">
            <v>165</v>
          </cell>
          <cell r="G630">
            <v>0</v>
          </cell>
          <cell r="H630">
            <v>3</v>
          </cell>
          <cell r="I630">
            <v>0</v>
          </cell>
          <cell r="J630">
            <v>50</v>
          </cell>
          <cell r="K630">
            <v>-100</v>
          </cell>
        </row>
        <row r="630">
          <cell r="M630">
            <v>-100</v>
          </cell>
        </row>
        <row r="630">
          <cell r="S630">
            <v>150</v>
          </cell>
        </row>
        <row r="630">
          <cell r="U630">
            <v>218</v>
          </cell>
          <cell r="V630">
            <v>0.297619047619048</v>
          </cell>
        </row>
        <row r="630">
          <cell r="Y630">
            <v>218</v>
          </cell>
          <cell r="Z630">
            <v>0</v>
          </cell>
          <cell r="AA630">
            <v>218</v>
          </cell>
        </row>
        <row r="631">
          <cell r="B631">
            <v>2082002</v>
          </cell>
          <cell r="C631" t="str">
            <v>     流浪乞讨人员救助支出</v>
          </cell>
          <cell r="D631">
            <v>3</v>
          </cell>
          <cell r="E631">
            <v>10</v>
          </cell>
          <cell r="F631">
            <v>10</v>
          </cell>
          <cell r="G631">
            <v>0</v>
          </cell>
          <cell r="H631">
            <v>0</v>
          </cell>
          <cell r="I631">
            <v>0</v>
          </cell>
          <cell r="J631">
            <v>562</v>
          </cell>
          <cell r="K631">
            <v>0</v>
          </cell>
        </row>
        <row r="631">
          <cell r="S631">
            <v>562</v>
          </cell>
        </row>
        <row r="631">
          <cell r="U631">
            <v>572</v>
          </cell>
          <cell r="V631">
            <v>56.2</v>
          </cell>
        </row>
        <row r="631">
          <cell r="Y631">
            <v>572</v>
          </cell>
          <cell r="Z631">
            <v>0</v>
          </cell>
          <cell r="AA631">
            <v>572</v>
          </cell>
        </row>
        <row r="632">
          <cell r="B632">
            <v>20821</v>
          </cell>
          <cell r="C632" t="str">
            <v>   特困人员救助供养</v>
          </cell>
          <cell r="D632">
            <v>301</v>
          </cell>
          <cell r="E632">
            <v>202</v>
          </cell>
          <cell r="F632">
            <v>84</v>
          </cell>
          <cell r="G632">
            <v>0</v>
          </cell>
          <cell r="H632">
            <v>25</v>
          </cell>
          <cell r="I632">
            <v>93</v>
          </cell>
          <cell r="J632">
            <v>125</v>
          </cell>
          <cell r="K632">
            <v>-25</v>
          </cell>
        </row>
        <row r="632">
          <cell r="M632">
            <v>-25</v>
          </cell>
        </row>
        <row r="632">
          <cell r="P632">
            <v>0</v>
          </cell>
        </row>
        <row r="632">
          <cell r="S632">
            <v>150</v>
          </cell>
          <cell r="T632">
            <v>0</v>
          </cell>
          <cell r="U632">
            <v>327</v>
          </cell>
          <cell r="V632">
            <v>0.618811881188119</v>
          </cell>
        </row>
        <row r="632">
          <cell r="Y632">
            <v>327</v>
          </cell>
          <cell r="Z632">
            <v>0</v>
          </cell>
          <cell r="AA632">
            <v>327</v>
          </cell>
        </row>
        <row r="633">
          <cell r="B633">
            <v>2082101</v>
          </cell>
          <cell r="C633" t="str">
            <v>     城市特困人员救助供养支出</v>
          </cell>
          <cell r="D633">
            <v>205</v>
          </cell>
          <cell r="E633">
            <v>93</v>
          </cell>
          <cell r="F633">
            <v>0</v>
          </cell>
          <cell r="G633">
            <v>0</v>
          </cell>
          <cell r="H633">
            <v>0</v>
          </cell>
          <cell r="I633">
            <v>93</v>
          </cell>
          <cell r="J633">
            <v>0</v>
          </cell>
          <cell r="K633">
            <v>0</v>
          </cell>
        </row>
        <row r="633">
          <cell r="S633">
            <v>0</v>
          </cell>
        </row>
        <row r="633">
          <cell r="U633">
            <v>93</v>
          </cell>
          <cell r="V633">
            <v>0</v>
          </cell>
        </row>
        <row r="633">
          <cell r="Y633">
            <v>93</v>
          </cell>
          <cell r="Z633">
            <v>0</v>
          </cell>
          <cell r="AA633">
            <v>93</v>
          </cell>
        </row>
        <row r="634">
          <cell r="B634">
            <v>2082102</v>
          </cell>
          <cell r="C634" t="str">
            <v>     农村特困人员救助供养支出</v>
          </cell>
          <cell r="D634">
            <v>96</v>
          </cell>
          <cell r="E634">
            <v>109</v>
          </cell>
          <cell r="F634">
            <v>84</v>
          </cell>
          <cell r="G634">
            <v>0</v>
          </cell>
          <cell r="H634">
            <v>25</v>
          </cell>
          <cell r="I634">
            <v>0</v>
          </cell>
          <cell r="J634">
            <v>125</v>
          </cell>
          <cell r="K634">
            <v>-25</v>
          </cell>
        </row>
        <row r="634">
          <cell r="M634">
            <v>-25</v>
          </cell>
        </row>
        <row r="634">
          <cell r="S634">
            <v>150</v>
          </cell>
        </row>
        <row r="634">
          <cell r="U634">
            <v>234</v>
          </cell>
          <cell r="V634">
            <v>1.14678899082569</v>
          </cell>
        </row>
        <row r="634">
          <cell r="Y634">
            <v>234</v>
          </cell>
          <cell r="Z634">
            <v>0</v>
          </cell>
          <cell r="AA634">
            <v>234</v>
          </cell>
        </row>
        <row r="635">
          <cell r="B635">
            <v>20824</v>
          </cell>
          <cell r="C635" t="str">
            <v>   补充道路交通事故社会救助基金</v>
          </cell>
          <cell r="D635">
            <v>0</v>
          </cell>
          <cell r="E635">
            <v>0</v>
          </cell>
          <cell r="F635">
            <v>0</v>
          </cell>
          <cell r="G635">
            <v>0</v>
          </cell>
          <cell r="H635">
            <v>0</v>
          </cell>
          <cell r="I635">
            <v>0</v>
          </cell>
          <cell r="J635">
            <v>0</v>
          </cell>
          <cell r="K635">
            <v>0</v>
          </cell>
        </row>
        <row r="635">
          <cell r="S635">
            <v>0</v>
          </cell>
          <cell r="T635">
            <v>0</v>
          </cell>
          <cell r="U635">
            <v>0</v>
          </cell>
        </row>
        <row r="635">
          <cell r="Y635">
            <v>0</v>
          </cell>
          <cell r="Z635">
            <v>0</v>
          </cell>
          <cell r="AA635">
            <v>0</v>
          </cell>
        </row>
        <row r="636">
          <cell r="B636">
            <v>2082401</v>
          </cell>
          <cell r="C636" t="str">
            <v>     交强险增值税补助基金支出</v>
          </cell>
          <cell r="D636">
            <v>0</v>
          </cell>
          <cell r="E636">
            <v>0</v>
          </cell>
          <cell r="F636">
            <v>0</v>
          </cell>
          <cell r="G636">
            <v>0</v>
          </cell>
          <cell r="H636">
            <v>0</v>
          </cell>
          <cell r="I636">
            <v>0</v>
          </cell>
          <cell r="J636">
            <v>0</v>
          </cell>
          <cell r="K636">
            <v>0</v>
          </cell>
        </row>
        <row r="636">
          <cell r="S636">
            <v>0</v>
          </cell>
        </row>
        <row r="636">
          <cell r="U636">
            <v>0</v>
          </cell>
        </row>
        <row r="636">
          <cell r="Y636">
            <v>0</v>
          </cell>
          <cell r="Z636">
            <v>0</v>
          </cell>
          <cell r="AA636">
            <v>0</v>
          </cell>
        </row>
        <row r="637">
          <cell r="B637">
            <v>2082402</v>
          </cell>
          <cell r="C637" t="str">
            <v>     交强险罚款收入补助基金支出</v>
          </cell>
          <cell r="D637">
            <v>0</v>
          </cell>
          <cell r="E637">
            <v>0</v>
          </cell>
          <cell r="F637">
            <v>0</v>
          </cell>
          <cell r="G637">
            <v>0</v>
          </cell>
          <cell r="H637">
            <v>0</v>
          </cell>
          <cell r="I637">
            <v>0</v>
          </cell>
          <cell r="J637">
            <v>0</v>
          </cell>
          <cell r="K637">
            <v>0</v>
          </cell>
        </row>
        <row r="637">
          <cell r="S637">
            <v>0</v>
          </cell>
        </row>
        <row r="637">
          <cell r="U637">
            <v>0</v>
          </cell>
        </row>
        <row r="637">
          <cell r="Y637">
            <v>0</v>
          </cell>
          <cell r="Z637">
            <v>0</v>
          </cell>
          <cell r="AA637">
            <v>0</v>
          </cell>
        </row>
        <row r="638">
          <cell r="B638">
            <v>20825</v>
          </cell>
          <cell r="C638" t="str">
            <v>   其他生活救助</v>
          </cell>
          <cell r="D638">
            <v>111</v>
          </cell>
          <cell r="E638">
            <v>117</v>
          </cell>
          <cell r="F638">
            <v>108</v>
          </cell>
          <cell r="G638">
            <v>0</v>
          </cell>
          <cell r="H638">
            <v>9</v>
          </cell>
          <cell r="I638">
            <v>0</v>
          </cell>
          <cell r="J638">
            <v>-3</v>
          </cell>
          <cell r="K638">
            <v>-3</v>
          </cell>
        </row>
        <row r="638">
          <cell r="M638">
            <v>-2</v>
          </cell>
          <cell r="N638">
            <v>0</v>
          </cell>
          <cell r="O638">
            <v>0</v>
          </cell>
          <cell r="P638">
            <v>-1</v>
          </cell>
        </row>
        <row r="638">
          <cell r="S638">
            <v>0</v>
          </cell>
          <cell r="T638">
            <v>0</v>
          </cell>
          <cell r="U638">
            <v>114</v>
          </cell>
          <cell r="V638">
            <v>-0.0256410256410256</v>
          </cell>
        </row>
        <row r="638">
          <cell r="Y638">
            <v>114</v>
          </cell>
          <cell r="Z638">
            <v>0</v>
          </cell>
          <cell r="AA638">
            <v>114</v>
          </cell>
        </row>
        <row r="639">
          <cell r="B639">
            <v>2082501</v>
          </cell>
          <cell r="C639" t="str">
            <v>     其他城市生活救助</v>
          </cell>
          <cell r="D639">
            <v>0</v>
          </cell>
          <cell r="E639">
            <v>0</v>
          </cell>
          <cell r="F639">
            <v>0</v>
          </cell>
          <cell r="G639">
            <v>0</v>
          </cell>
          <cell r="H639">
            <v>0</v>
          </cell>
          <cell r="I639">
            <v>0</v>
          </cell>
          <cell r="J639">
            <v>0</v>
          </cell>
          <cell r="K639">
            <v>0</v>
          </cell>
        </row>
        <row r="639">
          <cell r="S639">
            <v>0</v>
          </cell>
        </row>
        <row r="639">
          <cell r="U639">
            <v>0</v>
          </cell>
        </row>
        <row r="639">
          <cell r="Y639">
            <v>0</v>
          </cell>
          <cell r="Z639">
            <v>0</v>
          </cell>
          <cell r="AA639">
            <v>0</v>
          </cell>
        </row>
        <row r="640">
          <cell r="B640">
            <v>2082502</v>
          </cell>
          <cell r="C640" t="str">
            <v>     其他农村生活救助</v>
          </cell>
          <cell r="D640">
            <v>111</v>
          </cell>
          <cell r="E640">
            <v>117</v>
          </cell>
          <cell r="F640">
            <v>108</v>
          </cell>
          <cell r="G640">
            <v>0</v>
          </cell>
          <cell r="H640">
            <v>9</v>
          </cell>
          <cell r="I640">
            <v>0</v>
          </cell>
          <cell r="J640">
            <v>-3</v>
          </cell>
          <cell r="K640">
            <v>-3</v>
          </cell>
        </row>
        <row r="640">
          <cell r="M640">
            <v>-2</v>
          </cell>
        </row>
        <row r="640">
          <cell r="P640">
            <v>-1</v>
          </cell>
        </row>
        <row r="640">
          <cell r="S640">
            <v>0</v>
          </cell>
        </row>
        <row r="640">
          <cell r="U640">
            <v>114</v>
          </cell>
          <cell r="V640">
            <v>-0.0256410256410256</v>
          </cell>
        </row>
        <row r="640">
          <cell r="Y640">
            <v>114</v>
          </cell>
          <cell r="Z640">
            <v>0</v>
          </cell>
          <cell r="AA640">
            <v>114</v>
          </cell>
        </row>
        <row r="641">
          <cell r="B641">
            <v>20826</v>
          </cell>
          <cell r="C641" t="str">
            <v>   财政对基本养老保险基金的补助</v>
          </cell>
          <cell r="D641">
            <v>2787</v>
          </cell>
          <cell r="E641">
            <v>3095</v>
          </cell>
          <cell r="F641">
            <v>205</v>
          </cell>
          <cell r="G641">
            <v>2739</v>
          </cell>
          <cell r="H641">
            <v>151</v>
          </cell>
          <cell r="I641">
            <v>0</v>
          </cell>
          <cell r="J641">
            <v>1099</v>
          </cell>
          <cell r="K641">
            <v>-29</v>
          </cell>
        </row>
        <row r="641">
          <cell r="O641">
            <v>-29</v>
          </cell>
        </row>
        <row r="641">
          <cell r="S641">
            <v>1010</v>
          </cell>
          <cell r="T641">
            <v>118</v>
          </cell>
          <cell r="U641">
            <v>4194</v>
          </cell>
          <cell r="V641">
            <v>0.355088852988691</v>
          </cell>
        </row>
        <row r="641">
          <cell r="Y641">
            <v>4194</v>
          </cell>
          <cell r="Z641">
            <v>-1763</v>
          </cell>
          <cell r="AA641">
            <v>2431</v>
          </cell>
        </row>
        <row r="642">
          <cell r="B642">
            <v>2082601</v>
          </cell>
          <cell r="C642" t="str">
            <v>     财政对企业职工基本养老保险基金的补助</v>
          </cell>
          <cell r="D642">
            <v>0</v>
          </cell>
          <cell r="E642">
            <v>0</v>
          </cell>
          <cell r="F642">
            <v>0</v>
          </cell>
          <cell r="G642">
            <v>0</v>
          </cell>
          <cell r="H642">
            <v>0</v>
          </cell>
          <cell r="I642">
            <v>0</v>
          </cell>
          <cell r="J642">
            <v>0</v>
          </cell>
          <cell r="K642">
            <v>0</v>
          </cell>
        </row>
        <row r="642">
          <cell r="S642">
            <v>0</v>
          </cell>
        </row>
        <row r="642">
          <cell r="U642">
            <v>0</v>
          </cell>
        </row>
        <row r="642">
          <cell r="Y642">
            <v>0</v>
          </cell>
          <cell r="Z642">
            <v>0</v>
          </cell>
          <cell r="AA642">
            <v>0</v>
          </cell>
        </row>
        <row r="643">
          <cell r="B643">
            <v>2082602</v>
          </cell>
          <cell r="C643" t="str">
            <v>     财政对城乡居民基本养老保险基金的补助</v>
          </cell>
          <cell r="D643">
            <v>2787</v>
          </cell>
          <cell r="E643">
            <v>3095</v>
          </cell>
          <cell r="F643">
            <v>205</v>
          </cell>
          <cell r="G643">
            <v>2739</v>
          </cell>
          <cell r="H643">
            <v>151</v>
          </cell>
          <cell r="I643">
            <v>0</v>
          </cell>
          <cell r="J643">
            <v>1099</v>
          </cell>
          <cell r="K643">
            <v>-29</v>
          </cell>
        </row>
        <row r="643">
          <cell r="O643">
            <v>-29</v>
          </cell>
        </row>
        <row r="643">
          <cell r="S643">
            <v>1010</v>
          </cell>
          <cell r="T643">
            <v>118</v>
          </cell>
          <cell r="U643">
            <v>4194</v>
          </cell>
          <cell r="V643">
            <v>0.355088852988691</v>
          </cell>
        </row>
        <row r="643">
          <cell r="Y643">
            <v>4194</v>
          </cell>
          <cell r="Z643">
            <v>-1763</v>
          </cell>
          <cell r="AA643">
            <v>2431</v>
          </cell>
        </row>
        <row r="644">
          <cell r="B644">
            <v>2082699</v>
          </cell>
          <cell r="C644" t="str">
            <v>     财政对其他基本养老保险基金的补助</v>
          </cell>
          <cell r="D644">
            <v>0</v>
          </cell>
          <cell r="E644">
            <v>0</v>
          </cell>
          <cell r="F644">
            <v>0</v>
          </cell>
          <cell r="G644">
            <v>0</v>
          </cell>
          <cell r="H644">
            <v>0</v>
          </cell>
          <cell r="I644">
            <v>0</v>
          </cell>
          <cell r="J644">
            <v>0</v>
          </cell>
          <cell r="K644">
            <v>0</v>
          </cell>
        </row>
        <row r="644">
          <cell r="S644">
            <v>0</v>
          </cell>
        </row>
        <row r="644">
          <cell r="U644">
            <v>0</v>
          </cell>
        </row>
        <row r="644">
          <cell r="Y644">
            <v>0</v>
          </cell>
          <cell r="Z644">
            <v>0</v>
          </cell>
          <cell r="AA644">
            <v>0</v>
          </cell>
        </row>
        <row r="645">
          <cell r="B645">
            <v>20827</v>
          </cell>
          <cell r="C645" t="str">
            <v>   财政对其他社会保险基金的补助</v>
          </cell>
          <cell r="D645">
            <v>0</v>
          </cell>
          <cell r="E645">
            <v>0</v>
          </cell>
          <cell r="F645">
            <v>0</v>
          </cell>
          <cell r="G645">
            <v>0</v>
          </cell>
          <cell r="H645">
            <v>0</v>
          </cell>
          <cell r="I645">
            <v>0</v>
          </cell>
          <cell r="J645">
            <v>0</v>
          </cell>
          <cell r="K645">
            <v>0</v>
          </cell>
        </row>
        <row r="645">
          <cell r="S645">
            <v>0</v>
          </cell>
          <cell r="T645">
            <v>0</v>
          </cell>
          <cell r="U645">
            <v>0</v>
          </cell>
        </row>
        <row r="645">
          <cell r="Y645">
            <v>0</v>
          </cell>
          <cell r="Z645">
            <v>0</v>
          </cell>
          <cell r="AA645">
            <v>0</v>
          </cell>
        </row>
        <row r="646">
          <cell r="B646">
            <v>2082701</v>
          </cell>
          <cell r="C646" t="str">
            <v>     财政对失业保险基金的补助</v>
          </cell>
          <cell r="D646">
            <v>0</v>
          </cell>
          <cell r="E646">
            <v>0</v>
          </cell>
          <cell r="F646">
            <v>0</v>
          </cell>
          <cell r="G646">
            <v>0</v>
          </cell>
          <cell r="H646">
            <v>0</v>
          </cell>
          <cell r="I646">
            <v>0</v>
          </cell>
          <cell r="J646">
            <v>0</v>
          </cell>
          <cell r="K646">
            <v>0</v>
          </cell>
        </row>
        <row r="646">
          <cell r="S646">
            <v>0</v>
          </cell>
        </row>
        <row r="646">
          <cell r="U646">
            <v>0</v>
          </cell>
        </row>
        <row r="646">
          <cell r="Y646">
            <v>0</v>
          </cell>
          <cell r="Z646">
            <v>0</v>
          </cell>
          <cell r="AA646">
            <v>0</v>
          </cell>
        </row>
        <row r="647">
          <cell r="B647">
            <v>2082702</v>
          </cell>
          <cell r="C647" t="str">
            <v>     财政对工伤保险基金的补助</v>
          </cell>
          <cell r="D647">
            <v>0</v>
          </cell>
          <cell r="E647">
            <v>0</v>
          </cell>
          <cell r="F647">
            <v>0</v>
          </cell>
          <cell r="G647">
            <v>0</v>
          </cell>
          <cell r="H647">
            <v>0</v>
          </cell>
          <cell r="I647">
            <v>0</v>
          </cell>
          <cell r="J647">
            <v>0</v>
          </cell>
          <cell r="K647">
            <v>0</v>
          </cell>
        </row>
        <row r="647">
          <cell r="S647">
            <v>0</v>
          </cell>
        </row>
        <row r="647">
          <cell r="U647">
            <v>0</v>
          </cell>
        </row>
        <row r="647">
          <cell r="Y647">
            <v>0</v>
          </cell>
          <cell r="Z647">
            <v>0</v>
          </cell>
          <cell r="AA647">
            <v>0</v>
          </cell>
        </row>
        <row r="648">
          <cell r="B648">
            <v>2082703</v>
          </cell>
          <cell r="C648" t="str">
            <v>     财政对生育保险基金的补助</v>
          </cell>
        </row>
        <row r="648">
          <cell r="E648">
            <v>0</v>
          </cell>
          <cell r="F648">
            <v>0</v>
          </cell>
          <cell r="G648">
            <v>0</v>
          </cell>
          <cell r="H648">
            <v>0</v>
          </cell>
          <cell r="I648">
            <v>0</v>
          </cell>
          <cell r="J648">
            <v>0</v>
          </cell>
          <cell r="K648">
            <v>0</v>
          </cell>
        </row>
        <row r="648">
          <cell r="S648">
            <v>0</v>
          </cell>
        </row>
        <row r="648">
          <cell r="U648">
            <v>0</v>
          </cell>
        </row>
        <row r="648">
          <cell r="Y648">
            <v>0</v>
          </cell>
          <cell r="Z648">
            <v>0</v>
          </cell>
          <cell r="AA648">
            <v>0</v>
          </cell>
        </row>
        <row r="649">
          <cell r="B649">
            <v>2082799</v>
          </cell>
          <cell r="C649" t="str">
            <v>     其他财政对社会保险基金的补助</v>
          </cell>
          <cell r="D649">
            <v>0</v>
          </cell>
          <cell r="E649">
            <v>0</v>
          </cell>
          <cell r="F649">
            <v>0</v>
          </cell>
          <cell r="G649">
            <v>0</v>
          </cell>
          <cell r="H649">
            <v>0</v>
          </cell>
          <cell r="I649">
            <v>0</v>
          </cell>
          <cell r="J649">
            <v>0</v>
          </cell>
          <cell r="K649">
            <v>0</v>
          </cell>
        </row>
        <row r="649">
          <cell r="S649">
            <v>0</v>
          </cell>
        </row>
        <row r="649">
          <cell r="U649">
            <v>0</v>
          </cell>
        </row>
        <row r="649">
          <cell r="Y649">
            <v>0</v>
          </cell>
          <cell r="Z649">
            <v>0</v>
          </cell>
          <cell r="AA649">
            <v>0</v>
          </cell>
        </row>
        <row r="650">
          <cell r="B650">
            <v>20828</v>
          </cell>
          <cell r="C650" t="str">
            <v>   退役军人管理事务</v>
          </cell>
          <cell r="D650">
            <v>392</v>
          </cell>
          <cell r="E650">
            <v>488</v>
          </cell>
          <cell r="F650">
            <v>479</v>
          </cell>
          <cell r="G650">
            <v>0</v>
          </cell>
          <cell r="H650">
            <v>9</v>
          </cell>
          <cell r="I650">
            <v>0</v>
          </cell>
          <cell r="J650">
            <v>-40</v>
          </cell>
          <cell r="K650">
            <v>-80</v>
          </cell>
        </row>
        <row r="650">
          <cell r="M650">
            <v>9</v>
          </cell>
          <cell r="N650">
            <v>0</v>
          </cell>
          <cell r="O650">
            <v>0</v>
          </cell>
          <cell r="P650">
            <v>-89</v>
          </cell>
        </row>
        <row r="650">
          <cell r="S650">
            <v>9</v>
          </cell>
          <cell r="T650">
            <v>31</v>
          </cell>
          <cell r="U650">
            <v>448</v>
          </cell>
          <cell r="V650">
            <v>-0.0819672131147541</v>
          </cell>
        </row>
        <row r="650">
          <cell r="Y650">
            <v>448</v>
          </cell>
          <cell r="Z650">
            <v>0</v>
          </cell>
          <cell r="AA650">
            <v>448</v>
          </cell>
        </row>
        <row r="651">
          <cell r="B651">
            <v>2082801</v>
          </cell>
          <cell r="C651" t="str">
            <v>     行政运行</v>
          </cell>
          <cell r="D651">
            <v>200</v>
          </cell>
          <cell r="E651">
            <v>225</v>
          </cell>
          <cell r="F651">
            <v>217</v>
          </cell>
          <cell r="G651">
            <v>0</v>
          </cell>
          <cell r="H651">
            <v>8</v>
          </cell>
          <cell r="I651">
            <v>0</v>
          </cell>
          <cell r="J651">
            <v>5</v>
          </cell>
          <cell r="K651">
            <v>5</v>
          </cell>
        </row>
        <row r="651">
          <cell r="M651">
            <v>5</v>
          </cell>
        </row>
        <row r="651">
          <cell r="S651">
            <v>0</v>
          </cell>
        </row>
        <row r="651">
          <cell r="U651">
            <v>230</v>
          </cell>
          <cell r="V651">
            <v>0.0222222222222222</v>
          </cell>
        </row>
        <row r="651">
          <cell r="Y651">
            <v>230</v>
          </cell>
          <cell r="Z651">
            <v>0</v>
          </cell>
          <cell r="AA651">
            <v>230</v>
          </cell>
        </row>
        <row r="652">
          <cell r="B652">
            <v>2082802</v>
          </cell>
          <cell r="C652" t="str">
            <v>     一般行政管理事务</v>
          </cell>
          <cell r="D652">
            <v>10</v>
          </cell>
          <cell r="E652">
            <v>0</v>
          </cell>
          <cell r="F652">
            <v>0</v>
          </cell>
          <cell r="G652">
            <v>0</v>
          </cell>
          <cell r="H652">
            <v>0</v>
          </cell>
          <cell r="I652">
            <v>0</v>
          </cell>
          <cell r="J652">
            <v>0</v>
          </cell>
          <cell r="K652">
            <v>0</v>
          </cell>
        </row>
        <row r="652">
          <cell r="S652">
            <v>0</v>
          </cell>
        </row>
        <row r="652">
          <cell r="U652">
            <v>0</v>
          </cell>
          <cell r="V652" t="e">
            <v>#DIV/0!</v>
          </cell>
        </row>
        <row r="652">
          <cell r="Y652">
            <v>0</v>
          </cell>
          <cell r="Z652">
            <v>0</v>
          </cell>
          <cell r="AA652">
            <v>0</v>
          </cell>
        </row>
        <row r="653">
          <cell r="B653">
            <v>2082803</v>
          </cell>
          <cell r="C653" t="str">
            <v>     机关服务</v>
          </cell>
          <cell r="D653">
            <v>0</v>
          </cell>
          <cell r="E653">
            <v>0</v>
          </cell>
          <cell r="F653">
            <v>0</v>
          </cell>
          <cell r="G653">
            <v>0</v>
          </cell>
          <cell r="H653">
            <v>0</v>
          </cell>
          <cell r="I653">
            <v>0</v>
          </cell>
          <cell r="J653">
            <v>0</v>
          </cell>
          <cell r="K653">
            <v>0</v>
          </cell>
        </row>
        <row r="653">
          <cell r="S653">
            <v>0</v>
          </cell>
        </row>
        <row r="653">
          <cell r="U653">
            <v>0</v>
          </cell>
        </row>
        <row r="653">
          <cell r="Y653">
            <v>0</v>
          </cell>
          <cell r="Z653">
            <v>0</v>
          </cell>
          <cell r="AA653">
            <v>0</v>
          </cell>
        </row>
        <row r="654">
          <cell r="B654">
            <v>2082804</v>
          </cell>
          <cell r="C654" t="str">
            <v>     拥军优属</v>
          </cell>
          <cell r="D654">
            <v>53</v>
          </cell>
          <cell r="E654">
            <v>100</v>
          </cell>
          <cell r="F654">
            <v>99</v>
          </cell>
          <cell r="G654">
            <v>0</v>
          </cell>
          <cell r="H654">
            <v>1</v>
          </cell>
          <cell r="I654">
            <v>0</v>
          </cell>
          <cell r="J654">
            <v>-50</v>
          </cell>
          <cell r="K654">
            <v>-81</v>
          </cell>
        </row>
        <row r="654">
          <cell r="P654">
            <v>-81</v>
          </cell>
        </row>
        <row r="654">
          <cell r="S654">
            <v>0</v>
          </cell>
          <cell r="T654">
            <v>31</v>
          </cell>
          <cell r="U654">
            <v>50</v>
          </cell>
          <cell r="V654">
            <v>-0.5</v>
          </cell>
        </row>
        <row r="654">
          <cell r="Y654">
            <v>50</v>
          </cell>
          <cell r="Z654">
            <v>0</v>
          </cell>
          <cell r="AA654">
            <v>50</v>
          </cell>
        </row>
        <row r="655">
          <cell r="B655">
            <v>2082805</v>
          </cell>
          <cell r="C655" t="str">
            <v>     部队供应</v>
          </cell>
          <cell r="D655">
            <v>0</v>
          </cell>
          <cell r="E655">
            <v>0</v>
          </cell>
          <cell r="F655">
            <v>0</v>
          </cell>
          <cell r="G655">
            <v>0</v>
          </cell>
          <cell r="H655">
            <v>0</v>
          </cell>
          <cell r="I655">
            <v>0</v>
          </cell>
          <cell r="J655">
            <v>0</v>
          </cell>
          <cell r="K655">
            <v>0</v>
          </cell>
        </row>
        <row r="655">
          <cell r="S655">
            <v>0</v>
          </cell>
        </row>
        <row r="655">
          <cell r="U655">
            <v>0</v>
          </cell>
        </row>
        <row r="655">
          <cell r="Y655">
            <v>0</v>
          </cell>
          <cell r="Z655">
            <v>0</v>
          </cell>
          <cell r="AA655">
            <v>0</v>
          </cell>
        </row>
        <row r="656">
          <cell r="B656">
            <v>2082850</v>
          </cell>
          <cell r="C656" t="str">
            <v>     事业运行</v>
          </cell>
          <cell r="D656">
            <v>106</v>
          </cell>
          <cell r="E656">
            <v>103</v>
          </cell>
          <cell r="F656">
            <v>103</v>
          </cell>
          <cell r="G656">
            <v>0</v>
          </cell>
          <cell r="H656">
            <v>0</v>
          </cell>
          <cell r="I656">
            <v>0</v>
          </cell>
          <cell r="J656">
            <v>4</v>
          </cell>
          <cell r="K656">
            <v>4</v>
          </cell>
        </row>
        <row r="656">
          <cell r="M656">
            <v>4</v>
          </cell>
        </row>
        <row r="656">
          <cell r="S656">
            <v>0</v>
          </cell>
        </row>
        <row r="656">
          <cell r="U656">
            <v>107</v>
          </cell>
          <cell r="V656">
            <v>0.0388349514563107</v>
          </cell>
        </row>
        <row r="656">
          <cell r="Y656">
            <v>107</v>
          </cell>
          <cell r="Z656">
            <v>0</v>
          </cell>
          <cell r="AA656">
            <v>107</v>
          </cell>
        </row>
        <row r="657">
          <cell r="B657">
            <v>2082899</v>
          </cell>
          <cell r="C657" t="str">
            <v>     其他退役军人事务管理支出</v>
          </cell>
          <cell r="D657">
            <v>23</v>
          </cell>
          <cell r="E657">
            <v>60</v>
          </cell>
          <cell r="F657">
            <v>60</v>
          </cell>
          <cell r="G657">
            <v>0</v>
          </cell>
          <cell r="H657">
            <v>0</v>
          </cell>
          <cell r="I657">
            <v>0</v>
          </cell>
          <cell r="J657">
            <v>1</v>
          </cell>
          <cell r="K657">
            <v>-8</v>
          </cell>
        </row>
        <row r="657">
          <cell r="P657">
            <v>-8</v>
          </cell>
        </row>
        <row r="657">
          <cell r="S657">
            <v>9</v>
          </cell>
        </row>
        <row r="657">
          <cell r="U657">
            <v>61</v>
          </cell>
          <cell r="V657">
            <v>0.0166666666666667</v>
          </cell>
        </row>
        <row r="657">
          <cell r="Y657">
            <v>61</v>
          </cell>
          <cell r="Z657">
            <v>0</v>
          </cell>
          <cell r="AA657">
            <v>61</v>
          </cell>
        </row>
        <row r="658">
          <cell r="B658">
            <v>20830</v>
          </cell>
          <cell r="C658" t="str">
            <v>     财政代缴社会保险费支出</v>
          </cell>
          <cell r="D658">
            <v>22</v>
          </cell>
          <cell r="E658">
            <v>30</v>
          </cell>
          <cell r="F658">
            <v>30</v>
          </cell>
          <cell r="G658">
            <v>0</v>
          </cell>
          <cell r="H658">
            <v>0</v>
          </cell>
          <cell r="I658">
            <v>0</v>
          </cell>
          <cell r="J658">
            <v>29</v>
          </cell>
          <cell r="K658">
            <v>29</v>
          </cell>
        </row>
        <row r="658">
          <cell r="O658">
            <v>29</v>
          </cell>
        </row>
        <row r="658">
          <cell r="S658">
            <v>0</v>
          </cell>
          <cell r="T658">
            <v>0</v>
          </cell>
          <cell r="U658">
            <v>59</v>
          </cell>
          <cell r="V658">
            <v>0.966666666666667</v>
          </cell>
        </row>
        <row r="658">
          <cell r="Y658">
            <v>59</v>
          </cell>
          <cell r="Z658">
            <v>0</v>
          </cell>
          <cell r="AA658">
            <v>59</v>
          </cell>
        </row>
        <row r="659">
          <cell r="B659">
            <v>2083001</v>
          </cell>
          <cell r="C659" t="str">
            <v>     财政代缴城乡居民基本养老保险费支出</v>
          </cell>
          <cell r="D659">
            <v>22</v>
          </cell>
          <cell r="E659">
            <v>30</v>
          </cell>
          <cell r="F659">
            <v>30</v>
          </cell>
          <cell r="G659">
            <v>0</v>
          </cell>
          <cell r="H659">
            <v>0</v>
          </cell>
          <cell r="I659">
            <v>0</v>
          </cell>
          <cell r="J659">
            <v>29</v>
          </cell>
          <cell r="K659">
            <v>29</v>
          </cell>
        </row>
        <row r="659">
          <cell r="O659">
            <v>29</v>
          </cell>
        </row>
        <row r="659">
          <cell r="S659">
            <v>0</v>
          </cell>
        </row>
        <row r="659">
          <cell r="U659">
            <v>59</v>
          </cell>
          <cell r="V659">
            <v>0.966666666666667</v>
          </cell>
        </row>
        <row r="659">
          <cell r="Y659">
            <v>59</v>
          </cell>
          <cell r="Z659">
            <v>0</v>
          </cell>
          <cell r="AA659">
            <v>59</v>
          </cell>
        </row>
        <row r="660">
          <cell r="B660">
            <v>2083099</v>
          </cell>
          <cell r="C660" t="str">
            <v>     财政代缴其他社会保险费支出</v>
          </cell>
          <cell r="D660">
            <v>0</v>
          </cell>
          <cell r="E660">
            <v>0</v>
          </cell>
          <cell r="F660">
            <v>0</v>
          </cell>
          <cell r="G660">
            <v>0</v>
          </cell>
          <cell r="H660">
            <v>0</v>
          </cell>
          <cell r="I660">
            <v>0</v>
          </cell>
          <cell r="J660">
            <v>0</v>
          </cell>
          <cell r="K660">
            <v>0</v>
          </cell>
        </row>
        <row r="660">
          <cell r="S660">
            <v>0</v>
          </cell>
        </row>
        <row r="660">
          <cell r="U660">
            <v>0</v>
          </cell>
        </row>
        <row r="660">
          <cell r="Y660">
            <v>0</v>
          </cell>
          <cell r="Z660">
            <v>0</v>
          </cell>
          <cell r="AA660">
            <v>0</v>
          </cell>
        </row>
        <row r="661">
          <cell r="B661">
            <v>20899</v>
          </cell>
          <cell r="C661" t="str">
            <v>   其他社会保障和就业支出</v>
          </cell>
          <cell r="D661">
            <v>605</v>
          </cell>
          <cell r="E661">
            <v>666</v>
          </cell>
          <cell r="F661">
            <v>575</v>
          </cell>
          <cell r="G661">
            <v>0</v>
          </cell>
          <cell r="H661">
            <v>91</v>
          </cell>
          <cell r="I661">
            <v>0</v>
          </cell>
          <cell r="J661">
            <v>26</v>
          </cell>
          <cell r="K661">
            <v>21</v>
          </cell>
        </row>
        <row r="661">
          <cell r="M661">
            <v>21</v>
          </cell>
        </row>
        <row r="661">
          <cell r="P661">
            <v>0</v>
          </cell>
        </row>
        <row r="661">
          <cell r="S661">
            <v>96</v>
          </cell>
          <cell r="T661">
            <v>-91</v>
          </cell>
          <cell r="U661">
            <v>692</v>
          </cell>
          <cell r="V661">
            <v>0.039039039039039</v>
          </cell>
        </row>
        <row r="661">
          <cell r="Y661">
            <v>692</v>
          </cell>
          <cell r="Z661">
            <v>0</v>
          </cell>
          <cell r="AA661">
            <v>692</v>
          </cell>
        </row>
        <row r="662">
          <cell r="B662">
            <v>2089999</v>
          </cell>
          <cell r="C662" t="str">
            <v>      其他社会保障和就业支出</v>
          </cell>
          <cell r="D662">
            <v>605</v>
          </cell>
          <cell r="E662">
            <v>666</v>
          </cell>
          <cell r="F662">
            <v>575</v>
          </cell>
          <cell r="G662">
            <v>0</v>
          </cell>
          <cell r="H662">
            <v>91</v>
          </cell>
          <cell r="I662">
            <v>0</v>
          </cell>
          <cell r="J662">
            <v>26</v>
          </cell>
          <cell r="K662">
            <v>21</v>
          </cell>
        </row>
        <row r="662">
          <cell r="M662">
            <v>21</v>
          </cell>
        </row>
        <row r="662">
          <cell r="S662">
            <v>96</v>
          </cell>
          <cell r="T662">
            <v>-91</v>
          </cell>
          <cell r="U662">
            <v>692</v>
          </cell>
          <cell r="V662">
            <v>0.039039039039039</v>
          </cell>
        </row>
        <row r="662">
          <cell r="Y662">
            <v>692</v>
          </cell>
          <cell r="Z662">
            <v>0</v>
          </cell>
          <cell r="AA662">
            <v>692</v>
          </cell>
        </row>
        <row r="663">
          <cell r="B663">
            <v>210</v>
          </cell>
          <cell r="C663" t="str">
            <v>九、卫生健康支出</v>
          </cell>
          <cell r="D663">
            <v>16827</v>
          </cell>
          <cell r="E663">
            <v>17908</v>
          </cell>
          <cell r="F663">
            <v>15655</v>
          </cell>
          <cell r="G663">
            <v>611</v>
          </cell>
          <cell r="H663">
            <v>324</v>
          </cell>
          <cell r="I663">
            <v>1318</v>
          </cell>
          <cell r="J663">
            <v>4544</v>
          </cell>
          <cell r="K663">
            <v>724</v>
          </cell>
          <cell r="L663">
            <v>176</v>
          </cell>
          <cell r="M663">
            <v>839</v>
          </cell>
          <cell r="N663">
            <v>161</v>
          </cell>
          <cell r="O663">
            <v>0</v>
          </cell>
          <cell r="P663">
            <v>-452</v>
          </cell>
        </row>
        <row r="663">
          <cell r="S663">
            <v>3950</v>
          </cell>
          <cell r="T663">
            <v>-130</v>
          </cell>
          <cell r="U663">
            <v>22452</v>
          </cell>
          <cell r="V663">
            <v>0.253741344650436</v>
          </cell>
        </row>
        <row r="663">
          <cell r="Y663">
            <v>22452</v>
          </cell>
          <cell r="Z663">
            <v>0</v>
          </cell>
          <cell r="AA663">
            <v>22452</v>
          </cell>
        </row>
        <row r="664">
          <cell r="B664">
            <v>21001</v>
          </cell>
          <cell r="C664" t="str">
            <v>   卫生健康管理事务</v>
          </cell>
          <cell r="D664">
            <v>401</v>
          </cell>
          <cell r="E664">
            <v>492</v>
          </cell>
          <cell r="F664">
            <v>492</v>
          </cell>
          <cell r="G664">
            <v>0</v>
          </cell>
          <cell r="H664">
            <v>0</v>
          </cell>
          <cell r="I664">
            <v>0</v>
          </cell>
          <cell r="J664">
            <v>561</v>
          </cell>
          <cell r="K664">
            <v>561</v>
          </cell>
        </row>
        <row r="664">
          <cell r="M664">
            <v>566</v>
          </cell>
        </row>
        <row r="664">
          <cell r="P664">
            <v>-5</v>
          </cell>
        </row>
        <row r="664">
          <cell r="S664">
            <v>0</v>
          </cell>
          <cell r="T664">
            <v>0</v>
          </cell>
          <cell r="U664">
            <v>1053</v>
          </cell>
          <cell r="V664">
            <v>1.14024390243902</v>
          </cell>
        </row>
        <row r="664">
          <cell r="Y664">
            <v>1053</v>
          </cell>
          <cell r="Z664">
            <v>0</v>
          </cell>
          <cell r="AA664">
            <v>1053</v>
          </cell>
        </row>
        <row r="665">
          <cell r="B665">
            <v>2100101</v>
          </cell>
          <cell r="C665" t="str">
            <v>     行政运行</v>
          </cell>
          <cell r="D665">
            <v>285</v>
          </cell>
          <cell r="E665">
            <v>385</v>
          </cell>
          <cell r="F665">
            <v>385</v>
          </cell>
          <cell r="G665">
            <v>0</v>
          </cell>
          <cell r="H665">
            <v>0</v>
          </cell>
          <cell r="I665">
            <v>0</v>
          </cell>
          <cell r="J665">
            <v>122</v>
          </cell>
          <cell r="K665">
            <v>122</v>
          </cell>
        </row>
        <row r="665">
          <cell r="M665">
            <v>127</v>
          </cell>
        </row>
        <row r="665">
          <cell r="P665">
            <v>-5</v>
          </cell>
        </row>
        <row r="665">
          <cell r="S665">
            <v>0</v>
          </cell>
        </row>
        <row r="665">
          <cell r="U665">
            <v>507</v>
          </cell>
          <cell r="V665">
            <v>0.316883116883117</v>
          </cell>
        </row>
        <row r="665">
          <cell r="Y665">
            <v>507</v>
          </cell>
          <cell r="Z665">
            <v>0</v>
          </cell>
          <cell r="AA665">
            <v>507</v>
          </cell>
        </row>
        <row r="666">
          <cell r="B666">
            <v>2100102</v>
          </cell>
          <cell r="C666" t="str">
            <v>     一般行政管理事务</v>
          </cell>
          <cell r="D666">
            <v>0</v>
          </cell>
          <cell r="E666">
            <v>0</v>
          </cell>
          <cell r="F666">
            <v>0</v>
          </cell>
          <cell r="G666">
            <v>0</v>
          </cell>
          <cell r="H666">
            <v>0</v>
          </cell>
          <cell r="I666">
            <v>0</v>
          </cell>
          <cell r="J666">
            <v>0</v>
          </cell>
          <cell r="K666">
            <v>0</v>
          </cell>
        </row>
        <row r="666">
          <cell r="S666">
            <v>0</v>
          </cell>
        </row>
        <row r="666">
          <cell r="U666">
            <v>0</v>
          </cell>
        </row>
        <row r="666">
          <cell r="Y666">
            <v>0</v>
          </cell>
          <cell r="Z666">
            <v>0</v>
          </cell>
          <cell r="AA666">
            <v>0</v>
          </cell>
        </row>
        <row r="667">
          <cell r="B667">
            <v>2100103</v>
          </cell>
          <cell r="C667" t="str">
            <v>     机关服务</v>
          </cell>
          <cell r="D667">
            <v>0</v>
          </cell>
          <cell r="E667">
            <v>0</v>
          </cell>
          <cell r="F667">
            <v>0</v>
          </cell>
          <cell r="G667">
            <v>0</v>
          </cell>
          <cell r="H667">
            <v>0</v>
          </cell>
          <cell r="I667">
            <v>0</v>
          </cell>
          <cell r="J667">
            <v>0</v>
          </cell>
          <cell r="K667">
            <v>0</v>
          </cell>
        </row>
        <row r="667">
          <cell r="S667">
            <v>0</v>
          </cell>
        </row>
        <row r="667">
          <cell r="U667">
            <v>0</v>
          </cell>
        </row>
        <row r="667">
          <cell r="Y667">
            <v>0</v>
          </cell>
          <cell r="Z667">
            <v>0</v>
          </cell>
          <cell r="AA667">
            <v>0</v>
          </cell>
        </row>
        <row r="668">
          <cell r="B668">
            <v>2100199</v>
          </cell>
          <cell r="C668" t="str">
            <v>     其他卫生健康管理事务支出</v>
          </cell>
          <cell r="D668">
            <v>116</v>
          </cell>
          <cell r="E668">
            <v>107</v>
          </cell>
          <cell r="F668">
            <v>107</v>
          </cell>
          <cell r="G668">
            <v>0</v>
          </cell>
          <cell r="H668">
            <v>0</v>
          </cell>
          <cell r="I668">
            <v>0</v>
          </cell>
          <cell r="J668">
            <v>439</v>
          </cell>
          <cell r="K668">
            <v>439</v>
          </cell>
        </row>
        <row r="668">
          <cell r="M668">
            <v>439</v>
          </cell>
        </row>
        <row r="668">
          <cell r="S668">
            <v>0</v>
          </cell>
        </row>
        <row r="668">
          <cell r="U668">
            <v>546</v>
          </cell>
          <cell r="V668">
            <v>4.10280373831776</v>
          </cell>
        </row>
        <row r="668">
          <cell r="Y668">
            <v>546</v>
          </cell>
          <cell r="Z668">
            <v>0</v>
          </cell>
          <cell r="AA668">
            <v>546</v>
          </cell>
        </row>
        <row r="669">
          <cell r="B669">
            <v>21002</v>
          </cell>
          <cell r="C669" t="str">
            <v>   公立医院</v>
          </cell>
          <cell r="D669">
            <v>1758</v>
          </cell>
          <cell r="E669">
            <v>2204</v>
          </cell>
          <cell r="F669">
            <v>1772</v>
          </cell>
          <cell r="G669">
            <v>0</v>
          </cell>
          <cell r="H669">
            <v>0</v>
          </cell>
          <cell r="I669">
            <v>432</v>
          </cell>
          <cell r="J669">
            <v>675</v>
          </cell>
          <cell r="K669">
            <v>552</v>
          </cell>
        </row>
        <row r="669">
          <cell r="M669">
            <v>453</v>
          </cell>
          <cell r="N669">
            <v>99</v>
          </cell>
        </row>
        <row r="669">
          <cell r="P669">
            <v>0</v>
          </cell>
        </row>
        <row r="669">
          <cell r="S669">
            <v>123</v>
          </cell>
          <cell r="T669">
            <v>0</v>
          </cell>
          <cell r="U669">
            <v>2879</v>
          </cell>
          <cell r="V669">
            <v>0.306261343012704</v>
          </cell>
        </row>
        <row r="669">
          <cell r="Y669">
            <v>2879</v>
          </cell>
          <cell r="Z669">
            <v>0</v>
          </cell>
          <cell r="AA669">
            <v>2879</v>
          </cell>
        </row>
        <row r="670">
          <cell r="B670">
            <v>2100201</v>
          </cell>
          <cell r="C670" t="str">
            <v>     综合医院</v>
          </cell>
          <cell r="D670">
            <v>1046</v>
          </cell>
          <cell r="E670">
            <v>1108</v>
          </cell>
          <cell r="F670">
            <v>1108</v>
          </cell>
          <cell r="G670">
            <v>0</v>
          </cell>
          <cell r="H670">
            <v>0</v>
          </cell>
          <cell r="I670">
            <v>0</v>
          </cell>
          <cell r="J670">
            <v>505</v>
          </cell>
          <cell r="K670">
            <v>505</v>
          </cell>
        </row>
        <row r="670">
          <cell r="M670">
            <v>425</v>
          </cell>
          <cell r="N670">
            <v>80</v>
          </cell>
        </row>
        <row r="670">
          <cell r="S670">
            <v>0</v>
          </cell>
        </row>
        <row r="670">
          <cell r="U670">
            <v>1613</v>
          </cell>
          <cell r="V670">
            <v>0.455776173285199</v>
          </cell>
        </row>
        <row r="670">
          <cell r="Y670">
            <v>1613</v>
          </cell>
          <cell r="Z670">
            <v>0</v>
          </cell>
          <cell r="AA670">
            <v>1613</v>
          </cell>
        </row>
        <row r="671">
          <cell r="B671">
            <v>2100202</v>
          </cell>
          <cell r="C671" t="str">
            <v>     中医（民族）医院</v>
          </cell>
          <cell r="D671">
            <v>704</v>
          </cell>
          <cell r="E671">
            <v>664</v>
          </cell>
          <cell r="F671">
            <v>664</v>
          </cell>
          <cell r="G671">
            <v>0</v>
          </cell>
          <cell r="H671">
            <v>0</v>
          </cell>
          <cell r="I671">
            <v>0</v>
          </cell>
          <cell r="J671">
            <v>47</v>
          </cell>
          <cell r="K671">
            <v>47</v>
          </cell>
        </row>
        <row r="671">
          <cell r="M671">
            <v>28</v>
          </cell>
          <cell r="N671">
            <v>19</v>
          </cell>
        </row>
        <row r="671">
          <cell r="S671">
            <v>0</v>
          </cell>
        </row>
        <row r="671">
          <cell r="U671">
            <v>711</v>
          </cell>
          <cell r="V671">
            <v>0.0707831325301205</v>
          </cell>
        </row>
        <row r="671">
          <cell r="Y671">
            <v>711</v>
          </cell>
          <cell r="Z671">
            <v>0</v>
          </cell>
          <cell r="AA671">
            <v>711</v>
          </cell>
        </row>
        <row r="672">
          <cell r="B672">
            <v>2100203</v>
          </cell>
          <cell r="C672" t="str">
            <v>     传染病医院</v>
          </cell>
          <cell r="D672">
            <v>0</v>
          </cell>
          <cell r="E672">
            <v>0</v>
          </cell>
          <cell r="F672">
            <v>0</v>
          </cell>
          <cell r="G672">
            <v>0</v>
          </cell>
          <cell r="H672">
            <v>0</v>
          </cell>
          <cell r="I672">
            <v>0</v>
          </cell>
          <cell r="J672">
            <v>0</v>
          </cell>
          <cell r="K672">
            <v>0</v>
          </cell>
        </row>
        <row r="672">
          <cell r="S672">
            <v>0</v>
          </cell>
        </row>
        <row r="672">
          <cell r="U672">
            <v>0</v>
          </cell>
        </row>
        <row r="672">
          <cell r="Y672">
            <v>0</v>
          </cell>
          <cell r="Z672">
            <v>0</v>
          </cell>
          <cell r="AA672">
            <v>0</v>
          </cell>
        </row>
        <row r="673">
          <cell r="B673">
            <v>2100204</v>
          </cell>
          <cell r="C673" t="str">
            <v>     职业病防治医院</v>
          </cell>
          <cell r="D673">
            <v>0</v>
          </cell>
          <cell r="E673">
            <v>0</v>
          </cell>
          <cell r="F673">
            <v>0</v>
          </cell>
          <cell r="G673">
            <v>0</v>
          </cell>
          <cell r="H673">
            <v>0</v>
          </cell>
          <cell r="I673">
            <v>0</v>
          </cell>
          <cell r="J673">
            <v>0</v>
          </cell>
          <cell r="K673">
            <v>0</v>
          </cell>
        </row>
        <row r="673">
          <cell r="S673">
            <v>0</v>
          </cell>
        </row>
        <row r="673">
          <cell r="U673">
            <v>0</v>
          </cell>
        </row>
        <row r="673">
          <cell r="Y673">
            <v>0</v>
          </cell>
          <cell r="Z673">
            <v>0</v>
          </cell>
          <cell r="AA673">
            <v>0</v>
          </cell>
        </row>
        <row r="674">
          <cell r="B674">
            <v>2100205</v>
          </cell>
          <cell r="C674" t="str">
            <v>     精神病医院</v>
          </cell>
          <cell r="D674">
            <v>0</v>
          </cell>
          <cell r="E674">
            <v>0</v>
          </cell>
          <cell r="F674">
            <v>0</v>
          </cell>
          <cell r="G674">
            <v>0</v>
          </cell>
          <cell r="H674">
            <v>0</v>
          </cell>
          <cell r="I674">
            <v>0</v>
          </cell>
          <cell r="J674">
            <v>0</v>
          </cell>
          <cell r="K674">
            <v>0</v>
          </cell>
        </row>
        <row r="674">
          <cell r="S674">
            <v>0</v>
          </cell>
        </row>
        <row r="674">
          <cell r="U674">
            <v>0</v>
          </cell>
        </row>
        <row r="674">
          <cell r="Y674">
            <v>0</v>
          </cell>
          <cell r="Z674">
            <v>0</v>
          </cell>
          <cell r="AA674">
            <v>0</v>
          </cell>
        </row>
        <row r="675">
          <cell r="B675">
            <v>2100206</v>
          </cell>
          <cell r="C675" t="str">
            <v>     妇幼保健医院</v>
          </cell>
          <cell r="D675">
            <v>0</v>
          </cell>
          <cell r="E675">
            <v>0</v>
          </cell>
          <cell r="F675">
            <v>0</v>
          </cell>
          <cell r="G675">
            <v>0</v>
          </cell>
          <cell r="H675">
            <v>0</v>
          </cell>
          <cell r="I675">
            <v>0</v>
          </cell>
          <cell r="J675">
            <v>0</v>
          </cell>
          <cell r="K675">
            <v>0</v>
          </cell>
        </row>
        <row r="675">
          <cell r="S675">
            <v>0</v>
          </cell>
        </row>
        <row r="675">
          <cell r="U675">
            <v>0</v>
          </cell>
        </row>
        <row r="675">
          <cell r="Y675">
            <v>0</v>
          </cell>
          <cell r="Z675">
            <v>0</v>
          </cell>
          <cell r="AA675">
            <v>0</v>
          </cell>
        </row>
        <row r="676">
          <cell r="B676">
            <v>2100207</v>
          </cell>
          <cell r="C676" t="str">
            <v>     儿童医院</v>
          </cell>
          <cell r="D676">
            <v>0</v>
          </cell>
          <cell r="E676">
            <v>0</v>
          </cell>
          <cell r="F676">
            <v>0</v>
          </cell>
          <cell r="G676">
            <v>0</v>
          </cell>
          <cell r="H676">
            <v>0</v>
          </cell>
          <cell r="I676">
            <v>0</v>
          </cell>
          <cell r="J676">
            <v>0</v>
          </cell>
          <cell r="K676">
            <v>0</v>
          </cell>
        </row>
        <row r="676">
          <cell r="S676">
            <v>0</v>
          </cell>
        </row>
        <row r="676">
          <cell r="U676">
            <v>0</v>
          </cell>
        </row>
        <row r="676">
          <cell r="Y676">
            <v>0</v>
          </cell>
          <cell r="Z676">
            <v>0</v>
          </cell>
          <cell r="AA676">
            <v>0</v>
          </cell>
        </row>
        <row r="677">
          <cell r="B677">
            <v>2100208</v>
          </cell>
          <cell r="C677" t="str">
            <v>     其他专科医院</v>
          </cell>
          <cell r="D677">
            <v>0</v>
          </cell>
          <cell r="E677">
            <v>0</v>
          </cell>
          <cell r="F677">
            <v>0</v>
          </cell>
          <cell r="G677">
            <v>0</v>
          </cell>
          <cell r="H677">
            <v>0</v>
          </cell>
          <cell r="I677">
            <v>0</v>
          </cell>
          <cell r="J677">
            <v>0</v>
          </cell>
          <cell r="K677">
            <v>0</v>
          </cell>
        </row>
        <row r="677">
          <cell r="S677">
            <v>0</v>
          </cell>
        </row>
        <row r="677">
          <cell r="U677">
            <v>0</v>
          </cell>
        </row>
        <row r="677">
          <cell r="Y677">
            <v>0</v>
          </cell>
          <cell r="Z677">
            <v>0</v>
          </cell>
          <cell r="AA677">
            <v>0</v>
          </cell>
        </row>
        <row r="678">
          <cell r="B678">
            <v>2100209</v>
          </cell>
          <cell r="C678" t="str">
            <v>     福利医院</v>
          </cell>
          <cell r="D678">
            <v>0</v>
          </cell>
          <cell r="E678">
            <v>0</v>
          </cell>
          <cell r="F678">
            <v>0</v>
          </cell>
          <cell r="G678">
            <v>0</v>
          </cell>
          <cell r="H678">
            <v>0</v>
          </cell>
          <cell r="I678">
            <v>0</v>
          </cell>
          <cell r="J678">
            <v>0</v>
          </cell>
          <cell r="K678">
            <v>0</v>
          </cell>
        </row>
        <row r="678">
          <cell r="S678">
            <v>0</v>
          </cell>
        </row>
        <row r="678">
          <cell r="U678">
            <v>0</v>
          </cell>
        </row>
        <row r="678">
          <cell r="Y678">
            <v>0</v>
          </cell>
          <cell r="Z678">
            <v>0</v>
          </cell>
          <cell r="AA678">
            <v>0</v>
          </cell>
        </row>
        <row r="679">
          <cell r="B679">
            <v>2100210</v>
          </cell>
          <cell r="C679" t="str">
            <v>     行业医院</v>
          </cell>
          <cell r="D679">
            <v>0</v>
          </cell>
          <cell r="E679">
            <v>0</v>
          </cell>
          <cell r="F679">
            <v>0</v>
          </cell>
          <cell r="G679">
            <v>0</v>
          </cell>
          <cell r="H679">
            <v>0</v>
          </cell>
          <cell r="I679">
            <v>0</v>
          </cell>
          <cell r="J679">
            <v>0</v>
          </cell>
          <cell r="K679">
            <v>0</v>
          </cell>
        </row>
        <row r="679">
          <cell r="S679">
            <v>0</v>
          </cell>
        </row>
        <row r="679">
          <cell r="U679">
            <v>0</v>
          </cell>
        </row>
        <row r="679">
          <cell r="Y679">
            <v>0</v>
          </cell>
          <cell r="Z679">
            <v>0</v>
          </cell>
          <cell r="AA679">
            <v>0</v>
          </cell>
        </row>
        <row r="680">
          <cell r="B680">
            <v>2100211</v>
          </cell>
          <cell r="C680" t="str">
            <v>     处理医疗欠费</v>
          </cell>
          <cell r="D680">
            <v>0</v>
          </cell>
          <cell r="E680">
            <v>0</v>
          </cell>
          <cell r="F680">
            <v>0</v>
          </cell>
          <cell r="G680">
            <v>0</v>
          </cell>
          <cell r="H680">
            <v>0</v>
          </cell>
          <cell r="I680">
            <v>0</v>
          </cell>
          <cell r="J680">
            <v>0</v>
          </cell>
          <cell r="K680">
            <v>0</v>
          </cell>
        </row>
        <row r="680">
          <cell r="S680">
            <v>0</v>
          </cell>
        </row>
        <row r="680">
          <cell r="U680">
            <v>0</v>
          </cell>
        </row>
        <row r="680">
          <cell r="Y680">
            <v>0</v>
          </cell>
          <cell r="Z680">
            <v>0</v>
          </cell>
          <cell r="AA680">
            <v>0</v>
          </cell>
        </row>
        <row r="681">
          <cell r="B681">
            <v>2100212</v>
          </cell>
          <cell r="C681" t="str">
            <v>     康复医院</v>
          </cell>
          <cell r="D681">
            <v>0</v>
          </cell>
          <cell r="E681">
            <v>0</v>
          </cell>
          <cell r="F681">
            <v>0</v>
          </cell>
          <cell r="G681">
            <v>0</v>
          </cell>
          <cell r="H681">
            <v>0</v>
          </cell>
          <cell r="I681">
            <v>0</v>
          </cell>
          <cell r="J681">
            <v>0</v>
          </cell>
          <cell r="K681">
            <v>0</v>
          </cell>
        </row>
        <row r="681">
          <cell r="S681">
            <v>0</v>
          </cell>
        </row>
        <row r="681">
          <cell r="U681">
            <v>0</v>
          </cell>
        </row>
        <row r="681">
          <cell r="Y681">
            <v>0</v>
          </cell>
          <cell r="Z681">
            <v>0</v>
          </cell>
          <cell r="AA681">
            <v>0</v>
          </cell>
        </row>
        <row r="682">
          <cell r="B682">
            <v>2100299</v>
          </cell>
          <cell r="C682" t="str">
            <v>     其他公立医院支出</v>
          </cell>
          <cell r="D682">
            <v>8</v>
          </cell>
          <cell r="E682">
            <v>432</v>
          </cell>
          <cell r="F682">
            <v>0</v>
          </cell>
          <cell r="G682">
            <v>0</v>
          </cell>
          <cell r="H682">
            <v>0</v>
          </cell>
          <cell r="I682">
            <v>432</v>
          </cell>
          <cell r="J682">
            <v>123</v>
          </cell>
          <cell r="K682">
            <v>0</v>
          </cell>
        </row>
        <row r="682">
          <cell r="S682">
            <v>123</v>
          </cell>
        </row>
        <row r="682">
          <cell r="U682">
            <v>555</v>
          </cell>
          <cell r="V682">
            <v>0.284722222222222</v>
          </cell>
        </row>
        <row r="682">
          <cell r="Y682">
            <v>555</v>
          </cell>
          <cell r="Z682">
            <v>0</v>
          </cell>
          <cell r="AA682">
            <v>555</v>
          </cell>
        </row>
        <row r="683">
          <cell r="B683">
            <v>21003</v>
          </cell>
          <cell r="C683" t="str">
            <v>   基层医疗卫生机构</v>
          </cell>
          <cell r="D683">
            <v>2365</v>
          </cell>
          <cell r="E683">
            <v>2343</v>
          </cell>
          <cell r="F683">
            <v>2169</v>
          </cell>
          <cell r="G683">
            <v>0</v>
          </cell>
          <cell r="H683">
            <v>38</v>
          </cell>
          <cell r="I683">
            <v>136</v>
          </cell>
          <cell r="J683">
            <v>343</v>
          </cell>
          <cell r="K683">
            <v>27</v>
          </cell>
        </row>
        <row r="683">
          <cell r="M683">
            <v>52</v>
          </cell>
        </row>
        <row r="683">
          <cell r="P683">
            <v>-25</v>
          </cell>
        </row>
        <row r="683">
          <cell r="S683">
            <v>309</v>
          </cell>
          <cell r="T683">
            <v>7</v>
          </cell>
          <cell r="U683">
            <v>2686</v>
          </cell>
          <cell r="V683">
            <v>0.146393512590696</v>
          </cell>
        </row>
        <row r="683">
          <cell r="Y683">
            <v>2686</v>
          </cell>
          <cell r="Z683">
            <v>0</v>
          </cell>
          <cell r="AA683">
            <v>2686</v>
          </cell>
        </row>
        <row r="684">
          <cell r="B684">
            <v>2100301</v>
          </cell>
          <cell r="C684" t="str">
            <v>     城市社区卫生机构</v>
          </cell>
          <cell r="D684">
            <v>153</v>
          </cell>
          <cell r="E684">
            <v>140</v>
          </cell>
          <cell r="F684">
            <v>140</v>
          </cell>
          <cell r="G684">
            <v>0</v>
          </cell>
          <cell r="H684">
            <v>0</v>
          </cell>
          <cell r="I684">
            <v>0</v>
          </cell>
          <cell r="J684">
            <v>6</v>
          </cell>
          <cell r="K684">
            <v>6</v>
          </cell>
        </row>
        <row r="684">
          <cell r="M684">
            <v>6</v>
          </cell>
        </row>
        <row r="684">
          <cell r="S684">
            <v>0</v>
          </cell>
        </row>
        <row r="684">
          <cell r="U684">
            <v>146</v>
          </cell>
          <cell r="V684">
            <v>0.0428571428571429</v>
          </cell>
        </row>
        <row r="684">
          <cell r="Y684">
            <v>146</v>
          </cell>
          <cell r="Z684">
            <v>0</v>
          </cell>
          <cell r="AA684">
            <v>146</v>
          </cell>
        </row>
        <row r="685">
          <cell r="B685">
            <v>2100302</v>
          </cell>
          <cell r="C685" t="str">
            <v>     乡镇卫生院</v>
          </cell>
          <cell r="D685">
            <v>2073</v>
          </cell>
          <cell r="E685">
            <v>2004</v>
          </cell>
          <cell r="F685">
            <v>2004</v>
          </cell>
          <cell r="G685">
            <v>0</v>
          </cell>
          <cell r="H685">
            <v>0</v>
          </cell>
          <cell r="I685">
            <v>0</v>
          </cell>
          <cell r="J685">
            <v>46</v>
          </cell>
          <cell r="K685">
            <v>46</v>
          </cell>
        </row>
        <row r="685">
          <cell r="M685">
            <v>46</v>
          </cell>
        </row>
        <row r="685">
          <cell r="S685">
            <v>0</v>
          </cell>
        </row>
        <row r="685">
          <cell r="U685">
            <v>2050</v>
          </cell>
          <cell r="V685">
            <v>0.0229540918163673</v>
          </cell>
        </row>
        <row r="685">
          <cell r="Y685">
            <v>2050</v>
          </cell>
          <cell r="Z685">
            <v>0</v>
          </cell>
          <cell r="AA685">
            <v>2050</v>
          </cell>
        </row>
        <row r="686">
          <cell r="B686">
            <v>2100399</v>
          </cell>
          <cell r="C686" t="str">
            <v>     其他基层医疗卫生机构支出</v>
          </cell>
          <cell r="D686">
            <v>139</v>
          </cell>
          <cell r="E686">
            <v>199</v>
          </cell>
          <cell r="F686">
            <v>25</v>
          </cell>
          <cell r="G686">
            <v>0</v>
          </cell>
          <cell r="H686">
            <v>38</v>
          </cell>
          <cell r="I686">
            <v>136</v>
          </cell>
          <cell r="J686">
            <v>291</v>
          </cell>
          <cell r="K686">
            <v>-25</v>
          </cell>
        </row>
        <row r="686">
          <cell r="P686">
            <v>-25</v>
          </cell>
        </row>
        <row r="686">
          <cell r="S686">
            <v>309</v>
          </cell>
          <cell r="T686">
            <v>7</v>
          </cell>
          <cell r="U686">
            <v>490</v>
          </cell>
          <cell r="V686">
            <v>1.46231155778894</v>
          </cell>
        </row>
        <row r="686">
          <cell r="Y686">
            <v>490</v>
          </cell>
          <cell r="Z686">
            <v>0</v>
          </cell>
          <cell r="AA686">
            <v>490</v>
          </cell>
        </row>
        <row r="687">
          <cell r="B687">
            <v>21004</v>
          </cell>
          <cell r="C687" t="str">
            <v>   公共卫生</v>
          </cell>
          <cell r="D687">
            <v>4057</v>
          </cell>
          <cell r="E687">
            <v>3363</v>
          </cell>
          <cell r="F687">
            <v>2591</v>
          </cell>
          <cell r="G687">
            <v>0</v>
          </cell>
          <cell r="H687">
            <v>73</v>
          </cell>
          <cell r="I687">
            <v>699</v>
          </cell>
          <cell r="J687">
            <v>1953</v>
          </cell>
          <cell r="K687">
            <v>-72</v>
          </cell>
          <cell r="L687">
            <v>176</v>
          </cell>
          <cell r="M687">
            <v>123</v>
          </cell>
          <cell r="N687">
            <v>41</v>
          </cell>
          <cell r="O687">
            <v>0</v>
          </cell>
          <cell r="P687">
            <v>-412</v>
          </cell>
        </row>
        <row r="687">
          <cell r="S687">
            <v>2023</v>
          </cell>
          <cell r="T687">
            <v>2</v>
          </cell>
          <cell r="U687">
            <v>5316</v>
          </cell>
          <cell r="V687">
            <v>0.580731489741302</v>
          </cell>
        </row>
        <row r="687">
          <cell r="Y687">
            <v>5316</v>
          </cell>
          <cell r="Z687">
            <v>0</v>
          </cell>
          <cell r="AA687">
            <v>5316</v>
          </cell>
        </row>
        <row r="688">
          <cell r="B688">
            <v>2100401</v>
          </cell>
          <cell r="C688" t="str">
            <v>     疾病预防控制机构</v>
          </cell>
          <cell r="D688">
            <v>727</v>
          </cell>
          <cell r="E688">
            <v>732</v>
          </cell>
          <cell r="F688">
            <v>732</v>
          </cell>
          <cell r="G688">
            <v>0</v>
          </cell>
          <cell r="H688">
            <v>0</v>
          </cell>
          <cell r="I688">
            <v>0</v>
          </cell>
          <cell r="J688">
            <v>135</v>
          </cell>
          <cell r="K688">
            <v>135</v>
          </cell>
        </row>
        <row r="688">
          <cell r="M688">
            <v>94</v>
          </cell>
          <cell r="N688">
            <v>41</v>
          </cell>
        </row>
        <row r="688">
          <cell r="S688">
            <v>0</v>
          </cell>
        </row>
        <row r="688">
          <cell r="U688">
            <v>867</v>
          </cell>
          <cell r="V688">
            <v>0.184426229508197</v>
          </cell>
        </row>
        <row r="688">
          <cell r="Y688">
            <v>867</v>
          </cell>
          <cell r="Z688">
            <v>0</v>
          </cell>
          <cell r="AA688">
            <v>867</v>
          </cell>
        </row>
        <row r="689">
          <cell r="B689">
            <v>2100402</v>
          </cell>
          <cell r="C689" t="str">
            <v>     卫生监督机构</v>
          </cell>
          <cell r="D689">
            <v>166</v>
          </cell>
          <cell r="E689">
            <v>146</v>
          </cell>
          <cell r="F689">
            <v>146</v>
          </cell>
          <cell r="G689">
            <v>0</v>
          </cell>
          <cell r="H689">
            <v>0</v>
          </cell>
          <cell r="I689">
            <v>0</v>
          </cell>
          <cell r="J689">
            <v>-5</v>
          </cell>
          <cell r="K689">
            <v>-5</v>
          </cell>
        </row>
        <row r="689">
          <cell r="M689">
            <v>-5</v>
          </cell>
        </row>
        <row r="689">
          <cell r="S689">
            <v>0</v>
          </cell>
        </row>
        <row r="689">
          <cell r="U689">
            <v>141</v>
          </cell>
          <cell r="V689">
            <v>-0.0342465753424658</v>
          </cell>
        </row>
        <row r="689">
          <cell r="Y689">
            <v>141</v>
          </cell>
          <cell r="Z689">
            <v>0</v>
          </cell>
          <cell r="AA689">
            <v>141</v>
          </cell>
        </row>
        <row r="690">
          <cell r="B690">
            <v>2100403</v>
          </cell>
          <cell r="C690" t="str">
            <v>     妇幼保健机构</v>
          </cell>
          <cell r="D690">
            <v>812</v>
          </cell>
          <cell r="E690">
            <v>720</v>
          </cell>
          <cell r="F690">
            <v>720</v>
          </cell>
          <cell r="G690">
            <v>0</v>
          </cell>
          <cell r="H690">
            <v>0</v>
          </cell>
          <cell r="I690">
            <v>0</v>
          </cell>
          <cell r="J690">
            <v>29</v>
          </cell>
          <cell r="K690">
            <v>29</v>
          </cell>
        </row>
        <row r="690">
          <cell r="M690">
            <v>29</v>
          </cell>
        </row>
        <row r="690">
          <cell r="S690">
            <v>0</v>
          </cell>
        </row>
        <row r="690">
          <cell r="U690">
            <v>749</v>
          </cell>
          <cell r="V690">
            <v>0.0402777777777778</v>
          </cell>
        </row>
        <row r="690">
          <cell r="Y690">
            <v>749</v>
          </cell>
          <cell r="Z690">
            <v>0</v>
          </cell>
          <cell r="AA690">
            <v>749</v>
          </cell>
        </row>
        <row r="691">
          <cell r="B691">
            <v>2100404</v>
          </cell>
          <cell r="C691" t="str">
            <v>     精神卫生机构</v>
          </cell>
          <cell r="D691">
            <v>0</v>
          </cell>
          <cell r="E691">
            <v>0</v>
          </cell>
          <cell r="F691">
            <v>0</v>
          </cell>
          <cell r="G691">
            <v>0</v>
          </cell>
          <cell r="H691">
            <v>0</v>
          </cell>
          <cell r="I691">
            <v>0</v>
          </cell>
          <cell r="J691">
            <v>0</v>
          </cell>
          <cell r="K691">
            <v>0</v>
          </cell>
        </row>
        <row r="691">
          <cell r="S691">
            <v>0</v>
          </cell>
        </row>
        <row r="691">
          <cell r="U691">
            <v>0</v>
          </cell>
        </row>
        <row r="691">
          <cell r="Y691">
            <v>0</v>
          </cell>
          <cell r="Z691">
            <v>0</v>
          </cell>
          <cell r="AA691">
            <v>0</v>
          </cell>
        </row>
        <row r="692">
          <cell r="B692">
            <v>2100405</v>
          </cell>
          <cell r="C692" t="str">
            <v>     应急救治机构</v>
          </cell>
          <cell r="D692">
            <v>222</v>
          </cell>
          <cell r="E692">
            <v>200</v>
          </cell>
          <cell r="F692">
            <v>200</v>
          </cell>
          <cell r="G692">
            <v>0</v>
          </cell>
          <cell r="H692">
            <v>0</v>
          </cell>
          <cell r="I692">
            <v>0</v>
          </cell>
          <cell r="J692">
            <v>5</v>
          </cell>
          <cell r="K692">
            <v>5</v>
          </cell>
        </row>
        <row r="692">
          <cell r="M692">
            <v>5</v>
          </cell>
        </row>
        <row r="692">
          <cell r="S692">
            <v>0</v>
          </cell>
        </row>
        <row r="692">
          <cell r="U692">
            <v>205</v>
          </cell>
          <cell r="V692">
            <v>0.025</v>
          </cell>
        </row>
        <row r="692">
          <cell r="Y692">
            <v>205</v>
          </cell>
          <cell r="Z692">
            <v>0</v>
          </cell>
          <cell r="AA692">
            <v>205</v>
          </cell>
        </row>
        <row r="693">
          <cell r="B693">
            <v>2100406</v>
          </cell>
          <cell r="C693" t="str">
            <v>     采供血机构</v>
          </cell>
          <cell r="D693">
            <v>0</v>
          </cell>
          <cell r="E693">
            <v>0</v>
          </cell>
          <cell r="F693">
            <v>0</v>
          </cell>
          <cell r="G693">
            <v>0</v>
          </cell>
          <cell r="H693">
            <v>0</v>
          </cell>
          <cell r="I693">
            <v>0</v>
          </cell>
          <cell r="J693">
            <v>0</v>
          </cell>
          <cell r="K693">
            <v>0</v>
          </cell>
        </row>
        <row r="693">
          <cell r="S693">
            <v>0</v>
          </cell>
        </row>
        <row r="693">
          <cell r="U693">
            <v>0</v>
          </cell>
        </row>
        <row r="693">
          <cell r="Y693">
            <v>0</v>
          </cell>
          <cell r="Z693">
            <v>0</v>
          </cell>
          <cell r="AA693">
            <v>0</v>
          </cell>
        </row>
        <row r="694">
          <cell r="B694">
            <v>2100407</v>
          </cell>
          <cell r="C694" t="str">
            <v>     其他专业公共卫生机构</v>
          </cell>
          <cell r="D694">
            <v>0</v>
          </cell>
          <cell r="E694">
            <v>0</v>
          </cell>
          <cell r="F694">
            <v>0</v>
          </cell>
          <cell r="G694">
            <v>0</v>
          </cell>
          <cell r="H694">
            <v>0</v>
          </cell>
          <cell r="I694">
            <v>0</v>
          </cell>
          <cell r="J694">
            <v>0</v>
          </cell>
          <cell r="K694">
            <v>0</v>
          </cell>
        </row>
        <row r="694">
          <cell r="S694">
            <v>0</v>
          </cell>
        </row>
        <row r="694">
          <cell r="U694">
            <v>0</v>
          </cell>
        </row>
        <row r="694">
          <cell r="Y694">
            <v>0</v>
          </cell>
          <cell r="Z694">
            <v>0</v>
          </cell>
          <cell r="AA694">
            <v>0</v>
          </cell>
        </row>
        <row r="695">
          <cell r="B695">
            <v>2100408</v>
          </cell>
          <cell r="C695" t="str">
            <v>     基本公共卫生服务</v>
          </cell>
          <cell r="D695">
            <v>1125</v>
          </cell>
          <cell r="E695">
            <v>847</v>
          </cell>
          <cell r="F695">
            <v>295</v>
          </cell>
          <cell r="G695">
            <v>0</v>
          </cell>
          <cell r="H695">
            <v>42</v>
          </cell>
          <cell r="I695">
            <v>510</v>
          </cell>
          <cell r="J695">
            <v>1571</v>
          </cell>
          <cell r="K695">
            <v>0</v>
          </cell>
        </row>
        <row r="695">
          <cell r="S695">
            <v>1570</v>
          </cell>
          <cell r="T695">
            <v>1</v>
          </cell>
          <cell r="U695">
            <v>2418</v>
          </cell>
          <cell r="V695">
            <v>1.85478158205431</v>
          </cell>
        </row>
        <row r="695">
          <cell r="Y695">
            <v>2418</v>
          </cell>
          <cell r="Z695">
            <v>0</v>
          </cell>
          <cell r="AA695">
            <v>2418</v>
          </cell>
        </row>
        <row r="696">
          <cell r="B696">
            <v>2100409</v>
          </cell>
          <cell r="C696" t="str">
            <v>     重大公共卫生服务</v>
          </cell>
          <cell r="D696">
            <v>172</v>
          </cell>
          <cell r="E696">
            <v>234</v>
          </cell>
          <cell r="F696">
            <v>93</v>
          </cell>
          <cell r="G696">
            <v>0</v>
          </cell>
          <cell r="H696">
            <v>31</v>
          </cell>
          <cell r="I696">
            <v>110</v>
          </cell>
          <cell r="J696">
            <v>454</v>
          </cell>
          <cell r="K696">
            <v>0</v>
          </cell>
        </row>
        <row r="696">
          <cell r="S696">
            <v>453</v>
          </cell>
          <cell r="T696">
            <v>1</v>
          </cell>
          <cell r="U696">
            <v>688</v>
          </cell>
          <cell r="V696">
            <v>1.94017094017094</v>
          </cell>
        </row>
        <row r="696">
          <cell r="Y696">
            <v>688</v>
          </cell>
          <cell r="Z696">
            <v>0</v>
          </cell>
          <cell r="AA696">
            <v>688</v>
          </cell>
        </row>
        <row r="697">
          <cell r="B697">
            <v>2100410</v>
          </cell>
          <cell r="C697" t="str">
            <v>     突发公共卫生事件应急处理</v>
          </cell>
          <cell r="D697">
            <v>818</v>
          </cell>
          <cell r="E697">
            <v>484</v>
          </cell>
          <cell r="F697">
            <v>405</v>
          </cell>
          <cell r="G697">
            <v>0</v>
          </cell>
          <cell r="H697">
            <v>0</v>
          </cell>
          <cell r="I697">
            <v>79</v>
          </cell>
          <cell r="J697">
            <v>-236</v>
          </cell>
          <cell r="K697">
            <v>-236</v>
          </cell>
          <cell r="L697">
            <v>176</v>
          </cell>
        </row>
        <row r="697">
          <cell r="P697">
            <v>-412</v>
          </cell>
        </row>
        <row r="697">
          <cell r="S697">
            <v>0</v>
          </cell>
        </row>
        <row r="697">
          <cell r="U697">
            <v>248</v>
          </cell>
          <cell r="V697">
            <v>-0.487603305785124</v>
          </cell>
        </row>
        <row r="697">
          <cell r="Y697">
            <v>248</v>
          </cell>
          <cell r="Z697">
            <v>0</v>
          </cell>
          <cell r="AA697">
            <v>248</v>
          </cell>
        </row>
        <row r="698">
          <cell r="B698">
            <v>2100499</v>
          </cell>
          <cell r="C698" t="str">
            <v>     其他公共卫生支出</v>
          </cell>
          <cell r="D698">
            <v>15</v>
          </cell>
          <cell r="E698">
            <v>0</v>
          </cell>
          <cell r="F698">
            <v>0</v>
          </cell>
          <cell r="G698">
            <v>0</v>
          </cell>
          <cell r="H698">
            <v>0</v>
          </cell>
          <cell r="I698">
            <v>0</v>
          </cell>
          <cell r="J698">
            <v>0</v>
          </cell>
          <cell r="K698">
            <v>0</v>
          </cell>
        </row>
        <row r="698">
          <cell r="S698">
            <v>0</v>
          </cell>
        </row>
        <row r="698">
          <cell r="U698">
            <v>0</v>
          </cell>
        </row>
        <row r="698">
          <cell r="Y698">
            <v>0</v>
          </cell>
          <cell r="Z698">
            <v>0</v>
          </cell>
          <cell r="AA698">
            <v>0</v>
          </cell>
        </row>
        <row r="699">
          <cell r="B699">
            <v>21006</v>
          </cell>
          <cell r="C699" t="str">
            <v>   中医药</v>
          </cell>
          <cell r="D699">
            <v>0</v>
          </cell>
          <cell r="E699">
            <v>0</v>
          </cell>
          <cell r="F699">
            <v>0</v>
          </cell>
          <cell r="G699">
            <v>0</v>
          </cell>
          <cell r="H699">
            <v>0</v>
          </cell>
          <cell r="I699">
            <v>0</v>
          </cell>
          <cell r="J699">
            <v>50</v>
          </cell>
          <cell r="K699">
            <v>0</v>
          </cell>
        </row>
        <row r="699">
          <cell r="S699">
            <v>50</v>
          </cell>
          <cell r="T699">
            <v>0</v>
          </cell>
          <cell r="U699">
            <v>50</v>
          </cell>
        </row>
        <row r="699">
          <cell r="Y699">
            <v>50</v>
          </cell>
          <cell r="Z699">
            <v>0</v>
          </cell>
          <cell r="AA699">
            <v>50</v>
          </cell>
        </row>
        <row r="700">
          <cell r="B700">
            <v>2100601</v>
          </cell>
          <cell r="C700" t="str">
            <v>     中医（民族医）药专项</v>
          </cell>
          <cell r="D700">
            <v>0</v>
          </cell>
          <cell r="E700">
            <v>0</v>
          </cell>
          <cell r="F700">
            <v>0</v>
          </cell>
          <cell r="G700">
            <v>0</v>
          </cell>
          <cell r="H700">
            <v>0</v>
          </cell>
          <cell r="I700">
            <v>0</v>
          </cell>
          <cell r="J700">
            <v>50</v>
          </cell>
          <cell r="K700">
            <v>0</v>
          </cell>
        </row>
        <row r="700">
          <cell r="S700">
            <v>50</v>
          </cell>
        </row>
        <row r="700">
          <cell r="U700">
            <v>50</v>
          </cell>
        </row>
        <row r="700">
          <cell r="Y700">
            <v>50</v>
          </cell>
          <cell r="Z700">
            <v>0</v>
          </cell>
          <cell r="AA700">
            <v>50</v>
          </cell>
        </row>
        <row r="701">
          <cell r="B701">
            <v>2100699</v>
          </cell>
          <cell r="C701" t="str">
            <v>     其他中医药支出</v>
          </cell>
          <cell r="D701">
            <v>0</v>
          </cell>
          <cell r="E701">
            <v>0</v>
          </cell>
          <cell r="F701">
            <v>0</v>
          </cell>
          <cell r="G701">
            <v>0</v>
          </cell>
          <cell r="H701">
            <v>0</v>
          </cell>
          <cell r="I701">
            <v>0</v>
          </cell>
          <cell r="J701">
            <v>0</v>
          </cell>
          <cell r="K701">
            <v>0</v>
          </cell>
        </row>
        <row r="701">
          <cell r="S701">
            <v>0</v>
          </cell>
        </row>
        <row r="701">
          <cell r="U701">
            <v>0</v>
          </cell>
        </row>
        <row r="701">
          <cell r="Y701">
            <v>0</v>
          </cell>
          <cell r="Z701">
            <v>0</v>
          </cell>
          <cell r="AA701">
            <v>0</v>
          </cell>
        </row>
        <row r="702">
          <cell r="B702">
            <v>21007</v>
          </cell>
          <cell r="C702" t="str">
            <v>   计划生育事务</v>
          </cell>
          <cell r="D702">
            <v>288</v>
          </cell>
          <cell r="E702">
            <v>228</v>
          </cell>
          <cell r="F702">
            <v>125</v>
          </cell>
          <cell r="G702">
            <v>0</v>
          </cell>
          <cell r="H702">
            <v>71</v>
          </cell>
          <cell r="I702">
            <v>32</v>
          </cell>
          <cell r="J702">
            <v>250</v>
          </cell>
          <cell r="K702">
            <v>0</v>
          </cell>
        </row>
        <row r="702">
          <cell r="S702">
            <v>272</v>
          </cell>
          <cell r="T702">
            <v>-22</v>
          </cell>
          <cell r="U702">
            <v>478</v>
          </cell>
          <cell r="V702">
            <v>1.09649122807018</v>
          </cell>
        </row>
        <row r="702">
          <cell r="Y702">
            <v>478</v>
          </cell>
          <cell r="Z702">
            <v>0</v>
          </cell>
          <cell r="AA702">
            <v>478</v>
          </cell>
        </row>
        <row r="703">
          <cell r="B703">
            <v>2100716</v>
          </cell>
          <cell r="C703" t="str">
            <v>     计划生育机构</v>
          </cell>
          <cell r="D703">
            <v>0</v>
          </cell>
          <cell r="E703">
            <v>0</v>
          </cell>
          <cell r="F703">
            <v>0</v>
          </cell>
          <cell r="G703">
            <v>0</v>
          </cell>
          <cell r="H703">
            <v>0</v>
          </cell>
          <cell r="I703">
            <v>0</v>
          </cell>
          <cell r="J703">
            <v>0</v>
          </cell>
          <cell r="K703">
            <v>0</v>
          </cell>
        </row>
        <row r="703">
          <cell r="S703">
            <v>0</v>
          </cell>
        </row>
        <row r="703">
          <cell r="U703">
            <v>0</v>
          </cell>
        </row>
        <row r="703">
          <cell r="Y703">
            <v>0</v>
          </cell>
          <cell r="Z703">
            <v>0</v>
          </cell>
          <cell r="AA703">
            <v>0</v>
          </cell>
        </row>
        <row r="704">
          <cell r="B704">
            <v>2100717</v>
          </cell>
          <cell r="C704" t="str">
            <v>     计划生育服务</v>
          </cell>
          <cell r="D704">
            <v>20</v>
          </cell>
          <cell r="E704">
            <v>71</v>
          </cell>
          <cell r="F704">
            <v>0</v>
          </cell>
          <cell r="G704">
            <v>0</v>
          </cell>
          <cell r="H704">
            <v>71</v>
          </cell>
          <cell r="I704">
            <v>0</v>
          </cell>
          <cell r="J704">
            <v>-22</v>
          </cell>
          <cell r="K704">
            <v>0</v>
          </cell>
        </row>
        <row r="704">
          <cell r="S704">
            <v>0</v>
          </cell>
          <cell r="T704">
            <v>-22</v>
          </cell>
          <cell r="U704">
            <v>49</v>
          </cell>
          <cell r="V704">
            <v>-0.309859154929577</v>
          </cell>
        </row>
        <row r="704">
          <cell r="Y704">
            <v>49</v>
          </cell>
          <cell r="Z704">
            <v>0</v>
          </cell>
          <cell r="AA704">
            <v>49</v>
          </cell>
        </row>
        <row r="705">
          <cell r="B705">
            <v>2100799</v>
          </cell>
          <cell r="C705" t="str">
            <v>     其他计划生育事务支出</v>
          </cell>
          <cell r="D705">
            <v>268</v>
          </cell>
          <cell r="E705">
            <v>157</v>
          </cell>
          <cell r="F705">
            <v>125</v>
          </cell>
          <cell r="G705">
            <v>0</v>
          </cell>
          <cell r="H705">
            <v>0</v>
          </cell>
          <cell r="I705">
            <v>32</v>
          </cell>
          <cell r="J705">
            <v>272</v>
          </cell>
          <cell r="K705">
            <v>0</v>
          </cell>
        </row>
        <row r="705">
          <cell r="S705">
            <v>272</v>
          </cell>
        </row>
        <row r="705">
          <cell r="U705">
            <v>429</v>
          </cell>
          <cell r="V705">
            <v>1.73248407643312</v>
          </cell>
        </row>
        <row r="705">
          <cell r="Y705">
            <v>429</v>
          </cell>
          <cell r="Z705">
            <v>0</v>
          </cell>
          <cell r="AA705">
            <v>429</v>
          </cell>
        </row>
        <row r="706">
          <cell r="B706">
            <v>21011</v>
          </cell>
          <cell r="C706" t="str">
            <v>   行政事业单位医疗</v>
          </cell>
          <cell r="D706">
            <v>5982</v>
          </cell>
          <cell r="E706">
            <v>6707</v>
          </cell>
          <cell r="F706">
            <v>6707</v>
          </cell>
          <cell r="G706">
            <v>0</v>
          </cell>
          <cell r="H706">
            <v>0</v>
          </cell>
          <cell r="I706">
            <v>0</v>
          </cell>
          <cell r="J706">
            <v>83</v>
          </cell>
          <cell r="K706">
            <v>83</v>
          </cell>
        </row>
        <row r="706">
          <cell r="M706">
            <v>83</v>
          </cell>
        </row>
        <row r="706">
          <cell r="P706">
            <v>0</v>
          </cell>
        </row>
        <row r="706">
          <cell r="S706">
            <v>0</v>
          </cell>
          <cell r="T706">
            <v>0</v>
          </cell>
          <cell r="U706">
            <v>6790</v>
          </cell>
          <cell r="V706">
            <v>0.0123751304607127</v>
          </cell>
        </row>
        <row r="706">
          <cell r="Y706">
            <v>6790</v>
          </cell>
          <cell r="Z706">
            <v>0</v>
          </cell>
          <cell r="AA706">
            <v>6790</v>
          </cell>
        </row>
        <row r="707">
          <cell r="B707">
            <v>2101101</v>
          </cell>
          <cell r="C707" t="str">
            <v>     行政单位医疗</v>
          </cell>
          <cell r="D707">
            <v>1070</v>
          </cell>
          <cell r="E707">
            <v>1217</v>
          </cell>
          <cell r="F707">
            <v>1217</v>
          </cell>
          <cell r="G707">
            <v>0</v>
          </cell>
          <cell r="H707">
            <v>0</v>
          </cell>
          <cell r="I707">
            <v>0</v>
          </cell>
          <cell r="J707">
            <v>20</v>
          </cell>
          <cell r="K707">
            <v>20</v>
          </cell>
        </row>
        <row r="707">
          <cell r="M707">
            <v>20</v>
          </cell>
        </row>
        <row r="707">
          <cell r="S707">
            <v>0</v>
          </cell>
        </row>
        <row r="707">
          <cell r="U707">
            <v>1237</v>
          </cell>
          <cell r="V707">
            <v>0.0164338537387017</v>
          </cell>
        </row>
        <row r="707">
          <cell r="Y707">
            <v>1237</v>
          </cell>
          <cell r="Z707">
            <v>0</v>
          </cell>
          <cell r="AA707">
            <v>1237</v>
          </cell>
        </row>
        <row r="708">
          <cell r="B708">
            <v>2101102</v>
          </cell>
          <cell r="C708" t="str">
            <v>     事业单位医疗</v>
          </cell>
          <cell r="D708">
            <v>2343</v>
          </cell>
          <cell r="E708">
            <v>2634</v>
          </cell>
          <cell r="F708">
            <v>2634</v>
          </cell>
          <cell r="G708">
            <v>0</v>
          </cell>
          <cell r="H708">
            <v>0</v>
          </cell>
          <cell r="I708">
            <v>0</v>
          </cell>
          <cell r="J708">
            <v>35</v>
          </cell>
          <cell r="K708">
            <v>35</v>
          </cell>
        </row>
        <row r="708">
          <cell r="M708">
            <v>35</v>
          </cell>
        </row>
        <row r="708">
          <cell r="S708">
            <v>0</v>
          </cell>
        </row>
        <row r="708">
          <cell r="U708">
            <v>2669</v>
          </cell>
          <cell r="V708">
            <v>0.013287775246773</v>
          </cell>
        </row>
        <row r="708">
          <cell r="Y708">
            <v>2669</v>
          </cell>
          <cell r="Z708">
            <v>0</v>
          </cell>
          <cell r="AA708">
            <v>2669</v>
          </cell>
        </row>
        <row r="709">
          <cell r="B709">
            <v>2101103</v>
          </cell>
          <cell r="C709" t="str">
            <v>     公务员医疗补助</v>
          </cell>
          <cell r="D709">
            <v>2569</v>
          </cell>
          <cell r="E709">
            <v>2856</v>
          </cell>
          <cell r="F709">
            <v>2856</v>
          </cell>
          <cell r="G709">
            <v>0</v>
          </cell>
          <cell r="H709">
            <v>0</v>
          </cell>
          <cell r="I709">
            <v>0</v>
          </cell>
          <cell r="J709">
            <v>28</v>
          </cell>
          <cell r="K709">
            <v>28</v>
          </cell>
        </row>
        <row r="709">
          <cell r="M709">
            <v>28</v>
          </cell>
        </row>
        <row r="709">
          <cell r="S709">
            <v>0</v>
          </cell>
        </row>
        <row r="709">
          <cell r="U709">
            <v>2884</v>
          </cell>
          <cell r="V709">
            <v>0.00980392156862745</v>
          </cell>
        </row>
        <row r="709">
          <cell r="Y709">
            <v>2884</v>
          </cell>
          <cell r="Z709">
            <v>0</v>
          </cell>
          <cell r="AA709">
            <v>2884</v>
          </cell>
        </row>
        <row r="710">
          <cell r="B710">
            <v>2101199</v>
          </cell>
          <cell r="C710" t="str">
            <v>     其他行政事业单位医疗支出</v>
          </cell>
          <cell r="D710">
            <v>0</v>
          </cell>
          <cell r="E710">
            <v>0</v>
          </cell>
          <cell r="F710">
            <v>0</v>
          </cell>
          <cell r="G710">
            <v>0</v>
          </cell>
          <cell r="H710">
            <v>0</v>
          </cell>
          <cell r="I710">
            <v>0</v>
          </cell>
          <cell r="J710">
            <v>0</v>
          </cell>
          <cell r="K710">
            <v>0</v>
          </cell>
        </row>
        <row r="710">
          <cell r="S710">
            <v>0</v>
          </cell>
        </row>
        <row r="710">
          <cell r="U710">
            <v>0</v>
          </cell>
        </row>
        <row r="710">
          <cell r="Y710">
            <v>0</v>
          </cell>
          <cell r="Z710">
            <v>0</v>
          </cell>
          <cell r="AA710">
            <v>0</v>
          </cell>
        </row>
        <row r="711">
          <cell r="B711">
            <v>21012</v>
          </cell>
          <cell r="C711" t="str">
            <v>   财政对基本医疗保险基金的补助</v>
          </cell>
          <cell r="D711">
            <v>390</v>
          </cell>
          <cell r="E711">
            <v>557</v>
          </cell>
          <cell r="F711">
            <v>557</v>
          </cell>
          <cell r="G711">
            <v>0</v>
          </cell>
          <cell r="H711">
            <v>0</v>
          </cell>
          <cell r="I711">
            <v>0</v>
          </cell>
          <cell r="J711">
            <v>269</v>
          </cell>
          <cell r="K711">
            <v>0</v>
          </cell>
        </row>
        <row r="711">
          <cell r="O711">
            <v>0</v>
          </cell>
        </row>
        <row r="711">
          <cell r="S711">
            <v>269</v>
          </cell>
          <cell r="T711">
            <v>0</v>
          </cell>
          <cell r="U711">
            <v>826</v>
          </cell>
          <cell r="V711">
            <v>0.48294434470377</v>
          </cell>
        </row>
        <row r="711">
          <cell r="Y711">
            <v>826</v>
          </cell>
          <cell r="Z711">
            <v>0</v>
          </cell>
          <cell r="AA711">
            <v>826</v>
          </cell>
        </row>
        <row r="712">
          <cell r="B712">
            <v>2101201</v>
          </cell>
          <cell r="C712" t="str">
            <v>     财政对职工基本医疗保险基金的补助</v>
          </cell>
          <cell r="D712">
            <v>44</v>
          </cell>
          <cell r="E712">
            <v>0</v>
          </cell>
          <cell r="F712">
            <v>0</v>
          </cell>
          <cell r="G712">
            <v>0</v>
          </cell>
          <cell r="H712">
            <v>0</v>
          </cell>
          <cell r="I712">
            <v>0</v>
          </cell>
          <cell r="J712">
            <v>175</v>
          </cell>
          <cell r="K712">
            <v>175</v>
          </cell>
        </row>
        <row r="712">
          <cell r="O712">
            <v>175</v>
          </cell>
        </row>
        <row r="712">
          <cell r="S712">
            <v>0</v>
          </cell>
        </row>
        <row r="712">
          <cell r="U712">
            <v>175</v>
          </cell>
        </row>
        <row r="712">
          <cell r="Y712">
            <v>175</v>
          </cell>
          <cell r="Z712">
            <v>0</v>
          </cell>
          <cell r="AA712">
            <v>175</v>
          </cell>
        </row>
        <row r="713">
          <cell r="B713">
            <v>2101202</v>
          </cell>
          <cell r="C713" t="str">
            <v>     财政对城乡居民基本医疗保险基金的补助</v>
          </cell>
          <cell r="D713">
            <v>346</v>
          </cell>
          <cell r="E713">
            <v>557</v>
          </cell>
          <cell r="F713">
            <v>557</v>
          </cell>
          <cell r="G713">
            <v>0</v>
          </cell>
          <cell r="H713">
            <v>0</v>
          </cell>
          <cell r="I713">
            <v>0</v>
          </cell>
          <cell r="J713">
            <v>94</v>
          </cell>
          <cell r="K713">
            <v>-175</v>
          </cell>
        </row>
        <row r="713">
          <cell r="O713">
            <v>-175</v>
          </cell>
        </row>
        <row r="713">
          <cell r="S713">
            <v>269</v>
          </cell>
        </row>
        <row r="713">
          <cell r="U713">
            <v>651</v>
          </cell>
          <cell r="V713">
            <v>0.168761220825853</v>
          </cell>
        </row>
        <row r="713">
          <cell r="Y713">
            <v>651</v>
          </cell>
          <cell r="Z713">
            <v>0</v>
          </cell>
          <cell r="AA713">
            <v>651</v>
          </cell>
        </row>
        <row r="714">
          <cell r="B714">
            <v>2101299</v>
          </cell>
          <cell r="C714" t="str">
            <v>     财政对其他基本医疗保险基金的补助</v>
          </cell>
          <cell r="D714">
            <v>0</v>
          </cell>
          <cell r="E714">
            <v>0</v>
          </cell>
          <cell r="F714">
            <v>0</v>
          </cell>
          <cell r="G714">
            <v>0</v>
          </cell>
          <cell r="H714">
            <v>0</v>
          </cell>
          <cell r="I714">
            <v>0</v>
          </cell>
          <cell r="J714">
            <v>0</v>
          </cell>
          <cell r="K714">
            <v>0</v>
          </cell>
        </row>
        <row r="714">
          <cell r="S714">
            <v>0</v>
          </cell>
        </row>
        <row r="714">
          <cell r="U714">
            <v>0</v>
          </cell>
        </row>
        <row r="714">
          <cell r="Y714">
            <v>0</v>
          </cell>
          <cell r="Z714">
            <v>0</v>
          </cell>
          <cell r="AA714">
            <v>0</v>
          </cell>
        </row>
        <row r="715">
          <cell r="B715">
            <v>21013</v>
          </cell>
          <cell r="C715" t="str">
            <v>   医疗救助</v>
          </cell>
          <cell r="D715">
            <v>1067</v>
          </cell>
          <cell r="E715">
            <v>1288</v>
          </cell>
          <cell r="F715">
            <v>650</v>
          </cell>
          <cell r="G715">
            <v>510</v>
          </cell>
          <cell r="H715">
            <v>128</v>
          </cell>
          <cell r="I715">
            <v>0</v>
          </cell>
          <cell r="J715">
            <v>-91</v>
          </cell>
          <cell r="K715">
            <v>-300</v>
          </cell>
        </row>
        <row r="715">
          <cell r="M715">
            <v>-300</v>
          </cell>
        </row>
        <row r="715">
          <cell r="P715">
            <v>0</v>
          </cell>
        </row>
        <row r="715">
          <cell r="S715">
            <v>327</v>
          </cell>
          <cell r="T715">
            <v>-118</v>
          </cell>
          <cell r="U715">
            <v>1197</v>
          </cell>
          <cell r="V715">
            <v>-0.0706521739130435</v>
          </cell>
        </row>
        <row r="715">
          <cell r="Y715">
            <v>1197</v>
          </cell>
          <cell r="Z715">
            <v>0</v>
          </cell>
          <cell r="AA715">
            <v>1197</v>
          </cell>
        </row>
        <row r="716">
          <cell r="B716">
            <v>2101301</v>
          </cell>
          <cell r="C716" t="str">
            <v>     城乡医疗救助</v>
          </cell>
          <cell r="D716">
            <v>1014</v>
          </cell>
          <cell r="E716">
            <v>1283</v>
          </cell>
          <cell r="F716">
            <v>650</v>
          </cell>
          <cell r="G716">
            <v>510</v>
          </cell>
          <cell r="H716">
            <v>123</v>
          </cell>
          <cell r="I716">
            <v>0</v>
          </cell>
          <cell r="J716">
            <v>-86</v>
          </cell>
          <cell r="K716">
            <v>-300</v>
          </cell>
        </row>
        <row r="716">
          <cell r="M716">
            <v>-300</v>
          </cell>
        </row>
        <row r="716">
          <cell r="S716">
            <v>327</v>
          </cell>
          <cell r="T716">
            <v>-113</v>
          </cell>
          <cell r="U716">
            <v>1197</v>
          </cell>
          <cell r="V716">
            <v>-0.0670303975058457</v>
          </cell>
        </row>
        <row r="716">
          <cell r="Y716">
            <v>1197</v>
          </cell>
          <cell r="Z716">
            <v>0</v>
          </cell>
          <cell r="AA716">
            <v>1197</v>
          </cell>
        </row>
        <row r="717">
          <cell r="B717">
            <v>2101302</v>
          </cell>
          <cell r="C717" t="str">
            <v>     疾病应急救助</v>
          </cell>
          <cell r="D717">
            <v>0</v>
          </cell>
          <cell r="E717">
            <v>0</v>
          </cell>
          <cell r="F717">
            <v>0</v>
          </cell>
          <cell r="G717">
            <v>0</v>
          </cell>
          <cell r="H717">
            <v>0</v>
          </cell>
          <cell r="I717">
            <v>0</v>
          </cell>
          <cell r="J717">
            <v>0</v>
          </cell>
          <cell r="K717">
            <v>0</v>
          </cell>
        </row>
        <row r="717">
          <cell r="S717">
            <v>0</v>
          </cell>
        </row>
        <row r="717">
          <cell r="U717">
            <v>0</v>
          </cell>
        </row>
        <row r="717">
          <cell r="Y717">
            <v>0</v>
          </cell>
          <cell r="Z717">
            <v>0</v>
          </cell>
          <cell r="AA717">
            <v>0</v>
          </cell>
        </row>
        <row r="718">
          <cell r="B718">
            <v>2101399</v>
          </cell>
          <cell r="C718" t="str">
            <v>     其他医疗救助支出</v>
          </cell>
          <cell r="D718">
            <v>53</v>
          </cell>
          <cell r="E718">
            <v>5</v>
          </cell>
          <cell r="F718">
            <v>0</v>
          </cell>
          <cell r="G718">
            <v>0</v>
          </cell>
          <cell r="H718">
            <v>5</v>
          </cell>
          <cell r="I718">
            <v>0</v>
          </cell>
          <cell r="J718">
            <v>-5</v>
          </cell>
          <cell r="K718">
            <v>0</v>
          </cell>
        </row>
        <row r="718">
          <cell r="S718">
            <v>0</v>
          </cell>
          <cell r="T718">
            <v>-5</v>
          </cell>
          <cell r="U718">
            <v>0</v>
          </cell>
          <cell r="V718">
            <v>-1</v>
          </cell>
        </row>
        <row r="718">
          <cell r="Y718">
            <v>0</v>
          </cell>
          <cell r="Z718">
            <v>0</v>
          </cell>
          <cell r="AA718">
            <v>0</v>
          </cell>
        </row>
        <row r="719">
          <cell r="B719">
            <v>21014</v>
          </cell>
          <cell r="C719" t="str">
            <v>   优抚对象医疗</v>
          </cell>
          <cell r="D719">
            <v>93</v>
          </cell>
          <cell r="E719">
            <v>247</v>
          </cell>
          <cell r="F719">
            <v>157</v>
          </cell>
          <cell r="G719">
            <v>86</v>
          </cell>
          <cell r="H719">
            <v>4</v>
          </cell>
          <cell r="I719">
            <v>0</v>
          </cell>
          <cell r="J719">
            <v>-126</v>
          </cell>
          <cell r="K719">
            <v>-130</v>
          </cell>
        </row>
        <row r="719">
          <cell r="M719">
            <v>-130</v>
          </cell>
        </row>
        <row r="719">
          <cell r="O719">
            <v>0</v>
          </cell>
          <cell r="P719">
            <v>0</v>
          </cell>
        </row>
        <row r="719">
          <cell r="S719">
            <v>8</v>
          </cell>
          <cell r="T719">
            <v>-4</v>
          </cell>
          <cell r="U719">
            <v>121</v>
          </cell>
          <cell r="V719">
            <v>-0.510121457489879</v>
          </cell>
        </row>
        <row r="719">
          <cell r="Y719">
            <v>121</v>
          </cell>
          <cell r="Z719">
            <v>0</v>
          </cell>
          <cell r="AA719">
            <v>121</v>
          </cell>
        </row>
        <row r="720">
          <cell r="B720">
            <v>2101401</v>
          </cell>
          <cell r="C720" t="str">
            <v>     优抚对象医疗补助</v>
          </cell>
          <cell r="D720">
            <v>93</v>
          </cell>
          <cell r="E720">
            <v>247</v>
          </cell>
          <cell r="F720">
            <v>157</v>
          </cell>
          <cell r="G720">
            <v>86</v>
          </cell>
          <cell r="H720">
            <v>4</v>
          </cell>
          <cell r="I720">
            <v>0</v>
          </cell>
          <cell r="J720">
            <v>-126</v>
          </cell>
          <cell r="K720">
            <v>-130</v>
          </cell>
        </row>
        <row r="720">
          <cell r="M720">
            <v>-130</v>
          </cell>
        </row>
        <row r="720">
          <cell r="S720">
            <v>8</v>
          </cell>
          <cell r="T720">
            <v>-4</v>
          </cell>
          <cell r="U720">
            <v>121</v>
          </cell>
          <cell r="V720">
            <v>-0.510121457489879</v>
          </cell>
        </row>
        <row r="720">
          <cell r="Y720">
            <v>121</v>
          </cell>
          <cell r="Z720">
            <v>0</v>
          </cell>
          <cell r="AA720">
            <v>121</v>
          </cell>
        </row>
        <row r="721">
          <cell r="B721">
            <v>2101499</v>
          </cell>
          <cell r="C721" t="str">
            <v>     其他优抚对象医疗支出</v>
          </cell>
          <cell r="D721">
            <v>0</v>
          </cell>
          <cell r="E721">
            <v>0</v>
          </cell>
          <cell r="F721">
            <v>0</v>
          </cell>
          <cell r="G721">
            <v>0</v>
          </cell>
          <cell r="H721">
            <v>0</v>
          </cell>
          <cell r="I721">
            <v>0</v>
          </cell>
          <cell r="J721">
            <v>0</v>
          </cell>
          <cell r="K721">
            <v>0</v>
          </cell>
        </row>
        <row r="721">
          <cell r="S721">
            <v>0</v>
          </cell>
        </row>
        <row r="721">
          <cell r="U721">
            <v>0</v>
          </cell>
          <cell r="V721" t="e">
            <v>#DIV/0!</v>
          </cell>
        </row>
        <row r="721">
          <cell r="Y721">
            <v>0</v>
          </cell>
          <cell r="Z721">
            <v>0</v>
          </cell>
          <cell r="AA721">
            <v>0</v>
          </cell>
        </row>
        <row r="722">
          <cell r="B722">
            <v>21015</v>
          </cell>
          <cell r="C722" t="str">
            <v>   医疗保障管理事务</v>
          </cell>
          <cell r="D722">
            <v>331</v>
          </cell>
          <cell r="E722">
            <v>363</v>
          </cell>
          <cell r="F722">
            <v>348</v>
          </cell>
          <cell r="G722">
            <v>15</v>
          </cell>
          <cell r="H722">
            <v>0</v>
          </cell>
          <cell r="I722">
            <v>0</v>
          </cell>
          <cell r="J722">
            <v>-12</v>
          </cell>
          <cell r="K722">
            <v>-20</v>
          </cell>
        </row>
        <row r="722">
          <cell r="M722">
            <v>-10</v>
          </cell>
        </row>
        <row r="722">
          <cell r="O722">
            <v>0</v>
          </cell>
          <cell r="P722">
            <v>-10</v>
          </cell>
        </row>
        <row r="722">
          <cell r="S722">
            <v>8</v>
          </cell>
          <cell r="T722">
            <v>0</v>
          </cell>
          <cell r="U722">
            <v>351</v>
          </cell>
          <cell r="V722">
            <v>-0.0330578512396694</v>
          </cell>
        </row>
        <row r="722">
          <cell r="Y722">
            <v>351</v>
          </cell>
          <cell r="Z722">
            <v>0</v>
          </cell>
          <cell r="AA722">
            <v>351</v>
          </cell>
        </row>
        <row r="723">
          <cell r="B723">
            <v>2101501</v>
          </cell>
          <cell r="C723" t="str">
            <v>     行政运行</v>
          </cell>
          <cell r="D723">
            <v>310</v>
          </cell>
          <cell r="E723">
            <v>306</v>
          </cell>
          <cell r="F723">
            <v>306</v>
          </cell>
          <cell r="G723">
            <v>0</v>
          </cell>
          <cell r="H723">
            <v>0</v>
          </cell>
          <cell r="I723">
            <v>0</v>
          </cell>
          <cell r="J723">
            <v>-10</v>
          </cell>
          <cell r="K723">
            <v>-10</v>
          </cell>
        </row>
        <row r="723">
          <cell r="M723">
            <v>-10</v>
          </cell>
        </row>
        <row r="723">
          <cell r="S723">
            <v>0</v>
          </cell>
        </row>
        <row r="723">
          <cell r="U723">
            <v>296</v>
          </cell>
          <cell r="V723">
            <v>-0.0326797385620915</v>
          </cell>
        </row>
        <row r="723">
          <cell r="Y723">
            <v>296</v>
          </cell>
          <cell r="Z723">
            <v>0</v>
          </cell>
          <cell r="AA723">
            <v>296</v>
          </cell>
        </row>
        <row r="724">
          <cell r="B724">
            <v>2101502</v>
          </cell>
          <cell r="C724" t="str">
            <v>     一般行政管理事务</v>
          </cell>
          <cell r="D724">
            <v>0</v>
          </cell>
          <cell r="E724">
            <v>0</v>
          </cell>
          <cell r="F724">
            <v>0</v>
          </cell>
          <cell r="G724">
            <v>0</v>
          </cell>
          <cell r="H724">
            <v>0</v>
          </cell>
          <cell r="I724">
            <v>0</v>
          </cell>
          <cell r="J724">
            <v>0</v>
          </cell>
          <cell r="K724">
            <v>0</v>
          </cell>
        </row>
        <row r="724">
          <cell r="S724">
            <v>0</v>
          </cell>
        </row>
        <row r="724">
          <cell r="U724">
            <v>0</v>
          </cell>
        </row>
        <row r="724">
          <cell r="Y724">
            <v>0</v>
          </cell>
          <cell r="Z724">
            <v>0</v>
          </cell>
          <cell r="AA724">
            <v>0</v>
          </cell>
        </row>
        <row r="725">
          <cell r="B725">
            <v>2101503</v>
          </cell>
          <cell r="C725" t="str">
            <v>     机关服务</v>
          </cell>
          <cell r="D725">
            <v>0</v>
          </cell>
          <cell r="E725">
            <v>0</v>
          </cell>
          <cell r="F725">
            <v>0</v>
          </cell>
          <cell r="G725">
            <v>0</v>
          </cell>
          <cell r="H725">
            <v>0</v>
          </cell>
          <cell r="I725">
            <v>0</v>
          </cell>
          <cell r="J725">
            <v>0</v>
          </cell>
          <cell r="K725">
            <v>0</v>
          </cell>
        </row>
        <row r="725">
          <cell r="S725">
            <v>0</v>
          </cell>
        </row>
        <row r="725">
          <cell r="U725">
            <v>0</v>
          </cell>
        </row>
        <row r="725">
          <cell r="Y725">
            <v>0</v>
          </cell>
          <cell r="Z725">
            <v>0</v>
          </cell>
          <cell r="AA725">
            <v>0</v>
          </cell>
        </row>
        <row r="726">
          <cell r="B726">
            <v>2101504</v>
          </cell>
          <cell r="C726" t="str">
            <v>     信息化建设</v>
          </cell>
          <cell r="D726">
            <v>0</v>
          </cell>
          <cell r="E726">
            <v>0</v>
          </cell>
          <cell r="F726">
            <v>0</v>
          </cell>
          <cell r="G726">
            <v>0</v>
          </cell>
          <cell r="H726">
            <v>0</v>
          </cell>
          <cell r="I726">
            <v>0</v>
          </cell>
          <cell r="J726">
            <v>0</v>
          </cell>
          <cell r="K726">
            <v>0</v>
          </cell>
        </row>
        <row r="726">
          <cell r="S726">
            <v>0</v>
          </cell>
        </row>
        <row r="726">
          <cell r="U726">
            <v>0</v>
          </cell>
        </row>
        <row r="726">
          <cell r="Y726">
            <v>0</v>
          </cell>
          <cell r="Z726">
            <v>0</v>
          </cell>
          <cell r="AA726">
            <v>0</v>
          </cell>
        </row>
        <row r="727">
          <cell r="B727">
            <v>2101505</v>
          </cell>
          <cell r="C727" t="str">
            <v>     医疗保障政策管理</v>
          </cell>
          <cell r="D727">
            <v>15</v>
          </cell>
          <cell r="E727">
            <v>42</v>
          </cell>
          <cell r="F727">
            <v>27</v>
          </cell>
          <cell r="G727">
            <v>15</v>
          </cell>
          <cell r="H727">
            <v>0</v>
          </cell>
          <cell r="I727">
            <v>0</v>
          </cell>
          <cell r="J727">
            <v>-2</v>
          </cell>
          <cell r="K727">
            <v>-10</v>
          </cell>
        </row>
        <row r="727">
          <cell r="P727">
            <v>-10</v>
          </cell>
        </row>
        <row r="727">
          <cell r="S727">
            <v>8</v>
          </cell>
        </row>
        <row r="727">
          <cell r="U727">
            <v>40</v>
          </cell>
          <cell r="V727">
            <v>-0.0476190476190476</v>
          </cell>
        </row>
        <row r="727">
          <cell r="Y727">
            <v>40</v>
          </cell>
          <cell r="Z727">
            <v>0</v>
          </cell>
          <cell r="AA727">
            <v>40</v>
          </cell>
        </row>
        <row r="728">
          <cell r="B728">
            <v>2101506</v>
          </cell>
          <cell r="C728" t="str">
            <v>     医疗保障经办事务</v>
          </cell>
          <cell r="D728">
            <v>6</v>
          </cell>
          <cell r="E728">
            <v>15</v>
          </cell>
          <cell r="F728">
            <v>15</v>
          </cell>
          <cell r="G728">
            <v>0</v>
          </cell>
          <cell r="H728">
            <v>0</v>
          </cell>
          <cell r="I728">
            <v>0</v>
          </cell>
          <cell r="J728">
            <v>0</v>
          </cell>
          <cell r="K728">
            <v>0</v>
          </cell>
        </row>
        <row r="728">
          <cell r="S728">
            <v>0</v>
          </cell>
        </row>
        <row r="728">
          <cell r="U728">
            <v>15</v>
          </cell>
          <cell r="V728">
            <v>0</v>
          </cell>
        </row>
        <row r="728">
          <cell r="Y728">
            <v>15</v>
          </cell>
          <cell r="Z728">
            <v>0</v>
          </cell>
          <cell r="AA728">
            <v>15</v>
          </cell>
        </row>
        <row r="729">
          <cell r="B729">
            <v>2101550</v>
          </cell>
          <cell r="C729" t="str">
            <v>     事业运行</v>
          </cell>
          <cell r="D729">
            <v>0</v>
          </cell>
          <cell r="E729">
            <v>0</v>
          </cell>
          <cell r="F729">
            <v>0</v>
          </cell>
          <cell r="G729">
            <v>0</v>
          </cell>
          <cell r="H729">
            <v>0</v>
          </cell>
          <cell r="I729">
            <v>0</v>
          </cell>
          <cell r="J729">
            <v>0</v>
          </cell>
          <cell r="K729">
            <v>0</v>
          </cell>
        </row>
        <row r="729">
          <cell r="S729">
            <v>0</v>
          </cell>
        </row>
        <row r="729">
          <cell r="U729">
            <v>0</v>
          </cell>
        </row>
        <row r="729">
          <cell r="Y729">
            <v>0</v>
          </cell>
          <cell r="Z729">
            <v>0</v>
          </cell>
          <cell r="AA729">
            <v>0</v>
          </cell>
        </row>
        <row r="730">
          <cell r="B730">
            <v>2101599</v>
          </cell>
          <cell r="C730" t="str">
            <v>     其他医疗保障管理事务支出</v>
          </cell>
          <cell r="D730">
            <v>0</v>
          </cell>
          <cell r="E730">
            <v>0</v>
          </cell>
          <cell r="F730">
            <v>0</v>
          </cell>
          <cell r="G730">
            <v>0</v>
          </cell>
          <cell r="H730">
            <v>0</v>
          </cell>
          <cell r="I730">
            <v>0</v>
          </cell>
          <cell r="J730">
            <v>0</v>
          </cell>
          <cell r="K730">
            <v>0</v>
          </cell>
        </row>
        <row r="730">
          <cell r="S730">
            <v>0</v>
          </cell>
        </row>
        <row r="730">
          <cell r="U730">
            <v>0</v>
          </cell>
        </row>
        <row r="730">
          <cell r="Y730">
            <v>0</v>
          </cell>
          <cell r="Z730">
            <v>0</v>
          </cell>
          <cell r="AA730">
            <v>0</v>
          </cell>
        </row>
        <row r="731">
          <cell r="B731">
            <v>21016</v>
          </cell>
          <cell r="C731" t="str">
            <v>   老龄卫生健康事务</v>
          </cell>
          <cell r="D731">
            <v>57</v>
          </cell>
          <cell r="E731">
            <v>97</v>
          </cell>
          <cell r="F731">
            <v>87</v>
          </cell>
          <cell r="G731">
            <v>0</v>
          </cell>
          <cell r="H731">
            <v>10</v>
          </cell>
          <cell r="I731">
            <v>0</v>
          </cell>
          <cell r="J731">
            <v>24</v>
          </cell>
          <cell r="K731">
            <v>23</v>
          </cell>
        </row>
        <row r="731">
          <cell r="M731">
            <v>2</v>
          </cell>
          <cell r="N731">
            <v>21</v>
          </cell>
        </row>
        <row r="731">
          <cell r="P731">
            <v>0</v>
          </cell>
        </row>
        <row r="731">
          <cell r="S731">
            <v>0</v>
          </cell>
          <cell r="T731">
            <v>1</v>
          </cell>
          <cell r="U731">
            <v>121</v>
          </cell>
          <cell r="V731">
            <v>0.247422680412371</v>
          </cell>
        </row>
        <row r="731">
          <cell r="Y731">
            <v>121</v>
          </cell>
          <cell r="Z731">
            <v>0</v>
          </cell>
          <cell r="AA731">
            <v>121</v>
          </cell>
        </row>
        <row r="732">
          <cell r="B732">
            <v>2101601</v>
          </cell>
          <cell r="C732" t="str">
            <v>     老龄卫生健康事务</v>
          </cell>
          <cell r="D732">
            <v>57</v>
          </cell>
          <cell r="E732">
            <v>97</v>
          </cell>
          <cell r="F732">
            <v>87</v>
          </cell>
          <cell r="G732">
            <v>0</v>
          </cell>
          <cell r="H732">
            <v>10</v>
          </cell>
          <cell r="I732">
            <v>0</v>
          </cell>
          <cell r="J732">
            <v>24</v>
          </cell>
          <cell r="K732">
            <v>23</v>
          </cell>
        </row>
        <row r="732">
          <cell r="M732">
            <v>2</v>
          </cell>
          <cell r="N732">
            <v>21</v>
          </cell>
        </row>
        <row r="732">
          <cell r="S732">
            <v>0</v>
          </cell>
          <cell r="T732">
            <v>1</v>
          </cell>
          <cell r="U732">
            <v>121</v>
          </cell>
          <cell r="V732">
            <v>0.247422680412371</v>
          </cell>
        </row>
        <row r="732">
          <cell r="Y732">
            <v>121</v>
          </cell>
          <cell r="Z732">
            <v>0</v>
          </cell>
          <cell r="AA732">
            <v>121</v>
          </cell>
        </row>
        <row r="733">
          <cell r="B733">
            <v>21099</v>
          </cell>
          <cell r="C733" t="str">
            <v>   其他卫生健康支出</v>
          </cell>
          <cell r="D733">
            <v>38</v>
          </cell>
          <cell r="E733">
            <v>19</v>
          </cell>
          <cell r="F733">
            <v>0</v>
          </cell>
          <cell r="G733">
            <v>0</v>
          </cell>
          <cell r="H733">
            <v>0</v>
          </cell>
          <cell r="I733">
            <v>19</v>
          </cell>
          <cell r="J733">
            <v>565</v>
          </cell>
          <cell r="K733">
            <v>0</v>
          </cell>
        </row>
        <row r="733">
          <cell r="S733">
            <v>561</v>
          </cell>
          <cell r="T733">
            <v>4</v>
          </cell>
          <cell r="U733">
            <v>584</v>
          </cell>
          <cell r="V733">
            <v>29.7368421052632</v>
          </cell>
        </row>
        <row r="733">
          <cell r="Y733">
            <v>584</v>
          </cell>
          <cell r="Z733">
            <v>0</v>
          </cell>
          <cell r="AA733">
            <v>584</v>
          </cell>
        </row>
        <row r="734">
          <cell r="B734">
            <v>2109999</v>
          </cell>
          <cell r="C734" t="str">
            <v>     其他卫生健康支出</v>
          </cell>
          <cell r="D734">
            <v>38</v>
          </cell>
          <cell r="E734">
            <v>19</v>
          </cell>
          <cell r="F734">
            <v>0</v>
          </cell>
          <cell r="G734">
            <v>0</v>
          </cell>
          <cell r="H734">
            <v>0</v>
          </cell>
          <cell r="I734">
            <v>19</v>
          </cell>
          <cell r="J734">
            <v>565</v>
          </cell>
          <cell r="K734">
            <v>0</v>
          </cell>
        </row>
        <row r="734">
          <cell r="S734">
            <v>561</v>
          </cell>
          <cell r="T734">
            <v>4</v>
          </cell>
          <cell r="U734">
            <v>584</v>
          </cell>
          <cell r="V734">
            <v>29.7368421052632</v>
          </cell>
        </row>
        <row r="734">
          <cell r="Y734">
            <v>584</v>
          </cell>
          <cell r="Z734">
            <v>0</v>
          </cell>
          <cell r="AA734">
            <v>584</v>
          </cell>
        </row>
        <row r="735">
          <cell r="B735">
            <v>211</v>
          </cell>
          <cell r="C735" t="str">
            <v>十、节能环保支出</v>
          </cell>
          <cell r="D735">
            <v>33229</v>
          </cell>
          <cell r="E735">
            <v>45173</v>
          </cell>
          <cell r="F735">
            <v>4558</v>
          </cell>
          <cell r="G735">
            <v>140</v>
          </cell>
          <cell r="H735">
            <v>20105</v>
          </cell>
          <cell r="I735">
            <v>20370</v>
          </cell>
          <cell r="J735">
            <v>62481</v>
          </cell>
          <cell r="K735">
            <v>12331</v>
          </cell>
        </row>
        <row r="735">
          <cell r="M735">
            <v>94</v>
          </cell>
          <cell r="N735">
            <v>307</v>
          </cell>
          <cell r="O735">
            <v>12032</v>
          </cell>
          <cell r="P735">
            <v>-102</v>
          </cell>
        </row>
        <row r="735">
          <cell r="S735">
            <v>0</v>
          </cell>
          <cell r="T735">
            <v>50150</v>
          </cell>
          <cell r="U735">
            <v>107654</v>
          </cell>
          <cell r="V735">
            <v>1.38314922630775</v>
          </cell>
        </row>
        <row r="735">
          <cell r="Y735">
            <v>107654</v>
          </cell>
          <cell r="Z735">
            <v>-67531</v>
          </cell>
          <cell r="AA735">
            <v>40123</v>
          </cell>
        </row>
        <row r="736">
          <cell r="B736">
            <v>21101</v>
          </cell>
          <cell r="C736" t="str">
            <v>   环境保护管理事务</v>
          </cell>
          <cell r="D736">
            <v>1351</v>
          </cell>
          <cell r="E736">
            <v>1261</v>
          </cell>
          <cell r="F736">
            <v>1261</v>
          </cell>
          <cell r="G736">
            <v>0</v>
          </cell>
          <cell r="H736">
            <v>0</v>
          </cell>
          <cell r="I736">
            <v>0</v>
          </cell>
          <cell r="J736">
            <v>73</v>
          </cell>
          <cell r="K736">
            <v>73</v>
          </cell>
        </row>
        <row r="736">
          <cell r="M736">
            <v>73</v>
          </cell>
        </row>
        <row r="736">
          <cell r="O736">
            <v>0</v>
          </cell>
          <cell r="P736">
            <v>0</v>
          </cell>
        </row>
        <row r="736">
          <cell r="S736">
            <v>0</v>
          </cell>
          <cell r="T736">
            <v>0</v>
          </cell>
          <cell r="U736">
            <v>1334</v>
          </cell>
          <cell r="V736">
            <v>0.0578905630452022</v>
          </cell>
        </row>
        <row r="736">
          <cell r="Y736">
            <v>1334</v>
          </cell>
          <cell r="Z736">
            <v>0</v>
          </cell>
          <cell r="AA736">
            <v>1334</v>
          </cell>
        </row>
        <row r="737">
          <cell r="B737">
            <v>2110101</v>
          </cell>
          <cell r="C737" t="str">
            <v>     行政运行</v>
          </cell>
          <cell r="D737">
            <v>61</v>
          </cell>
          <cell r="E737">
            <v>66</v>
          </cell>
          <cell r="F737">
            <v>66</v>
          </cell>
          <cell r="G737">
            <v>0</v>
          </cell>
          <cell r="H737">
            <v>0</v>
          </cell>
          <cell r="I737">
            <v>0</v>
          </cell>
          <cell r="J737">
            <v>5</v>
          </cell>
          <cell r="K737">
            <v>5</v>
          </cell>
        </row>
        <row r="737">
          <cell r="M737">
            <v>5</v>
          </cell>
        </row>
        <row r="737">
          <cell r="S737">
            <v>0</v>
          </cell>
        </row>
        <row r="737">
          <cell r="U737">
            <v>71</v>
          </cell>
          <cell r="V737">
            <v>0.0757575757575758</v>
          </cell>
        </row>
        <row r="737">
          <cell r="Y737">
            <v>71</v>
          </cell>
          <cell r="Z737">
            <v>0</v>
          </cell>
          <cell r="AA737">
            <v>71</v>
          </cell>
        </row>
        <row r="738">
          <cell r="B738">
            <v>2110102</v>
          </cell>
          <cell r="C738" t="str">
            <v>     一般行政管理事务</v>
          </cell>
          <cell r="D738">
            <v>64</v>
          </cell>
          <cell r="E738">
            <v>69</v>
          </cell>
          <cell r="F738">
            <v>69</v>
          </cell>
          <cell r="G738">
            <v>0</v>
          </cell>
          <cell r="H738">
            <v>0</v>
          </cell>
          <cell r="I738">
            <v>0</v>
          </cell>
          <cell r="J738">
            <v>0</v>
          </cell>
          <cell r="K738">
            <v>0</v>
          </cell>
        </row>
        <row r="738">
          <cell r="S738">
            <v>0</v>
          </cell>
        </row>
        <row r="738">
          <cell r="U738">
            <v>69</v>
          </cell>
          <cell r="V738">
            <v>0</v>
          </cell>
        </row>
        <row r="738">
          <cell r="Y738">
            <v>69</v>
          </cell>
          <cell r="Z738">
            <v>0</v>
          </cell>
          <cell r="AA738">
            <v>69</v>
          </cell>
        </row>
        <row r="739">
          <cell r="B739">
            <v>2110103</v>
          </cell>
          <cell r="C739" t="str">
            <v>     机关服务</v>
          </cell>
          <cell r="D739">
            <v>0</v>
          </cell>
          <cell r="E739">
            <v>0</v>
          </cell>
          <cell r="F739">
            <v>0</v>
          </cell>
          <cell r="G739">
            <v>0</v>
          </cell>
          <cell r="H739">
            <v>0</v>
          </cell>
          <cell r="I739">
            <v>0</v>
          </cell>
          <cell r="J739">
            <v>0</v>
          </cell>
          <cell r="K739">
            <v>0</v>
          </cell>
        </row>
        <row r="739">
          <cell r="S739">
            <v>0</v>
          </cell>
        </row>
        <row r="739">
          <cell r="U739">
            <v>0</v>
          </cell>
        </row>
        <row r="739">
          <cell r="Y739">
            <v>0</v>
          </cell>
          <cell r="Z739">
            <v>0</v>
          </cell>
          <cell r="AA739">
            <v>0</v>
          </cell>
        </row>
        <row r="740">
          <cell r="B740">
            <v>2110104</v>
          </cell>
          <cell r="C740" t="str">
            <v>     生态环境保护宣传</v>
          </cell>
          <cell r="D740">
            <v>0</v>
          </cell>
          <cell r="E740">
            <v>0</v>
          </cell>
          <cell r="F740">
            <v>0</v>
          </cell>
          <cell r="G740">
            <v>0</v>
          </cell>
          <cell r="H740">
            <v>0</v>
          </cell>
          <cell r="I740">
            <v>0</v>
          </cell>
          <cell r="J740">
            <v>0</v>
          </cell>
          <cell r="K740">
            <v>0</v>
          </cell>
        </row>
        <row r="740">
          <cell r="S740">
            <v>0</v>
          </cell>
        </row>
        <row r="740">
          <cell r="U740">
            <v>0</v>
          </cell>
        </row>
        <row r="740">
          <cell r="Y740">
            <v>0</v>
          </cell>
          <cell r="Z740">
            <v>0</v>
          </cell>
          <cell r="AA740">
            <v>0</v>
          </cell>
        </row>
        <row r="741">
          <cell r="B741">
            <v>2110105</v>
          </cell>
          <cell r="C741" t="str">
            <v>     环境保护法规、规划及标准</v>
          </cell>
          <cell r="D741">
            <v>0</v>
          </cell>
          <cell r="E741">
            <v>0</v>
          </cell>
          <cell r="F741">
            <v>0</v>
          </cell>
          <cell r="G741">
            <v>0</v>
          </cell>
          <cell r="H741">
            <v>0</v>
          </cell>
          <cell r="I741">
            <v>0</v>
          </cell>
          <cell r="J741">
            <v>0</v>
          </cell>
          <cell r="K741">
            <v>0</v>
          </cell>
        </row>
        <row r="741">
          <cell r="S741">
            <v>0</v>
          </cell>
        </row>
        <row r="741">
          <cell r="U741">
            <v>0</v>
          </cell>
        </row>
        <row r="741">
          <cell r="Y741">
            <v>0</v>
          </cell>
          <cell r="Z741">
            <v>0</v>
          </cell>
          <cell r="AA741">
            <v>0</v>
          </cell>
        </row>
        <row r="742">
          <cell r="B742">
            <v>2110106</v>
          </cell>
          <cell r="C742" t="str">
            <v>     生态环境国际合作及履约</v>
          </cell>
          <cell r="D742">
            <v>0</v>
          </cell>
          <cell r="E742">
            <v>0</v>
          </cell>
          <cell r="F742">
            <v>0</v>
          </cell>
          <cell r="G742">
            <v>0</v>
          </cell>
          <cell r="H742">
            <v>0</v>
          </cell>
          <cell r="I742">
            <v>0</v>
          </cell>
          <cell r="J742">
            <v>0</v>
          </cell>
          <cell r="K742">
            <v>0</v>
          </cell>
        </row>
        <row r="742">
          <cell r="S742">
            <v>0</v>
          </cell>
        </row>
        <row r="742">
          <cell r="U742">
            <v>0</v>
          </cell>
        </row>
        <row r="742">
          <cell r="Y742">
            <v>0</v>
          </cell>
          <cell r="Z742">
            <v>0</v>
          </cell>
          <cell r="AA742">
            <v>0</v>
          </cell>
        </row>
        <row r="743">
          <cell r="B743">
            <v>2110107</v>
          </cell>
          <cell r="C743" t="str">
            <v>     生态环境保护行政许可</v>
          </cell>
          <cell r="D743">
            <v>0</v>
          </cell>
          <cell r="E743">
            <v>0</v>
          </cell>
          <cell r="F743">
            <v>0</v>
          </cell>
          <cell r="G743">
            <v>0</v>
          </cell>
          <cell r="H743">
            <v>0</v>
          </cell>
          <cell r="I743">
            <v>0</v>
          </cell>
          <cell r="J743">
            <v>0</v>
          </cell>
          <cell r="K743">
            <v>0</v>
          </cell>
        </row>
        <row r="743">
          <cell r="S743">
            <v>0</v>
          </cell>
        </row>
        <row r="743">
          <cell r="U743">
            <v>0</v>
          </cell>
        </row>
        <row r="743">
          <cell r="Y743">
            <v>0</v>
          </cell>
          <cell r="Z743">
            <v>0</v>
          </cell>
          <cell r="AA743">
            <v>0</v>
          </cell>
        </row>
        <row r="744">
          <cell r="B744">
            <v>2110108</v>
          </cell>
          <cell r="C744" t="str">
            <v>     应对气候变化管理事务</v>
          </cell>
          <cell r="D744">
            <v>0</v>
          </cell>
          <cell r="E744">
            <v>0</v>
          </cell>
          <cell r="F744">
            <v>0</v>
          </cell>
          <cell r="G744">
            <v>0</v>
          </cell>
          <cell r="H744">
            <v>0</v>
          </cell>
          <cell r="I744">
            <v>0</v>
          </cell>
          <cell r="J744">
            <v>0</v>
          </cell>
          <cell r="K744">
            <v>0</v>
          </cell>
        </row>
        <row r="744">
          <cell r="S744">
            <v>0</v>
          </cell>
        </row>
        <row r="744">
          <cell r="U744">
            <v>0</v>
          </cell>
        </row>
        <row r="744">
          <cell r="Y744">
            <v>0</v>
          </cell>
          <cell r="Z744">
            <v>0</v>
          </cell>
          <cell r="AA744">
            <v>0</v>
          </cell>
        </row>
        <row r="745">
          <cell r="B745">
            <v>2110199</v>
          </cell>
          <cell r="C745" t="str">
            <v>     其他环境保护管理事务支出</v>
          </cell>
          <cell r="D745">
            <v>1226</v>
          </cell>
          <cell r="E745">
            <v>1126</v>
          </cell>
          <cell r="F745">
            <v>1126</v>
          </cell>
          <cell r="G745">
            <v>0</v>
          </cell>
          <cell r="H745">
            <v>0</v>
          </cell>
          <cell r="I745">
            <v>0</v>
          </cell>
          <cell r="J745">
            <v>68</v>
          </cell>
          <cell r="K745">
            <v>68</v>
          </cell>
        </row>
        <row r="745">
          <cell r="M745">
            <v>68</v>
          </cell>
        </row>
        <row r="745">
          <cell r="S745">
            <v>0</v>
          </cell>
        </row>
        <row r="745">
          <cell r="U745">
            <v>1194</v>
          </cell>
          <cell r="V745">
            <v>0.0603907637655417</v>
          </cell>
        </row>
        <row r="745">
          <cell r="Y745">
            <v>1194</v>
          </cell>
          <cell r="Z745">
            <v>0</v>
          </cell>
          <cell r="AA745">
            <v>1194</v>
          </cell>
        </row>
        <row r="746">
          <cell r="B746">
            <v>21102</v>
          </cell>
          <cell r="C746" t="str">
            <v>   环境监测与监察</v>
          </cell>
          <cell r="D746">
            <v>17</v>
          </cell>
          <cell r="E746">
            <v>45</v>
          </cell>
          <cell r="F746">
            <v>45</v>
          </cell>
          <cell r="G746">
            <v>0</v>
          </cell>
          <cell r="H746">
            <v>0</v>
          </cell>
          <cell r="I746">
            <v>0</v>
          </cell>
          <cell r="J746">
            <v>-10</v>
          </cell>
          <cell r="K746">
            <v>-10</v>
          </cell>
        </row>
        <row r="746">
          <cell r="P746">
            <v>-10</v>
          </cell>
        </row>
        <row r="746">
          <cell r="S746">
            <v>0</v>
          </cell>
          <cell r="T746">
            <v>0</v>
          </cell>
          <cell r="U746">
            <v>35</v>
          </cell>
          <cell r="V746">
            <v>-0.222222222222222</v>
          </cell>
        </row>
        <row r="746">
          <cell r="Y746">
            <v>35</v>
          </cell>
          <cell r="Z746">
            <v>0</v>
          </cell>
          <cell r="AA746">
            <v>35</v>
          </cell>
        </row>
        <row r="747">
          <cell r="B747">
            <v>2110203</v>
          </cell>
          <cell r="C747" t="str">
            <v>     建设项目环评审查与监督</v>
          </cell>
          <cell r="D747">
            <v>0</v>
          </cell>
          <cell r="E747">
            <v>0</v>
          </cell>
          <cell r="F747">
            <v>0</v>
          </cell>
          <cell r="G747">
            <v>0</v>
          </cell>
          <cell r="H747">
            <v>0</v>
          </cell>
          <cell r="I747">
            <v>0</v>
          </cell>
          <cell r="J747">
            <v>0</v>
          </cell>
          <cell r="K747">
            <v>0</v>
          </cell>
        </row>
        <row r="747">
          <cell r="S747">
            <v>0</v>
          </cell>
        </row>
        <row r="747">
          <cell r="U747">
            <v>0</v>
          </cell>
        </row>
        <row r="747">
          <cell r="Y747">
            <v>0</v>
          </cell>
          <cell r="Z747">
            <v>0</v>
          </cell>
          <cell r="AA747">
            <v>0</v>
          </cell>
        </row>
        <row r="748">
          <cell r="B748">
            <v>2110204</v>
          </cell>
          <cell r="C748" t="str">
            <v>     核与辐射安全监督</v>
          </cell>
          <cell r="D748">
            <v>0</v>
          </cell>
          <cell r="E748">
            <v>0</v>
          </cell>
          <cell r="F748">
            <v>0</v>
          </cell>
          <cell r="G748">
            <v>0</v>
          </cell>
          <cell r="H748">
            <v>0</v>
          </cell>
          <cell r="I748">
            <v>0</v>
          </cell>
          <cell r="J748">
            <v>0</v>
          </cell>
          <cell r="K748">
            <v>0</v>
          </cell>
        </row>
        <row r="748">
          <cell r="S748">
            <v>0</v>
          </cell>
        </row>
        <row r="748">
          <cell r="U748">
            <v>0</v>
          </cell>
        </row>
        <row r="748">
          <cell r="Y748">
            <v>0</v>
          </cell>
          <cell r="Z748">
            <v>0</v>
          </cell>
          <cell r="AA748">
            <v>0</v>
          </cell>
        </row>
        <row r="749">
          <cell r="B749">
            <v>2110299</v>
          </cell>
          <cell r="C749" t="str">
            <v>     其他环境监测与监察支出</v>
          </cell>
          <cell r="D749">
            <v>17</v>
          </cell>
          <cell r="E749">
            <v>45</v>
          </cell>
          <cell r="F749">
            <v>45</v>
          </cell>
          <cell r="G749">
            <v>0</v>
          </cell>
          <cell r="H749">
            <v>0</v>
          </cell>
          <cell r="I749">
            <v>0</v>
          </cell>
          <cell r="J749">
            <v>-10</v>
          </cell>
          <cell r="K749">
            <v>-10</v>
          </cell>
        </row>
        <row r="749">
          <cell r="P749">
            <v>-10</v>
          </cell>
        </row>
        <row r="749">
          <cell r="S749">
            <v>0</v>
          </cell>
        </row>
        <row r="749">
          <cell r="U749">
            <v>35</v>
          </cell>
          <cell r="V749">
            <v>-0.222222222222222</v>
          </cell>
        </row>
        <row r="749">
          <cell r="Y749">
            <v>35</v>
          </cell>
          <cell r="Z749">
            <v>0</v>
          </cell>
          <cell r="AA749">
            <v>35</v>
          </cell>
        </row>
        <row r="750">
          <cell r="B750">
            <v>21103</v>
          </cell>
          <cell r="C750" t="str">
            <v>   污染防治</v>
          </cell>
          <cell r="D750">
            <v>27480</v>
          </cell>
          <cell r="E750">
            <v>41349</v>
          </cell>
          <cell r="F750">
            <v>1244</v>
          </cell>
          <cell r="G750">
            <v>0</v>
          </cell>
          <cell r="H750">
            <v>20105</v>
          </cell>
          <cell r="I750">
            <v>20000</v>
          </cell>
          <cell r="J750">
            <v>55995</v>
          </cell>
          <cell r="K750">
            <v>5845</v>
          </cell>
        </row>
        <row r="750">
          <cell r="M750">
            <v>0</v>
          </cell>
          <cell r="N750">
            <v>307</v>
          </cell>
          <cell r="O750">
            <v>5558</v>
          </cell>
          <cell r="P750">
            <v>-20</v>
          </cell>
        </row>
        <row r="750">
          <cell r="S750">
            <v>0</v>
          </cell>
          <cell r="T750">
            <v>50150</v>
          </cell>
          <cell r="U750">
            <v>97344</v>
          </cell>
          <cell r="V750">
            <v>1.35420445476311</v>
          </cell>
        </row>
        <row r="750">
          <cell r="Y750">
            <v>97344</v>
          </cell>
          <cell r="Z750">
            <v>-67531</v>
          </cell>
          <cell r="AA750">
            <v>29813</v>
          </cell>
        </row>
        <row r="751">
          <cell r="B751">
            <v>2110301</v>
          </cell>
          <cell r="C751" t="str">
            <v>     大气</v>
          </cell>
          <cell r="D751">
            <v>0</v>
          </cell>
          <cell r="E751">
            <v>0</v>
          </cell>
          <cell r="F751">
            <v>0</v>
          </cell>
          <cell r="G751">
            <v>0</v>
          </cell>
          <cell r="H751">
            <v>0</v>
          </cell>
          <cell r="I751">
            <v>0</v>
          </cell>
          <cell r="J751">
            <v>0</v>
          </cell>
          <cell r="K751">
            <v>0</v>
          </cell>
        </row>
        <row r="751">
          <cell r="S751">
            <v>0</v>
          </cell>
        </row>
        <row r="751">
          <cell r="U751">
            <v>0</v>
          </cell>
        </row>
        <row r="751">
          <cell r="Y751">
            <v>0</v>
          </cell>
          <cell r="Z751">
            <v>0</v>
          </cell>
          <cell r="AA751">
            <v>0</v>
          </cell>
        </row>
        <row r="752">
          <cell r="B752">
            <v>2110302</v>
          </cell>
          <cell r="C752" t="str">
            <v>     水体</v>
          </cell>
          <cell r="D752">
            <v>27480</v>
          </cell>
          <cell r="E752">
            <v>41349</v>
          </cell>
          <cell r="F752">
            <v>1244</v>
          </cell>
          <cell r="G752">
            <v>0</v>
          </cell>
          <cell r="H752">
            <v>20105</v>
          </cell>
          <cell r="I752">
            <v>20000</v>
          </cell>
          <cell r="J752">
            <v>55548</v>
          </cell>
          <cell r="K752">
            <v>5398</v>
          </cell>
        </row>
        <row r="752">
          <cell r="N752">
            <v>307</v>
          </cell>
          <cell r="O752">
            <v>5111</v>
          </cell>
          <cell r="P752">
            <v>-20</v>
          </cell>
        </row>
        <row r="752">
          <cell r="S752">
            <v>0</v>
          </cell>
          <cell r="T752">
            <v>50150</v>
          </cell>
          <cell r="U752">
            <v>96897</v>
          </cell>
          <cell r="V752">
            <v>1.34339403613147</v>
          </cell>
        </row>
        <row r="752">
          <cell r="Y752">
            <v>96897</v>
          </cell>
          <cell r="Z752">
            <v>-67531</v>
          </cell>
          <cell r="AA752">
            <v>29366</v>
          </cell>
        </row>
        <row r="753">
          <cell r="B753">
            <v>2110303</v>
          </cell>
          <cell r="C753" t="str">
            <v>     噪声</v>
          </cell>
          <cell r="D753">
            <v>0</v>
          </cell>
          <cell r="E753">
            <v>0</v>
          </cell>
          <cell r="F753">
            <v>0</v>
          </cell>
          <cell r="G753">
            <v>0</v>
          </cell>
          <cell r="H753">
            <v>0</v>
          </cell>
          <cell r="I753">
            <v>0</v>
          </cell>
          <cell r="J753">
            <v>0</v>
          </cell>
          <cell r="K753">
            <v>0</v>
          </cell>
        </row>
        <row r="753">
          <cell r="S753">
            <v>0</v>
          </cell>
        </row>
        <row r="753">
          <cell r="U753">
            <v>0</v>
          </cell>
        </row>
        <row r="753">
          <cell r="Y753">
            <v>0</v>
          </cell>
          <cell r="Z753">
            <v>0</v>
          </cell>
          <cell r="AA753">
            <v>0</v>
          </cell>
        </row>
        <row r="754">
          <cell r="B754">
            <v>2110304</v>
          </cell>
          <cell r="C754" t="str">
            <v>     固体废弃物与化学品</v>
          </cell>
          <cell r="D754">
            <v>0</v>
          </cell>
          <cell r="E754">
            <v>0</v>
          </cell>
          <cell r="F754">
            <v>0</v>
          </cell>
          <cell r="G754">
            <v>0</v>
          </cell>
          <cell r="H754">
            <v>0</v>
          </cell>
          <cell r="I754">
            <v>0</v>
          </cell>
          <cell r="J754">
            <v>447</v>
          </cell>
          <cell r="K754">
            <v>447</v>
          </cell>
        </row>
        <row r="754">
          <cell r="O754">
            <v>447</v>
          </cell>
        </row>
        <row r="754">
          <cell r="S754">
            <v>0</v>
          </cell>
        </row>
        <row r="754">
          <cell r="U754">
            <v>447</v>
          </cell>
        </row>
        <row r="754">
          <cell r="Y754">
            <v>447</v>
          </cell>
          <cell r="Z754">
            <v>0</v>
          </cell>
          <cell r="AA754">
            <v>447</v>
          </cell>
        </row>
        <row r="755">
          <cell r="B755">
            <v>2110305</v>
          </cell>
          <cell r="C755" t="str">
            <v>     放射源和放射性废物监管</v>
          </cell>
          <cell r="D755">
            <v>0</v>
          </cell>
          <cell r="E755">
            <v>0</v>
          </cell>
          <cell r="F755">
            <v>0</v>
          </cell>
          <cell r="G755">
            <v>0</v>
          </cell>
          <cell r="H755">
            <v>0</v>
          </cell>
          <cell r="I755">
            <v>0</v>
          </cell>
          <cell r="J755">
            <v>0</v>
          </cell>
          <cell r="K755">
            <v>0</v>
          </cell>
        </row>
        <row r="755">
          <cell r="S755">
            <v>0</v>
          </cell>
        </row>
        <row r="755">
          <cell r="U755">
            <v>0</v>
          </cell>
        </row>
        <row r="755">
          <cell r="Y755">
            <v>0</v>
          </cell>
          <cell r="Z755">
            <v>0</v>
          </cell>
          <cell r="AA755">
            <v>0</v>
          </cell>
        </row>
        <row r="756">
          <cell r="B756">
            <v>2110306</v>
          </cell>
          <cell r="C756" t="str">
            <v>     辐射</v>
          </cell>
          <cell r="D756">
            <v>0</v>
          </cell>
          <cell r="E756">
            <v>0</v>
          </cell>
          <cell r="F756">
            <v>0</v>
          </cell>
          <cell r="G756">
            <v>0</v>
          </cell>
          <cell r="H756">
            <v>0</v>
          </cell>
          <cell r="I756">
            <v>0</v>
          </cell>
          <cell r="J756">
            <v>0</v>
          </cell>
          <cell r="K756">
            <v>0</v>
          </cell>
        </row>
        <row r="756">
          <cell r="S756">
            <v>0</v>
          </cell>
        </row>
        <row r="756">
          <cell r="U756">
            <v>0</v>
          </cell>
        </row>
        <row r="756">
          <cell r="Y756">
            <v>0</v>
          </cell>
          <cell r="Z756">
            <v>0</v>
          </cell>
          <cell r="AA756">
            <v>0</v>
          </cell>
        </row>
        <row r="757">
          <cell r="B757">
            <v>2110307</v>
          </cell>
          <cell r="C757" t="str">
            <v>     土壤</v>
          </cell>
          <cell r="D757">
            <v>0</v>
          </cell>
          <cell r="E757">
            <v>0</v>
          </cell>
          <cell r="F757">
            <v>0</v>
          </cell>
          <cell r="G757">
            <v>0</v>
          </cell>
          <cell r="H757">
            <v>0</v>
          </cell>
          <cell r="I757">
            <v>0</v>
          </cell>
          <cell r="J757">
            <v>0</v>
          </cell>
          <cell r="K757">
            <v>0</v>
          </cell>
        </row>
        <row r="757">
          <cell r="S757">
            <v>0</v>
          </cell>
        </row>
        <row r="757">
          <cell r="U757">
            <v>0</v>
          </cell>
        </row>
        <row r="757">
          <cell r="Y757">
            <v>0</v>
          </cell>
          <cell r="Z757">
            <v>0</v>
          </cell>
          <cell r="AA757">
            <v>0</v>
          </cell>
        </row>
        <row r="758">
          <cell r="B758">
            <v>2110399</v>
          </cell>
          <cell r="C758" t="str">
            <v>     其他污染防治支出</v>
          </cell>
          <cell r="D758">
            <v>0</v>
          </cell>
          <cell r="E758">
            <v>0</v>
          </cell>
          <cell r="F758">
            <v>0</v>
          </cell>
          <cell r="G758">
            <v>0</v>
          </cell>
          <cell r="H758">
            <v>0</v>
          </cell>
          <cell r="I758">
            <v>0</v>
          </cell>
          <cell r="J758">
            <v>0</v>
          </cell>
          <cell r="K758">
            <v>0</v>
          </cell>
        </row>
        <row r="758">
          <cell r="S758">
            <v>0</v>
          </cell>
        </row>
        <row r="758">
          <cell r="U758">
            <v>0</v>
          </cell>
        </row>
        <row r="758">
          <cell r="Y758">
            <v>0</v>
          </cell>
          <cell r="Z758">
            <v>0</v>
          </cell>
          <cell r="AA758">
            <v>0</v>
          </cell>
        </row>
        <row r="759">
          <cell r="B759">
            <v>21104</v>
          </cell>
          <cell r="C759" t="str">
            <v>   自然生态保护</v>
          </cell>
          <cell r="D759">
            <v>1804</v>
          </cell>
          <cell r="E759">
            <v>755</v>
          </cell>
          <cell r="F759">
            <v>731</v>
          </cell>
          <cell r="G759">
            <v>0</v>
          </cell>
          <cell r="H759">
            <v>0</v>
          </cell>
          <cell r="I759">
            <v>24</v>
          </cell>
          <cell r="J759">
            <v>127</v>
          </cell>
          <cell r="K759">
            <v>-13</v>
          </cell>
        </row>
        <row r="759">
          <cell r="M759">
            <v>43</v>
          </cell>
          <cell r="N759">
            <v>0</v>
          </cell>
          <cell r="O759">
            <v>0</v>
          </cell>
          <cell r="P759">
            <v>-56</v>
          </cell>
        </row>
        <row r="759">
          <cell r="S759">
            <v>140</v>
          </cell>
          <cell r="T759">
            <v>0</v>
          </cell>
          <cell r="U759">
            <v>882</v>
          </cell>
          <cell r="V759">
            <v>0.168211920529801</v>
          </cell>
        </row>
        <row r="759">
          <cell r="Y759">
            <v>882</v>
          </cell>
          <cell r="Z759">
            <v>0</v>
          </cell>
          <cell r="AA759">
            <v>882</v>
          </cell>
        </row>
        <row r="760">
          <cell r="B760">
            <v>2110401</v>
          </cell>
          <cell r="C760" t="str">
            <v>     生态保护</v>
          </cell>
          <cell r="D760">
            <v>827</v>
          </cell>
          <cell r="E760">
            <v>520</v>
          </cell>
          <cell r="F760">
            <v>520</v>
          </cell>
          <cell r="G760">
            <v>0</v>
          </cell>
          <cell r="H760">
            <v>0</v>
          </cell>
          <cell r="I760">
            <v>0</v>
          </cell>
          <cell r="J760">
            <v>-56</v>
          </cell>
          <cell r="K760">
            <v>-56</v>
          </cell>
        </row>
        <row r="760">
          <cell r="P760">
            <v>-56</v>
          </cell>
        </row>
        <row r="760">
          <cell r="S760">
            <v>0</v>
          </cell>
        </row>
        <row r="760">
          <cell r="U760">
            <v>464</v>
          </cell>
          <cell r="V760">
            <v>-0.107692307692308</v>
          </cell>
        </row>
        <row r="760">
          <cell r="Y760">
            <v>464</v>
          </cell>
          <cell r="Z760">
            <v>0</v>
          </cell>
          <cell r="AA760">
            <v>464</v>
          </cell>
        </row>
        <row r="761">
          <cell r="B761">
            <v>2110402</v>
          </cell>
          <cell r="C761" t="str">
            <v>     农村环境保护</v>
          </cell>
          <cell r="D761">
            <v>0</v>
          </cell>
          <cell r="E761">
            <v>0</v>
          </cell>
          <cell r="F761">
            <v>0</v>
          </cell>
          <cell r="G761">
            <v>0</v>
          </cell>
          <cell r="H761">
            <v>0</v>
          </cell>
          <cell r="I761">
            <v>0</v>
          </cell>
          <cell r="J761">
            <v>0</v>
          </cell>
          <cell r="K761">
            <v>0</v>
          </cell>
        </row>
        <row r="761">
          <cell r="S761">
            <v>0</v>
          </cell>
        </row>
        <row r="761">
          <cell r="U761">
            <v>0</v>
          </cell>
        </row>
        <row r="761">
          <cell r="Y761">
            <v>0</v>
          </cell>
          <cell r="Z761">
            <v>0</v>
          </cell>
          <cell r="AA761">
            <v>0</v>
          </cell>
        </row>
        <row r="762">
          <cell r="B762">
            <v>2110404</v>
          </cell>
          <cell r="C762" t="str">
            <v>     生物及物种资源保护</v>
          </cell>
          <cell r="D762">
            <v>0</v>
          </cell>
          <cell r="E762">
            <v>0</v>
          </cell>
          <cell r="F762">
            <v>0</v>
          </cell>
          <cell r="G762">
            <v>0</v>
          </cell>
          <cell r="H762">
            <v>0</v>
          </cell>
          <cell r="I762">
            <v>0</v>
          </cell>
          <cell r="J762">
            <v>0</v>
          </cell>
          <cell r="K762">
            <v>0</v>
          </cell>
        </row>
        <row r="762">
          <cell r="S762">
            <v>0</v>
          </cell>
        </row>
        <row r="762">
          <cell r="U762">
            <v>0</v>
          </cell>
        </row>
        <row r="762">
          <cell r="Y762">
            <v>0</v>
          </cell>
          <cell r="Z762">
            <v>0</v>
          </cell>
          <cell r="AA762">
            <v>0</v>
          </cell>
        </row>
        <row r="763">
          <cell r="B763">
            <v>2110499</v>
          </cell>
          <cell r="C763" t="str">
            <v>     其他自然生态保护支出</v>
          </cell>
          <cell r="D763">
            <v>977</v>
          </cell>
          <cell r="E763">
            <v>235</v>
          </cell>
          <cell r="F763">
            <v>211</v>
          </cell>
          <cell r="G763">
            <v>0</v>
          </cell>
          <cell r="H763">
            <v>0</v>
          </cell>
          <cell r="I763">
            <v>24</v>
          </cell>
          <cell r="J763">
            <v>183</v>
          </cell>
          <cell r="K763">
            <v>43</v>
          </cell>
        </row>
        <row r="763">
          <cell r="M763">
            <v>43</v>
          </cell>
        </row>
        <row r="763">
          <cell r="S763">
            <v>140</v>
          </cell>
        </row>
        <row r="763">
          <cell r="U763">
            <v>418</v>
          </cell>
          <cell r="V763">
            <v>0.778723404255319</v>
          </cell>
        </row>
        <row r="763">
          <cell r="Y763">
            <v>418</v>
          </cell>
          <cell r="Z763">
            <v>0</v>
          </cell>
          <cell r="AA763">
            <v>418</v>
          </cell>
        </row>
        <row r="764">
          <cell r="B764">
            <v>21105</v>
          </cell>
          <cell r="C764" t="str">
            <v>   天然林保护</v>
          </cell>
          <cell r="D764">
            <v>1398</v>
          </cell>
          <cell r="E764">
            <v>1277</v>
          </cell>
          <cell r="F764">
            <v>1277</v>
          </cell>
          <cell r="G764">
            <v>0</v>
          </cell>
          <cell r="H764">
            <v>0</v>
          </cell>
          <cell r="I764">
            <v>0</v>
          </cell>
          <cell r="J764">
            <v>-38</v>
          </cell>
          <cell r="K764">
            <v>-38</v>
          </cell>
        </row>
        <row r="764">
          <cell r="M764">
            <v>-22</v>
          </cell>
        </row>
        <row r="764">
          <cell r="P764">
            <v>-16</v>
          </cell>
        </row>
        <row r="764">
          <cell r="S764">
            <v>0</v>
          </cell>
          <cell r="T764">
            <v>0</v>
          </cell>
          <cell r="U764">
            <v>1239</v>
          </cell>
          <cell r="V764">
            <v>-0.0297572435395458</v>
          </cell>
        </row>
        <row r="764">
          <cell r="Y764">
            <v>1239</v>
          </cell>
          <cell r="Z764">
            <v>0</v>
          </cell>
          <cell r="AA764">
            <v>1239</v>
          </cell>
        </row>
        <row r="765">
          <cell r="B765">
            <v>2110501</v>
          </cell>
          <cell r="C765" t="str">
            <v>     森林管护</v>
          </cell>
          <cell r="D765">
            <v>1398</v>
          </cell>
          <cell r="E765">
            <v>1277</v>
          </cell>
          <cell r="F765">
            <v>1277</v>
          </cell>
          <cell r="G765">
            <v>0</v>
          </cell>
          <cell r="H765">
            <v>0</v>
          </cell>
          <cell r="I765">
            <v>0</v>
          </cell>
          <cell r="J765">
            <v>-38</v>
          </cell>
          <cell r="K765">
            <v>-38</v>
          </cell>
        </row>
        <row r="765">
          <cell r="M765">
            <v>-22</v>
          </cell>
        </row>
        <row r="765">
          <cell r="P765">
            <v>-16</v>
          </cell>
        </row>
        <row r="765">
          <cell r="S765">
            <v>0</v>
          </cell>
        </row>
        <row r="765">
          <cell r="U765">
            <v>1239</v>
          </cell>
          <cell r="V765">
            <v>-0.0297572435395458</v>
          </cell>
        </row>
        <row r="765">
          <cell r="Y765">
            <v>1239</v>
          </cell>
          <cell r="Z765">
            <v>0</v>
          </cell>
          <cell r="AA765">
            <v>1239</v>
          </cell>
        </row>
        <row r="766">
          <cell r="B766">
            <v>2110502</v>
          </cell>
          <cell r="C766" t="str">
            <v>     社会保险补助</v>
          </cell>
          <cell r="D766">
            <v>0</v>
          </cell>
          <cell r="E766">
            <v>0</v>
          </cell>
          <cell r="F766">
            <v>0</v>
          </cell>
          <cell r="G766">
            <v>0</v>
          </cell>
          <cell r="H766">
            <v>0</v>
          </cell>
          <cell r="I766">
            <v>0</v>
          </cell>
          <cell r="J766">
            <v>0</v>
          </cell>
          <cell r="K766">
            <v>0</v>
          </cell>
        </row>
        <row r="766">
          <cell r="S766">
            <v>0</v>
          </cell>
        </row>
        <row r="766">
          <cell r="U766">
            <v>0</v>
          </cell>
        </row>
        <row r="766">
          <cell r="Y766">
            <v>0</v>
          </cell>
          <cell r="Z766">
            <v>0</v>
          </cell>
          <cell r="AA766">
            <v>0</v>
          </cell>
        </row>
        <row r="767">
          <cell r="B767">
            <v>2110503</v>
          </cell>
          <cell r="C767" t="str">
            <v>     政策性社会性支出补助</v>
          </cell>
          <cell r="D767">
            <v>0</v>
          </cell>
          <cell r="E767">
            <v>0</v>
          </cell>
          <cell r="F767">
            <v>0</v>
          </cell>
          <cell r="G767">
            <v>0</v>
          </cell>
          <cell r="H767">
            <v>0</v>
          </cell>
          <cell r="I767">
            <v>0</v>
          </cell>
          <cell r="J767">
            <v>0</v>
          </cell>
          <cell r="K767">
            <v>0</v>
          </cell>
        </row>
        <row r="767">
          <cell r="S767">
            <v>0</v>
          </cell>
        </row>
        <row r="767">
          <cell r="U767">
            <v>0</v>
          </cell>
        </row>
        <row r="767">
          <cell r="Y767">
            <v>0</v>
          </cell>
          <cell r="Z767">
            <v>0</v>
          </cell>
          <cell r="AA767">
            <v>0</v>
          </cell>
        </row>
        <row r="768">
          <cell r="B768">
            <v>2110506</v>
          </cell>
          <cell r="C768" t="str">
            <v>     天然林保护工程建设</v>
          </cell>
          <cell r="D768">
            <v>0</v>
          </cell>
          <cell r="E768">
            <v>0</v>
          </cell>
          <cell r="F768">
            <v>0</v>
          </cell>
          <cell r="G768">
            <v>0</v>
          </cell>
          <cell r="H768">
            <v>0</v>
          </cell>
          <cell r="I768">
            <v>0</v>
          </cell>
          <cell r="J768">
            <v>0</v>
          </cell>
          <cell r="K768">
            <v>0</v>
          </cell>
        </row>
        <row r="768">
          <cell r="S768">
            <v>0</v>
          </cell>
        </row>
        <row r="768">
          <cell r="U768">
            <v>0</v>
          </cell>
        </row>
        <row r="768">
          <cell r="Y768">
            <v>0</v>
          </cell>
          <cell r="Z768">
            <v>0</v>
          </cell>
          <cell r="AA768">
            <v>0</v>
          </cell>
        </row>
        <row r="769">
          <cell r="B769">
            <v>2110507</v>
          </cell>
          <cell r="C769" t="str">
            <v>     停伐补助</v>
          </cell>
          <cell r="D769">
            <v>0</v>
          </cell>
          <cell r="E769">
            <v>0</v>
          </cell>
          <cell r="F769">
            <v>0</v>
          </cell>
          <cell r="G769">
            <v>0</v>
          </cell>
          <cell r="H769">
            <v>0</v>
          </cell>
          <cell r="I769">
            <v>0</v>
          </cell>
          <cell r="J769">
            <v>0</v>
          </cell>
          <cell r="K769">
            <v>0</v>
          </cell>
        </row>
        <row r="769">
          <cell r="S769">
            <v>0</v>
          </cell>
        </row>
        <row r="769">
          <cell r="U769">
            <v>0</v>
          </cell>
        </row>
        <row r="769">
          <cell r="Y769">
            <v>0</v>
          </cell>
          <cell r="Z769">
            <v>0</v>
          </cell>
          <cell r="AA769">
            <v>0</v>
          </cell>
        </row>
        <row r="770">
          <cell r="B770">
            <v>2110599</v>
          </cell>
          <cell r="C770" t="str">
            <v>     其他天然林保护支出</v>
          </cell>
          <cell r="D770">
            <v>0</v>
          </cell>
          <cell r="E770">
            <v>0</v>
          </cell>
          <cell r="F770">
            <v>0</v>
          </cell>
          <cell r="G770">
            <v>0</v>
          </cell>
          <cell r="H770">
            <v>0</v>
          </cell>
          <cell r="I770">
            <v>0</v>
          </cell>
          <cell r="J770">
            <v>0</v>
          </cell>
          <cell r="K770">
            <v>0</v>
          </cell>
        </row>
        <row r="770">
          <cell r="S770">
            <v>0</v>
          </cell>
        </row>
        <row r="770">
          <cell r="U770">
            <v>0</v>
          </cell>
        </row>
        <row r="770">
          <cell r="Y770">
            <v>0</v>
          </cell>
          <cell r="Z770">
            <v>0</v>
          </cell>
          <cell r="AA770">
            <v>0</v>
          </cell>
        </row>
        <row r="771">
          <cell r="B771">
            <v>21106</v>
          </cell>
          <cell r="C771" t="str">
            <v>   退耕还林还草</v>
          </cell>
          <cell r="D771">
            <v>25</v>
          </cell>
          <cell r="E771">
            <v>486</v>
          </cell>
          <cell r="F771">
            <v>0</v>
          </cell>
          <cell r="G771">
            <v>140</v>
          </cell>
          <cell r="H771">
            <v>0</v>
          </cell>
          <cell r="I771">
            <v>346</v>
          </cell>
          <cell r="J771">
            <v>160</v>
          </cell>
          <cell r="K771">
            <v>300</v>
          </cell>
        </row>
        <row r="771">
          <cell r="O771">
            <v>300</v>
          </cell>
        </row>
        <row r="771">
          <cell r="S771">
            <v>-140</v>
          </cell>
          <cell r="T771">
            <v>0</v>
          </cell>
          <cell r="U771">
            <v>646</v>
          </cell>
          <cell r="V771">
            <v>0.329218106995885</v>
          </cell>
        </row>
        <row r="771">
          <cell r="Y771">
            <v>646</v>
          </cell>
          <cell r="Z771">
            <v>0</v>
          </cell>
          <cell r="AA771">
            <v>646</v>
          </cell>
        </row>
        <row r="772">
          <cell r="B772">
            <v>2110602</v>
          </cell>
          <cell r="C772" t="str">
            <v>     退耕现金</v>
          </cell>
          <cell r="D772">
            <v>25</v>
          </cell>
          <cell r="E772">
            <v>486</v>
          </cell>
          <cell r="F772">
            <v>0</v>
          </cell>
          <cell r="G772">
            <v>140</v>
          </cell>
          <cell r="H772">
            <v>0</v>
          </cell>
          <cell r="I772">
            <v>346</v>
          </cell>
          <cell r="J772">
            <v>-140</v>
          </cell>
          <cell r="K772">
            <v>0</v>
          </cell>
        </row>
        <row r="772">
          <cell r="S772">
            <v>-140</v>
          </cell>
        </row>
        <row r="772">
          <cell r="U772">
            <v>346</v>
          </cell>
          <cell r="V772">
            <v>-0.288065843621399</v>
          </cell>
        </row>
        <row r="772">
          <cell r="Y772">
            <v>346</v>
          </cell>
          <cell r="Z772">
            <v>0</v>
          </cell>
          <cell r="AA772">
            <v>346</v>
          </cell>
        </row>
        <row r="773">
          <cell r="B773">
            <v>2110603</v>
          </cell>
          <cell r="C773" t="str">
            <v>     退耕还林粮食折现补贴</v>
          </cell>
          <cell r="D773">
            <v>0</v>
          </cell>
          <cell r="E773">
            <v>0</v>
          </cell>
          <cell r="F773">
            <v>0</v>
          </cell>
          <cell r="G773">
            <v>0</v>
          </cell>
          <cell r="H773">
            <v>0</v>
          </cell>
          <cell r="I773">
            <v>0</v>
          </cell>
          <cell r="J773">
            <v>0</v>
          </cell>
          <cell r="K773">
            <v>0</v>
          </cell>
        </row>
        <row r="773">
          <cell r="S773">
            <v>0</v>
          </cell>
        </row>
        <row r="773">
          <cell r="U773">
            <v>0</v>
          </cell>
        </row>
        <row r="773">
          <cell r="Y773">
            <v>0</v>
          </cell>
          <cell r="Z773">
            <v>0</v>
          </cell>
          <cell r="AA773">
            <v>0</v>
          </cell>
        </row>
        <row r="774">
          <cell r="B774">
            <v>2110604</v>
          </cell>
          <cell r="C774" t="str">
            <v>     退耕还林粮食费用补贴</v>
          </cell>
          <cell r="D774">
            <v>0</v>
          </cell>
          <cell r="E774">
            <v>0</v>
          </cell>
          <cell r="F774">
            <v>0</v>
          </cell>
          <cell r="G774">
            <v>0</v>
          </cell>
          <cell r="H774">
            <v>0</v>
          </cell>
          <cell r="I774">
            <v>0</v>
          </cell>
          <cell r="J774">
            <v>0</v>
          </cell>
          <cell r="K774">
            <v>0</v>
          </cell>
        </row>
        <row r="774">
          <cell r="S774">
            <v>0</v>
          </cell>
        </row>
        <row r="774">
          <cell r="U774">
            <v>0</v>
          </cell>
        </row>
        <row r="774">
          <cell r="Y774">
            <v>0</v>
          </cell>
          <cell r="Z774">
            <v>0</v>
          </cell>
          <cell r="AA774">
            <v>0</v>
          </cell>
        </row>
        <row r="775">
          <cell r="B775">
            <v>2110605</v>
          </cell>
          <cell r="C775" t="str">
            <v>     退耕还林工程建设</v>
          </cell>
          <cell r="D775">
            <v>0</v>
          </cell>
          <cell r="E775">
            <v>0</v>
          </cell>
          <cell r="F775">
            <v>0</v>
          </cell>
          <cell r="G775">
            <v>0</v>
          </cell>
          <cell r="H775">
            <v>0</v>
          </cell>
          <cell r="I775">
            <v>0</v>
          </cell>
          <cell r="J775">
            <v>0</v>
          </cell>
          <cell r="K775">
            <v>0</v>
          </cell>
        </row>
        <row r="775">
          <cell r="S775">
            <v>0</v>
          </cell>
        </row>
        <row r="775">
          <cell r="U775">
            <v>0</v>
          </cell>
        </row>
        <row r="775">
          <cell r="Y775">
            <v>0</v>
          </cell>
          <cell r="Z775">
            <v>0</v>
          </cell>
          <cell r="AA775">
            <v>0</v>
          </cell>
        </row>
        <row r="776">
          <cell r="B776">
            <v>2110699</v>
          </cell>
          <cell r="C776" t="str">
            <v>     其他退耕还林还草支出</v>
          </cell>
          <cell r="D776">
            <v>0</v>
          </cell>
          <cell r="E776">
            <v>0</v>
          </cell>
          <cell r="F776">
            <v>0</v>
          </cell>
          <cell r="G776">
            <v>0</v>
          </cell>
          <cell r="H776">
            <v>0</v>
          </cell>
          <cell r="I776">
            <v>0</v>
          </cell>
          <cell r="J776">
            <v>300</v>
          </cell>
          <cell r="K776">
            <v>300</v>
          </cell>
        </row>
        <row r="776">
          <cell r="O776">
            <v>300</v>
          </cell>
        </row>
        <row r="776">
          <cell r="S776">
            <v>0</v>
          </cell>
        </row>
        <row r="776">
          <cell r="U776">
            <v>300</v>
          </cell>
          <cell r="V776" t="e">
            <v>#DIV/0!</v>
          </cell>
        </row>
        <row r="776">
          <cell r="Y776">
            <v>300</v>
          </cell>
          <cell r="Z776">
            <v>0</v>
          </cell>
          <cell r="AA776">
            <v>300</v>
          </cell>
        </row>
        <row r="777">
          <cell r="B777">
            <v>21107</v>
          </cell>
          <cell r="C777" t="str">
            <v>   风沙荒漠治理</v>
          </cell>
          <cell r="D777">
            <v>825</v>
          </cell>
          <cell r="E777">
            <v>0</v>
          </cell>
          <cell r="F777">
            <v>0</v>
          </cell>
          <cell r="G777">
            <v>0</v>
          </cell>
          <cell r="H777">
            <v>0</v>
          </cell>
          <cell r="I777">
            <v>0</v>
          </cell>
          <cell r="J777">
            <v>0</v>
          </cell>
          <cell r="K777">
            <v>0</v>
          </cell>
        </row>
        <row r="777">
          <cell r="S777">
            <v>0</v>
          </cell>
          <cell r="T777">
            <v>0</v>
          </cell>
          <cell r="U777">
            <v>0</v>
          </cell>
          <cell r="V777" t="e">
            <v>#DIV/0!</v>
          </cell>
        </row>
        <row r="777">
          <cell r="Y777">
            <v>0</v>
          </cell>
          <cell r="Z777">
            <v>0</v>
          </cell>
          <cell r="AA777">
            <v>0</v>
          </cell>
        </row>
        <row r="778">
          <cell r="B778">
            <v>2110704</v>
          </cell>
          <cell r="C778" t="str">
            <v>     京津风沙源治理工程建设</v>
          </cell>
          <cell r="D778">
            <v>0</v>
          </cell>
          <cell r="E778">
            <v>0</v>
          </cell>
          <cell r="F778">
            <v>0</v>
          </cell>
          <cell r="G778">
            <v>0</v>
          </cell>
          <cell r="H778">
            <v>0</v>
          </cell>
          <cell r="I778">
            <v>0</v>
          </cell>
          <cell r="J778">
            <v>0</v>
          </cell>
          <cell r="K778">
            <v>0</v>
          </cell>
        </row>
        <row r="778">
          <cell r="S778">
            <v>0</v>
          </cell>
        </row>
        <row r="778">
          <cell r="U778">
            <v>0</v>
          </cell>
        </row>
        <row r="778">
          <cell r="Y778">
            <v>0</v>
          </cell>
          <cell r="Z778">
            <v>0</v>
          </cell>
          <cell r="AA778">
            <v>0</v>
          </cell>
        </row>
        <row r="779">
          <cell r="B779">
            <v>2110799</v>
          </cell>
          <cell r="C779" t="str">
            <v>     其他风沙荒漠治理支出</v>
          </cell>
          <cell r="D779">
            <v>825</v>
          </cell>
          <cell r="E779">
            <v>0</v>
          </cell>
          <cell r="F779">
            <v>0</v>
          </cell>
          <cell r="G779">
            <v>0</v>
          </cell>
          <cell r="H779">
            <v>0</v>
          </cell>
          <cell r="I779">
            <v>0</v>
          </cell>
          <cell r="J779">
            <v>0</v>
          </cell>
          <cell r="K779">
            <v>0</v>
          </cell>
        </row>
        <row r="779">
          <cell r="S779">
            <v>0</v>
          </cell>
        </row>
        <row r="779">
          <cell r="U779">
            <v>0</v>
          </cell>
          <cell r="V779" t="e">
            <v>#DIV/0!</v>
          </cell>
        </row>
        <row r="779">
          <cell r="Y779">
            <v>0</v>
          </cell>
          <cell r="Z779">
            <v>0</v>
          </cell>
          <cell r="AA779">
            <v>0</v>
          </cell>
        </row>
        <row r="780">
          <cell r="B780">
            <v>21108</v>
          </cell>
          <cell r="C780" t="str">
            <v>   退牧还草</v>
          </cell>
          <cell r="D780">
            <v>0</v>
          </cell>
          <cell r="E780">
            <v>0</v>
          </cell>
          <cell r="F780">
            <v>0</v>
          </cell>
          <cell r="G780">
            <v>0</v>
          </cell>
          <cell r="H780">
            <v>0</v>
          </cell>
          <cell r="I780">
            <v>0</v>
          </cell>
          <cell r="J780">
            <v>0</v>
          </cell>
          <cell r="K780">
            <v>0</v>
          </cell>
        </row>
        <row r="780">
          <cell r="S780">
            <v>0</v>
          </cell>
          <cell r="T780">
            <v>0</v>
          </cell>
          <cell r="U780">
            <v>0</v>
          </cell>
        </row>
        <row r="780">
          <cell r="Y780">
            <v>0</v>
          </cell>
          <cell r="Z780">
            <v>0</v>
          </cell>
          <cell r="AA780">
            <v>0</v>
          </cell>
        </row>
        <row r="781">
          <cell r="B781">
            <v>2110804</v>
          </cell>
          <cell r="C781" t="str">
            <v>     退牧还草工程建设</v>
          </cell>
          <cell r="D781">
            <v>0</v>
          </cell>
          <cell r="E781">
            <v>0</v>
          </cell>
          <cell r="F781">
            <v>0</v>
          </cell>
          <cell r="G781">
            <v>0</v>
          </cell>
          <cell r="H781">
            <v>0</v>
          </cell>
          <cell r="I781">
            <v>0</v>
          </cell>
          <cell r="J781">
            <v>0</v>
          </cell>
          <cell r="K781">
            <v>0</v>
          </cell>
        </row>
        <row r="781">
          <cell r="S781">
            <v>0</v>
          </cell>
        </row>
        <row r="781">
          <cell r="U781">
            <v>0</v>
          </cell>
        </row>
        <row r="781">
          <cell r="Y781">
            <v>0</v>
          </cell>
          <cell r="Z781">
            <v>0</v>
          </cell>
          <cell r="AA781">
            <v>0</v>
          </cell>
        </row>
        <row r="782">
          <cell r="B782">
            <v>2110899</v>
          </cell>
          <cell r="C782" t="str">
            <v>     其他退牧还草支出</v>
          </cell>
          <cell r="D782">
            <v>0</v>
          </cell>
          <cell r="E782">
            <v>0</v>
          </cell>
          <cell r="F782">
            <v>0</v>
          </cell>
          <cell r="G782">
            <v>0</v>
          </cell>
          <cell r="H782">
            <v>0</v>
          </cell>
          <cell r="I782">
            <v>0</v>
          </cell>
          <cell r="J782">
            <v>0</v>
          </cell>
          <cell r="K782">
            <v>0</v>
          </cell>
        </row>
        <row r="782">
          <cell r="S782">
            <v>0</v>
          </cell>
        </row>
        <row r="782">
          <cell r="U782">
            <v>0</v>
          </cell>
        </row>
        <row r="782">
          <cell r="Y782">
            <v>0</v>
          </cell>
          <cell r="Z782">
            <v>0</v>
          </cell>
          <cell r="AA782">
            <v>0</v>
          </cell>
        </row>
        <row r="783">
          <cell r="B783">
            <v>21109</v>
          </cell>
          <cell r="C783" t="str">
            <v>   已垦草原退耕还草</v>
          </cell>
          <cell r="D783">
            <v>0</v>
          </cell>
          <cell r="E783">
            <v>0</v>
          </cell>
          <cell r="F783">
            <v>0</v>
          </cell>
          <cell r="G783">
            <v>0</v>
          </cell>
          <cell r="H783">
            <v>0</v>
          </cell>
          <cell r="I783">
            <v>0</v>
          </cell>
          <cell r="J783">
            <v>0</v>
          </cell>
          <cell r="K783">
            <v>0</v>
          </cell>
        </row>
        <row r="783">
          <cell r="S783">
            <v>0</v>
          </cell>
          <cell r="T783">
            <v>0</v>
          </cell>
          <cell r="U783">
            <v>0</v>
          </cell>
        </row>
        <row r="783">
          <cell r="Y783">
            <v>0</v>
          </cell>
          <cell r="Z783">
            <v>0</v>
          </cell>
          <cell r="AA783">
            <v>0</v>
          </cell>
        </row>
        <row r="784">
          <cell r="B784">
            <v>2110901</v>
          </cell>
          <cell r="C784" t="str">
            <v>     已垦草原退耕还草</v>
          </cell>
          <cell r="D784">
            <v>0</v>
          </cell>
          <cell r="E784">
            <v>0</v>
          </cell>
          <cell r="F784">
            <v>0</v>
          </cell>
          <cell r="G784">
            <v>0</v>
          </cell>
          <cell r="H784">
            <v>0</v>
          </cell>
          <cell r="I784">
            <v>0</v>
          </cell>
          <cell r="J784">
            <v>0</v>
          </cell>
          <cell r="K784">
            <v>0</v>
          </cell>
        </row>
        <row r="784">
          <cell r="S784">
            <v>0</v>
          </cell>
        </row>
        <row r="784">
          <cell r="U784">
            <v>0</v>
          </cell>
        </row>
        <row r="784">
          <cell r="Y784">
            <v>0</v>
          </cell>
          <cell r="Z784">
            <v>0</v>
          </cell>
          <cell r="AA784">
            <v>0</v>
          </cell>
        </row>
        <row r="785">
          <cell r="B785">
            <v>21110</v>
          </cell>
          <cell r="C785" t="str">
            <v>   能源节约利用</v>
          </cell>
          <cell r="D785">
            <v>0</v>
          </cell>
          <cell r="E785">
            <v>0</v>
          </cell>
          <cell r="F785">
            <v>0</v>
          </cell>
          <cell r="G785">
            <v>0</v>
          </cell>
          <cell r="H785">
            <v>0</v>
          </cell>
          <cell r="I785">
            <v>0</v>
          </cell>
          <cell r="J785">
            <v>0</v>
          </cell>
          <cell r="K785">
            <v>0</v>
          </cell>
        </row>
        <row r="785">
          <cell r="S785">
            <v>0</v>
          </cell>
          <cell r="T785">
            <v>0</v>
          </cell>
          <cell r="U785">
            <v>0</v>
          </cell>
          <cell r="V785" t="e">
            <v>#DIV/0!</v>
          </cell>
        </row>
        <row r="785">
          <cell r="Y785">
            <v>0</v>
          </cell>
          <cell r="Z785">
            <v>0</v>
          </cell>
          <cell r="AA785">
            <v>0</v>
          </cell>
        </row>
        <row r="786">
          <cell r="B786">
            <v>2111001</v>
          </cell>
          <cell r="C786" t="str">
            <v>     能源节约利用</v>
          </cell>
          <cell r="D786">
            <v>0</v>
          </cell>
          <cell r="E786">
            <v>0</v>
          </cell>
          <cell r="F786">
            <v>0</v>
          </cell>
          <cell r="G786">
            <v>0</v>
          </cell>
          <cell r="H786">
            <v>0</v>
          </cell>
          <cell r="I786">
            <v>0</v>
          </cell>
          <cell r="J786">
            <v>0</v>
          </cell>
          <cell r="K786">
            <v>0</v>
          </cell>
        </row>
        <row r="786">
          <cell r="S786">
            <v>0</v>
          </cell>
        </row>
        <row r="786">
          <cell r="U786">
            <v>0</v>
          </cell>
          <cell r="V786" t="e">
            <v>#DIV/0!</v>
          </cell>
        </row>
        <row r="786">
          <cell r="Y786">
            <v>0</v>
          </cell>
          <cell r="Z786">
            <v>0</v>
          </cell>
          <cell r="AA786">
            <v>0</v>
          </cell>
        </row>
        <row r="787">
          <cell r="B787">
            <v>21111</v>
          </cell>
          <cell r="C787" t="str">
            <v>   污染减排</v>
          </cell>
          <cell r="D787">
            <v>0</v>
          </cell>
          <cell r="E787">
            <v>0</v>
          </cell>
          <cell r="F787">
            <v>0</v>
          </cell>
          <cell r="G787">
            <v>0</v>
          </cell>
          <cell r="H787">
            <v>0</v>
          </cell>
          <cell r="I787">
            <v>0</v>
          </cell>
          <cell r="J787">
            <v>0</v>
          </cell>
          <cell r="K787">
            <v>0</v>
          </cell>
        </row>
        <row r="787">
          <cell r="S787">
            <v>0</v>
          </cell>
          <cell r="T787">
            <v>0</v>
          </cell>
          <cell r="U787">
            <v>0</v>
          </cell>
        </row>
        <row r="787">
          <cell r="Y787">
            <v>0</v>
          </cell>
          <cell r="Z787">
            <v>0</v>
          </cell>
          <cell r="AA787">
            <v>0</v>
          </cell>
        </row>
        <row r="788">
          <cell r="B788">
            <v>2111101</v>
          </cell>
          <cell r="C788" t="str">
            <v>     生态环境监测与信息</v>
          </cell>
          <cell r="D788">
            <v>0</v>
          </cell>
          <cell r="E788">
            <v>0</v>
          </cell>
          <cell r="F788">
            <v>0</v>
          </cell>
          <cell r="G788">
            <v>0</v>
          </cell>
          <cell r="H788">
            <v>0</v>
          </cell>
          <cell r="I788">
            <v>0</v>
          </cell>
          <cell r="J788">
            <v>0</v>
          </cell>
          <cell r="K788">
            <v>0</v>
          </cell>
        </row>
        <row r="788">
          <cell r="S788">
            <v>0</v>
          </cell>
        </row>
        <row r="788">
          <cell r="U788">
            <v>0</v>
          </cell>
        </row>
        <row r="788">
          <cell r="Y788">
            <v>0</v>
          </cell>
          <cell r="Z788">
            <v>0</v>
          </cell>
          <cell r="AA788">
            <v>0</v>
          </cell>
        </row>
        <row r="789">
          <cell r="B789">
            <v>2111102</v>
          </cell>
          <cell r="C789" t="str">
            <v>     生态环境执法监察</v>
          </cell>
          <cell r="D789">
            <v>0</v>
          </cell>
          <cell r="E789">
            <v>0</v>
          </cell>
          <cell r="F789">
            <v>0</v>
          </cell>
          <cell r="G789">
            <v>0</v>
          </cell>
          <cell r="H789">
            <v>0</v>
          </cell>
          <cell r="I789">
            <v>0</v>
          </cell>
          <cell r="J789">
            <v>0</v>
          </cell>
          <cell r="K789">
            <v>0</v>
          </cell>
        </row>
        <row r="789">
          <cell r="S789">
            <v>0</v>
          </cell>
        </row>
        <row r="789">
          <cell r="U789">
            <v>0</v>
          </cell>
        </row>
        <row r="789">
          <cell r="Y789">
            <v>0</v>
          </cell>
          <cell r="Z789">
            <v>0</v>
          </cell>
          <cell r="AA789">
            <v>0</v>
          </cell>
        </row>
        <row r="790">
          <cell r="B790">
            <v>2111103</v>
          </cell>
          <cell r="C790" t="str">
            <v>     减排专项支出</v>
          </cell>
          <cell r="D790">
            <v>0</v>
          </cell>
          <cell r="E790">
            <v>0</v>
          </cell>
          <cell r="F790">
            <v>0</v>
          </cell>
          <cell r="G790">
            <v>0</v>
          </cell>
          <cell r="H790">
            <v>0</v>
          </cell>
          <cell r="I790">
            <v>0</v>
          </cell>
          <cell r="J790">
            <v>0</v>
          </cell>
          <cell r="K790">
            <v>0</v>
          </cell>
        </row>
        <row r="790">
          <cell r="S790">
            <v>0</v>
          </cell>
        </row>
        <row r="790">
          <cell r="U790">
            <v>0</v>
          </cell>
        </row>
        <row r="790">
          <cell r="Y790">
            <v>0</v>
          </cell>
          <cell r="Z790">
            <v>0</v>
          </cell>
          <cell r="AA790">
            <v>0</v>
          </cell>
        </row>
        <row r="791">
          <cell r="B791">
            <v>2111104</v>
          </cell>
          <cell r="C791" t="str">
            <v>     清洁生产专项支出</v>
          </cell>
          <cell r="D791">
            <v>0</v>
          </cell>
          <cell r="E791">
            <v>0</v>
          </cell>
          <cell r="F791">
            <v>0</v>
          </cell>
          <cell r="G791">
            <v>0</v>
          </cell>
          <cell r="H791">
            <v>0</v>
          </cell>
          <cell r="I791">
            <v>0</v>
          </cell>
          <cell r="J791">
            <v>0</v>
          </cell>
          <cell r="K791">
            <v>0</v>
          </cell>
        </row>
        <row r="791">
          <cell r="S791">
            <v>0</v>
          </cell>
        </row>
        <row r="791">
          <cell r="U791">
            <v>0</v>
          </cell>
        </row>
        <row r="791">
          <cell r="Y791">
            <v>0</v>
          </cell>
          <cell r="Z791">
            <v>0</v>
          </cell>
          <cell r="AA791">
            <v>0</v>
          </cell>
        </row>
        <row r="792">
          <cell r="B792">
            <v>2111199</v>
          </cell>
          <cell r="C792" t="str">
            <v>     其他污染减排支出</v>
          </cell>
          <cell r="D792">
            <v>0</v>
          </cell>
          <cell r="E792">
            <v>0</v>
          </cell>
          <cell r="F792">
            <v>0</v>
          </cell>
          <cell r="G792">
            <v>0</v>
          </cell>
          <cell r="H792">
            <v>0</v>
          </cell>
          <cell r="I792">
            <v>0</v>
          </cell>
          <cell r="J792">
            <v>0</v>
          </cell>
          <cell r="K792">
            <v>0</v>
          </cell>
        </row>
        <row r="792">
          <cell r="S792">
            <v>0</v>
          </cell>
        </row>
        <row r="792">
          <cell r="U792">
            <v>0</v>
          </cell>
        </row>
        <row r="792">
          <cell r="Y792">
            <v>0</v>
          </cell>
          <cell r="Z792">
            <v>0</v>
          </cell>
          <cell r="AA792">
            <v>0</v>
          </cell>
        </row>
        <row r="793">
          <cell r="B793">
            <v>21112</v>
          </cell>
          <cell r="C793" t="str">
            <v>   可再生能源</v>
          </cell>
          <cell r="D793">
            <v>0</v>
          </cell>
          <cell r="E793">
            <v>0</v>
          </cell>
          <cell r="F793">
            <v>0</v>
          </cell>
          <cell r="G793">
            <v>0</v>
          </cell>
          <cell r="H793">
            <v>0</v>
          </cell>
          <cell r="I793">
            <v>0</v>
          </cell>
          <cell r="J793">
            <v>0</v>
          </cell>
          <cell r="K793">
            <v>0</v>
          </cell>
        </row>
        <row r="793">
          <cell r="S793">
            <v>0</v>
          </cell>
          <cell r="T793">
            <v>0</v>
          </cell>
          <cell r="U793">
            <v>0</v>
          </cell>
        </row>
        <row r="793">
          <cell r="Y793">
            <v>0</v>
          </cell>
          <cell r="Z793">
            <v>0</v>
          </cell>
          <cell r="AA793">
            <v>0</v>
          </cell>
        </row>
        <row r="794">
          <cell r="B794">
            <v>2111201</v>
          </cell>
          <cell r="C794" t="str">
            <v>     可再生能源</v>
          </cell>
          <cell r="D794">
            <v>0</v>
          </cell>
          <cell r="E794">
            <v>0</v>
          </cell>
          <cell r="F794">
            <v>0</v>
          </cell>
          <cell r="G794">
            <v>0</v>
          </cell>
          <cell r="H794">
            <v>0</v>
          </cell>
          <cell r="I794">
            <v>0</v>
          </cell>
          <cell r="J794">
            <v>0</v>
          </cell>
          <cell r="K794">
            <v>0</v>
          </cell>
        </row>
        <row r="794">
          <cell r="S794">
            <v>0</v>
          </cell>
        </row>
        <row r="794">
          <cell r="U794">
            <v>0</v>
          </cell>
        </row>
        <row r="794">
          <cell r="Y794">
            <v>0</v>
          </cell>
          <cell r="Z794">
            <v>0</v>
          </cell>
          <cell r="AA794">
            <v>0</v>
          </cell>
        </row>
        <row r="795">
          <cell r="B795">
            <v>21113</v>
          </cell>
          <cell r="C795" t="str">
            <v>   循环经济</v>
          </cell>
          <cell r="D795">
            <v>0</v>
          </cell>
          <cell r="E795">
            <v>0</v>
          </cell>
          <cell r="F795">
            <v>0</v>
          </cell>
          <cell r="G795">
            <v>0</v>
          </cell>
          <cell r="H795">
            <v>0</v>
          </cell>
          <cell r="I795">
            <v>0</v>
          </cell>
          <cell r="J795">
            <v>0</v>
          </cell>
          <cell r="K795">
            <v>0</v>
          </cell>
        </row>
        <row r="795">
          <cell r="S795">
            <v>0</v>
          </cell>
          <cell r="T795">
            <v>0</v>
          </cell>
          <cell r="U795">
            <v>0</v>
          </cell>
        </row>
        <row r="795">
          <cell r="Y795">
            <v>0</v>
          </cell>
          <cell r="Z795">
            <v>0</v>
          </cell>
          <cell r="AA795">
            <v>0</v>
          </cell>
        </row>
        <row r="796">
          <cell r="B796">
            <v>2111301</v>
          </cell>
          <cell r="C796" t="str">
            <v>     循环经济</v>
          </cell>
          <cell r="D796">
            <v>0</v>
          </cell>
          <cell r="E796">
            <v>0</v>
          </cell>
          <cell r="F796">
            <v>0</v>
          </cell>
          <cell r="G796">
            <v>0</v>
          </cell>
          <cell r="H796">
            <v>0</v>
          </cell>
          <cell r="I796">
            <v>0</v>
          </cell>
          <cell r="J796">
            <v>0</v>
          </cell>
          <cell r="K796">
            <v>0</v>
          </cell>
        </row>
        <row r="796">
          <cell r="S796">
            <v>0</v>
          </cell>
        </row>
        <row r="796">
          <cell r="U796">
            <v>0</v>
          </cell>
        </row>
        <row r="796">
          <cell r="Y796">
            <v>0</v>
          </cell>
          <cell r="Z796">
            <v>0</v>
          </cell>
          <cell r="AA796">
            <v>0</v>
          </cell>
        </row>
        <row r="797">
          <cell r="B797">
            <v>21114</v>
          </cell>
          <cell r="C797" t="str">
            <v>   能源管理事务</v>
          </cell>
          <cell r="D797">
            <v>0</v>
          </cell>
          <cell r="E797">
            <v>0</v>
          </cell>
          <cell r="F797">
            <v>0</v>
          </cell>
          <cell r="G797">
            <v>0</v>
          </cell>
          <cell r="H797">
            <v>0</v>
          </cell>
          <cell r="I797">
            <v>0</v>
          </cell>
          <cell r="J797">
            <v>0</v>
          </cell>
          <cell r="K797">
            <v>0</v>
          </cell>
        </row>
        <row r="797">
          <cell r="S797">
            <v>0</v>
          </cell>
          <cell r="T797">
            <v>0</v>
          </cell>
          <cell r="U797">
            <v>0</v>
          </cell>
        </row>
        <row r="797">
          <cell r="Y797">
            <v>0</v>
          </cell>
          <cell r="Z797">
            <v>0</v>
          </cell>
          <cell r="AA797">
            <v>0</v>
          </cell>
        </row>
        <row r="798">
          <cell r="B798">
            <v>2111401</v>
          </cell>
          <cell r="C798" t="str">
            <v>     行政运行</v>
          </cell>
          <cell r="D798">
            <v>0</v>
          </cell>
          <cell r="E798">
            <v>0</v>
          </cell>
          <cell r="F798">
            <v>0</v>
          </cell>
          <cell r="G798">
            <v>0</v>
          </cell>
          <cell r="H798">
            <v>0</v>
          </cell>
          <cell r="I798">
            <v>0</v>
          </cell>
          <cell r="J798">
            <v>0</v>
          </cell>
          <cell r="K798">
            <v>0</v>
          </cell>
        </row>
        <row r="798">
          <cell r="S798">
            <v>0</v>
          </cell>
        </row>
        <row r="798">
          <cell r="U798">
            <v>0</v>
          </cell>
        </row>
        <row r="798">
          <cell r="Y798">
            <v>0</v>
          </cell>
          <cell r="Z798">
            <v>0</v>
          </cell>
          <cell r="AA798">
            <v>0</v>
          </cell>
        </row>
        <row r="799">
          <cell r="B799">
            <v>2111402</v>
          </cell>
          <cell r="C799" t="str">
            <v>     一般行政管理事务</v>
          </cell>
          <cell r="D799">
            <v>0</v>
          </cell>
          <cell r="E799">
            <v>0</v>
          </cell>
          <cell r="F799">
            <v>0</v>
          </cell>
          <cell r="G799">
            <v>0</v>
          </cell>
          <cell r="H799">
            <v>0</v>
          </cell>
          <cell r="I799">
            <v>0</v>
          </cell>
          <cell r="J799">
            <v>0</v>
          </cell>
          <cell r="K799">
            <v>0</v>
          </cell>
        </row>
        <row r="799">
          <cell r="S799">
            <v>0</v>
          </cell>
        </row>
        <row r="799">
          <cell r="U799">
            <v>0</v>
          </cell>
        </row>
        <row r="799">
          <cell r="Y799">
            <v>0</v>
          </cell>
          <cell r="Z799">
            <v>0</v>
          </cell>
          <cell r="AA799">
            <v>0</v>
          </cell>
        </row>
        <row r="800">
          <cell r="B800">
            <v>2111403</v>
          </cell>
          <cell r="C800" t="str">
            <v>     机关服务</v>
          </cell>
          <cell r="D800">
            <v>0</v>
          </cell>
          <cell r="E800">
            <v>0</v>
          </cell>
          <cell r="F800">
            <v>0</v>
          </cell>
          <cell r="G800">
            <v>0</v>
          </cell>
          <cell r="H800">
            <v>0</v>
          </cell>
          <cell r="I800">
            <v>0</v>
          </cell>
          <cell r="J800">
            <v>0</v>
          </cell>
          <cell r="K800">
            <v>0</v>
          </cell>
        </row>
        <row r="800">
          <cell r="S800">
            <v>0</v>
          </cell>
        </row>
        <row r="800">
          <cell r="U800">
            <v>0</v>
          </cell>
        </row>
        <row r="800">
          <cell r="Y800">
            <v>0</v>
          </cell>
          <cell r="Z800">
            <v>0</v>
          </cell>
          <cell r="AA800">
            <v>0</v>
          </cell>
        </row>
        <row r="801">
          <cell r="B801">
            <v>2111404</v>
          </cell>
          <cell r="C801" t="str">
            <v>     能源预测预警</v>
          </cell>
          <cell r="D801">
            <v>0</v>
          </cell>
          <cell r="E801">
            <v>0</v>
          </cell>
          <cell r="F801">
            <v>0</v>
          </cell>
          <cell r="G801">
            <v>0</v>
          </cell>
          <cell r="H801">
            <v>0</v>
          </cell>
          <cell r="I801">
            <v>0</v>
          </cell>
          <cell r="J801">
            <v>0</v>
          </cell>
          <cell r="K801">
            <v>0</v>
          </cell>
        </row>
        <row r="801">
          <cell r="S801">
            <v>0</v>
          </cell>
        </row>
        <row r="801">
          <cell r="U801">
            <v>0</v>
          </cell>
        </row>
        <row r="801">
          <cell r="Y801">
            <v>0</v>
          </cell>
          <cell r="Z801">
            <v>0</v>
          </cell>
          <cell r="AA801">
            <v>0</v>
          </cell>
        </row>
        <row r="802">
          <cell r="B802">
            <v>2111405</v>
          </cell>
          <cell r="C802" t="str">
            <v>     能源战略规划与实施</v>
          </cell>
          <cell r="D802">
            <v>0</v>
          </cell>
          <cell r="E802">
            <v>0</v>
          </cell>
          <cell r="F802">
            <v>0</v>
          </cell>
          <cell r="G802">
            <v>0</v>
          </cell>
          <cell r="H802">
            <v>0</v>
          </cell>
          <cell r="I802">
            <v>0</v>
          </cell>
          <cell r="J802">
            <v>0</v>
          </cell>
          <cell r="K802">
            <v>0</v>
          </cell>
        </row>
        <row r="802">
          <cell r="S802">
            <v>0</v>
          </cell>
        </row>
        <row r="802">
          <cell r="U802">
            <v>0</v>
          </cell>
        </row>
        <row r="802">
          <cell r="Y802">
            <v>0</v>
          </cell>
          <cell r="Z802">
            <v>0</v>
          </cell>
          <cell r="AA802">
            <v>0</v>
          </cell>
        </row>
        <row r="803">
          <cell r="B803">
            <v>2111406</v>
          </cell>
          <cell r="C803" t="str">
            <v>     能源科技装备</v>
          </cell>
          <cell r="D803">
            <v>0</v>
          </cell>
          <cell r="E803">
            <v>0</v>
          </cell>
          <cell r="F803">
            <v>0</v>
          </cell>
          <cell r="G803">
            <v>0</v>
          </cell>
          <cell r="H803">
            <v>0</v>
          </cell>
          <cell r="I803">
            <v>0</v>
          </cell>
          <cell r="J803">
            <v>0</v>
          </cell>
          <cell r="K803">
            <v>0</v>
          </cell>
        </row>
        <row r="803">
          <cell r="S803">
            <v>0</v>
          </cell>
        </row>
        <row r="803">
          <cell r="U803">
            <v>0</v>
          </cell>
        </row>
        <row r="803">
          <cell r="Y803">
            <v>0</v>
          </cell>
          <cell r="Z803">
            <v>0</v>
          </cell>
          <cell r="AA803">
            <v>0</v>
          </cell>
        </row>
        <row r="804">
          <cell r="B804">
            <v>2111407</v>
          </cell>
          <cell r="C804" t="str">
            <v>     能源行业管理</v>
          </cell>
          <cell r="D804">
            <v>0</v>
          </cell>
          <cell r="E804">
            <v>0</v>
          </cell>
          <cell r="F804">
            <v>0</v>
          </cell>
          <cell r="G804">
            <v>0</v>
          </cell>
          <cell r="H804">
            <v>0</v>
          </cell>
          <cell r="I804">
            <v>0</v>
          </cell>
          <cell r="J804">
            <v>0</v>
          </cell>
          <cell r="K804">
            <v>0</v>
          </cell>
        </row>
        <row r="804">
          <cell r="S804">
            <v>0</v>
          </cell>
        </row>
        <row r="804">
          <cell r="U804">
            <v>0</v>
          </cell>
        </row>
        <row r="804">
          <cell r="Y804">
            <v>0</v>
          </cell>
          <cell r="Z804">
            <v>0</v>
          </cell>
          <cell r="AA804">
            <v>0</v>
          </cell>
        </row>
        <row r="805">
          <cell r="B805">
            <v>2111408</v>
          </cell>
          <cell r="C805" t="str">
            <v>     能源管理</v>
          </cell>
          <cell r="D805">
            <v>0</v>
          </cell>
          <cell r="E805">
            <v>0</v>
          </cell>
          <cell r="F805">
            <v>0</v>
          </cell>
          <cell r="G805">
            <v>0</v>
          </cell>
          <cell r="H805">
            <v>0</v>
          </cell>
          <cell r="I805">
            <v>0</v>
          </cell>
          <cell r="J805">
            <v>0</v>
          </cell>
          <cell r="K805">
            <v>0</v>
          </cell>
        </row>
        <row r="805">
          <cell r="S805">
            <v>0</v>
          </cell>
        </row>
        <row r="805">
          <cell r="U805">
            <v>0</v>
          </cell>
        </row>
        <row r="805">
          <cell r="Y805">
            <v>0</v>
          </cell>
          <cell r="Z805">
            <v>0</v>
          </cell>
          <cell r="AA805">
            <v>0</v>
          </cell>
        </row>
        <row r="806">
          <cell r="B806">
            <v>2111409</v>
          </cell>
          <cell r="C806" t="str">
            <v>     石油储备发展管理</v>
          </cell>
          <cell r="D806">
            <v>0</v>
          </cell>
          <cell r="E806">
            <v>0</v>
          </cell>
          <cell r="F806">
            <v>0</v>
          </cell>
          <cell r="G806">
            <v>0</v>
          </cell>
          <cell r="H806">
            <v>0</v>
          </cell>
          <cell r="I806">
            <v>0</v>
          </cell>
          <cell r="J806">
            <v>0</v>
          </cell>
          <cell r="K806">
            <v>0</v>
          </cell>
        </row>
        <row r="806">
          <cell r="S806">
            <v>0</v>
          </cell>
        </row>
        <row r="806">
          <cell r="U806">
            <v>0</v>
          </cell>
        </row>
        <row r="806">
          <cell r="Y806">
            <v>0</v>
          </cell>
          <cell r="Z806">
            <v>0</v>
          </cell>
          <cell r="AA806">
            <v>0</v>
          </cell>
        </row>
        <row r="807">
          <cell r="B807">
            <v>2111410</v>
          </cell>
          <cell r="C807" t="str">
            <v>     能源调查</v>
          </cell>
          <cell r="D807">
            <v>0</v>
          </cell>
          <cell r="E807">
            <v>0</v>
          </cell>
          <cell r="F807">
            <v>0</v>
          </cell>
          <cell r="G807">
            <v>0</v>
          </cell>
          <cell r="H807">
            <v>0</v>
          </cell>
          <cell r="I807">
            <v>0</v>
          </cell>
          <cell r="J807">
            <v>0</v>
          </cell>
          <cell r="K807">
            <v>0</v>
          </cell>
        </row>
        <row r="807">
          <cell r="S807">
            <v>0</v>
          </cell>
        </row>
        <row r="807">
          <cell r="U807">
            <v>0</v>
          </cell>
        </row>
        <row r="807">
          <cell r="Y807">
            <v>0</v>
          </cell>
          <cell r="Z807">
            <v>0</v>
          </cell>
          <cell r="AA807">
            <v>0</v>
          </cell>
        </row>
        <row r="808">
          <cell r="B808">
            <v>2111411</v>
          </cell>
          <cell r="C808" t="str">
            <v>     信息化建设</v>
          </cell>
          <cell r="D808">
            <v>0</v>
          </cell>
          <cell r="E808">
            <v>0</v>
          </cell>
          <cell r="F808">
            <v>0</v>
          </cell>
          <cell r="G808">
            <v>0</v>
          </cell>
          <cell r="H808">
            <v>0</v>
          </cell>
          <cell r="I808">
            <v>0</v>
          </cell>
          <cell r="J808">
            <v>0</v>
          </cell>
          <cell r="K808">
            <v>0</v>
          </cell>
        </row>
        <row r="808">
          <cell r="S808">
            <v>0</v>
          </cell>
        </row>
        <row r="808">
          <cell r="U808">
            <v>0</v>
          </cell>
        </row>
        <row r="808">
          <cell r="Y808">
            <v>0</v>
          </cell>
          <cell r="Z808">
            <v>0</v>
          </cell>
          <cell r="AA808">
            <v>0</v>
          </cell>
        </row>
        <row r="809">
          <cell r="B809">
            <v>2111413</v>
          </cell>
          <cell r="C809" t="str">
            <v>     农村电网建设</v>
          </cell>
          <cell r="D809">
            <v>0</v>
          </cell>
          <cell r="E809">
            <v>0</v>
          </cell>
          <cell r="F809">
            <v>0</v>
          </cell>
          <cell r="G809">
            <v>0</v>
          </cell>
          <cell r="H809">
            <v>0</v>
          </cell>
          <cell r="I809">
            <v>0</v>
          </cell>
          <cell r="J809">
            <v>0</v>
          </cell>
          <cell r="K809">
            <v>0</v>
          </cell>
        </row>
        <row r="809">
          <cell r="S809">
            <v>0</v>
          </cell>
        </row>
        <row r="809">
          <cell r="U809">
            <v>0</v>
          </cell>
        </row>
        <row r="809">
          <cell r="Y809">
            <v>0</v>
          </cell>
          <cell r="Z809">
            <v>0</v>
          </cell>
          <cell r="AA809">
            <v>0</v>
          </cell>
        </row>
        <row r="810">
          <cell r="B810">
            <v>2111450</v>
          </cell>
          <cell r="C810" t="str">
            <v>     事业运行</v>
          </cell>
          <cell r="D810">
            <v>0</v>
          </cell>
          <cell r="E810">
            <v>0</v>
          </cell>
          <cell r="F810">
            <v>0</v>
          </cell>
          <cell r="G810">
            <v>0</v>
          </cell>
          <cell r="H810">
            <v>0</v>
          </cell>
          <cell r="I810">
            <v>0</v>
          </cell>
          <cell r="J810">
            <v>0</v>
          </cell>
          <cell r="K810">
            <v>0</v>
          </cell>
        </row>
        <row r="810">
          <cell r="S810">
            <v>0</v>
          </cell>
        </row>
        <row r="810">
          <cell r="U810">
            <v>0</v>
          </cell>
        </row>
        <row r="810">
          <cell r="Y810">
            <v>0</v>
          </cell>
          <cell r="Z810">
            <v>0</v>
          </cell>
          <cell r="AA810">
            <v>0</v>
          </cell>
        </row>
        <row r="811">
          <cell r="B811">
            <v>2111499</v>
          </cell>
          <cell r="C811" t="str">
            <v>     其他能源管理事务支出</v>
          </cell>
          <cell r="D811">
            <v>0</v>
          </cell>
          <cell r="E811">
            <v>0</v>
          </cell>
          <cell r="F811">
            <v>0</v>
          </cell>
          <cell r="G811">
            <v>0</v>
          </cell>
          <cell r="H811">
            <v>0</v>
          </cell>
          <cell r="I811">
            <v>0</v>
          </cell>
          <cell r="J811">
            <v>0</v>
          </cell>
          <cell r="K811">
            <v>0</v>
          </cell>
        </row>
        <row r="811">
          <cell r="S811">
            <v>0</v>
          </cell>
        </row>
        <row r="811">
          <cell r="U811">
            <v>0</v>
          </cell>
        </row>
        <row r="811">
          <cell r="Y811">
            <v>0</v>
          </cell>
          <cell r="Z811">
            <v>0</v>
          </cell>
          <cell r="AA811">
            <v>0</v>
          </cell>
        </row>
        <row r="812">
          <cell r="B812">
            <v>21199</v>
          </cell>
          <cell r="C812" t="str">
            <v>   其他节能环保支出</v>
          </cell>
          <cell r="D812">
            <v>329</v>
          </cell>
          <cell r="E812">
            <v>0</v>
          </cell>
          <cell r="F812">
            <v>0</v>
          </cell>
          <cell r="G812">
            <v>0</v>
          </cell>
          <cell r="H812">
            <v>0</v>
          </cell>
          <cell r="I812">
            <v>0</v>
          </cell>
          <cell r="J812">
            <v>6174</v>
          </cell>
          <cell r="K812">
            <v>6174</v>
          </cell>
        </row>
        <row r="812">
          <cell r="O812">
            <v>6174</v>
          </cell>
        </row>
        <row r="812">
          <cell r="S812">
            <v>0</v>
          </cell>
          <cell r="T812">
            <v>0</v>
          </cell>
          <cell r="U812">
            <v>6174</v>
          </cell>
          <cell r="V812" t="e">
            <v>#DIV/0!</v>
          </cell>
        </row>
        <row r="812">
          <cell r="Y812">
            <v>6174</v>
          </cell>
          <cell r="Z812">
            <v>0</v>
          </cell>
          <cell r="AA812">
            <v>6174</v>
          </cell>
        </row>
        <row r="813">
          <cell r="B813">
            <v>2119999</v>
          </cell>
          <cell r="C813" t="str">
            <v>     其他节能环保支出</v>
          </cell>
          <cell r="D813">
            <v>329</v>
          </cell>
          <cell r="E813">
            <v>0</v>
          </cell>
          <cell r="F813">
            <v>0</v>
          </cell>
          <cell r="G813">
            <v>0</v>
          </cell>
          <cell r="H813">
            <v>0</v>
          </cell>
          <cell r="I813">
            <v>0</v>
          </cell>
          <cell r="J813">
            <v>6174</v>
          </cell>
          <cell r="K813">
            <v>6174</v>
          </cell>
        </row>
        <row r="813">
          <cell r="O813">
            <v>6174</v>
          </cell>
        </row>
        <row r="813">
          <cell r="S813">
            <v>0</v>
          </cell>
        </row>
        <row r="813">
          <cell r="U813">
            <v>6174</v>
          </cell>
          <cell r="V813" t="e">
            <v>#DIV/0!</v>
          </cell>
        </row>
        <row r="813">
          <cell r="Y813">
            <v>6174</v>
          </cell>
          <cell r="Z813">
            <v>0</v>
          </cell>
          <cell r="AA813">
            <v>6174</v>
          </cell>
        </row>
        <row r="814">
          <cell r="B814">
            <v>212</v>
          </cell>
          <cell r="C814" t="str">
            <v>十一、城乡社区支出</v>
          </cell>
          <cell r="D814">
            <v>16703</v>
          </cell>
          <cell r="E814">
            <v>4988</v>
          </cell>
          <cell r="F814">
            <v>2472</v>
          </cell>
          <cell r="G814">
            <v>0</v>
          </cell>
          <cell r="H814">
            <v>0</v>
          </cell>
          <cell r="I814">
            <v>2516</v>
          </cell>
          <cell r="J814">
            <v>1754</v>
          </cell>
          <cell r="K814">
            <v>1650</v>
          </cell>
        </row>
        <row r="814">
          <cell r="M814">
            <v>65</v>
          </cell>
          <cell r="N814">
            <v>80</v>
          </cell>
          <cell r="O814">
            <v>1557</v>
          </cell>
          <cell r="P814">
            <v>-52</v>
          </cell>
        </row>
        <row r="814">
          <cell r="S814">
            <v>6</v>
          </cell>
          <cell r="T814">
            <v>98</v>
          </cell>
          <cell r="U814">
            <v>6742</v>
          </cell>
          <cell r="V814">
            <v>0.351643945469126</v>
          </cell>
        </row>
        <row r="814">
          <cell r="Y814">
            <v>6742</v>
          </cell>
          <cell r="Z814">
            <v>0</v>
          </cell>
          <cell r="AA814">
            <v>6742</v>
          </cell>
        </row>
        <row r="815">
          <cell r="B815">
            <v>21201</v>
          </cell>
          <cell r="C815" t="str">
            <v>   城乡社区管理事务</v>
          </cell>
          <cell r="D815">
            <v>1712</v>
          </cell>
          <cell r="E815">
            <v>1386</v>
          </cell>
          <cell r="F815">
            <v>1386</v>
          </cell>
          <cell r="G815">
            <v>0</v>
          </cell>
          <cell r="H815">
            <v>0</v>
          </cell>
          <cell r="I815">
            <v>0</v>
          </cell>
          <cell r="J815">
            <v>44</v>
          </cell>
          <cell r="K815">
            <v>44</v>
          </cell>
        </row>
        <row r="815">
          <cell r="M815">
            <v>54</v>
          </cell>
          <cell r="N815">
            <v>0</v>
          </cell>
          <cell r="O815">
            <v>0</v>
          </cell>
          <cell r="P815">
            <v>-10</v>
          </cell>
        </row>
        <row r="815">
          <cell r="S815">
            <v>0</v>
          </cell>
          <cell r="T815">
            <v>0</v>
          </cell>
          <cell r="U815">
            <v>1430</v>
          </cell>
          <cell r="V815">
            <v>0.0317460317460317</v>
          </cell>
        </row>
        <row r="815">
          <cell r="Y815">
            <v>1430</v>
          </cell>
          <cell r="Z815">
            <v>0</v>
          </cell>
          <cell r="AA815">
            <v>1430</v>
          </cell>
        </row>
        <row r="816">
          <cell r="B816">
            <v>2120101</v>
          </cell>
          <cell r="C816" t="str">
            <v>     行政运行</v>
          </cell>
          <cell r="D816">
            <v>298</v>
          </cell>
          <cell r="E816">
            <v>263</v>
          </cell>
          <cell r="F816">
            <v>263</v>
          </cell>
          <cell r="G816">
            <v>0</v>
          </cell>
          <cell r="H816">
            <v>0</v>
          </cell>
          <cell r="I816">
            <v>0</v>
          </cell>
          <cell r="J816">
            <v>24</v>
          </cell>
          <cell r="K816">
            <v>24</v>
          </cell>
        </row>
        <row r="816">
          <cell r="M816">
            <v>24</v>
          </cell>
        </row>
        <row r="816">
          <cell r="S816">
            <v>0</v>
          </cell>
        </row>
        <row r="816">
          <cell r="U816">
            <v>287</v>
          </cell>
          <cell r="V816">
            <v>0.091254752851711</v>
          </cell>
        </row>
        <row r="816">
          <cell r="Y816">
            <v>287</v>
          </cell>
          <cell r="Z816">
            <v>0</v>
          </cell>
          <cell r="AA816">
            <v>287</v>
          </cell>
        </row>
        <row r="817">
          <cell r="B817">
            <v>2120102</v>
          </cell>
          <cell r="C817" t="str">
            <v>     一般行政管理事务</v>
          </cell>
          <cell r="D817">
            <v>0</v>
          </cell>
          <cell r="E817">
            <v>0</v>
          </cell>
          <cell r="F817">
            <v>0</v>
          </cell>
          <cell r="G817">
            <v>0</v>
          </cell>
          <cell r="H817">
            <v>0</v>
          </cell>
          <cell r="I817">
            <v>0</v>
          </cell>
          <cell r="J817">
            <v>0</v>
          </cell>
          <cell r="K817">
            <v>0</v>
          </cell>
        </row>
        <row r="817">
          <cell r="S817">
            <v>0</v>
          </cell>
        </row>
        <row r="817">
          <cell r="U817">
            <v>0</v>
          </cell>
        </row>
        <row r="817">
          <cell r="Y817">
            <v>0</v>
          </cell>
          <cell r="Z817">
            <v>0</v>
          </cell>
          <cell r="AA817">
            <v>0</v>
          </cell>
        </row>
        <row r="818">
          <cell r="B818">
            <v>2120103</v>
          </cell>
          <cell r="C818" t="str">
            <v>     机关服务</v>
          </cell>
          <cell r="D818">
            <v>0</v>
          </cell>
          <cell r="E818">
            <v>0</v>
          </cell>
          <cell r="F818">
            <v>0</v>
          </cell>
          <cell r="G818">
            <v>0</v>
          </cell>
          <cell r="H818">
            <v>0</v>
          </cell>
          <cell r="I818">
            <v>0</v>
          </cell>
          <cell r="J818">
            <v>0</v>
          </cell>
          <cell r="K818">
            <v>0</v>
          </cell>
        </row>
        <row r="818">
          <cell r="S818">
            <v>0</v>
          </cell>
        </row>
        <row r="818">
          <cell r="U818">
            <v>0</v>
          </cell>
        </row>
        <row r="818">
          <cell r="Y818">
            <v>0</v>
          </cell>
          <cell r="Z818">
            <v>0</v>
          </cell>
          <cell r="AA818">
            <v>0</v>
          </cell>
        </row>
        <row r="819">
          <cell r="B819">
            <v>2120104</v>
          </cell>
          <cell r="C819" t="str">
            <v>     城管执法</v>
          </cell>
          <cell r="D819">
            <v>739</v>
          </cell>
          <cell r="E819">
            <v>671</v>
          </cell>
          <cell r="F819">
            <v>671</v>
          </cell>
          <cell r="G819">
            <v>0</v>
          </cell>
          <cell r="H819">
            <v>0</v>
          </cell>
          <cell r="I819">
            <v>0</v>
          </cell>
          <cell r="J819">
            <v>14</v>
          </cell>
          <cell r="K819">
            <v>14</v>
          </cell>
        </row>
        <row r="819">
          <cell r="M819">
            <v>24</v>
          </cell>
        </row>
        <row r="819">
          <cell r="P819">
            <v>-10</v>
          </cell>
        </row>
        <row r="819">
          <cell r="S819">
            <v>0</v>
          </cell>
        </row>
        <row r="819">
          <cell r="U819">
            <v>685</v>
          </cell>
          <cell r="V819">
            <v>0.0208643815201192</v>
          </cell>
        </row>
        <row r="819">
          <cell r="Y819">
            <v>685</v>
          </cell>
          <cell r="Z819">
            <v>0</v>
          </cell>
          <cell r="AA819">
            <v>685</v>
          </cell>
        </row>
        <row r="820">
          <cell r="B820">
            <v>2120105</v>
          </cell>
          <cell r="C820" t="str">
            <v>     工程建设标准规范编制与监管</v>
          </cell>
          <cell r="D820">
            <v>0</v>
          </cell>
          <cell r="E820">
            <v>0</v>
          </cell>
          <cell r="F820">
            <v>0</v>
          </cell>
          <cell r="G820">
            <v>0</v>
          </cell>
          <cell r="H820">
            <v>0</v>
          </cell>
          <cell r="I820">
            <v>0</v>
          </cell>
          <cell r="J820">
            <v>0</v>
          </cell>
          <cell r="K820">
            <v>0</v>
          </cell>
        </row>
        <row r="820">
          <cell r="S820">
            <v>0</v>
          </cell>
        </row>
        <row r="820">
          <cell r="U820">
            <v>0</v>
          </cell>
        </row>
        <row r="820">
          <cell r="Y820">
            <v>0</v>
          </cell>
          <cell r="Z820">
            <v>0</v>
          </cell>
          <cell r="AA820">
            <v>0</v>
          </cell>
        </row>
        <row r="821">
          <cell r="B821">
            <v>2120106</v>
          </cell>
          <cell r="C821" t="str">
            <v>     工程建设管理</v>
          </cell>
          <cell r="D821">
            <v>125</v>
          </cell>
          <cell r="E821">
            <v>117</v>
          </cell>
          <cell r="F821">
            <v>117</v>
          </cell>
          <cell r="G821">
            <v>0</v>
          </cell>
          <cell r="H821">
            <v>0</v>
          </cell>
          <cell r="I821">
            <v>0</v>
          </cell>
          <cell r="J821">
            <v>-1</v>
          </cell>
          <cell r="K821">
            <v>-1</v>
          </cell>
        </row>
        <row r="821">
          <cell r="M821">
            <v>-1</v>
          </cell>
        </row>
        <row r="821">
          <cell r="S821">
            <v>0</v>
          </cell>
        </row>
        <row r="821">
          <cell r="U821">
            <v>116</v>
          </cell>
          <cell r="V821">
            <v>-0.00854700854700855</v>
          </cell>
        </row>
        <row r="821">
          <cell r="Y821">
            <v>116</v>
          </cell>
          <cell r="Z821">
            <v>0</v>
          </cell>
          <cell r="AA821">
            <v>116</v>
          </cell>
        </row>
        <row r="822">
          <cell r="B822">
            <v>2120107</v>
          </cell>
          <cell r="C822" t="str">
            <v>     市政公用行业市场监管</v>
          </cell>
          <cell r="D822">
            <v>0</v>
          </cell>
          <cell r="E822">
            <v>0</v>
          </cell>
          <cell r="F822">
            <v>0</v>
          </cell>
          <cell r="G822">
            <v>0</v>
          </cell>
          <cell r="H822">
            <v>0</v>
          </cell>
          <cell r="I822">
            <v>0</v>
          </cell>
          <cell r="J822">
            <v>0</v>
          </cell>
          <cell r="K822">
            <v>0</v>
          </cell>
        </row>
        <row r="822">
          <cell r="S822">
            <v>0</v>
          </cell>
        </row>
        <row r="822">
          <cell r="U822">
            <v>0</v>
          </cell>
        </row>
        <row r="822">
          <cell r="Y822">
            <v>0</v>
          </cell>
          <cell r="Z822">
            <v>0</v>
          </cell>
          <cell r="AA822">
            <v>0</v>
          </cell>
        </row>
        <row r="823">
          <cell r="B823">
            <v>2120109</v>
          </cell>
          <cell r="C823" t="str">
            <v>     住宅建设与房地产市场监管</v>
          </cell>
          <cell r="D823">
            <v>0</v>
          </cell>
          <cell r="E823">
            <v>0</v>
          </cell>
          <cell r="F823">
            <v>0</v>
          </cell>
          <cell r="G823">
            <v>0</v>
          </cell>
          <cell r="H823">
            <v>0</v>
          </cell>
          <cell r="I823">
            <v>0</v>
          </cell>
          <cell r="J823">
            <v>0</v>
          </cell>
          <cell r="K823">
            <v>0</v>
          </cell>
        </row>
        <row r="823">
          <cell r="S823">
            <v>0</v>
          </cell>
        </row>
        <row r="823">
          <cell r="U823">
            <v>0</v>
          </cell>
        </row>
        <row r="823">
          <cell r="Y823">
            <v>0</v>
          </cell>
          <cell r="Z823">
            <v>0</v>
          </cell>
          <cell r="AA823">
            <v>0</v>
          </cell>
        </row>
        <row r="824">
          <cell r="B824">
            <v>2120110</v>
          </cell>
          <cell r="C824" t="str">
            <v>     执业资格注册、资质审查</v>
          </cell>
          <cell r="D824">
            <v>0</v>
          </cell>
          <cell r="E824">
            <v>0</v>
          </cell>
          <cell r="F824">
            <v>0</v>
          </cell>
          <cell r="G824">
            <v>0</v>
          </cell>
          <cell r="H824">
            <v>0</v>
          </cell>
          <cell r="I824">
            <v>0</v>
          </cell>
          <cell r="J824">
            <v>0</v>
          </cell>
          <cell r="K824">
            <v>0</v>
          </cell>
        </row>
        <row r="824">
          <cell r="S824">
            <v>0</v>
          </cell>
        </row>
        <row r="824">
          <cell r="U824">
            <v>0</v>
          </cell>
        </row>
        <row r="824">
          <cell r="Y824">
            <v>0</v>
          </cell>
          <cell r="Z824">
            <v>0</v>
          </cell>
          <cell r="AA824">
            <v>0</v>
          </cell>
        </row>
        <row r="825">
          <cell r="B825">
            <v>2120199</v>
          </cell>
          <cell r="C825" t="str">
            <v>     其他城乡社区管理事务支出</v>
          </cell>
          <cell r="D825">
            <v>550</v>
          </cell>
          <cell r="E825">
            <v>335</v>
          </cell>
          <cell r="F825">
            <v>335</v>
          </cell>
          <cell r="G825">
            <v>0</v>
          </cell>
          <cell r="H825">
            <v>0</v>
          </cell>
          <cell r="I825">
            <v>0</v>
          </cell>
          <cell r="J825">
            <v>7</v>
          </cell>
          <cell r="K825">
            <v>7</v>
          </cell>
        </row>
        <row r="825">
          <cell r="M825">
            <v>7</v>
          </cell>
        </row>
        <row r="825">
          <cell r="S825">
            <v>0</v>
          </cell>
        </row>
        <row r="825">
          <cell r="U825">
            <v>342</v>
          </cell>
          <cell r="V825">
            <v>0.0208955223880597</v>
          </cell>
        </row>
        <row r="825">
          <cell r="Y825">
            <v>342</v>
          </cell>
          <cell r="Z825">
            <v>0</v>
          </cell>
          <cell r="AA825">
            <v>342</v>
          </cell>
        </row>
        <row r="826">
          <cell r="B826">
            <v>21202</v>
          </cell>
          <cell r="C826" t="str">
            <v>   城乡社区规划与管理</v>
          </cell>
          <cell r="D826">
            <v>6345</v>
          </cell>
          <cell r="E826">
            <v>0</v>
          </cell>
          <cell r="F826">
            <v>0</v>
          </cell>
          <cell r="G826">
            <v>0</v>
          </cell>
          <cell r="H826">
            <v>0</v>
          </cell>
          <cell r="I826">
            <v>0</v>
          </cell>
          <cell r="J826">
            <v>33</v>
          </cell>
          <cell r="K826">
            <v>0</v>
          </cell>
        </row>
        <row r="826">
          <cell r="M826">
            <v>0</v>
          </cell>
        </row>
        <row r="826">
          <cell r="O826">
            <v>0</v>
          </cell>
          <cell r="P826">
            <v>0</v>
          </cell>
        </row>
        <row r="826">
          <cell r="S826">
            <v>0</v>
          </cell>
          <cell r="T826">
            <v>33</v>
          </cell>
          <cell r="U826">
            <v>33</v>
          </cell>
        </row>
        <row r="826">
          <cell r="Y826">
            <v>33</v>
          </cell>
          <cell r="Z826">
            <v>0</v>
          </cell>
          <cell r="AA826">
            <v>33</v>
          </cell>
        </row>
        <row r="827">
          <cell r="B827">
            <v>2120201</v>
          </cell>
          <cell r="C827" t="str">
            <v>     城乡社区规划与管理</v>
          </cell>
          <cell r="D827">
            <v>6345</v>
          </cell>
          <cell r="E827">
            <v>0</v>
          </cell>
          <cell r="F827">
            <v>0</v>
          </cell>
          <cell r="G827">
            <v>0</v>
          </cell>
          <cell r="H827">
            <v>0</v>
          </cell>
          <cell r="I827">
            <v>0</v>
          </cell>
          <cell r="J827">
            <v>33</v>
          </cell>
          <cell r="K827">
            <v>0</v>
          </cell>
        </row>
        <row r="827">
          <cell r="S827">
            <v>0</v>
          </cell>
          <cell r="T827">
            <v>33</v>
          </cell>
          <cell r="U827">
            <v>33</v>
          </cell>
        </row>
        <row r="827">
          <cell r="Y827">
            <v>33</v>
          </cell>
          <cell r="Z827">
            <v>0</v>
          </cell>
          <cell r="AA827">
            <v>33</v>
          </cell>
        </row>
        <row r="828">
          <cell r="B828">
            <v>21203</v>
          </cell>
          <cell r="C828" t="str">
            <v>   城乡社区公共设施</v>
          </cell>
          <cell r="D828">
            <v>234</v>
          </cell>
          <cell r="E828">
            <v>93</v>
          </cell>
          <cell r="F828">
            <v>80</v>
          </cell>
          <cell r="G828">
            <v>0</v>
          </cell>
          <cell r="H828">
            <v>0</v>
          </cell>
          <cell r="I828">
            <v>13</v>
          </cell>
          <cell r="J828">
            <v>115</v>
          </cell>
          <cell r="K828">
            <v>112</v>
          </cell>
        </row>
        <row r="828">
          <cell r="M828">
            <v>0</v>
          </cell>
          <cell r="N828">
            <v>0</v>
          </cell>
          <cell r="O828">
            <v>152</v>
          </cell>
          <cell r="P828">
            <v>-40</v>
          </cell>
        </row>
        <row r="828">
          <cell r="S828">
            <v>0</v>
          </cell>
          <cell r="T828">
            <v>3</v>
          </cell>
          <cell r="U828">
            <v>208</v>
          </cell>
          <cell r="V828">
            <v>1.23655913978495</v>
          </cell>
        </row>
        <row r="828">
          <cell r="Y828">
            <v>208</v>
          </cell>
          <cell r="Z828">
            <v>0</v>
          </cell>
          <cell r="AA828">
            <v>208</v>
          </cell>
        </row>
        <row r="829">
          <cell r="B829">
            <v>2120303</v>
          </cell>
          <cell r="C829" t="str">
            <v>     小城镇基础设施建设</v>
          </cell>
          <cell r="D829">
            <v>99</v>
          </cell>
          <cell r="E829">
            <v>13</v>
          </cell>
          <cell r="F829">
            <v>0</v>
          </cell>
          <cell r="G829">
            <v>0</v>
          </cell>
          <cell r="H829">
            <v>0</v>
          </cell>
          <cell r="I829">
            <v>13</v>
          </cell>
          <cell r="J829">
            <v>152</v>
          </cell>
          <cell r="K829">
            <v>152</v>
          </cell>
        </row>
        <row r="829">
          <cell r="O829">
            <v>152</v>
          </cell>
        </row>
        <row r="829">
          <cell r="S829">
            <v>0</v>
          </cell>
        </row>
        <row r="829">
          <cell r="U829">
            <v>165</v>
          </cell>
          <cell r="V829">
            <v>11.6923076923077</v>
          </cell>
        </row>
        <row r="829">
          <cell r="Y829">
            <v>165</v>
          </cell>
          <cell r="Z829">
            <v>0</v>
          </cell>
          <cell r="AA829">
            <v>165</v>
          </cell>
        </row>
        <row r="830">
          <cell r="B830">
            <v>2120399</v>
          </cell>
          <cell r="C830" t="str">
            <v>     其他城乡社区公共设施支出</v>
          </cell>
          <cell r="D830">
            <v>135</v>
          </cell>
          <cell r="E830">
            <v>80</v>
          </cell>
          <cell r="F830">
            <v>80</v>
          </cell>
          <cell r="G830">
            <v>0</v>
          </cell>
          <cell r="H830">
            <v>0</v>
          </cell>
          <cell r="I830">
            <v>0</v>
          </cell>
          <cell r="J830">
            <v>-37</v>
          </cell>
          <cell r="K830">
            <v>-40</v>
          </cell>
        </row>
        <row r="830">
          <cell r="P830">
            <v>-40</v>
          </cell>
        </row>
        <row r="830">
          <cell r="S830">
            <v>0</v>
          </cell>
          <cell r="T830">
            <v>3</v>
          </cell>
          <cell r="U830">
            <v>43</v>
          </cell>
          <cell r="V830">
            <v>-0.4625</v>
          </cell>
        </row>
        <row r="830">
          <cell r="Y830">
            <v>43</v>
          </cell>
          <cell r="Z830">
            <v>0</v>
          </cell>
          <cell r="AA830">
            <v>43</v>
          </cell>
        </row>
        <row r="831">
          <cell r="B831">
            <v>21205</v>
          </cell>
          <cell r="C831" t="str">
            <v>   城乡社区环境卫生</v>
          </cell>
          <cell r="D831">
            <v>628</v>
          </cell>
          <cell r="E831">
            <v>869</v>
          </cell>
          <cell r="F831">
            <v>869</v>
          </cell>
          <cell r="G831">
            <v>0</v>
          </cell>
          <cell r="H831">
            <v>0</v>
          </cell>
          <cell r="I831">
            <v>0</v>
          </cell>
          <cell r="J831">
            <v>11</v>
          </cell>
          <cell r="K831">
            <v>11</v>
          </cell>
        </row>
        <row r="831">
          <cell r="M831">
            <v>11</v>
          </cell>
        </row>
        <row r="831">
          <cell r="P831">
            <v>0</v>
          </cell>
        </row>
        <row r="831">
          <cell r="S831">
            <v>0</v>
          </cell>
          <cell r="T831">
            <v>0</v>
          </cell>
          <cell r="U831">
            <v>880</v>
          </cell>
          <cell r="V831">
            <v>0.0126582278481013</v>
          </cell>
        </row>
        <row r="831">
          <cell r="Y831">
            <v>880</v>
          </cell>
          <cell r="Z831">
            <v>0</v>
          </cell>
          <cell r="AA831">
            <v>880</v>
          </cell>
        </row>
        <row r="832">
          <cell r="B832">
            <v>2120501</v>
          </cell>
          <cell r="C832" t="str">
            <v>     城乡社区环境卫生</v>
          </cell>
          <cell r="D832">
            <v>628</v>
          </cell>
          <cell r="E832">
            <v>869</v>
          </cell>
          <cell r="F832">
            <v>869</v>
          </cell>
          <cell r="G832">
            <v>0</v>
          </cell>
          <cell r="H832">
            <v>0</v>
          </cell>
          <cell r="I832">
            <v>0</v>
          </cell>
          <cell r="J832">
            <v>11</v>
          </cell>
          <cell r="K832">
            <v>11</v>
          </cell>
        </row>
        <row r="832">
          <cell r="M832">
            <v>11</v>
          </cell>
        </row>
        <row r="832">
          <cell r="S832">
            <v>0</v>
          </cell>
        </row>
        <row r="832">
          <cell r="U832">
            <v>880</v>
          </cell>
          <cell r="V832">
            <v>0.0126582278481013</v>
          </cell>
        </row>
        <row r="832">
          <cell r="Y832">
            <v>880</v>
          </cell>
          <cell r="Z832">
            <v>0</v>
          </cell>
          <cell r="AA832">
            <v>880</v>
          </cell>
        </row>
        <row r="833">
          <cell r="B833">
            <v>21206</v>
          </cell>
          <cell r="C833" t="str">
            <v>   建设市场管理与监督</v>
          </cell>
          <cell r="D833">
            <v>0</v>
          </cell>
          <cell r="E833">
            <v>0</v>
          </cell>
          <cell r="F833">
            <v>0</v>
          </cell>
          <cell r="G833">
            <v>0</v>
          </cell>
          <cell r="H833">
            <v>0</v>
          </cell>
          <cell r="I833">
            <v>0</v>
          </cell>
          <cell r="J833">
            <v>0</v>
          </cell>
          <cell r="K833">
            <v>0</v>
          </cell>
        </row>
        <row r="833">
          <cell r="S833">
            <v>0</v>
          </cell>
          <cell r="T833">
            <v>0</v>
          </cell>
          <cell r="U833">
            <v>0</v>
          </cell>
        </row>
        <row r="833">
          <cell r="Y833">
            <v>0</v>
          </cell>
          <cell r="Z833">
            <v>0</v>
          </cell>
          <cell r="AA833">
            <v>0</v>
          </cell>
        </row>
        <row r="834">
          <cell r="B834">
            <v>2120601</v>
          </cell>
          <cell r="C834" t="str">
            <v>     建设市场管理与监督</v>
          </cell>
          <cell r="D834">
            <v>0</v>
          </cell>
          <cell r="E834">
            <v>0</v>
          </cell>
          <cell r="F834">
            <v>0</v>
          </cell>
          <cell r="G834">
            <v>0</v>
          </cell>
          <cell r="H834">
            <v>0</v>
          </cell>
          <cell r="I834">
            <v>0</v>
          </cell>
          <cell r="J834">
            <v>0</v>
          </cell>
          <cell r="K834">
            <v>0</v>
          </cell>
        </row>
        <row r="834">
          <cell r="S834">
            <v>0</v>
          </cell>
        </row>
        <row r="834">
          <cell r="U834">
            <v>0</v>
          </cell>
        </row>
        <row r="834">
          <cell r="Y834">
            <v>0</v>
          </cell>
          <cell r="Z834">
            <v>0</v>
          </cell>
          <cell r="AA834">
            <v>0</v>
          </cell>
        </row>
        <row r="835">
          <cell r="B835">
            <v>21299</v>
          </cell>
          <cell r="C835" t="str">
            <v>   其他城乡社区支出</v>
          </cell>
          <cell r="D835">
            <v>7784</v>
          </cell>
          <cell r="E835">
            <v>2640</v>
          </cell>
          <cell r="F835">
            <v>137</v>
          </cell>
          <cell r="G835">
            <v>0</v>
          </cell>
          <cell r="H835">
            <v>0</v>
          </cell>
          <cell r="I835">
            <v>2503</v>
          </cell>
          <cell r="J835">
            <v>1551</v>
          </cell>
          <cell r="K835">
            <v>1483</v>
          </cell>
        </row>
        <row r="835">
          <cell r="M835">
            <v>0</v>
          </cell>
          <cell r="N835">
            <v>80</v>
          </cell>
          <cell r="O835">
            <v>1405</v>
          </cell>
          <cell r="P835">
            <v>-2</v>
          </cell>
        </row>
        <row r="835">
          <cell r="S835">
            <v>6</v>
          </cell>
          <cell r="T835">
            <v>62</v>
          </cell>
          <cell r="U835">
            <v>4191</v>
          </cell>
          <cell r="V835">
            <v>0.5875</v>
          </cell>
        </row>
        <row r="835">
          <cell r="Y835">
            <v>4191</v>
          </cell>
          <cell r="Z835">
            <v>0</v>
          </cell>
          <cell r="AA835">
            <v>4191</v>
          </cell>
        </row>
        <row r="836">
          <cell r="B836">
            <v>2129999</v>
          </cell>
          <cell r="C836" t="str">
            <v>     其他城乡社区支出</v>
          </cell>
          <cell r="D836">
            <v>7784</v>
          </cell>
          <cell r="E836">
            <v>2640</v>
          </cell>
          <cell r="F836">
            <v>137</v>
          </cell>
          <cell r="G836">
            <v>0</v>
          </cell>
          <cell r="H836">
            <v>0</v>
          </cell>
          <cell r="I836">
            <v>2503</v>
          </cell>
          <cell r="J836">
            <v>1551</v>
          </cell>
          <cell r="K836">
            <v>1483</v>
          </cell>
        </row>
        <row r="836">
          <cell r="N836">
            <v>80</v>
          </cell>
          <cell r="O836">
            <v>1405</v>
          </cell>
          <cell r="P836">
            <v>-2</v>
          </cell>
        </row>
        <row r="836">
          <cell r="S836">
            <v>6</v>
          </cell>
          <cell r="T836">
            <v>62</v>
          </cell>
          <cell r="U836">
            <v>4191</v>
          </cell>
          <cell r="V836">
            <v>0.5875</v>
          </cell>
        </row>
        <row r="836">
          <cell r="Y836">
            <v>4191</v>
          </cell>
          <cell r="Z836">
            <v>0</v>
          </cell>
          <cell r="AA836">
            <v>4191</v>
          </cell>
        </row>
        <row r="837">
          <cell r="B837">
            <v>213</v>
          </cell>
          <cell r="C837" t="str">
            <v>十二、农林水支出</v>
          </cell>
          <cell r="D837">
            <v>23262</v>
          </cell>
          <cell r="E837">
            <v>27004</v>
          </cell>
          <cell r="F837">
            <v>13085</v>
          </cell>
          <cell r="G837">
            <v>4654</v>
          </cell>
          <cell r="H837">
            <v>8405</v>
          </cell>
          <cell r="I837">
            <v>860</v>
          </cell>
          <cell r="J837">
            <v>-508</v>
          </cell>
          <cell r="K837">
            <v>-233</v>
          </cell>
          <cell r="L837">
            <v>0</v>
          </cell>
          <cell r="M837">
            <v>-39</v>
          </cell>
          <cell r="N837">
            <v>1311</v>
          </cell>
          <cell r="O837">
            <v>100</v>
          </cell>
          <cell r="P837">
            <v>-1605</v>
          </cell>
        </row>
        <row r="837">
          <cell r="S837">
            <v>2039</v>
          </cell>
          <cell r="T837">
            <v>-2314</v>
          </cell>
          <cell r="U837">
            <v>26496</v>
          </cell>
          <cell r="V837">
            <v>-0.0188120278477263</v>
          </cell>
        </row>
        <row r="837">
          <cell r="Y837">
            <v>26496</v>
          </cell>
          <cell r="Z837">
            <v>-1955</v>
          </cell>
          <cell r="AA837">
            <v>24541</v>
          </cell>
        </row>
        <row r="838">
          <cell r="B838">
            <v>21301</v>
          </cell>
          <cell r="C838" t="str">
            <v>   农业农村</v>
          </cell>
          <cell r="D838">
            <v>7226</v>
          </cell>
          <cell r="E838">
            <v>8238</v>
          </cell>
          <cell r="F838">
            <v>5063</v>
          </cell>
          <cell r="G838">
            <v>1192</v>
          </cell>
          <cell r="H838">
            <v>1659</v>
          </cell>
          <cell r="I838">
            <v>324</v>
          </cell>
          <cell r="J838">
            <v>2879</v>
          </cell>
          <cell r="K838">
            <v>793</v>
          </cell>
          <cell r="L838">
            <v>0</v>
          </cell>
          <cell r="M838">
            <v>347</v>
          </cell>
          <cell r="N838">
            <v>934</v>
          </cell>
          <cell r="O838">
            <v>0</v>
          </cell>
          <cell r="P838">
            <v>-488</v>
          </cell>
        </row>
        <row r="838">
          <cell r="S838">
            <v>1528</v>
          </cell>
          <cell r="T838">
            <v>558</v>
          </cell>
          <cell r="U838">
            <v>11117</v>
          </cell>
          <cell r="V838">
            <v>0.34947802864773</v>
          </cell>
        </row>
        <row r="838">
          <cell r="Y838">
            <v>11117</v>
          </cell>
          <cell r="Z838">
            <v>-1955</v>
          </cell>
          <cell r="AA838">
            <v>9162</v>
          </cell>
        </row>
        <row r="839">
          <cell r="B839">
            <v>2130101</v>
          </cell>
          <cell r="C839" t="str">
            <v>     行政运行</v>
          </cell>
          <cell r="D839">
            <v>359</v>
          </cell>
          <cell r="E839">
            <v>409</v>
          </cell>
          <cell r="F839">
            <v>409</v>
          </cell>
          <cell r="G839">
            <v>0</v>
          </cell>
          <cell r="H839">
            <v>0</v>
          </cell>
          <cell r="I839">
            <v>0</v>
          </cell>
          <cell r="J839">
            <v>13</v>
          </cell>
          <cell r="K839">
            <v>13</v>
          </cell>
        </row>
        <row r="839">
          <cell r="M839">
            <v>13</v>
          </cell>
        </row>
        <row r="839">
          <cell r="S839">
            <v>0</v>
          </cell>
        </row>
        <row r="839">
          <cell r="U839">
            <v>422</v>
          </cell>
          <cell r="V839">
            <v>0.0317848410757946</v>
          </cell>
        </row>
        <row r="839">
          <cell r="Y839">
            <v>422</v>
          </cell>
          <cell r="Z839">
            <v>0</v>
          </cell>
          <cell r="AA839">
            <v>422</v>
          </cell>
        </row>
        <row r="840">
          <cell r="B840">
            <v>2130102</v>
          </cell>
          <cell r="C840" t="str">
            <v>     一般行政管理事务</v>
          </cell>
          <cell r="D840">
            <v>0</v>
          </cell>
          <cell r="E840">
            <v>8</v>
          </cell>
          <cell r="F840">
            <v>8</v>
          </cell>
          <cell r="G840">
            <v>0</v>
          </cell>
          <cell r="H840">
            <v>0</v>
          </cell>
          <cell r="I840">
            <v>0</v>
          </cell>
          <cell r="J840">
            <v>0</v>
          </cell>
          <cell r="K840">
            <v>0</v>
          </cell>
        </row>
        <row r="840">
          <cell r="S840">
            <v>0</v>
          </cell>
        </row>
        <row r="840">
          <cell r="U840">
            <v>8</v>
          </cell>
        </row>
        <row r="840">
          <cell r="Y840">
            <v>8</v>
          </cell>
          <cell r="Z840">
            <v>0</v>
          </cell>
          <cell r="AA840">
            <v>8</v>
          </cell>
        </row>
        <row r="841">
          <cell r="B841">
            <v>2130103</v>
          </cell>
          <cell r="C841" t="str">
            <v>     机关服务</v>
          </cell>
          <cell r="D841">
            <v>0</v>
          </cell>
          <cell r="E841">
            <v>0</v>
          </cell>
          <cell r="F841">
            <v>0</v>
          </cell>
          <cell r="G841">
            <v>0</v>
          </cell>
          <cell r="H841">
            <v>0</v>
          </cell>
          <cell r="I841">
            <v>0</v>
          </cell>
          <cell r="J841">
            <v>2</v>
          </cell>
          <cell r="K841">
            <v>2</v>
          </cell>
        </row>
        <row r="841">
          <cell r="M841">
            <v>2</v>
          </cell>
        </row>
        <row r="841">
          <cell r="S841">
            <v>0</v>
          </cell>
        </row>
        <row r="841">
          <cell r="U841">
            <v>2</v>
          </cell>
        </row>
        <row r="841">
          <cell r="Y841">
            <v>2</v>
          </cell>
          <cell r="Z841">
            <v>0</v>
          </cell>
          <cell r="AA841">
            <v>2</v>
          </cell>
        </row>
        <row r="842">
          <cell r="B842">
            <v>2130104</v>
          </cell>
          <cell r="C842" t="str">
            <v>     事业运行</v>
          </cell>
          <cell r="D842">
            <v>3247</v>
          </cell>
          <cell r="E842">
            <v>3138</v>
          </cell>
          <cell r="F842">
            <v>3138</v>
          </cell>
          <cell r="G842">
            <v>0</v>
          </cell>
          <cell r="H842">
            <v>0</v>
          </cell>
          <cell r="I842">
            <v>0</v>
          </cell>
          <cell r="J842">
            <v>332</v>
          </cell>
          <cell r="K842">
            <v>332</v>
          </cell>
        </row>
        <row r="842">
          <cell r="M842">
            <v>332</v>
          </cell>
        </row>
        <row r="842">
          <cell r="S842">
            <v>0</v>
          </cell>
        </row>
        <row r="842">
          <cell r="U842">
            <v>3470</v>
          </cell>
          <cell r="V842">
            <v>0.105799872530274</v>
          </cell>
        </row>
        <row r="842">
          <cell r="Y842">
            <v>3470</v>
          </cell>
          <cell r="Z842">
            <v>0</v>
          </cell>
          <cell r="AA842">
            <v>3470</v>
          </cell>
        </row>
        <row r="843">
          <cell r="B843">
            <v>2130105</v>
          </cell>
          <cell r="C843" t="str">
            <v>     农垦运行</v>
          </cell>
          <cell r="D843">
            <v>0</v>
          </cell>
          <cell r="E843">
            <v>0</v>
          </cell>
          <cell r="F843">
            <v>0</v>
          </cell>
          <cell r="G843">
            <v>0</v>
          </cell>
          <cell r="H843">
            <v>0</v>
          </cell>
          <cell r="I843">
            <v>0</v>
          </cell>
          <cell r="J843">
            <v>0</v>
          </cell>
          <cell r="K843">
            <v>0</v>
          </cell>
        </row>
        <row r="843">
          <cell r="S843">
            <v>0</v>
          </cell>
        </row>
        <row r="843">
          <cell r="U843">
            <v>0</v>
          </cell>
        </row>
        <row r="843">
          <cell r="Y843">
            <v>0</v>
          </cell>
          <cell r="Z843">
            <v>0</v>
          </cell>
          <cell r="AA843">
            <v>0</v>
          </cell>
        </row>
        <row r="844">
          <cell r="B844">
            <v>2130106</v>
          </cell>
          <cell r="C844" t="str">
            <v>     科技转化与推广服务</v>
          </cell>
          <cell r="D844">
            <v>1182</v>
          </cell>
          <cell r="E844">
            <v>1314</v>
          </cell>
          <cell r="F844">
            <v>140</v>
          </cell>
          <cell r="G844">
            <v>0</v>
          </cell>
          <cell r="H844">
            <v>1174</v>
          </cell>
          <cell r="I844">
            <v>0</v>
          </cell>
          <cell r="J844">
            <v>-1265</v>
          </cell>
          <cell r="K844">
            <v>-92</v>
          </cell>
        </row>
        <row r="844">
          <cell r="P844">
            <v>-92</v>
          </cell>
        </row>
        <row r="844">
          <cell r="S844">
            <v>0</v>
          </cell>
          <cell r="T844">
            <v>-1173</v>
          </cell>
          <cell r="U844">
            <v>49</v>
          </cell>
          <cell r="V844">
            <v>-0.962709284627093</v>
          </cell>
        </row>
        <row r="844">
          <cell r="Y844">
            <v>49</v>
          </cell>
          <cell r="Z844">
            <v>0</v>
          </cell>
          <cell r="AA844">
            <v>49</v>
          </cell>
        </row>
        <row r="845">
          <cell r="B845">
            <v>2130108</v>
          </cell>
          <cell r="C845" t="str">
            <v>     病虫害控制</v>
          </cell>
          <cell r="D845">
            <v>50</v>
          </cell>
          <cell r="E845">
            <v>113</v>
          </cell>
          <cell r="F845">
            <v>7</v>
          </cell>
          <cell r="G845">
            <v>39</v>
          </cell>
          <cell r="H845">
            <v>67</v>
          </cell>
          <cell r="I845">
            <v>0</v>
          </cell>
          <cell r="J845">
            <v>-50</v>
          </cell>
          <cell r="K845">
            <v>-3</v>
          </cell>
        </row>
        <row r="845">
          <cell r="P845">
            <v>-3</v>
          </cell>
        </row>
        <row r="845">
          <cell r="S845">
            <v>14</v>
          </cell>
          <cell r="T845">
            <v>-61</v>
          </cell>
          <cell r="U845">
            <v>63</v>
          </cell>
          <cell r="V845">
            <v>-0.442477876106195</v>
          </cell>
        </row>
        <row r="845">
          <cell r="Y845">
            <v>63</v>
          </cell>
          <cell r="Z845">
            <v>0</v>
          </cell>
          <cell r="AA845">
            <v>63</v>
          </cell>
        </row>
        <row r="846">
          <cell r="B846">
            <v>2130109</v>
          </cell>
          <cell r="C846" t="str">
            <v>     农产品质量安全</v>
          </cell>
          <cell r="D846">
            <v>0</v>
          </cell>
          <cell r="E846">
            <v>6</v>
          </cell>
          <cell r="F846">
            <v>0</v>
          </cell>
          <cell r="G846">
            <v>0</v>
          </cell>
          <cell r="H846">
            <v>6</v>
          </cell>
          <cell r="I846">
            <v>0</v>
          </cell>
          <cell r="J846">
            <v>4</v>
          </cell>
          <cell r="K846">
            <v>0</v>
          </cell>
        </row>
        <row r="846">
          <cell r="S846">
            <v>0</v>
          </cell>
          <cell r="T846">
            <v>4</v>
          </cell>
          <cell r="U846">
            <v>10</v>
          </cell>
          <cell r="V846">
            <v>0.666666666666667</v>
          </cell>
        </row>
        <row r="846">
          <cell r="Y846">
            <v>10</v>
          </cell>
          <cell r="Z846">
            <v>0</v>
          </cell>
          <cell r="AA846">
            <v>10</v>
          </cell>
        </row>
        <row r="847">
          <cell r="B847">
            <v>2130110</v>
          </cell>
          <cell r="C847" t="str">
            <v>     执法监管</v>
          </cell>
          <cell r="D847">
            <v>0</v>
          </cell>
          <cell r="E847">
            <v>0</v>
          </cell>
          <cell r="F847">
            <v>0</v>
          </cell>
          <cell r="G847">
            <v>0</v>
          </cell>
          <cell r="H847">
            <v>0</v>
          </cell>
          <cell r="I847">
            <v>0</v>
          </cell>
          <cell r="J847">
            <v>0</v>
          </cell>
          <cell r="K847">
            <v>0</v>
          </cell>
        </row>
        <row r="847">
          <cell r="S847">
            <v>0</v>
          </cell>
        </row>
        <row r="847">
          <cell r="U847">
            <v>0</v>
          </cell>
        </row>
        <row r="847">
          <cell r="Y847">
            <v>0</v>
          </cell>
          <cell r="Z847">
            <v>0</v>
          </cell>
          <cell r="AA847">
            <v>0</v>
          </cell>
        </row>
        <row r="848">
          <cell r="B848">
            <v>2130111</v>
          </cell>
          <cell r="C848" t="str">
            <v>     统计监测与信息服务</v>
          </cell>
          <cell r="D848">
            <v>104</v>
          </cell>
          <cell r="E848">
            <v>104</v>
          </cell>
          <cell r="F848">
            <v>0</v>
          </cell>
          <cell r="G848">
            <v>0</v>
          </cell>
          <cell r="H848">
            <v>104</v>
          </cell>
          <cell r="I848">
            <v>0</v>
          </cell>
          <cell r="J848">
            <v>-104</v>
          </cell>
          <cell r="K848">
            <v>0</v>
          </cell>
        </row>
        <row r="848">
          <cell r="S848">
            <v>0</v>
          </cell>
          <cell r="T848">
            <v>-104</v>
          </cell>
          <cell r="U848">
            <v>0</v>
          </cell>
          <cell r="V848">
            <v>-1</v>
          </cell>
        </row>
        <row r="848">
          <cell r="Y848">
            <v>0</v>
          </cell>
          <cell r="Z848">
            <v>0</v>
          </cell>
          <cell r="AA848">
            <v>0</v>
          </cell>
        </row>
        <row r="849">
          <cell r="B849">
            <v>2130112</v>
          </cell>
          <cell r="C849" t="str">
            <v>     行业业务管理</v>
          </cell>
          <cell r="D849">
            <v>0</v>
          </cell>
          <cell r="E849">
            <v>0</v>
          </cell>
          <cell r="F849">
            <v>0</v>
          </cell>
          <cell r="G849">
            <v>0</v>
          </cell>
          <cell r="H849">
            <v>0</v>
          </cell>
          <cell r="I849">
            <v>0</v>
          </cell>
          <cell r="J849">
            <v>0</v>
          </cell>
          <cell r="K849">
            <v>0</v>
          </cell>
        </row>
        <row r="849">
          <cell r="S849">
            <v>0</v>
          </cell>
        </row>
        <row r="849">
          <cell r="U849">
            <v>0</v>
          </cell>
        </row>
        <row r="849">
          <cell r="Y849">
            <v>0</v>
          </cell>
          <cell r="Z849">
            <v>0</v>
          </cell>
          <cell r="AA849">
            <v>0</v>
          </cell>
        </row>
        <row r="850">
          <cell r="B850">
            <v>2130114</v>
          </cell>
          <cell r="C850" t="str">
            <v>     对外交流与合作</v>
          </cell>
          <cell r="D850">
            <v>0</v>
          </cell>
          <cell r="E850">
            <v>0</v>
          </cell>
          <cell r="F850">
            <v>0</v>
          </cell>
          <cell r="G850">
            <v>0</v>
          </cell>
          <cell r="H850">
            <v>0</v>
          </cell>
          <cell r="I850">
            <v>0</v>
          </cell>
          <cell r="J850">
            <v>0</v>
          </cell>
          <cell r="K850">
            <v>0</v>
          </cell>
        </row>
        <row r="850">
          <cell r="S850">
            <v>0</v>
          </cell>
        </row>
        <row r="850">
          <cell r="U850">
            <v>0</v>
          </cell>
        </row>
        <row r="850">
          <cell r="Y850">
            <v>0</v>
          </cell>
          <cell r="Z850">
            <v>0</v>
          </cell>
          <cell r="AA850">
            <v>0</v>
          </cell>
        </row>
        <row r="851">
          <cell r="B851">
            <v>2130119</v>
          </cell>
          <cell r="C851" t="str">
            <v>     防灾救灾</v>
          </cell>
          <cell r="D851">
            <v>16</v>
          </cell>
          <cell r="E851">
            <v>0</v>
          </cell>
          <cell r="F851">
            <v>0</v>
          </cell>
          <cell r="G851">
            <v>0</v>
          </cell>
          <cell r="H851">
            <v>0</v>
          </cell>
          <cell r="I851">
            <v>0</v>
          </cell>
          <cell r="J851">
            <v>5</v>
          </cell>
          <cell r="K851">
            <v>0</v>
          </cell>
        </row>
        <row r="851">
          <cell r="S851">
            <v>5</v>
          </cell>
        </row>
        <row r="851">
          <cell r="U851">
            <v>5</v>
          </cell>
          <cell r="V851" t="e">
            <v>#DIV/0!</v>
          </cell>
        </row>
        <row r="851">
          <cell r="Y851">
            <v>5</v>
          </cell>
          <cell r="Z851">
            <v>0</v>
          </cell>
          <cell r="AA851">
            <v>5</v>
          </cell>
        </row>
        <row r="852">
          <cell r="B852">
            <v>2130120</v>
          </cell>
          <cell r="C852" t="str">
            <v>     稳定农民收入补贴</v>
          </cell>
          <cell r="D852">
            <v>0</v>
          </cell>
          <cell r="E852">
            <v>0</v>
          </cell>
          <cell r="F852">
            <v>0</v>
          </cell>
          <cell r="G852">
            <v>0</v>
          </cell>
          <cell r="H852">
            <v>0</v>
          </cell>
          <cell r="I852">
            <v>0</v>
          </cell>
          <cell r="J852">
            <v>244</v>
          </cell>
          <cell r="K852">
            <v>0</v>
          </cell>
        </row>
        <row r="852">
          <cell r="S852">
            <v>200</v>
          </cell>
          <cell r="T852">
            <v>44</v>
          </cell>
          <cell r="U852">
            <v>244</v>
          </cell>
        </row>
        <row r="852">
          <cell r="Y852">
            <v>244</v>
          </cell>
          <cell r="Z852">
            <v>0</v>
          </cell>
          <cell r="AA852">
            <v>244</v>
          </cell>
        </row>
        <row r="853">
          <cell r="B853">
            <v>2130121</v>
          </cell>
          <cell r="C853" t="str">
            <v>     农业结构调整补贴</v>
          </cell>
          <cell r="D853">
            <v>0</v>
          </cell>
          <cell r="E853">
            <v>0</v>
          </cell>
          <cell r="F853">
            <v>0</v>
          </cell>
          <cell r="G853">
            <v>0</v>
          </cell>
          <cell r="H853">
            <v>0</v>
          </cell>
          <cell r="I853">
            <v>0</v>
          </cell>
          <cell r="J853">
            <v>0</v>
          </cell>
          <cell r="K853">
            <v>0</v>
          </cell>
        </row>
        <row r="853">
          <cell r="S853">
            <v>0</v>
          </cell>
        </row>
        <row r="853">
          <cell r="U853">
            <v>0</v>
          </cell>
          <cell r="V853" t="e">
            <v>#DIV/0!</v>
          </cell>
        </row>
        <row r="853">
          <cell r="Y853">
            <v>0</v>
          </cell>
          <cell r="Z853">
            <v>0</v>
          </cell>
          <cell r="AA853">
            <v>0</v>
          </cell>
        </row>
        <row r="854">
          <cell r="B854">
            <v>2130122</v>
          </cell>
          <cell r="C854" t="str">
            <v>     农业生产发展</v>
          </cell>
          <cell r="D854">
            <v>190</v>
          </cell>
          <cell r="E854">
            <v>20</v>
          </cell>
          <cell r="F854">
            <v>0</v>
          </cell>
          <cell r="G854">
            <v>0</v>
          </cell>
          <cell r="H854">
            <v>20</v>
          </cell>
          <cell r="I854">
            <v>0</v>
          </cell>
          <cell r="J854">
            <v>1343</v>
          </cell>
          <cell r="K854">
            <v>0</v>
          </cell>
        </row>
        <row r="854">
          <cell r="S854">
            <v>285</v>
          </cell>
          <cell r="T854">
            <v>1058</v>
          </cell>
          <cell r="U854">
            <v>1363</v>
          </cell>
          <cell r="V854">
            <v>67.15</v>
          </cell>
        </row>
        <row r="854">
          <cell r="Y854">
            <v>1363</v>
          </cell>
          <cell r="Z854">
            <v>-1023</v>
          </cell>
          <cell r="AA854">
            <v>340</v>
          </cell>
        </row>
        <row r="855">
          <cell r="B855">
            <v>2130124</v>
          </cell>
          <cell r="C855" t="str">
            <v>     农村合作经济</v>
          </cell>
          <cell r="D855">
            <v>0</v>
          </cell>
          <cell r="E855">
            <v>9</v>
          </cell>
          <cell r="F855">
            <v>0</v>
          </cell>
          <cell r="G855">
            <v>0</v>
          </cell>
          <cell r="H855">
            <v>9</v>
          </cell>
          <cell r="I855">
            <v>0</v>
          </cell>
          <cell r="J855">
            <v>-9</v>
          </cell>
          <cell r="K855">
            <v>0</v>
          </cell>
        </row>
        <row r="855">
          <cell r="S855">
            <v>0</v>
          </cell>
          <cell r="T855">
            <v>-9</v>
          </cell>
          <cell r="U855">
            <v>0</v>
          </cell>
        </row>
        <row r="855">
          <cell r="Y855">
            <v>0</v>
          </cell>
          <cell r="Z855">
            <v>0</v>
          </cell>
          <cell r="AA855">
            <v>0</v>
          </cell>
        </row>
        <row r="856">
          <cell r="B856">
            <v>2130125</v>
          </cell>
          <cell r="C856" t="str">
            <v>     农产品加工与促销</v>
          </cell>
          <cell r="D856">
            <v>0</v>
          </cell>
          <cell r="E856">
            <v>1</v>
          </cell>
          <cell r="F856">
            <v>0</v>
          </cell>
          <cell r="G856">
            <v>0</v>
          </cell>
          <cell r="H856">
            <v>1</v>
          </cell>
          <cell r="I856">
            <v>0</v>
          </cell>
          <cell r="J856">
            <v>-1</v>
          </cell>
          <cell r="K856">
            <v>0</v>
          </cell>
        </row>
        <row r="856">
          <cell r="S856">
            <v>0</v>
          </cell>
          <cell r="T856">
            <v>-1</v>
          </cell>
          <cell r="U856">
            <v>0</v>
          </cell>
        </row>
        <row r="856">
          <cell r="Y856">
            <v>0</v>
          </cell>
          <cell r="Z856">
            <v>0</v>
          </cell>
          <cell r="AA856">
            <v>0</v>
          </cell>
        </row>
        <row r="857">
          <cell r="B857">
            <v>2130126</v>
          </cell>
          <cell r="C857" t="str">
            <v>     农村社会事业</v>
          </cell>
          <cell r="D857">
            <v>968</v>
          </cell>
          <cell r="E857">
            <v>677</v>
          </cell>
          <cell r="F857">
            <v>517</v>
          </cell>
          <cell r="G857">
            <v>0</v>
          </cell>
          <cell r="H857">
            <v>160</v>
          </cell>
          <cell r="I857">
            <v>0</v>
          </cell>
          <cell r="J857">
            <v>1008</v>
          </cell>
          <cell r="K857">
            <v>0</v>
          </cell>
        </row>
        <row r="857">
          <cell r="S857">
            <v>256</v>
          </cell>
          <cell r="T857">
            <v>752</v>
          </cell>
          <cell r="U857">
            <v>1685</v>
          </cell>
          <cell r="V857">
            <v>1.48892171344165</v>
          </cell>
        </row>
        <row r="857">
          <cell r="Y857">
            <v>1685</v>
          </cell>
          <cell r="Z857">
            <v>-256</v>
          </cell>
          <cell r="AA857">
            <v>1429</v>
          </cell>
        </row>
        <row r="858">
          <cell r="B858">
            <v>2130135</v>
          </cell>
          <cell r="C858" t="str">
            <v>     农业资源保护修复与利用</v>
          </cell>
          <cell r="D858">
            <v>150</v>
          </cell>
          <cell r="E858">
            <v>0</v>
          </cell>
          <cell r="F858">
            <v>0</v>
          </cell>
          <cell r="G858">
            <v>0</v>
          </cell>
          <cell r="H858">
            <v>0</v>
          </cell>
          <cell r="I858">
            <v>0</v>
          </cell>
          <cell r="J858">
            <v>383</v>
          </cell>
          <cell r="K858">
            <v>0</v>
          </cell>
        </row>
        <row r="858">
          <cell r="S858">
            <v>383</v>
          </cell>
        </row>
        <row r="858">
          <cell r="U858">
            <v>383</v>
          </cell>
          <cell r="V858" t="e">
            <v>#DIV/0!</v>
          </cell>
        </row>
        <row r="858">
          <cell r="Y858">
            <v>383</v>
          </cell>
          <cell r="Z858">
            <v>0</v>
          </cell>
          <cell r="AA858">
            <v>383</v>
          </cell>
        </row>
        <row r="859">
          <cell r="B859">
            <v>2130142</v>
          </cell>
          <cell r="C859" t="str">
            <v>     农村道路建设</v>
          </cell>
          <cell r="D859">
            <v>270</v>
          </cell>
          <cell r="E859">
            <v>0</v>
          </cell>
          <cell r="F859">
            <v>0</v>
          </cell>
          <cell r="G859">
            <v>0</v>
          </cell>
          <cell r="H859">
            <v>0</v>
          </cell>
          <cell r="I859">
            <v>0</v>
          </cell>
          <cell r="J859">
            <v>0</v>
          </cell>
          <cell r="K859">
            <v>0</v>
          </cell>
        </row>
        <row r="859">
          <cell r="S859">
            <v>0</v>
          </cell>
        </row>
        <row r="859">
          <cell r="U859">
            <v>0</v>
          </cell>
          <cell r="V859" t="e">
            <v>#DIV/0!</v>
          </cell>
        </row>
        <row r="859">
          <cell r="Y859">
            <v>0</v>
          </cell>
          <cell r="Z859">
            <v>0</v>
          </cell>
          <cell r="AA859">
            <v>0</v>
          </cell>
        </row>
        <row r="860">
          <cell r="B860">
            <v>2130148</v>
          </cell>
          <cell r="C860" t="str">
            <v>     成品油价格改革对渔业的补贴</v>
          </cell>
          <cell r="D860">
            <v>0</v>
          </cell>
          <cell r="E860">
            <v>0</v>
          </cell>
          <cell r="F860">
            <v>0</v>
          </cell>
          <cell r="G860">
            <v>0</v>
          </cell>
          <cell r="H860">
            <v>0</v>
          </cell>
          <cell r="I860">
            <v>0</v>
          </cell>
          <cell r="J860">
            <v>0</v>
          </cell>
          <cell r="K860">
            <v>0</v>
          </cell>
        </row>
        <row r="860">
          <cell r="S860">
            <v>0</v>
          </cell>
        </row>
        <row r="860">
          <cell r="U860">
            <v>0</v>
          </cell>
        </row>
        <row r="860">
          <cell r="Y860">
            <v>0</v>
          </cell>
          <cell r="Z860">
            <v>0</v>
          </cell>
          <cell r="AA860">
            <v>0</v>
          </cell>
        </row>
        <row r="861">
          <cell r="B861">
            <v>2130152</v>
          </cell>
          <cell r="C861" t="str">
            <v>     对高校毕业生到基层任职补助</v>
          </cell>
          <cell r="D861">
            <v>0</v>
          </cell>
          <cell r="E861">
            <v>0</v>
          </cell>
          <cell r="F861">
            <v>0</v>
          </cell>
          <cell r="G861">
            <v>0</v>
          </cell>
          <cell r="H861">
            <v>0</v>
          </cell>
          <cell r="I861">
            <v>0</v>
          </cell>
          <cell r="J861">
            <v>0</v>
          </cell>
          <cell r="K861">
            <v>0</v>
          </cell>
        </row>
        <row r="861">
          <cell r="S861">
            <v>0</v>
          </cell>
        </row>
        <row r="861">
          <cell r="U861">
            <v>0</v>
          </cell>
        </row>
        <row r="861">
          <cell r="Y861">
            <v>0</v>
          </cell>
          <cell r="Z861">
            <v>0</v>
          </cell>
          <cell r="AA861">
            <v>0</v>
          </cell>
        </row>
        <row r="862">
          <cell r="B862">
            <v>2130153</v>
          </cell>
          <cell r="C862" t="str">
            <v>     农田建设</v>
          </cell>
          <cell r="D862">
            <v>344</v>
          </cell>
          <cell r="E862">
            <v>1071</v>
          </cell>
          <cell r="F862">
            <v>10</v>
          </cell>
          <cell r="G862">
            <v>624</v>
          </cell>
          <cell r="H862">
            <v>113</v>
          </cell>
          <cell r="I862">
            <v>324</v>
          </cell>
          <cell r="J862">
            <v>723</v>
          </cell>
          <cell r="K862">
            <v>0</v>
          </cell>
        </row>
        <row r="862">
          <cell r="S862">
            <v>676</v>
          </cell>
          <cell r="T862">
            <v>47</v>
          </cell>
          <cell r="U862">
            <v>1794</v>
          </cell>
          <cell r="V862">
            <v>0.675070028011205</v>
          </cell>
        </row>
        <row r="862">
          <cell r="Y862">
            <v>1794</v>
          </cell>
          <cell r="Z862">
            <v>-676</v>
          </cell>
          <cell r="AA862">
            <v>1118</v>
          </cell>
        </row>
        <row r="863">
          <cell r="B863">
            <v>2130199</v>
          </cell>
          <cell r="C863" t="str">
            <v>     其他农业农村支出</v>
          </cell>
          <cell r="D863">
            <v>346</v>
          </cell>
          <cell r="E863">
            <v>1368</v>
          </cell>
          <cell r="F863">
            <v>834</v>
          </cell>
          <cell r="G863">
            <v>529</v>
          </cell>
          <cell r="H863">
            <v>5</v>
          </cell>
          <cell r="I863">
            <v>0</v>
          </cell>
          <cell r="J863">
            <v>251</v>
          </cell>
          <cell r="K863">
            <v>541</v>
          </cell>
        </row>
        <row r="863">
          <cell r="N863">
            <v>934</v>
          </cell>
        </row>
        <row r="863">
          <cell r="P863">
            <v>-393</v>
          </cell>
        </row>
        <row r="863">
          <cell r="S863">
            <v>-291</v>
          </cell>
          <cell r="T863">
            <v>1</v>
          </cell>
          <cell r="U863">
            <v>1619</v>
          </cell>
          <cell r="V863">
            <v>0.183479532163743</v>
          </cell>
        </row>
        <row r="863">
          <cell r="Y863">
            <v>1619</v>
          </cell>
          <cell r="Z863">
            <v>0</v>
          </cell>
          <cell r="AA863">
            <v>1619</v>
          </cell>
        </row>
        <row r="864">
          <cell r="B864">
            <v>21302</v>
          </cell>
          <cell r="C864" t="str">
            <v>   林业和草原</v>
          </cell>
          <cell r="D864">
            <v>3004</v>
          </cell>
          <cell r="E864">
            <v>2523</v>
          </cell>
          <cell r="F864">
            <v>838</v>
          </cell>
          <cell r="G864">
            <v>695</v>
          </cell>
          <cell r="H864">
            <v>934</v>
          </cell>
          <cell r="I864">
            <v>56</v>
          </cell>
          <cell r="J864">
            <v>-503</v>
          </cell>
          <cell r="K864">
            <v>-74</v>
          </cell>
        </row>
        <row r="864">
          <cell r="M864">
            <v>69</v>
          </cell>
          <cell r="N864">
            <v>0</v>
          </cell>
          <cell r="O864">
            <v>0</v>
          </cell>
          <cell r="P864">
            <v>-143</v>
          </cell>
        </row>
        <row r="864">
          <cell r="S864">
            <v>37</v>
          </cell>
          <cell r="T864">
            <v>-466</v>
          </cell>
          <cell r="U864">
            <v>2020</v>
          </cell>
          <cell r="V864">
            <v>-0.199365834324217</v>
          </cell>
        </row>
        <row r="864">
          <cell r="Y864">
            <v>2020</v>
          </cell>
          <cell r="Z864">
            <v>0</v>
          </cell>
          <cell r="AA864">
            <v>2020</v>
          </cell>
        </row>
        <row r="865">
          <cell r="B865">
            <v>2130201</v>
          </cell>
          <cell r="C865" t="str">
            <v>     行政运行</v>
          </cell>
          <cell r="D865">
            <v>268</v>
          </cell>
          <cell r="E865">
            <v>297</v>
          </cell>
          <cell r="F865">
            <v>297</v>
          </cell>
          <cell r="G865">
            <v>0</v>
          </cell>
          <cell r="H865">
            <v>0</v>
          </cell>
          <cell r="I865">
            <v>0</v>
          </cell>
          <cell r="J865">
            <v>18</v>
          </cell>
          <cell r="K865">
            <v>18</v>
          </cell>
        </row>
        <row r="865">
          <cell r="M865">
            <v>18</v>
          </cell>
        </row>
        <row r="865">
          <cell r="S865">
            <v>0</v>
          </cell>
        </row>
        <row r="865">
          <cell r="U865">
            <v>315</v>
          </cell>
          <cell r="V865">
            <v>0.0606060606060606</v>
          </cell>
        </row>
        <row r="865">
          <cell r="Y865">
            <v>315</v>
          </cell>
          <cell r="Z865">
            <v>0</v>
          </cell>
          <cell r="AA865">
            <v>315</v>
          </cell>
        </row>
        <row r="866">
          <cell r="B866">
            <v>2130202</v>
          </cell>
          <cell r="C866" t="str">
            <v>     一般行政管理事务</v>
          </cell>
          <cell r="D866">
            <v>0</v>
          </cell>
          <cell r="E866">
            <v>0</v>
          </cell>
          <cell r="F866">
            <v>0</v>
          </cell>
          <cell r="G866">
            <v>0</v>
          </cell>
          <cell r="H866">
            <v>0</v>
          </cell>
          <cell r="I866">
            <v>0</v>
          </cell>
          <cell r="J866">
            <v>0</v>
          </cell>
          <cell r="K866">
            <v>0</v>
          </cell>
        </row>
        <row r="866">
          <cell r="S866">
            <v>0</v>
          </cell>
        </row>
        <row r="866">
          <cell r="U866">
            <v>0</v>
          </cell>
        </row>
        <row r="866">
          <cell r="Y866">
            <v>0</v>
          </cell>
          <cell r="Z866">
            <v>0</v>
          </cell>
          <cell r="AA866">
            <v>0</v>
          </cell>
        </row>
        <row r="867">
          <cell r="B867">
            <v>2130203</v>
          </cell>
          <cell r="C867" t="str">
            <v>     机关服务</v>
          </cell>
          <cell r="D867">
            <v>0</v>
          </cell>
          <cell r="E867">
            <v>0</v>
          </cell>
          <cell r="F867">
            <v>0</v>
          </cell>
          <cell r="G867">
            <v>0</v>
          </cell>
          <cell r="H867">
            <v>0</v>
          </cell>
          <cell r="I867">
            <v>0</v>
          </cell>
          <cell r="J867">
            <v>0</v>
          </cell>
          <cell r="K867">
            <v>0</v>
          </cell>
        </row>
        <row r="867">
          <cell r="S867">
            <v>0</v>
          </cell>
        </row>
        <row r="867">
          <cell r="U867">
            <v>0</v>
          </cell>
        </row>
        <row r="867">
          <cell r="Y867">
            <v>0</v>
          </cell>
          <cell r="Z867">
            <v>0</v>
          </cell>
          <cell r="AA867">
            <v>0</v>
          </cell>
        </row>
        <row r="868">
          <cell r="B868">
            <v>2130204</v>
          </cell>
          <cell r="C868" t="str">
            <v>     事业机构</v>
          </cell>
          <cell r="D868">
            <v>433</v>
          </cell>
          <cell r="E868">
            <v>383</v>
          </cell>
          <cell r="F868">
            <v>383</v>
          </cell>
          <cell r="G868">
            <v>0</v>
          </cell>
          <cell r="H868">
            <v>0</v>
          </cell>
          <cell r="I868">
            <v>0</v>
          </cell>
          <cell r="J868">
            <v>51</v>
          </cell>
          <cell r="K868">
            <v>51</v>
          </cell>
        </row>
        <row r="868">
          <cell r="M868">
            <v>51</v>
          </cell>
        </row>
        <row r="868">
          <cell r="S868">
            <v>0</v>
          </cell>
        </row>
        <row r="868">
          <cell r="U868">
            <v>434</v>
          </cell>
          <cell r="V868">
            <v>0.133159268929504</v>
          </cell>
        </row>
        <row r="868">
          <cell r="Y868">
            <v>434</v>
          </cell>
          <cell r="Z868">
            <v>0</v>
          </cell>
          <cell r="AA868">
            <v>434</v>
          </cell>
        </row>
        <row r="869">
          <cell r="B869">
            <v>2130205</v>
          </cell>
          <cell r="C869" t="str">
            <v>     森林资源培育</v>
          </cell>
          <cell r="D869">
            <v>799</v>
          </cell>
          <cell r="E869">
            <v>1168</v>
          </cell>
          <cell r="F869">
            <v>56</v>
          </cell>
          <cell r="G869">
            <v>392</v>
          </cell>
          <cell r="H869">
            <v>720</v>
          </cell>
          <cell r="I869">
            <v>0</v>
          </cell>
          <cell r="J869">
            <v>-502</v>
          </cell>
          <cell r="K869">
            <v>-56</v>
          </cell>
        </row>
        <row r="869">
          <cell r="P869">
            <v>-56</v>
          </cell>
        </row>
        <row r="869">
          <cell r="S869">
            <v>-126</v>
          </cell>
          <cell r="T869">
            <v>-320</v>
          </cell>
          <cell r="U869">
            <v>666</v>
          </cell>
          <cell r="V869">
            <v>-0.429794520547945</v>
          </cell>
        </row>
        <row r="869">
          <cell r="Y869">
            <v>666</v>
          </cell>
          <cell r="Z869">
            <v>0</v>
          </cell>
          <cell r="AA869">
            <v>666</v>
          </cell>
        </row>
        <row r="870">
          <cell r="B870">
            <v>2130206</v>
          </cell>
          <cell r="C870" t="str">
            <v>     技术推广与转化</v>
          </cell>
          <cell r="D870">
            <v>0</v>
          </cell>
          <cell r="E870">
            <v>0</v>
          </cell>
          <cell r="F870">
            <v>0</v>
          </cell>
          <cell r="G870">
            <v>0</v>
          </cell>
          <cell r="H870">
            <v>0</v>
          </cell>
          <cell r="I870">
            <v>0</v>
          </cell>
          <cell r="J870">
            <v>0</v>
          </cell>
          <cell r="K870">
            <v>0</v>
          </cell>
        </row>
        <row r="870">
          <cell r="S870">
            <v>0</v>
          </cell>
        </row>
        <row r="870">
          <cell r="U870">
            <v>0</v>
          </cell>
        </row>
        <row r="870">
          <cell r="Y870">
            <v>0</v>
          </cell>
          <cell r="Z870">
            <v>0</v>
          </cell>
          <cell r="AA870">
            <v>0</v>
          </cell>
        </row>
        <row r="871">
          <cell r="B871">
            <v>2130207</v>
          </cell>
          <cell r="C871" t="str">
            <v>     森林资源管理</v>
          </cell>
          <cell r="D871">
            <v>43</v>
          </cell>
          <cell r="E871">
            <v>0</v>
          </cell>
          <cell r="F871">
            <v>0</v>
          </cell>
          <cell r="G871">
            <v>0</v>
          </cell>
          <cell r="H871">
            <v>0</v>
          </cell>
          <cell r="I871">
            <v>0</v>
          </cell>
          <cell r="J871">
            <v>38</v>
          </cell>
          <cell r="K871">
            <v>0</v>
          </cell>
        </row>
        <row r="871">
          <cell r="S871">
            <v>38</v>
          </cell>
        </row>
        <row r="871">
          <cell r="U871">
            <v>38</v>
          </cell>
        </row>
        <row r="871">
          <cell r="Y871">
            <v>38</v>
          </cell>
          <cell r="Z871">
            <v>0</v>
          </cell>
          <cell r="AA871">
            <v>38</v>
          </cell>
        </row>
        <row r="872">
          <cell r="B872">
            <v>2130209</v>
          </cell>
          <cell r="C872" t="str">
            <v>     森林生态效益补偿</v>
          </cell>
          <cell r="D872">
            <v>450</v>
          </cell>
          <cell r="E872">
            <v>40</v>
          </cell>
          <cell r="F872">
            <v>5</v>
          </cell>
          <cell r="G872">
            <v>35</v>
          </cell>
          <cell r="H872">
            <v>0</v>
          </cell>
          <cell r="I872">
            <v>0</v>
          </cell>
          <cell r="J872">
            <v>351</v>
          </cell>
          <cell r="K872">
            <v>-5</v>
          </cell>
        </row>
        <row r="872">
          <cell r="P872">
            <v>-5</v>
          </cell>
        </row>
        <row r="872">
          <cell r="S872">
            <v>356</v>
          </cell>
        </row>
        <row r="872">
          <cell r="U872">
            <v>391</v>
          </cell>
          <cell r="V872">
            <v>8.775</v>
          </cell>
        </row>
        <row r="872">
          <cell r="Y872">
            <v>391</v>
          </cell>
          <cell r="Z872">
            <v>0</v>
          </cell>
          <cell r="AA872">
            <v>391</v>
          </cell>
        </row>
        <row r="873">
          <cell r="B873">
            <v>2130210</v>
          </cell>
          <cell r="C873" t="str">
            <v>     自然保护区等管理</v>
          </cell>
          <cell r="D873">
            <v>0</v>
          </cell>
          <cell r="E873">
            <v>0</v>
          </cell>
          <cell r="F873">
            <v>0</v>
          </cell>
          <cell r="G873">
            <v>0</v>
          </cell>
          <cell r="H873">
            <v>0</v>
          </cell>
          <cell r="I873">
            <v>0</v>
          </cell>
          <cell r="J873">
            <v>0</v>
          </cell>
          <cell r="K873">
            <v>0</v>
          </cell>
        </row>
        <row r="873">
          <cell r="S873">
            <v>0</v>
          </cell>
        </row>
        <row r="873">
          <cell r="U873">
            <v>0</v>
          </cell>
        </row>
        <row r="873">
          <cell r="Y873">
            <v>0</v>
          </cell>
          <cell r="Z873">
            <v>0</v>
          </cell>
          <cell r="AA873">
            <v>0</v>
          </cell>
        </row>
        <row r="874">
          <cell r="B874">
            <v>2130211</v>
          </cell>
          <cell r="C874" t="str">
            <v>     动植物保护</v>
          </cell>
          <cell r="D874">
            <v>0</v>
          </cell>
          <cell r="E874">
            <v>20</v>
          </cell>
          <cell r="F874">
            <v>0</v>
          </cell>
          <cell r="G874">
            <v>0</v>
          </cell>
          <cell r="H874">
            <v>20</v>
          </cell>
          <cell r="I874">
            <v>0</v>
          </cell>
          <cell r="J874">
            <v>-18</v>
          </cell>
          <cell r="K874">
            <v>0</v>
          </cell>
        </row>
        <row r="874">
          <cell r="S874">
            <v>2</v>
          </cell>
          <cell r="T874">
            <v>-20</v>
          </cell>
          <cell r="U874">
            <v>2</v>
          </cell>
          <cell r="V874">
            <v>-0.9</v>
          </cell>
        </row>
        <row r="874">
          <cell r="Y874">
            <v>2</v>
          </cell>
          <cell r="Z874">
            <v>0</v>
          </cell>
          <cell r="AA874">
            <v>2</v>
          </cell>
        </row>
        <row r="875">
          <cell r="B875">
            <v>2130212</v>
          </cell>
          <cell r="C875" t="str">
            <v>     湿地保护</v>
          </cell>
          <cell r="D875">
            <v>132</v>
          </cell>
          <cell r="E875">
            <v>0</v>
          </cell>
          <cell r="F875">
            <v>0</v>
          </cell>
          <cell r="G875">
            <v>0</v>
          </cell>
          <cell r="H875">
            <v>0</v>
          </cell>
          <cell r="I875">
            <v>0</v>
          </cell>
          <cell r="J875">
            <v>0</v>
          </cell>
          <cell r="K875">
            <v>0</v>
          </cell>
        </row>
        <row r="875">
          <cell r="S875">
            <v>0</v>
          </cell>
        </row>
        <row r="875">
          <cell r="U875">
            <v>0</v>
          </cell>
        </row>
        <row r="875">
          <cell r="Y875">
            <v>0</v>
          </cell>
          <cell r="Z875">
            <v>0</v>
          </cell>
          <cell r="AA875">
            <v>0</v>
          </cell>
        </row>
        <row r="876">
          <cell r="B876">
            <v>2130213</v>
          </cell>
          <cell r="C876" t="str">
            <v>     执法与监督</v>
          </cell>
          <cell r="D876">
            <v>0</v>
          </cell>
          <cell r="E876">
            <v>30</v>
          </cell>
          <cell r="F876">
            <v>30</v>
          </cell>
          <cell r="G876">
            <v>0</v>
          </cell>
          <cell r="H876">
            <v>0</v>
          </cell>
          <cell r="I876">
            <v>0</v>
          </cell>
          <cell r="J876">
            <v>-20</v>
          </cell>
          <cell r="K876">
            <v>-20</v>
          </cell>
        </row>
        <row r="876">
          <cell r="P876">
            <v>-20</v>
          </cell>
        </row>
        <row r="876">
          <cell r="S876">
            <v>0</v>
          </cell>
        </row>
        <row r="876">
          <cell r="U876">
            <v>10</v>
          </cell>
        </row>
        <row r="876">
          <cell r="Y876">
            <v>10</v>
          </cell>
          <cell r="Z876">
            <v>0</v>
          </cell>
          <cell r="AA876">
            <v>10</v>
          </cell>
        </row>
        <row r="877">
          <cell r="B877">
            <v>2130217</v>
          </cell>
          <cell r="C877" t="str">
            <v>     防沙治沙</v>
          </cell>
          <cell r="D877">
            <v>0</v>
          </cell>
          <cell r="E877">
            <v>0</v>
          </cell>
          <cell r="F877">
            <v>0</v>
          </cell>
          <cell r="G877">
            <v>0</v>
          </cell>
          <cell r="H877">
            <v>0</v>
          </cell>
          <cell r="I877">
            <v>0</v>
          </cell>
          <cell r="J877">
            <v>0</v>
          </cell>
          <cell r="K877">
            <v>0</v>
          </cell>
        </row>
        <row r="877">
          <cell r="S877">
            <v>0</v>
          </cell>
        </row>
        <row r="877">
          <cell r="U877">
            <v>0</v>
          </cell>
        </row>
        <row r="877">
          <cell r="Y877">
            <v>0</v>
          </cell>
          <cell r="Z877">
            <v>0</v>
          </cell>
          <cell r="AA877">
            <v>0</v>
          </cell>
        </row>
        <row r="878">
          <cell r="B878">
            <v>2130220</v>
          </cell>
          <cell r="C878" t="str">
            <v>     对外合作与交流</v>
          </cell>
          <cell r="D878">
            <v>0</v>
          </cell>
          <cell r="E878">
            <v>0</v>
          </cell>
          <cell r="F878">
            <v>0</v>
          </cell>
          <cell r="G878">
            <v>0</v>
          </cell>
          <cell r="H878">
            <v>0</v>
          </cell>
          <cell r="I878">
            <v>0</v>
          </cell>
          <cell r="J878">
            <v>0</v>
          </cell>
          <cell r="K878">
            <v>0</v>
          </cell>
        </row>
        <row r="878">
          <cell r="S878">
            <v>0</v>
          </cell>
        </row>
        <row r="878">
          <cell r="U878">
            <v>0</v>
          </cell>
        </row>
        <row r="878">
          <cell r="Y878">
            <v>0</v>
          </cell>
          <cell r="Z878">
            <v>0</v>
          </cell>
          <cell r="AA878">
            <v>0</v>
          </cell>
        </row>
        <row r="879">
          <cell r="B879">
            <v>2130221</v>
          </cell>
          <cell r="C879" t="str">
            <v>     产业化管理</v>
          </cell>
          <cell r="D879">
            <v>0</v>
          </cell>
          <cell r="E879">
            <v>0</v>
          </cell>
          <cell r="F879">
            <v>0</v>
          </cell>
          <cell r="G879">
            <v>0</v>
          </cell>
          <cell r="H879">
            <v>0</v>
          </cell>
          <cell r="I879">
            <v>0</v>
          </cell>
          <cell r="J879">
            <v>0</v>
          </cell>
          <cell r="K879">
            <v>0</v>
          </cell>
        </row>
        <row r="879">
          <cell r="S879">
            <v>0</v>
          </cell>
        </row>
        <row r="879">
          <cell r="U879">
            <v>0</v>
          </cell>
        </row>
        <row r="879">
          <cell r="Y879">
            <v>0</v>
          </cell>
          <cell r="Z879">
            <v>0</v>
          </cell>
          <cell r="AA879">
            <v>0</v>
          </cell>
        </row>
        <row r="880">
          <cell r="B880">
            <v>2130223</v>
          </cell>
          <cell r="C880" t="str">
            <v>     信息管理</v>
          </cell>
          <cell r="D880">
            <v>0</v>
          </cell>
          <cell r="E880">
            <v>0</v>
          </cell>
          <cell r="F880">
            <v>0</v>
          </cell>
          <cell r="G880">
            <v>0</v>
          </cell>
          <cell r="H880">
            <v>0</v>
          </cell>
          <cell r="I880">
            <v>0</v>
          </cell>
          <cell r="J880">
            <v>0</v>
          </cell>
          <cell r="K880">
            <v>0</v>
          </cell>
        </row>
        <row r="880">
          <cell r="S880">
            <v>0</v>
          </cell>
        </row>
        <row r="880">
          <cell r="U880">
            <v>0</v>
          </cell>
        </row>
        <row r="880">
          <cell r="Y880">
            <v>0</v>
          </cell>
          <cell r="Z880">
            <v>0</v>
          </cell>
          <cell r="AA880">
            <v>0</v>
          </cell>
        </row>
        <row r="881">
          <cell r="B881">
            <v>2130226</v>
          </cell>
          <cell r="C881" t="str">
            <v>     林区公共支出</v>
          </cell>
          <cell r="D881">
            <v>0</v>
          </cell>
          <cell r="E881">
            <v>0</v>
          </cell>
          <cell r="F881">
            <v>0</v>
          </cell>
          <cell r="G881">
            <v>0</v>
          </cell>
          <cell r="H881">
            <v>0</v>
          </cell>
          <cell r="I881">
            <v>0</v>
          </cell>
          <cell r="J881">
            <v>0</v>
          </cell>
          <cell r="K881">
            <v>0</v>
          </cell>
        </row>
        <row r="881">
          <cell r="S881">
            <v>0</v>
          </cell>
        </row>
        <row r="881">
          <cell r="U881">
            <v>0</v>
          </cell>
        </row>
        <row r="881">
          <cell r="Y881">
            <v>0</v>
          </cell>
          <cell r="Z881">
            <v>0</v>
          </cell>
          <cell r="AA881">
            <v>0</v>
          </cell>
        </row>
        <row r="882">
          <cell r="B882">
            <v>2130227</v>
          </cell>
          <cell r="C882" t="str">
            <v>     贷款贴息</v>
          </cell>
          <cell r="D882">
            <v>0</v>
          </cell>
          <cell r="E882">
            <v>0</v>
          </cell>
          <cell r="F882">
            <v>0</v>
          </cell>
          <cell r="G882">
            <v>0</v>
          </cell>
          <cell r="H882">
            <v>0</v>
          </cell>
          <cell r="I882">
            <v>0</v>
          </cell>
          <cell r="J882">
            <v>0</v>
          </cell>
          <cell r="K882">
            <v>0</v>
          </cell>
        </row>
        <row r="882">
          <cell r="S882">
            <v>0</v>
          </cell>
        </row>
        <row r="882">
          <cell r="U882">
            <v>0</v>
          </cell>
          <cell r="V882" t="e">
            <v>#DIV/0!</v>
          </cell>
        </row>
        <row r="882">
          <cell r="Y882">
            <v>0</v>
          </cell>
          <cell r="Z882">
            <v>0</v>
          </cell>
          <cell r="AA882">
            <v>0</v>
          </cell>
        </row>
        <row r="883">
          <cell r="B883">
            <v>2130232</v>
          </cell>
          <cell r="C883" t="str">
            <v>     成品油价格改革对林业的补贴</v>
          </cell>
          <cell r="D883">
            <v>0</v>
          </cell>
          <cell r="E883">
            <v>0</v>
          </cell>
          <cell r="F883">
            <v>0</v>
          </cell>
          <cell r="G883">
            <v>0</v>
          </cell>
          <cell r="H883">
            <v>0</v>
          </cell>
          <cell r="I883">
            <v>0</v>
          </cell>
          <cell r="J883">
            <v>0</v>
          </cell>
          <cell r="K883">
            <v>0</v>
          </cell>
        </row>
        <row r="883">
          <cell r="S883">
            <v>0</v>
          </cell>
        </row>
        <row r="883">
          <cell r="U883">
            <v>0</v>
          </cell>
        </row>
        <row r="883">
          <cell r="Y883">
            <v>0</v>
          </cell>
          <cell r="Z883">
            <v>0</v>
          </cell>
          <cell r="AA883">
            <v>0</v>
          </cell>
        </row>
        <row r="884">
          <cell r="B884">
            <v>2130234</v>
          </cell>
          <cell r="C884" t="str">
            <v>     林业草原防灾减灾</v>
          </cell>
          <cell r="D884">
            <v>267</v>
          </cell>
          <cell r="E884">
            <v>357</v>
          </cell>
          <cell r="F884">
            <v>67</v>
          </cell>
          <cell r="G884">
            <v>266</v>
          </cell>
          <cell r="H884">
            <v>24</v>
          </cell>
          <cell r="I884">
            <v>0</v>
          </cell>
          <cell r="J884">
            <v>-303</v>
          </cell>
          <cell r="K884">
            <v>-62</v>
          </cell>
        </row>
        <row r="884">
          <cell r="P884">
            <v>-62</v>
          </cell>
        </row>
        <row r="884">
          <cell r="S884">
            <v>-231</v>
          </cell>
          <cell r="T884">
            <v>-10</v>
          </cell>
          <cell r="U884">
            <v>54</v>
          </cell>
          <cell r="V884">
            <v>-0.848739495798319</v>
          </cell>
        </row>
        <row r="884">
          <cell r="Y884">
            <v>54</v>
          </cell>
          <cell r="Z884">
            <v>0</v>
          </cell>
          <cell r="AA884">
            <v>54</v>
          </cell>
        </row>
        <row r="885">
          <cell r="B885">
            <v>2130235</v>
          </cell>
          <cell r="C885" t="str">
            <v>     国家公园</v>
          </cell>
          <cell r="D885">
            <v>0</v>
          </cell>
          <cell r="E885">
            <v>0</v>
          </cell>
          <cell r="F885">
            <v>0</v>
          </cell>
          <cell r="G885">
            <v>0</v>
          </cell>
          <cell r="H885">
            <v>0</v>
          </cell>
          <cell r="I885">
            <v>0</v>
          </cell>
          <cell r="J885">
            <v>0</v>
          </cell>
          <cell r="K885">
            <v>0</v>
          </cell>
        </row>
        <row r="885">
          <cell r="S885">
            <v>0</v>
          </cell>
        </row>
        <row r="885">
          <cell r="U885">
            <v>0</v>
          </cell>
        </row>
        <row r="885">
          <cell r="Y885">
            <v>0</v>
          </cell>
          <cell r="Z885">
            <v>0</v>
          </cell>
          <cell r="AA885">
            <v>0</v>
          </cell>
        </row>
        <row r="886">
          <cell r="B886">
            <v>2130236</v>
          </cell>
          <cell r="C886" t="str">
            <v>     草原管理</v>
          </cell>
          <cell r="D886">
            <v>12</v>
          </cell>
          <cell r="E886">
            <v>0</v>
          </cell>
          <cell r="F886">
            <v>0</v>
          </cell>
          <cell r="G886">
            <v>0</v>
          </cell>
          <cell r="H886">
            <v>0</v>
          </cell>
          <cell r="I886">
            <v>0</v>
          </cell>
          <cell r="J886">
            <v>0</v>
          </cell>
          <cell r="K886">
            <v>0</v>
          </cell>
        </row>
        <row r="886">
          <cell r="S886">
            <v>0</v>
          </cell>
        </row>
        <row r="886">
          <cell r="U886">
            <v>0</v>
          </cell>
        </row>
        <row r="886">
          <cell r="Y886">
            <v>0</v>
          </cell>
          <cell r="Z886">
            <v>0</v>
          </cell>
          <cell r="AA886">
            <v>0</v>
          </cell>
        </row>
        <row r="887">
          <cell r="B887">
            <v>2130237</v>
          </cell>
          <cell r="C887" t="str">
            <v>     行业业务管理</v>
          </cell>
          <cell r="D887">
            <v>0</v>
          </cell>
          <cell r="E887">
            <v>0</v>
          </cell>
          <cell r="F887">
            <v>0</v>
          </cell>
          <cell r="G887">
            <v>0</v>
          </cell>
          <cell r="H887">
            <v>0</v>
          </cell>
          <cell r="I887">
            <v>0</v>
          </cell>
          <cell r="J887">
            <v>0</v>
          </cell>
          <cell r="K887">
            <v>0</v>
          </cell>
        </row>
        <row r="887">
          <cell r="S887">
            <v>0</v>
          </cell>
        </row>
        <row r="887">
          <cell r="U887">
            <v>0</v>
          </cell>
        </row>
        <row r="887">
          <cell r="Y887">
            <v>0</v>
          </cell>
          <cell r="Z887">
            <v>0</v>
          </cell>
          <cell r="AA887">
            <v>0</v>
          </cell>
        </row>
        <row r="888">
          <cell r="B888">
            <v>2130299</v>
          </cell>
          <cell r="C888" t="str">
            <v>     其他林业和草原支出</v>
          </cell>
          <cell r="D888">
            <v>600</v>
          </cell>
          <cell r="E888">
            <v>228</v>
          </cell>
          <cell r="F888">
            <v>0</v>
          </cell>
          <cell r="G888">
            <v>2</v>
          </cell>
          <cell r="H888">
            <v>170</v>
          </cell>
          <cell r="I888">
            <v>56</v>
          </cell>
          <cell r="J888">
            <v>-118</v>
          </cell>
          <cell r="K888">
            <v>0</v>
          </cell>
        </row>
        <row r="888">
          <cell r="S888">
            <v>-2</v>
          </cell>
          <cell r="T888">
            <v>-116</v>
          </cell>
          <cell r="U888">
            <v>110</v>
          </cell>
          <cell r="V888">
            <v>-0.517543859649123</v>
          </cell>
        </row>
        <row r="888">
          <cell r="Y888">
            <v>110</v>
          </cell>
          <cell r="Z888">
            <v>0</v>
          </cell>
          <cell r="AA888">
            <v>110</v>
          </cell>
        </row>
        <row r="889">
          <cell r="B889">
            <v>21303</v>
          </cell>
          <cell r="C889" t="str">
            <v>   水利</v>
          </cell>
          <cell r="D889">
            <v>3207</v>
          </cell>
          <cell r="E889">
            <v>5573</v>
          </cell>
          <cell r="F889">
            <v>2518</v>
          </cell>
          <cell r="G889">
            <v>948</v>
          </cell>
          <cell r="H889">
            <v>1917</v>
          </cell>
          <cell r="I889">
            <v>190</v>
          </cell>
          <cell r="J889">
            <v>-1250</v>
          </cell>
          <cell r="K889">
            <v>-146</v>
          </cell>
        </row>
        <row r="889">
          <cell r="M889">
            <v>22</v>
          </cell>
          <cell r="N889">
            <v>374</v>
          </cell>
          <cell r="O889">
            <v>100</v>
          </cell>
          <cell r="P889">
            <v>-642</v>
          </cell>
        </row>
        <row r="889">
          <cell r="S889">
            <v>97</v>
          </cell>
          <cell r="T889">
            <v>-1201</v>
          </cell>
          <cell r="U889">
            <v>4323</v>
          </cell>
          <cell r="V889">
            <v>-0.224295711465997</v>
          </cell>
        </row>
        <row r="889">
          <cell r="Y889">
            <v>4323</v>
          </cell>
          <cell r="Z889">
            <v>0</v>
          </cell>
          <cell r="AA889">
            <v>4323</v>
          </cell>
        </row>
        <row r="890">
          <cell r="B890">
            <v>2130301</v>
          </cell>
          <cell r="C890" t="str">
            <v>     行政运行</v>
          </cell>
          <cell r="D890">
            <v>248</v>
          </cell>
          <cell r="E890">
            <v>304</v>
          </cell>
          <cell r="F890">
            <v>304</v>
          </cell>
          <cell r="G890">
            <v>0</v>
          </cell>
          <cell r="H890">
            <v>0</v>
          </cell>
          <cell r="I890">
            <v>0</v>
          </cell>
          <cell r="J890">
            <v>-18</v>
          </cell>
          <cell r="K890">
            <v>-18</v>
          </cell>
        </row>
        <row r="890">
          <cell r="M890">
            <v>-18</v>
          </cell>
        </row>
        <row r="890">
          <cell r="S890">
            <v>0</v>
          </cell>
        </row>
        <row r="890">
          <cell r="U890">
            <v>286</v>
          </cell>
          <cell r="V890">
            <v>-0.0592105263157895</v>
          </cell>
        </row>
        <row r="890">
          <cell r="Y890">
            <v>286</v>
          </cell>
          <cell r="Z890">
            <v>0</v>
          </cell>
          <cell r="AA890">
            <v>286</v>
          </cell>
        </row>
        <row r="891">
          <cell r="B891">
            <v>2130302</v>
          </cell>
          <cell r="C891" t="str">
            <v>     一般行政管理事务</v>
          </cell>
          <cell r="D891">
            <v>0</v>
          </cell>
          <cell r="E891">
            <v>0</v>
          </cell>
          <cell r="F891">
            <v>0</v>
          </cell>
          <cell r="G891">
            <v>0</v>
          </cell>
          <cell r="H891">
            <v>0</v>
          </cell>
          <cell r="I891">
            <v>0</v>
          </cell>
          <cell r="J891">
            <v>0</v>
          </cell>
          <cell r="K891">
            <v>0</v>
          </cell>
        </row>
        <row r="891">
          <cell r="S891">
            <v>0</v>
          </cell>
        </row>
        <row r="891">
          <cell r="U891">
            <v>0</v>
          </cell>
        </row>
        <row r="891">
          <cell r="Y891">
            <v>0</v>
          </cell>
          <cell r="Z891">
            <v>0</v>
          </cell>
          <cell r="AA891">
            <v>0</v>
          </cell>
        </row>
        <row r="892">
          <cell r="B892">
            <v>2130303</v>
          </cell>
          <cell r="C892" t="str">
            <v>     机关服务</v>
          </cell>
          <cell r="D892">
            <v>0</v>
          </cell>
          <cell r="E892">
            <v>0</v>
          </cell>
          <cell r="F892">
            <v>0</v>
          </cell>
          <cell r="G892">
            <v>0</v>
          </cell>
          <cell r="H892">
            <v>0</v>
          </cell>
          <cell r="I892">
            <v>0</v>
          </cell>
          <cell r="J892">
            <v>0</v>
          </cell>
          <cell r="K892">
            <v>0</v>
          </cell>
        </row>
        <row r="892">
          <cell r="S892">
            <v>0</v>
          </cell>
        </row>
        <row r="892">
          <cell r="U892">
            <v>0</v>
          </cell>
        </row>
        <row r="892">
          <cell r="Y892">
            <v>0</v>
          </cell>
          <cell r="Z892">
            <v>0</v>
          </cell>
          <cell r="AA892">
            <v>0</v>
          </cell>
        </row>
        <row r="893">
          <cell r="B893">
            <v>2130304</v>
          </cell>
          <cell r="C893" t="str">
            <v>     水利行业业务管理</v>
          </cell>
          <cell r="D893">
            <v>0</v>
          </cell>
          <cell r="E893">
            <v>0</v>
          </cell>
          <cell r="F893">
            <v>0</v>
          </cell>
          <cell r="G893">
            <v>0</v>
          </cell>
          <cell r="H893">
            <v>0</v>
          </cell>
          <cell r="I893">
            <v>0</v>
          </cell>
          <cell r="J893">
            <v>0</v>
          </cell>
          <cell r="K893">
            <v>0</v>
          </cell>
        </row>
        <row r="893">
          <cell r="S893">
            <v>0</v>
          </cell>
        </row>
        <row r="893">
          <cell r="U893">
            <v>0</v>
          </cell>
          <cell r="V893" t="e">
            <v>#DIV/0!</v>
          </cell>
        </row>
        <row r="893">
          <cell r="Y893">
            <v>0</v>
          </cell>
          <cell r="Z893">
            <v>0</v>
          </cell>
          <cell r="AA893">
            <v>0</v>
          </cell>
        </row>
        <row r="894">
          <cell r="B894">
            <v>2130305</v>
          </cell>
          <cell r="C894" t="str">
            <v>     水利工程建设</v>
          </cell>
          <cell r="D894">
            <v>1806</v>
          </cell>
          <cell r="E894">
            <v>3598</v>
          </cell>
          <cell r="F894">
            <v>977</v>
          </cell>
          <cell r="G894">
            <v>948</v>
          </cell>
          <cell r="H894">
            <v>1673</v>
          </cell>
          <cell r="I894">
            <v>0</v>
          </cell>
          <cell r="J894">
            <v>-2573</v>
          </cell>
          <cell r="K894">
            <v>-339</v>
          </cell>
        </row>
        <row r="894">
          <cell r="P894">
            <v>-339</v>
          </cell>
        </row>
        <row r="894">
          <cell r="S894">
            <v>-948</v>
          </cell>
          <cell r="T894">
            <v>-1286</v>
          </cell>
          <cell r="U894">
            <v>1025</v>
          </cell>
          <cell r="V894">
            <v>-0.715119510839355</v>
          </cell>
        </row>
        <row r="894">
          <cell r="Y894">
            <v>1025</v>
          </cell>
          <cell r="Z894">
            <v>0</v>
          </cell>
          <cell r="AA894">
            <v>1025</v>
          </cell>
        </row>
        <row r="895">
          <cell r="B895">
            <v>2130306</v>
          </cell>
          <cell r="C895" t="str">
            <v>     水利工程运行与维护</v>
          </cell>
          <cell r="D895">
            <v>22</v>
          </cell>
          <cell r="E895">
            <v>40</v>
          </cell>
          <cell r="F895">
            <v>40</v>
          </cell>
          <cell r="G895">
            <v>0</v>
          </cell>
          <cell r="H895">
            <v>0</v>
          </cell>
          <cell r="I895">
            <v>0</v>
          </cell>
          <cell r="J895">
            <v>-64</v>
          </cell>
          <cell r="K895">
            <v>-70</v>
          </cell>
        </row>
        <row r="895">
          <cell r="P895">
            <v>-70</v>
          </cell>
        </row>
        <row r="895">
          <cell r="S895">
            <v>0</v>
          </cell>
          <cell r="T895">
            <v>6</v>
          </cell>
          <cell r="U895">
            <v>-24</v>
          </cell>
          <cell r="V895">
            <v>-1.6</v>
          </cell>
        </row>
        <row r="895">
          <cell r="Y895">
            <v>-24</v>
          </cell>
          <cell r="Z895">
            <v>0</v>
          </cell>
          <cell r="AA895">
            <v>-24</v>
          </cell>
        </row>
        <row r="896">
          <cell r="B896">
            <v>2130307</v>
          </cell>
          <cell r="C896" t="str">
            <v>     长江黄河等流域管理</v>
          </cell>
          <cell r="D896">
            <v>0</v>
          </cell>
          <cell r="E896">
            <v>0</v>
          </cell>
          <cell r="F896">
            <v>0</v>
          </cell>
          <cell r="G896">
            <v>0</v>
          </cell>
          <cell r="H896">
            <v>0</v>
          </cell>
          <cell r="I896">
            <v>0</v>
          </cell>
          <cell r="J896">
            <v>0</v>
          </cell>
          <cell r="K896">
            <v>0</v>
          </cell>
        </row>
        <row r="896">
          <cell r="S896">
            <v>0</v>
          </cell>
        </row>
        <row r="896">
          <cell r="U896">
            <v>0</v>
          </cell>
        </row>
        <row r="896">
          <cell r="Y896">
            <v>0</v>
          </cell>
          <cell r="Z896">
            <v>0</v>
          </cell>
          <cell r="AA896">
            <v>0</v>
          </cell>
        </row>
        <row r="897">
          <cell r="B897">
            <v>2130308</v>
          </cell>
          <cell r="C897" t="str">
            <v>     水利前期工作</v>
          </cell>
          <cell r="D897">
            <v>0</v>
          </cell>
          <cell r="E897">
            <v>0</v>
          </cell>
          <cell r="F897">
            <v>0</v>
          </cell>
          <cell r="G897">
            <v>0</v>
          </cell>
          <cell r="H897">
            <v>0</v>
          </cell>
          <cell r="I897">
            <v>0</v>
          </cell>
          <cell r="J897">
            <v>0</v>
          </cell>
          <cell r="K897">
            <v>0</v>
          </cell>
        </row>
        <row r="897">
          <cell r="S897">
            <v>0</v>
          </cell>
        </row>
        <row r="897">
          <cell r="U897">
            <v>0</v>
          </cell>
        </row>
        <row r="897">
          <cell r="Y897">
            <v>0</v>
          </cell>
          <cell r="Z897">
            <v>0</v>
          </cell>
          <cell r="AA897">
            <v>0</v>
          </cell>
        </row>
        <row r="898">
          <cell r="B898">
            <v>2130309</v>
          </cell>
          <cell r="C898" t="str">
            <v>     水利执法监督</v>
          </cell>
          <cell r="D898">
            <v>0</v>
          </cell>
          <cell r="E898">
            <v>0</v>
          </cell>
          <cell r="F898">
            <v>0</v>
          </cell>
          <cell r="G898">
            <v>0</v>
          </cell>
          <cell r="H898">
            <v>0</v>
          </cell>
          <cell r="I898">
            <v>0</v>
          </cell>
          <cell r="J898">
            <v>0</v>
          </cell>
          <cell r="K898">
            <v>0</v>
          </cell>
        </row>
        <row r="898">
          <cell r="S898">
            <v>0</v>
          </cell>
        </row>
        <row r="898">
          <cell r="U898">
            <v>0</v>
          </cell>
        </row>
        <row r="898">
          <cell r="Y898">
            <v>0</v>
          </cell>
          <cell r="Z898">
            <v>0</v>
          </cell>
          <cell r="AA898">
            <v>0</v>
          </cell>
        </row>
        <row r="899">
          <cell r="B899">
            <v>2130310</v>
          </cell>
          <cell r="C899" t="str">
            <v>     水土保持</v>
          </cell>
          <cell r="D899">
            <v>55</v>
          </cell>
          <cell r="E899">
            <v>56</v>
          </cell>
          <cell r="F899">
            <v>56</v>
          </cell>
          <cell r="G899">
            <v>0</v>
          </cell>
          <cell r="H899">
            <v>0</v>
          </cell>
          <cell r="I899">
            <v>0</v>
          </cell>
          <cell r="J899">
            <v>950</v>
          </cell>
          <cell r="K899">
            <v>2</v>
          </cell>
        </row>
        <row r="899">
          <cell r="M899">
            <v>2</v>
          </cell>
        </row>
        <row r="899">
          <cell r="S899">
            <v>948</v>
          </cell>
        </row>
        <row r="899">
          <cell r="U899">
            <v>1006</v>
          </cell>
          <cell r="V899">
            <v>16.9642857142857</v>
          </cell>
        </row>
        <row r="899">
          <cell r="Y899">
            <v>1006</v>
          </cell>
          <cell r="Z899">
            <v>0</v>
          </cell>
          <cell r="AA899">
            <v>1006</v>
          </cell>
        </row>
        <row r="900">
          <cell r="B900">
            <v>2130311</v>
          </cell>
          <cell r="C900" t="str">
            <v>     水资源节约管理与保护</v>
          </cell>
          <cell r="D900">
            <v>191</v>
          </cell>
          <cell r="E900">
            <v>245</v>
          </cell>
          <cell r="F900">
            <v>245</v>
          </cell>
          <cell r="G900">
            <v>0</v>
          </cell>
          <cell r="H900">
            <v>0</v>
          </cell>
          <cell r="I900">
            <v>0</v>
          </cell>
          <cell r="J900">
            <v>275</v>
          </cell>
          <cell r="K900">
            <v>-45</v>
          </cell>
        </row>
        <row r="900">
          <cell r="M900">
            <v>9</v>
          </cell>
        </row>
        <row r="900">
          <cell r="P900">
            <v>-54</v>
          </cell>
        </row>
        <row r="900">
          <cell r="S900">
            <v>0</v>
          </cell>
          <cell r="T900">
            <v>320</v>
          </cell>
          <cell r="U900">
            <v>520</v>
          </cell>
          <cell r="V900">
            <v>1.12244897959184</v>
          </cell>
        </row>
        <row r="900">
          <cell r="Y900">
            <v>520</v>
          </cell>
          <cell r="Z900">
            <v>0</v>
          </cell>
          <cell r="AA900">
            <v>520</v>
          </cell>
        </row>
        <row r="901">
          <cell r="B901">
            <v>2130312</v>
          </cell>
          <cell r="C901" t="str">
            <v>     水质监测</v>
          </cell>
          <cell r="D901">
            <v>0</v>
          </cell>
          <cell r="E901">
            <v>20</v>
          </cell>
          <cell r="F901">
            <v>20</v>
          </cell>
          <cell r="G901">
            <v>0</v>
          </cell>
          <cell r="H901">
            <v>0</v>
          </cell>
          <cell r="I901">
            <v>0</v>
          </cell>
          <cell r="J901">
            <v>0</v>
          </cell>
          <cell r="K901">
            <v>0</v>
          </cell>
        </row>
        <row r="901">
          <cell r="S901">
            <v>0</v>
          </cell>
        </row>
        <row r="901">
          <cell r="U901">
            <v>20</v>
          </cell>
          <cell r="V901">
            <v>0</v>
          </cell>
        </row>
        <row r="901">
          <cell r="Y901">
            <v>20</v>
          </cell>
          <cell r="Z901">
            <v>0</v>
          </cell>
          <cell r="AA901">
            <v>20</v>
          </cell>
        </row>
        <row r="902">
          <cell r="B902">
            <v>2130313</v>
          </cell>
          <cell r="C902" t="str">
            <v>     水文测报</v>
          </cell>
          <cell r="D902">
            <v>0</v>
          </cell>
          <cell r="E902">
            <v>0</v>
          </cell>
          <cell r="F902">
            <v>0</v>
          </cell>
          <cell r="G902">
            <v>0</v>
          </cell>
          <cell r="H902">
            <v>0</v>
          </cell>
          <cell r="I902">
            <v>0</v>
          </cell>
          <cell r="J902">
            <v>0</v>
          </cell>
          <cell r="K902">
            <v>0</v>
          </cell>
        </row>
        <row r="902">
          <cell r="S902">
            <v>0</v>
          </cell>
        </row>
        <row r="902">
          <cell r="U902">
            <v>0</v>
          </cell>
        </row>
        <row r="902">
          <cell r="Y902">
            <v>0</v>
          </cell>
          <cell r="Z902">
            <v>0</v>
          </cell>
          <cell r="AA902">
            <v>0</v>
          </cell>
        </row>
        <row r="903">
          <cell r="B903">
            <v>2130314</v>
          </cell>
          <cell r="C903" t="str">
            <v>     防汛</v>
          </cell>
          <cell r="D903">
            <v>41</v>
          </cell>
          <cell r="E903">
            <v>10</v>
          </cell>
          <cell r="F903">
            <v>10</v>
          </cell>
          <cell r="G903">
            <v>0</v>
          </cell>
          <cell r="H903">
            <v>0</v>
          </cell>
          <cell r="I903">
            <v>0</v>
          </cell>
          <cell r="J903">
            <v>36</v>
          </cell>
          <cell r="K903">
            <v>0</v>
          </cell>
        </row>
        <row r="903">
          <cell r="S903">
            <v>36</v>
          </cell>
        </row>
        <row r="903">
          <cell r="U903">
            <v>46</v>
          </cell>
          <cell r="V903">
            <v>3.6</v>
          </cell>
        </row>
        <row r="903">
          <cell r="Y903">
            <v>46</v>
          </cell>
          <cell r="Z903">
            <v>0</v>
          </cell>
          <cell r="AA903">
            <v>46</v>
          </cell>
        </row>
        <row r="904">
          <cell r="B904">
            <v>2130315</v>
          </cell>
          <cell r="C904" t="str">
            <v>     抗旱</v>
          </cell>
          <cell r="D904">
            <v>72</v>
          </cell>
          <cell r="E904">
            <v>0</v>
          </cell>
          <cell r="F904">
            <v>0</v>
          </cell>
          <cell r="G904">
            <v>0</v>
          </cell>
          <cell r="H904">
            <v>0</v>
          </cell>
          <cell r="I904">
            <v>0</v>
          </cell>
          <cell r="J904">
            <v>20</v>
          </cell>
          <cell r="K904">
            <v>0</v>
          </cell>
        </row>
        <row r="904">
          <cell r="S904">
            <v>20</v>
          </cell>
        </row>
        <row r="904">
          <cell r="U904">
            <v>20</v>
          </cell>
          <cell r="V904" t="e">
            <v>#DIV/0!</v>
          </cell>
        </row>
        <row r="904">
          <cell r="Y904">
            <v>20</v>
          </cell>
          <cell r="Z904">
            <v>0</v>
          </cell>
          <cell r="AA904">
            <v>20</v>
          </cell>
        </row>
        <row r="905">
          <cell r="B905">
            <v>2130316</v>
          </cell>
          <cell r="C905" t="str">
            <v>     农村水利</v>
          </cell>
          <cell r="D905">
            <v>300</v>
          </cell>
          <cell r="E905">
            <v>0</v>
          </cell>
          <cell r="F905">
            <v>0</v>
          </cell>
          <cell r="G905">
            <v>0</v>
          </cell>
          <cell r="H905">
            <v>0</v>
          </cell>
          <cell r="I905">
            <v>0</v>
          </cell>
          <cell r="J905">
            <v>0</v>
          </cell>
          <cell r="K905">
            <v>0</v>
          </cell>
        </row>
        <row r="905">
          <cell r="S905">
            <v>0</v>
          </cell>
        </row>
        <row r="905">
          <cell r="U905">
            <v>0</v>
          </cell>
          <cell r="V905" t="e">
            <v>#DIV/0!</v>
          </cell>
        </row>
        <row r="905">
          <cell r="Y905">
            <v>0</v>
          </cell>
          <cell r="Z905">
            <v>0</v>
          </cell>
          <cell r="AA905">
            <v>0</v>
          </cell>
        </row>
        <row r="906">
          <cell r="B906">
            <v>2130317</v>
          </cell>
          <cell r="C906" t="str">
            <v>     水利技术推广</v>
          </cell>
          <cell r="D906">
            <v>0</v>
          </cell>
          <cell r="E906">
            <v>0</v>
          </cell>
          <cell r="F906">
            <v>0</v>
          </cell>
          <cell r="G906">
            <v>0</v>
          </cell>
          <cell r="H906">
            <v>0</v>
          </cell>
          <cell r="I906">
            <v>0</v>
          </cell>
          <cell r="J906">
            <v>0</v>
          </cell>
          <cell r="K906">
            <v>0</v>
          </cell>
        </row>
        <row r="906">
          <cell r="S906">
            <v>0</v>
          </cell>
        </row>
        <row r="906">
          <cell r="U906">
            <v>0</v>
          </cell>
        </row>
        <row r="906">
          <cell r="Y906">
            <v>0</v>
          </cell>
          <cell r="Z906">
            <v>0</v>
          </cell>
          <cell r="AA906">
            <v>0</v>
          </cell>
        </row>
        <row r="907">
          <cell r="B907">
            <v>2130318</v>
          </cell>
          <cell r="C907" t="str">
            <v>     国际河流治理与管理</v>
          </cell>
          <cell r="D907">
            <v>0</v>
          </cell>
          <cell r="E907">
            <v>0</v>
          </cell>
          <cell r="F907">
            <v>0</v>
          </cell>
          <cell r="G907">
            <v>0</v>
          </cell>
          <cell r="H907">
            <v>0</v>
          </cell>
          <cell r="I907">
            <v>0</v>
          </cell>
          <cell r="J907">
            <v>0</v>
          </cell>
          <cell r="K907">
            <v>0</v>
          </cell>
        </row>
        <row r="907">
          <cell r="S907">
            <v>0</v>
          </cell>
        </row>
        <row r="907">
          <cell r="U907">
            <v>0</v>
          </cell>
        </row>
        <row r="907">
          <cell r="Y907">
            <v>0</v>
          </cell>
          <cell r="Z907">
            <v>0</v>
          </cell>
          <cell r="AA907">
            <v>0</v>
          </cell>
        </row>
        <row r="908">
          <cell r="B908">
            <v>2130319</v>
          </cell>
          <cell r="C908" t="str">
            <v>     江河湖库水系综合整治</v>
          </cell>
          <cell r="D908">
            <v>40</v>
          </cell>
          <cell r="E908">
            <v>833</v>
          </cell>
          <cell r="F908">
            <v>413</v>
          </cell>
          <cell r="G908">
            <v>0</v>
          </cell>
          <cell r="H908">
            <v>230</v>
          </cell>
          <cell r="I908">
            <v>190</v>
          </cell>
          <cell r="J908">
            <v>-391</v>
          </cell>
          <cell r="K908">
            <v>-161</v>
          </cell>
        </row>
        <row r="908">
          <cell r="P908">
            <v>-161</v>
          </cell>
        </row>
        <row r="908">
          <cell r="S908">
            <v>0</v>
          </cell>
          <cell r="T908">
            <v>-230</v>
          </cell>
          <cell r="U908">
            <v>442</v>
          </cell>
        </row>
        <row r="908">
          <cell r="Y908">
            <v>442</v>
          </cell>
          <cell r="Z908">
            <v>0</v>
          </cell>
          <cell r="AA908">
            <v>442</v>
          </cell>
        </row>
        <row r="909">
          <cell r="B909">
            <v>2130321</v>
          </cell>
          <cell r="C909" t="str">
            <v>     大中型水库移民后期扶持专项支出</v>
          </cell>
          <cell r="D909">
            <v>0</v>
          </cell>
          <cell r="E909">
            <v>0</v>
          </cell>
          <cell r="F909">
            <v>0</v>
          </cell>
          <cell r="G909">
            <v>0</v>
          </cell>
          <cell r="H909">
            <v>0</v>
          </cell>
          <cell r="I909">
            <v>0</v>
          </cell>
          <cell r="J909">
            <v>0</v>
          </cell>
          <cell r="K909">
            <v>0</v>
          </cell>
        </row>
        <row r="909">
          <cell r="S909">
            <v>0</v>
          </cell>
        </row>
        <row r="909">
          <cell r="U909">
            <v>0</v>
          </cell>
        </row>
        <row r="909">
          <cell r="Y909">
            <v>0</v>
          </cell>
          <cell r="Z909">
            <v>0</v>
          </cell>
          <cell r="AA909">
            <v>0</v>
          </cell>
        </row>
        <row r="910">
          <cell r="B910">
            <v>2130322</v>
          </cell>
          <cell r="C910" t="str">
            <v>     水利安全监督</v>
          </cell>
          <cell r="D910">
            <v>0</v>
          </cell>
          <cell r="E910">
            <v>0</v>
          </cell>
          <cell r="F910">
            <v>0</v>
          </cell>
          <cell r="G910">
            <v>0</v>
          </cell>
          <cell r="H910">
            <v>0</v>
          </cell>
          <cell r="I910">
            <v>0</v>
          </cell>
          <cell r="J910">
            <v>0</v>
          </cell>
          <cell r="K910">
            <v>0</v>
          </cell>
        </row>
        <row r="910">
          <cell r="S910">
            <v>0</v>
          </cell>
        </row>
        <row r="910">
          <cell r="U910">
            <v>0</v>
          </cell>
        </row>
        <row r="910">
          <cell r="Y910">
            <v>0</v>
          </cell>
          <cell r="Z910">
            <v>0</v>
          </cell>
          <cell r="AA910">
            <v>0</v>
          </cell>
        </row>
        <row r="911">
          <cell r="B911">
            <v>2130333</v>
          </cell>
          <cell r="C911" t="str">
            <v>     信息管理</v>
          </cell>
          <cell r="D911">
            <v>0</v>
          </cell>
          <cell r="E911">
            <v>4</v>
          </cell>
          <cell r="F911">
            <v>4</v>
          </cell>
          <cell r="G911">
            <v>0</v>
          </cell>
          <cell r="H911">
            <v>0</v>
          </cell>
          <cell r="I911">
            <v>0</v>
          </cell>
          <cell r="J911">
            <v>0</v>
          </cell>
          <cell r="K911">
            <v>0</v>
          </cell>
        </row>
        <row r="911">
          <cell r="S911">
            <v>0</v>
          </cell>
        </row>
        <row r="911">
          <cell r="U911">
            <v>4</v>
          </cell>
          <cell r="V911">
            <v>0</v>
          </cell>
        </row>
        <row r="911">
          <cell r="Y911">
            <v>4</v>
          </cell>
          <cell r="Z911">
            <v>0</v>
          </cell>
          <cell r="AA911">
            <v>4</v>
          </cell>
        </row>
        <row r="912">
          <cell r="B912">
            <v>2130334</v>
          </cell>
          <cell r="C912" t="str">
            <v>     水利建设征地及移民支出</v>
          </cell>
          <cell r="D912">
            <v>0</v>
          </cell>
          <cell r="E912">
            <v>0</v>
          </cell>
          <cell r="F912">
            <v>0</v>
          </cell>
          <cell r="G912">
            <v>0</v>
          </cell>
          <cell r="H912">
            <v>0</v>
          </cell>
          <cell r="I912">
            <v>0</v>
          </cell>
          <cell r="J912">
            <v>0</v>
          </cell>
          <cell r="K912">
            <v>0</v>
          </cell>
        </row>
        <row r="912">
          <cell r="S912">
            <v>0</v>
          </cell>
        </row>
        <row r="912">
          <cell r="U912">
            <v>0</v>
          </cell>
        </row>
        <row r="912">
          <cell r="Y912">
            <v>0</v>
          </cell>
          <cell r="Z912">
            <v>0</v>
          </cell>
          <cell r="AA912">
            <v>0</v>
          </cell>
        </row>
        <row r="913">
          <cell r="B913">
            <v>2130335</v>
          </cell>
          <cell r="C913" t="str">
            <v>     农村人畜饮水</v>
          </cell>
          <cell r="D913">
            <v>14</v>
          </cell>
          <cell r="E913">
            <v>32</v>
          </cell>
          <cell r="F913">
            <v>18</v>
          </cell>
          <cell r="G913">
            <v>0</v>
          </cell>
          <cell r="H913">
            <v>14</v>
          </cell>
          <cell r="I913">
            <v>0</v>
          </cell>
          <cell r="J913">
            <v>-32</v>
          </cell>
          <cell r="K913">
            <v>-18</v>
          </cell>
        </row>
        <row r="913">
          <cell r="P913">
            <v>-18</v>
          </cell>
        </row>
        <row r="913">
          <cell r="S913">
            <v>0</v>
          </cell>
          <cell r="T913">
            <v>-14</v>
          </cell>
          <cell r="U913">
            <v>0</v>
          </cell>
          <cell r="V913">
            <v>-1</v>
          </cell>
        </row>
        <row r="913">
          <cell r="Y913">
            <v>0</v>
          </cell>
          <cell r="Z913">
            <v>0</v>
          </cell>
          <cell r="AA913">
            <v>0</v>
          </cell>
        </row>
        <row r="914">
          <cell r="B914">
            <v>2130336</v>
          </cell>
          <cell r="C914" t="str">
            <v>     南水北调工程建设</v>
          </cell>
          <cell r="D914">
            <v>0</v>
          </cell>
          <cell r="E914">
            <v>0</v>
          </cell>
          <cell r="F914">
            <v>0</v>
          </cell>
          <cell r="G914">
            <v>0</v>
          </cell>
          <cell r="H914">
            <v>0</v>
          </cell>
          <cell r="I914">
            <v>0</v>
          </cell>
          <cell r="J914">
            <v>0</v>
          </cell>
          <cell r="K914">
            <v>0</v>
          </cell>
        </row>
        <row r="914">
          <cell r="S914">
            <v>0</v>
          </cell>
        </row>
        <row r="914">
          <cell r="U914">
            <v>0</v>
          </cell>
        </row>
        <row r="914">
          <cell r="Y914">
            <v>0</v>
          </cell>
          <cell r="Z914">
            <v>0</v>
          </cell>
          <cell r="AA914">
            <v>0</v>
          </cell>
        </row>
        <row r="915">
          <cell r="B915">
            <v>2130337</v>
          </cell>
          <cell r="C915" t="str">
            <v>     南水北调工程管理</v>
          </cell>
          <cell r="D915">
            <v>0</v>
          </cell>
          <cell r="E915">
            <v>0</v>
          </cell>
          <cell r="F915">
            <v>0</v>
          </cell>
          <cell r="G915">
            <v>0</v>
          </cell>
          <cell r="H915">
            <v>0</v>
          </cell>
          <cell r="I915">
            <v>0</v>
          </cell>
          <cell r="J915">
            <v>0</v>
          </cell>
          <cell r="K915">
            <v>0</v>
          </cell>
        </row>
        <row r="915">
          <cell r="S915">
            <v>0</v>
          </cell>
        </row>
        <row r="915">
          <cell r="U915">
            <v>0</v>
          </cell>
        </row>
        <row r="915">
          <cell r="Y915">
            <v>0</v>
          </cell>
          <cell r="Z915">
            <v>0</v>
          </cell>
          <cell r="AA915">
            <v>0</v>
          </cell>
        </row>
        <row r="916">
          <cell r="B916">
            <v>2130399</v>
          </cell>
          <cell r="C916" t="str">
            <v>     其他水利支出</v>
          </cell>
          <cell r="D916">
            <v>418</v>
          </cell>
          <cell r="E916">
            <v>431</v>
          </cell>
          <cell r="F916">
            <v>431</v>
          </cell>
          <cell r="G916">
            <v>0</v>
          </cell>
          <cell r="H916">
            <v>0</v>
          </cell>
          <cell r="I916">
            <v>0</v>
          </cell>
          <cell r="J916">
            <v>547</v>
          </cell>
          <cell r="K916">
            <v>503</v>
          </cell>
        </row>
        <row r="916">
          <cell r="M916">
            <v>29</v>
          </cell>
          <cell r="N916">
            <v>374</v>
          </cell>
          <cell r="O916">
            <v>100</v>
          </cell>
        </row>
        <row r="916">
          <cell r="S916">
            <v>41</v>
          </cell>
          <cell r="T916">
            <v>3</v>
          </cell>
          <cell r="U916">
            <v>978</v>
          </cell>
          <cell r="V916">
            <v>1.26914153132251</v>
          </cell>
        </row>
        <row r="916">
          <cell r="Y916">
            <v>978</v>
          </cell>
          <cell r="Z916">
            <v>0</v>
          </cell>
          <cell r="AA916">
            <v>978</v>
          </cell>
        </row>
        <row r="917">
          <cell r="B917">
            <v>21305</v>
          </cell>
          <cell r="C917" t="str">
            <v>   扶贫</v>
          </cell>
          <cell r="D917">
            <v>4343</v>
          </cell>
          <cell r="E917">
            <v>3896</v>
          </cell>
          <cell r="F917">
            <v>832</v>
          </cell>
          <cell r="G917">
            <v>1766</v>
          </cell>
          <cell r="H917">
            <v>1298</v>
          </cell>
          <cell r="I917">
            <v>0</v>
          </cell>
          <cell r="J917">
            <v>-358</v>
          </cell>
          <cell r="K917">
            <v>-832</v>
          </cell>
        </row>
        <row r="917">
          <cell r="M917">
            <v>-500</v>
          </cell>
        </row>
        <row r="917">
          <cell r="O917">
            <v>0</v>
          </cell>
          <cell r="P917">
            <v>-332</v>
          </cell>
        </row>
        <row r="917">
          <cell r="S917">
            <v>377</v>
          </cell>
          <cell r="T917">
            <v>97</v>
          </cell>
          <cell r="U917">
            <v>3538</v>
          </cell>
          <cell r="V917">
            <v>-0.0918891170431212</v>
          </cell>
        </row>
        <row r="917">
          <cell r="Y917">
            <v>3538</v>
          </cell>
          <cell r="Z917">
            <v>0</v>
          </cell>
          <cell r="AA917">
            <v>3538</v>
          </cell>
        </row>
        <row r="918">
          <cell r="B918">
            <v>2130501</v>
          </cell>
          <cell r="C918" t="str">
            <v>     行政运行</v>
          </cell>
          <cell r="D918">
            <v>0</v>
          </cell>
          <cell r="E918">
            <v>0</v>
          </cell>
          <cell r="F918">
            <v>0</v>
          </cell>
          <cell r="G918">
            <v>0</v>
          </cell>
          <cell r="H918">
            <v>0</v>
          </cell>
          <cell r="I918">
            <v>0</v>
          </cell>
          <cell r="J918">
            <v>0</v>
          </cell>
          <cell r="K918">
            <v>0</v>
          </cell>
        </row>
        <row r="918">
          <cell r="S918">
            <v>0</v>
          </cell>
        </row>
        <row r="918">
          <cell r="U918">
            <v>0</v>
          </cell>
        </row>
        <row r="918">
          <cell r="Y918">
            <v>0</v>
          </cell>
          <cell r="Z918">
            <v>0</v>
          </cell>
          <cell r="AA918">
            <v>0</v>
          </cell>
        </row>
        <row r="919">
          <cell r="B919">
            <v>2130502</v>
          </cell>
          <cell r="C919" t="str">
            <v>     一般行政管理事务</v>
          </cell>
          <cell r="D919">
            <v>0</v>
          </cell>
          <cell r="E919">
            <v>0</v>
          </cell>
          <cell r="F919">
            <v>0</v>
          </cell>
          <cell r="G919">
            <v>0</v>
          </cell>
          <cell r="H919">
            <v>0</v>
          </cell>
          <cell r="I919">
            <v>0</v>
          </cell>
          <cell r="J919">
            <v>0</v>
          </cell>
          <cell r="K919">
            <v>0</v>
          </cell>
        </row>
        <row r="919">
          <cell r="S919">
            <v>0</v>
          </cell>
        </row>
        <row r="919">
          <cell r="U919">
            <v>0</v>
          </cell>
        </row>
        <row r="919">
          <cell r="Y919">
            <v>0</v>
          </cell>
          <cell r="Z919">
            <v>0</v>
          </cell>
          <cell r="AA919">
            <v>0</v>
          </cell>
        </row>
        <row r="920">
          <cell r="B920">
            <v>2130503</v>
          </cell>
          <cell r="C920" t="str">
            <v>     机关服务</v>
          </cell>
          <cell r="D920">
            <v>0</v>
          </cell>
          <cell r="E920">
            <v>0</v>
          </cell>
          <cell r="F920">
            <v>0</v>
          </cell>
          <cell r="G920">
            <v>0</v>
          </cell>
          <cell r="H920">
            <v>0</v>
          </cell>
          <cell r="I920">
            <v>0</v>
          </cell>
          <cell r="J920">
            <v>0</v>
          </cell>
          <cell r="K920">
            <v>0</v>
          </cell>
        </row>
        <row r="920">
          <cell r="S920">
            <v>0</v>
          </cell>
        </row>
        <row r="920">
          <cell r="U920">
            <v>0</v>
          </cell>
        </row>
        <row r="920">
          <cell r="Y920">
            <v>0</v>
          </cell>
          <cell r="Z920">
            <v>0</v>
          </cell>
          <cell r="AA920">
            <v>0</v>
          </cell>
        </row>
        <row r="921">
          <cell r="B921">
            <v>2130504</v>
          </cell>
          <cell r="C921" t="str">
            <v>     农村基础设施建设</v>
          </cell>
          <cell r="D921">
            <v>2027</v>
          </cell>
          <cell r="E921">
            <v>3366</v>
          </cell>
          <cell r="F921">
            <v>332</v>
          </cell>
          <cell r="G921">
            <v>1766</v>
          </cell>
          <cell r="H921">
            <v>1268</v>
          </cell>
          <cell r="I921">
            <v>0</v>
          </cell>
          <cell r="J921">
            <v>-3254</v>
          </cell>
          <cell r="K921">
            <v>-332</v>
          </cell>
        </row>
        <row r="921">
          <cell r="P921">
            <v>-332</v>
          </cell>
        </row>
        <row r="921">
          <cell r="S921">
            <v>-1766</v>
          </cell>
          <cell r="T921">
            <v>-1156</v>
          </cell>
          <cell r="U921">
            <v>112</v>
          </cell>
          <cell r="V921">
            <v>-0.966726084373143</v>
          </cell>
        </row>
        <row r="921">
          <cell r="Y921">
            <v>112</v>
          </cell>
          <cell r="Z921">
            <v>0</v>
          </cell>
          <cell r="AA921">
            <v>112</v>
          </cell>
        </row>
        <row r="922">
          <cell r="B922">
            <v>2130505</v>
          </cell>
          <cell r="C922" t="str">
            <v>     生产发展</v>
          </cell>
          <cell r="D922">
            <v>1875</v>
          </cell>
          <cell r="E922">
            <v>500</v>
          </cell>
          <cell r="F922">
            <v>500</v>
          </cell>
          <cell r="G922">
            <v>0</v>
          </cell>
          <cell r="H922">
            <v>0</v>
          </cell>
          <cell r="I922">
            <v>0</v>
          </cell>
          <cell r="J922">
            <v>-295</v>
          </cell>
          <cell r="K922">
            <v>-500</v>
          </cell>
        </row>
        <row r="922">
          <cell r="M922">
            <v>-500</v>
          </cell>
        </row>
        <row r="922">
          <cell r="S922">
            <v>0</v>
          </cell>
          <cell r="T922">
            <v>205</v>
          </cell>
          <cell r="U922">
            <v>205</v>
          </cell>
          <cell r="V922">
            <v>-0.59</v>
          </cell>
        </row>
        <row r="922">
          <cell r="Y922">
            <v>205</v>
          </cell>
          <cell r="Z922">
            <v>0</v>
          </cell>
          <cell r="AA922">
            <v>205</v>
          </cell>
        </row>
        <row r="923">
          <cell r="B923">
            <v>2130506</v>
          </cell>
          <cell r="C923" t="str">
            <v>     社会发展</v>
          </cell>
          <cell r="D923">
            <v>0</v>
          </cell>
          <cell r="E923">
            <v>0</v>
          </cell>
          <cell r="F923">
            <v>0</v>
          </cell>
          <cell r="G923">
            <v>0</v>
          </cell>
          <cell r="H923">
            <v>0</v>
          </cell>
          <cell r="I923">
            <v>0</v>
          </cell>
          <cell r="J923">
            <v>80</v>
          </cell>
          <cell r="K923">
            <v>0</v>
          </cell>
        </row>
        <row r="923">
          <cell r="S923">
            <v>0</v>
          </cell>
          <cell r="T923">
            <v>80</v>
          </cell>
          <cell r="U923">
            <v>80</v>
          </cell>
          <cell r="V923" t="e">
            <v>#DIV/0!</v>
          </cell>
        </row>
        <row r="923">
          <cell r="Y923">
            <v>80</v>
          </cell>
          <cell r="Z923">
            <v>0</v>
          </cell>
          <cell r="AA923">
            <v>80</v>
          </cell>
        </row>
        <row r="924">
          <cell r="B924">
            <v>2130507</v>
          </cell>
          <cell r="C924" t="str">
            <v>     扶贫贷款奖补和贴息</v>
          </cell>
          <cell r="D924">
            <v>187</v>
          </cell>
          <cell r="E924">
            <v>0</v>
          </cell>
          <cell r="F924">
            <v>0</v>
          </cell>
          <cell r="G924">
            <v>0</v>
          </cell>
          <cell r="H924">
            <v>0</v>
          </cell>
          <cell r="I924">
            <v>0</v>
          </cell>
          <cell r="J924">
            <v>0</v>
          </cell>
          <cell r="K924">
            <v>0</v>
          </cell>
        </row>
        <row r="924">
          <cell r="S924">
            <v>0</v>
          </cell>
        </row>
        <row r="924">
          <cell r="U924">
            <v>0</v>
          </cell>
          <cell r="V924" t="e">
            <v>#DIV/0!</v>
          </cell>
        </row>
        <row r="924">
          <cell r="Y924">
            <v>0</v>
          </cell>
          <cell r="Z924">
            <v>0</v>
          </cell>
          <cell r="AA924">
            <v>0</v>
          </cell>
        </row>
        <row r="925">
          <cell r="B925">
            <v>2130508</v>
          </cell>
          <cell r="C925" t="str">
            <v>     “三西”农业建设专项补助</v>
          </cell>
          <cell r="D925">
            <v>0</v>
          </cell>
          <cell r="E925">
            <v>0</v>
          </cell>
          <cell r="F925">
            <v>0</v>
          </cell>
          <cell r="G925">
            <v>0</v>
          </cell>
          <cell r="H925">
            <v>0</v>
          </cell>
          <cell r="I925">
            <v>0</v>
          </cell>
          <cell r="J925">
            <v>0</v>
          </cell>
          <cell r="K925">
            <v>0</v>
          </cell>
        </row>
        <row r="925">
          <cell r="S925">
            <v>0</v>
          </cell>
        </row>
        <row r="925">
          <cell r="U925">
            <v>0</v>
          </cell>
        </row>
        <row r="925">
          <cell r="Y925">
            <v>0</v>
          </cell>
          <cell r="Z925">
            <v>0</v>
          </cell>
          <cell r="AA925">
            <v>0</v>
          </cell>
        </row>
        <row r="926">
          <cell r="B926">
            <v>2130550</v>
          </cell>
          <cell r="C926" t="str">
            <v>     扶贫事业机构</v>
          </cell>
          <cell r="D926">
            <v>0</v>
          </cell>
          <cell r="E926">
            <v>0</v>
          </cell>
          <cell r="F926">
            <v>0</v>
          </cell>
          <cell r="G926">
            <v>0</v>
          </cell>
          <cell r="H926">
            <v>0</v>
          </cell>
          <cell r="I926">
            <v>0</v>
          </cell>
          <cell r="J926">
            <v>0</v>
          </cell>
          <cell r="K926">
            <v>0</v>
          </cell>
        </row>
        <row r="926">
          <cell r="S926">
            <v>0</v>
          </cell>
        </row>
        <row r="926">
          <cell r="U926">
            <v>0</v>
          </cell>
        </row>
        <row r="926">
          <cell r="Y926">
            <v>0</v>
          </cell>
          <cell r="Z926">
            <v>0</v>
          </cell>
          <cell r="AA926">
            <v>0</v>
          </cell>
        </row>
        <row r="927">
          <cell r="B927">
            <v>2130599</v>
          </cell>
          <cell r="C927" t="str">
            <v>     其他扶贫支出</v>
          </cell>
          <cell r="D927">
            <v>254</v>
          </cell>
          <cell r="E927">
            <v>30</v>
          </cell>
          <cell r="F927">
            <v>0</v>
          </cell>
          <cell r="G927">
            <v>0</v>
          </cell>
          <cell r="H927">
            <v>30</v>
          </cell>
          <cell r="I927">
            <v>0</v>
          </cell>
          <cell r="J927">
            <v>3111</v>
          </cell>
          <cell r="K927">
            <v>0</v>
          </cell>
        </row>
        <row r="927">
          <cell r="S927">
            <v>2143</v>
          </cell>
          <cell r="T927">
            <v>968</v>
          </cell>
          <cell r="U927">
            <v>3141</v>
          </cell>
          <cell r="V927">
            <v>103.7</v>
          </cell>
        </row>
        <row r="927">
          <cell r="Y927">
            <v>3141</v>
          </cell>
          <cell r="Z927">
            <v>0</v>
          </cell>
          <cell r="AA927">
            <v>3141</v>
          </cell>
        </row>
        <row r="928">
          <cell r="B928">
            <v>21307</v>
          </cell>
          <cell r="C928" t="str">
            <v>   农村综合改革</v>
          </cell>
          <cell r="D928">
            <v>4503</v>
          </cell>
          <cell r="E928">
            <v>3824</v>
          </cell>
          <cell r="F928">
            <v>3824</v>
          </cell>
          <cell r="G928">
            <v>0</v>
          </cell>
          <cell r="H928">
            <v>0</v>
          </cell>
          <cell r="I928">
            <v>0</v>
          </cell>
          <cell r="J928">
            <v>26</v>
          </cell>
          <cell r="K928">
            <v>26</v>
          </cell>
        </row>
        <row r="928">
          <cell r="M928">
            <v>23</v>
          </cell>
          <cell r="N928">
            <v>3</v>
          </cell>
        </row>
        <row r="928">
          <cell r="P928">
            <v>0</v>
          </cell>
        </row>
        <row r="928">
          <cell r="S928">
            <v>0</v>
          </cell>
          <cell r="T928">
            <v>0</v>
          </cell>
          <cell r="U928">
            <v>3850</v>
          </cell>
          <cell r="V928">
            <v>0.00679916317991632</v>
          </cell>
        </row>
        <row r="928">
          <cell r="Y928">
            <v>3850</v>
          </cell>
          <cell r="Z928">
            <v>0</v>
          </cell>
          <cell r="AA928">
            <v>3850</v>
          </cell>
        </row>
        <row r="929">
          <cell r="B929">
            <v>2130701</v>
          </cell>
          <cell r="C929" t="str">
            <v>     对村级公益事业建设的补助</v>
          </cell>
          <cell r="D929">
            <v>128</v>
          </cell>
          <cell r="E929">
            <v>3</v>
          </cell>
          <cell r="F929">
            <v>3</v>
          </cell>
          <cell r="G929">
            <v>0</v>
          </cell>
          <cell r="H929">
            <v>0</v>
          </cell>
          <cell r="I929">
            <v>0</v>
          </cell>
          <cell r="J929">
            <v>3</v>
          </cell>
          <cell r="K929">
            <v>3</v>
          </cell>
        </row>
        <row r="929">
          <cell r="N929">
            <v>3</v>
          </cell>
        </row>
        <row r="929">
          <cell r="S929">
            <v>0</v>
          </cell>
        </row>
        <row r="929">
          <cell r="U929">
            <v>6</v>
          </cell>
          <cell r="V929">
            <v>1</v>
          </cell>
        </row>
        <row r="929">
          <cell r="Y929">
            <v>6</v>
          </cell>
          <cell r="Z929">
            <v>0</v>
          </cell>
          <cell r="AA929">
            <v>6</v>
          </cell>
        </row>
        <row r="930">
          <cell r="B930">
            <v>2130704</v>
          </cell>
          <cell r="C930" t="str">
            <v>     国有农场办社会职能改革补助</v>
          </cell>
          <cell r="D930">
            <v>0</v>
          </cell>
          <cell r="E930">
            <v>0</v>
          </cell>
          <cell r="F930">
            <v>0</v>
          </cell>
          <cell r="G930">
            <v>0</v>
          </cell>
          <cell r="H930">
            <v>0</v>
          </cell>
          <cell r="I930">
            <v>0</v>
          </cell>
          <cell r="J930">
            <v>0</v>
          </cell>
          <cell r="K930">
            <v>0</v>
          </cell>
        </row>
        <row r="930">
          <cell r="S930">
            <v>0</v>
          </cell>
        </row>
        <row r="930">
          <cell r="U930">
            <v>0</v>
          </cell>
        </row>
        <row r="930">
          <cell r="Y930">
            <v>0</v>
          </cell>
          <cell r="Z930">
            <v>0</v>
          </cell>
          <cell r="AA930">
            <v>0</v>
          </cell>
        </row>
        <row r="931">
          <cell r="B931">
            <v>2130705</v>
          </cell>
          <cell r="C931" t="str">
            <v>     对村民委员会和村党支部的补助</v>
          </cell>
          <cell r="D931">
            <v>3625</v>
          </cell>
          <cell r="E931">
            <v>3821</v>
          </cell>
          <cell r="F931">
            <v>3821</v>
          </cell>
          <cell r="G931">
            <v>0</v>
          </cell>
          <cell r="H931">
            <v>0</v>
          </cell>
          <cell r="I931">
            <v>0</v>
          </cell>
          <cell r="J931">
            <v>23</v>
          </cell>
          <cell r="K931">
            <v>23</v>
          </cell>
        </row>
        <row r="931">
          <cell r="M931">
            <v>23</v>
          </cell>
        </row>
        <row r="931">
          <cell r="S931">
            <v>0</v>
          </cell>
        </row>
        <row r="931">
          <cell r="U931">
            <v>3844</v>
          </cell>
          <cell r="V931">
            <v>0.00601936665794295</v>
          </cell>
        </row>
        <row r="931">
          <cell r="Y931">
            <v>3844</v>
          </cell>
          <cell r="Z931">
            <v>0</v>
          </cell>
          <cell r="AA931">
            <v>3844</v>
          </cell>
        </row>
        <row r="932">
          <cell r="B932">
            <v>2130706</v>
          </cell>
          <cell r="C932" t="str">
            <v>     对村集体经济组织的补助</v>
          </cell>
          <cell r="D932">
            <v>750</v>
          </cell>
          <cell r="E932">
            <v>0</v>
          </cell>
          <cell r="F932">
            <v>0</v>
          </cell>
          <cell r="G932">
            <v>0</v>
          </cell>
          <cell r="H932">
            <v>0</v>
          </cell>
          <cell r="I932">
            <v>0</v>
          </cell>
          <cell r="J932">
            <v>0</v>
          </cell>
          <cell r="K932">
            <v>0</v>
          </cell>
        </row>
        <row r="932">
          <cell r="S932">
            <v>0</v>
          </cell>
        </row>
        <row r="932">
          <cell r="U932">
            <v>0</v>
          </cell>
        </row>
        <row r="932">
          <cell r="Y932">
            <v>0</v>
          </cell>
          <cell r="Z932">
            <v>0</v>
          </cell>
          <cell r="AA932">
            <v>0</v>
          </cell>
        </row>
        <row r="933">
          <cell r="B933">
            <v>2130707</v>
          </cell>
          <cell r="C933" t="str">
            <v>     农村综合改革示范试点补助</v>
          </cell>
          <cell r="D933">
            <v>0</v>
          </cell>
          <cell r="E933">
            <v>0</v>
          </cell>
          <cell r="F933">
            <v>0</v>
          </cell>
          <cell r="G933">
            <v>0</v>
          </cell>
          <cell r="H933">
            <v>0</v>
          </cell>
          <cell r="I933">
            <v>0</v>
          </cell>
          <cell r="J933">
            <v>0</v>
          </cell>
          <cell r="K933">
            <v>0</v>
          </cell>
        </row>
        <row r="933">
          <cell r="S933">
            <v>0</v>
          </cell>
        </row>
        <row r="933">
          <cell r="U933">
            <v>0</v>
          </cell>
          <cell r="V933" t="e">
            <v>#DIV/0!</v>
          </cell>
        </row>
        <row r="933">
          <cell r="Y933">
            <v>0</v>
          </cell>
          <cell r="Z933">
            <v>0</v>
          </cell>
          <cell r="AA933">
            <v>0</v>
          </cell>
        </row>
        <row r="934">
          <cell r="B934">
            <v>2130799</v>
          </cell>
          <cell r="C934" t="str">
            <v>     其他农村综合改革支出</v>
          </cell>
          <cell r="D934">
            <v>0</v>
          </cell>
          <cell r="E934">
            <v>0</v>
          </cell>
          <cell r="F934">
            <v>0</v>
          </cell>
          <cell r="G934">
            <v>0</v>
          </cell>
          <cell r="H934">
            <v>0</v>
          </cell>
          <cell r="I934">
            <v>0</v>
          </cell>
          <cell r="J934">
            <v>0</v>
          </cell>
          <cell r="K934">
            <v>0</v>
          </cell>
        </row>
        <row r="934">
          <cell r="S934">
            <v>0</v>
          </cell>
        </row>
        <row r="934">
          <cell r="U934">
            <v>0</v>
          </cell>
        </row>
        <row r="934">
          <cell r="Y934">
            <v>0</v>
          </cell>
          <cell r="Z934">
            <v>0</v>
          </cell>
          <cell r="AA934">
            <v>0</v>
          </cell>
        </row>
        <row r="935">
          <cell r="B935">
            <v>21308</v>
          </cell>
          <cell r="C935" t="str">
            <v>   普惠金融发展支出</v>
          </cell>
          <cell r="D935">
            <v>979</v>
          </cell>
          <cell r="E935">
            <v>2550</v>
          </cell>
          <cell r="F935">
            <v>10</v>
          </cell>
          <cell r="G935">
            <v>53</v>
          </cell>
          <cell r="H935">
            <v>2397</v>
          </cell>
          <cell r="I935">
            <v>90</v>
          </cell>
          <cell r="J935">
            <v>-1157</v>
          </cell>
          <cell r="K935">
            <v>0</v>
          </cell>
        </row>
        <row r="935">
          <cell r="S935">
            <v>0</v>
          </cell>
          <cell r="T935">
            <v>-1157</v>
          </cell>
          <cell r="U935">
            <v>1393</v>
          </cell>
          <cell r="V935">
            <v>-0.453725490196078</v>
          </cell>
        </row>
        <row r="935">
          <cell r="Y935">
            <v>1393</v>
          </cell>
          <cell r="Z935">
            <v>0</v>
          </cell>
          <cell r="AA935">
            <v>1393</v>
          </cell>
        </row>
        <row r="936">
          <cell r="B936">
            <v>2130801</v>
          </cell>
          <cell r="C936" t="str">
            <v>     支持农村金融机构</v>
          </cell>
          <cell r="D936">
            <v>0</v>
          </cell>
          <cell r="E936">
            <v>0</v>
          </cell>
          <cell r="F936">
            <v>0</v>
          </cell>
          <cell r="G936">
            <v>0</v>
          </cell>
          <cell r="H936">
            <v>0</v>
          </cell>
          <cell r="I936">
            <v>0</v>
          </cell>
          <cell r="J936">
            <v>0</v>
          </cell>
          <cell r="K936">
            <v>0</v>
          </cell>
        </row>
        <row r="936">
          <cell r="S936">
            <v>0</v>
          </cell>
        </row>
        <row r="936">
          <cell r="U936">
            <v>0</v>
          </cell>
        </row>
        <row r="936">
          <cell r="Y936">
            <v>0</v>
          </cell>
          <cell r="Z936">
            <v>0</v>
          </cell>
          <cell r="AA936">
            <v>0</v>
          </cell>
        </row>
        <row r="937">
          <cell r="B937">
            <v>2130802</v>
          </cell>
          <cell r="C937" t="str">
            <v>     涉农贷款增量奖励</v>
          </cell>
          <cell r="D937">
            <v>0</v>
          </cell>
          <cell r="E937">
            <v>0</v>
          </cell>
          <cell r="F937">
            <v>0</v>
          </cell>
          <cell r="G937">
            <v>0</v>
          </cell>
          <cell r="H937">
            <v>0</v>
          </cell>
          <cell r="I937">
            <v>0</v>
          </cell>
          <cell r="J937">
            <v>0</v>
          </cell>
          <cell r="K937">
            <v>0</v>
          </cell>
        </row>
        <row r="937">
          <cell r="S937">
            <v>0</v>
          </cell>
        </row>
        <row r="937">
          <cell r="U937">
            <v>0</v>
          </cell>
          <cell r="V937" t="e">
            <v>#DIV/0!</v>
          </cell>
        </row>
        <row r="937">
          <cell r="Y937">
            <v>0</v>
          </cell>
          <cell r="Z937">
            <v>0</v>
          </cell>
          <cell r="AA937">
            <v>0</v>
          </cell>
        </row>
        <row r="938">
          <cell r="B938">
            <v>2130803</v>
          </cell>
          <cell r="C938" t="str">
            <v>     农业保险保费补贴</v>
          </cell>
          <cell r="D938">
            <v>69</v>
          </cell>
          <cell r="E938">
            <v>142</v>
          </cell>
          <cell r="F938">
            <v>10</v>
          </cell>
          <cell r="G938">
            <v>53</v>
          </cell>
          <cell r="H938">
            <v>57</v>
          </cell>
          <cell r="I938">
            <v>22</v>
          </cell>
          <cell r="J938">
            <v>-33</v>
          </cell>
          <cell r="K938">
            <v>0</v>
          </cell>
        </row>
        <row r="938">
          <cell r="S938">
            <v>0</v>
          </cell>
          <cell r="T938">
            <v>-33</v>
          </cell>
          <cell r="U938">
            <v>109</v>
          </cell>
          <cell r="V938">
            <v>-0.232394366197183</v>
          </cell>
        </row>
        <row r="938">
          <cell r="Y938">
            <v>109</v>
          </cell>
          <cell r="Z938">
            <v>0</v>
          </cell>
          <cell r="AA938">
            <v>109</v>
          </cell>
        </row>
        <row r="939">
          <cell r="B939">
            <v>2130804</v>
          </cell>
          <cell r="C939" t="str">
            <v>     创业担保贷款贴息</v>
          </cell>
          <cell r="D939">
            <v>860</v>
          </cell>
          <cell r="E939">
            <v>2356</v>
          </cell>
          <cell r="F939">
            <v>0</v>
          </cell>
          <cell r="G939">
            <v>0</v>
          </cell>
          <cell r="H939">
            <v>2289</v>
          </cell>
          <cell r="I939">
            <v>67</v>
          </cell>
          <cell r="J939">
            <v>-1073</v>
          </cell>
          <cell r="K939">
            <v>0</v>
          </cell>
        </row>
        <row r="939">
          <cell r="P939">
            <v>0</v>
          </cell>
        </row>
        <row r="939">
          <cell r="S939">
            <v>0</v>
          </cell>
          <cell r="T939">
            <v>-1073</v>
          </cell>
          <cell r="U939">
            <v>1283</v>
          </cell>
          <cell r="V939">
            <v>-0.455432937181664</v>
          </cell>
        </row>
        <row r="939">
          <cell r="Y939">
            <v>1283</v>
          </cell>
          <cell r="Z939">
            <v>0</v>
          </cell>
          <cell r="AA939">
            <v>1283</v>
          </cell>
        </row>
        <row r="940">
          <cell r="B940">
            <v>2130805</v>
          </cell>
          <cell r="C940" t="str">
            <v>     补充创业担保贷款基金</v>
          </cell>
          <cell r="D940">
            <v>0</v>
          </cell>
          <cell r="E940">
            <v>0</v>
          </cell>
          <cell r="F940">
            <v>0</v>
          </cell>
          <cell r="G940">
            <v>0</v>
          </cell>
          <cell r="H940">
            <v>0</v>
          </cell>
          <cell r="I940">
            <v>0</v>
          </cell>
          <cell r="J940">
            <v>0</v>
          </cell>
          <cell r="K940">
            <v>0</v>
          </cell>
        </row>
        <row r="940">
          <cell r="S940">
            <v>0</v>
          </cell>
        </row>
        <row r="940">
          <cell r="U940">
            <v>0</v>
          </cell>
        </row>
        <row r="940">
          <cell r="Y940">
            <v>0</v>
          </cell>
          <cell r="Z940">
            <v>0</v>
          </cell>
          <cell r="AA940">
            <v>0</v>
          </cell>
        </row>
        <row r="941">
          <cell r="B941">
            <v>2130899</v>
          </cell>
          <cell r="C941" t="str">
            <v>     其他普惠金融发展支出</v>
          </cell>
          <cell r="D941">
            <v>50</v>
          </cell>
          <cell r="E941">
            <v>52</v>
          </cell>
          <cell r="F941">
            <v>0</v>
          </cell>
          <cell r="G941">
            <v>0</v>
          </cell>
          <cell r="H941">
            <v>51</v>
          </cell>
          <cell r="I941">
            <v>1</v>
          </cell>
          <cell r="J941">
            <v>-51</v>
          </cell>
          <cell r="K941">
            <v>0</v>
          </cell>
        </row>
        <row r="941">
          <cell r="S941">
            <v>0</v>
          </cell>
          <cell r="T941">
            <v>-51</v>
          </cell>
          <cell r="U941">
            <v>1</v>
          </cell>
        </row>
        <row r="941">
          <cell r="Y941">
            <v>1</v>
          </cell>
          <cell r="Z941">
            <v>0</v>
          </cell>
          <cell r="AA941">
            <v>1</v>
          </cell>
        </row>
        <row r="942">
          <cell r="B942">
            <v>21309</v>
          </cell>
          <cell r="C942" t="str">
            <v>   目标价格补贴</v>
          </cell>
          <cell r="D942">
            <v>0</v>
          </cell>
          <cell r="E942">
            <v>0</v>
          </cell>
          <cell r="F942">
            <v>0</v>
          </cell>
          <cell r="G942">
            <v>0</v>
          </cell>
          <cell r="H942">
            <v>0</v>
          </cell>
          <cell r="I942">
            <v>0</v>
          </cell>
          <cell r="J942">
            <v>0</v>
          </cell>
          <cell r="K942">
            <v>0</v>
          </cell>
        </row>
        <row r="942">
          <cell r="S942">
            <v>0</v>
          </cell>
          <cell r="T942">
            <v>0</v>
          </cell>
          <cell r="U942">
            <v>0</v>
          </cell>
        </row>
        <row r="942">
          <cell r="Y942">
            <v>0</v>
          </cell>
          <cell r="Z942">
            <v>0</v>
          </cell>
          <cell r="AA942">
            <v>0</v>
          </cell>
        </row>
        <row r="943">
          <cell r="B943">
            <v>2130901</v>
          </cell>
          <cell r="C943" t="str">
            <v>     棉花目标价格补贴</v>
          </cell>
          <cell r="D943">
            <v>0</v>
          </cell>
          <cell r="E943">
            <v>0</v>
          </cell>
          <cell r="F943">
            <v>0</v>
          </cell>
          <cell r="G943">
            <v>0</v>
          </cell>
          <cell r="H943">
            <v>0</v>
          </cell>
          <cell r="I943">
            <v>0</v>
          </cell>
          <cell r="J943">
            <v>0</v>
          </cell>
          <cell r="K943">
            <v>0</v>
          </cell>
        </row>
        <row r="943">
          <cell r="S943">
            <v>0</v>
          </cell>
        </row>
        <row r="943">
          <cell r="U943">
            <v>0</v>
          </cell>
        </row>
        <row r="943">
          <cell r="Y943">
            <v>0</v>
          </cell>
          <cell r="Z943">
            <v>0</v>
          </cell>
          <cell r="AA943">
            <v>0</v>
          </cell>
        </row>
        <row r="944">
          <cell r="B944">
            <v>2130999</v>
          </cell>
          <cell r="C944" t="str">
            <v>     其他目标价格补贴</v>
          </cell>
          <cell r="D944">
            <v>0</v>
          </cell>
          <cell r="E944">
            <v>0</v>
          </cell>
          <cell r="F944">
            <v>0</v>
          </cell>
          <cell r="G944">
            <v>0</v>
          </cell>
          <cell r="H944">
            <v>0</v>
          </cell>
          <cell r="I944">
            <v>0</v>
          </cell>
          <cell r="J944">
            <v>0</v>
          </cell>
          <cell r="K944">
            <v>0</v>
          </cell>
        </row>
        <row r="944">
          <cell r="S944">
            <v>0</v>
          </cell>
        </row>
        <row r="944">
          <cell r="U944">
            <v>0</v>
          </cell>
        </row>
        <row r="944">
          <cell r="Y944">
            <v>0</v>
          </cell>
          <cell r="Z944">
            <v>0</v>
          </cell>
          <cell r="AA944">
            <v>0</v>
          </cell>
        </row>
        <row r="945">
          <cell r="B945">
            <v>21399</v>
          </cell>
          <cell r="C945" t="str">
            <v>   其他农林水支出</v>
          </cell>
          <cell r="D945">
            <v>0</v>
          </cell>
          <cell r="E945">
            <v>400</v>
          </cell>
          <cell r="F945">
            <v>0</v>
          </cell>
          <cell r="G945">
            <v>0</v>
          </cell>
          <cell r="H945">
            <v>200</v>
          </cell>
          <cell r="I945">
            <v>200</v>
          </cell>
          <cell r="J945">
            <v>-145</v>
          </cell>
          <cell r="K945">
            <v>0</v>
          </cell>
        </row>
        <row r="945">
          <cell r="S945">
            <v>0</v>
          </cell>
          <cell r="T945">
            <v>-145</v>
          </cell>
          <cell r="U945">
            <v>255</v>
          </cell>
          <cell r="V945">
            <v>-0.3625</v>
          </cell>
        </row>
        <row r="945">
          <cell r="Y945">
            <v>255</v>
          </cell>
          <cell r="Z945">
            <v>0</v>
          </cell>
          <cell r="AA945">
            <v>255</v>
          </cell>
        </row>
        <row r="946">
          <cell r="B946">
            <v>2139901</v>
          </cell>
          <cell r="C946" t="str">
            <v>     化解其他公益性乡村债务支出</v>
          </cell>
          <cell r="D946">
            <v>0</v>
          </cell>
          <cell r="E946">
            <v>0</v>
          </cell>
          <cell r="F946">
            <v>0</v>
          </cell>
          <cell r="G946">
            <v>0</v>
          </cell>
          <cell r="H946">
            <v>0</v>
          </cell>
          <cell r="I946">
            <v>0</v>
          </cell>
          <cell r="J946">
            <v>0</v>
          </cell>
          <cell r="K946">
            <v>0</v>
          </cell>
        </row>
        <row r="946">
          <cell r="S946">
            <v>0</v>
          </cell>
        </row>
        <row r="946">
          <cell r="U946">
            <v>0</v>
          </cell>
        </row>
        <row r="946">
          <cell r="Y946">
            <v>0</v>
          </cell>
          <cell r="Z946">
            <v>0</v>
          </cell>
          <cell r="AA946">
            <v>0</v>
          </cell>
        </row>
        <row r="947">
          <cell r="B947">
            <v>2139999</v>
          </cell>
          <cell r="C947" t="str">
            <v>     其他农林水支出</v>
          </cell>
          <cell r="D947">
            <v>0</v>
          </cell>
          <cell r="E947">
            <v>400</v>
          </cell>
          <cell r="F947">
            <v>0</v>
          </cell>
          <cell r="G947">
            <v>0</v>
          </cell>
          <cell r="H947">
            <v>200</v>
          </cell>
          <cell r="I947">
            <v>200</v>
          </cell>
          <cell r="J947">
            <v>-145</v>
          </cell>
          <cell r="K947">
            <v>0</v>
          </cell>
        </row>
        <row r="947">
          <cell r="S947">
            <v>0</v>
          </cell>
          <cell r="T947">
            <v>-145</v>
          </cell>
          <cell r="U947">
            <v>255</v>
          </cell>
          <cell r="V947">
            <v>-0.3625</v>
          </cell>
        </row>
        <row r="947">
          <cell r="Y947">
            <v>255</v>
          </cell>
          <cell r="Z947">
            <v>0</v>
          </cell>
          <cell r="AA947">
            <v>255</v>
          </cell>
        </row>
        <row r="948">
          <cell r="B948">
            <v>214</v>
          </cell>
          <cell r="C948" t="str">
            <v>十三、交通运输支出</v>
          </cell>
          <cell r="D948">
            <v>2775</v>
          </cell>
          <cell r="E948">
            <v>2847</v>
          </cell>
          <cell r="F948">
            <v>1676</v>
          </cell>
          <cell r="G948">
            <v>0</v>
          </cell>
          <cell r="H948">
            <v>920</v>
          </cell>
          <cell r="I948">
            <v>251</v>
          </cell>
          <cell r="J948">
            <v>2686</v>
          </cell>
          <cell r="K948">
            <v>1317</v>
          </cell>
        </row>
        <row r="948">
          <cell r="M948">
            <v>27</v>
          </cell>
          <cell r="N948">
            <v>0</v>
          </cell>
          <cell r="O948">
            <v>1530</v>
          </cell>
          <cell r="P948">
            <v>-240</v>
          </cell>
        </row>
        <row r="948">
          <cell r="S948">
            <v>1539</v>
          </cell>
          <cell r="T948">
            <v>-170</v>
          </cell>
          <cell r="U948">
            <v>5533</v>
          </cell>
          <cell r="V948">
            <v>0.943449244819108</v>
          </cell>
        </row>
        <row r="948">
          <cell r="Y948">
            <v>5533</v>
          </cell>
          <cell r="Z948">
            <v>-726</v>
          </cell>
          <cell r="AA948">
            <v>4807</v>
          </cell>
        </row>
        <row r="949">
          <cell r="B949">
            <v>21401</v>
          </cell>
          <cell r="C949" t="str">
            <v>   公路水路运输</v>
          </cell>
          <cell r="D949">
            <v>2775</v>
          </cell>
          <cell r="E949">
            <v>2847</v>
          </cell>
          <cell r="F949">
            <v>1676</v>
          </cell>
          <cell r="G949">
            <v>0</v>
          </cell>
          <cell r="H949">
            <v>920</v>
          </cell>
          <cell r="I949">
            <v>251</v>
          </cell>
          <cell r="J949">
            <v>1397</v>
          </cell>
          <cell r="K949">
            <v>1317</v>
          </cell>
        </row>
        <row r="949">
          <cell r="M949">
            <v>27</v>
          </cell>
        </row>
        <row r="949">
          <cell r="O949">
            <v>1530</v>
          </cell>
          <cell r="P949">
            <v>-240</v>
          </cell>
        </row>
        <row r="949">
          <cell r="S949">
            <v>250</v>
          </cell>
          <cell r="T949">
            <v>-170</v>
          </cell>
          <cell r="U949">
            <v>4244</v>
          </cell>
          <cell r="V949">
            <v>0.490691956445381</v>
          </cell>
        </row>
        <row r="949">
          <cell r="Y949">
            <v>4244</v>
          </cell>
          <cell r="Z949">
            <v>0</v>
          </cell>
          <cell r="AA949">
            <v>4244</v>
          </cell>
        </row>
        <row r="950">
          <cell r="B950">
            <v>2140101</v>
          </cell>
          <cell r="C950" t="str">
            <v>     行政运行</v>
          </cell>
          <cell r="D950">
            <v>104</v>
          </cell>
          <cell r="E950">
            <v>111</v>
          </cell>
          <cell r="F950">
            <v>111</v>
          </cell>
          <cell r="G950">
            <v>0</v>
          </cell>
          <cell r="H950">
            <v>0</v>
          </cell>
          <cell r="I950">
            <v>0</v>
          </cell>
          <cell r="J950">
            <v>4</v>
          </cell>
          <cell r="K950">
            <v>4</v>
          </cell>
        </row>
        <row r="950">
          <cell r="M950">
            <v>4</v>
          </cell>
        </row>
        <row r="950">
          <cell r="S950">
            <v>0</v>
          </cell>
        </row>
        <row r="950">
          <cell r="U950">
            <v>115</v>
          </cell>
          <cell r="V950">
            <v>0.036036036036036</v>
          </cell>
        </row>
        <row r="950">
          <cell r="Y950">
            <v>115</v>
          </cell>
          <cell r="Z950">
            <v>0</v>
          </cell>
          <cell r="AA950">
            <v>115</v>
          </cell>
        </row>
        <row r="951">
          <cell r="B951">
            <v>2140102</v>
          </cell>
          <cell r="C951" t="str">
            <v>     一般行政管理事务</v>
          </cell>
          <cell r="D951">
            <v>0</v>
          </cell>
          <cell r="E951">
            <v>0</v>
          </cell>
          <cell r="F951">
            <v>0</v>
          </cell>
          <cell r="G951">
            <v>0</v>
          </cell>
          <cell r="H951">
            <v>0</v>
          </cell>
          <cell r="I951">
            <v>0</v>
          </cell>
          <cell r="J951">
            <v>0</v>
          </cell>
          <cell r="K951">
            <v>0</v>
          </cell>
        </row>
        <row r="951">
          <cell r="S951">
            <v>0</v>
          </cell>
        </row>
        <row r="951">
          <cell r="U951">
            <v>0</v>
          </cell>
        </row>
        <row r="951">
          <cell r="Y951">
            <v>0</v>
          </cell>
          <cell r="Z951">
            <v>0</v>
          </cell>
          <cell r="AA951">
            <v>0</v>
          </cell>
        </row>
        <row r="952">
          <cell r="B952">
            <v>2140103</v>
          </cell>
          <cell r="C952" t="str">
            <v>     机关服务</v>
          </cell>
          <cell r="D952">
            <v>0</v>
          </cell>
          <cell r="E952">
            <v>0</v>
          </cell>
          <cell r="F952">
            <v>0</v>
          </cell>
          <cell r="G952">
            <v>0</v>
          </cell>
          <cell r="H952">
            <v>0</v>
          </cell>
          <cell r="I952">
            <v>0</v>
          </cell>
          <cell r="J952">
            <v>0</v>
          </cell>
          <cell r="K952">
            <v>0</v>
          </cell>
        </row>
        <row r="952">
          <cell r="S952">
            <v>0</v>
          </cell>
        </row>
        <row r="952">
          <cell r="U952">
            <v>0</v>
          </cell>
        </row>
        <row r="952">
          <cell r="Y952">
            <v>0</v>
          </cell>
          <cell r="Z952">
            <v>0</v>
          </cell>
          <cell r="AA952">
            <v>0</v>
          </cell>
        </row>
        <row r="953">
          <cell r="B953">
            <v>2140104</v>
          </cell>
          <cell r="C953" t="str">
            <v>     公路建设</v>
          </cell>
          <cell r="D953">
            <v>740</v>
          </cell>
          <cell r="E953">
            <v>160</v>
          </cell>
          <cell r="F953">
            <v>160</v>
          </cell>
          <cell r="G953">
            <v>0</v>
          </cell>
          <cell r="H953">
            <v>0</v>
          </cell>
          <cell r="I953">
            <v>0</v>
          </cell>
          <cell r="J953">
            <v>0</v>
          </cell>
          <cell r="K953">
            <v>0</v>
          </cell>
        </row>
        <row r="953">
          <cell r="S953">
            <v>0</v>
          </cell>
        </row>
        <row r="953">
          <cell r="U953">
            <v>160</v>
          </cell>
          <cell r="V953">
            <v>0</v>
          </cell>
        </row>
        <row r="953">
          <cell r="Y953">
            <v>160</v>
          </cell>
          <cell r="Z953">
            <v>0</v>
          </cell>
          <cell r="AA953">
            <v>160</v>
          </cell>
        </row>
        <row r="954">
          <cell r="B954">
            <v>2140106</v>
          </cell>
          <cell r="C954" t="str">
            <v>     公路养护</v>
          </cell>
          <cell r="D954">
            <v>557</v>
          </cell>
          <cell r="E954">
            <v>1311</v>
          </cell>
          <cell r="F954">
            <v>140</v>
          </cell>
          <cell r="G954">
            <v>0</v>
          </cell>
          <cell r="H954">
            <v>920</v>
          </cell>
          <cell r="I954">
            <v>251</v>
          </cell>
          <cell r="J954">
            <v>290</v>
          </cell>
          <cell r="K954">
            <v>210</v>
          </cell>
        </row>
        <row r="954">
          <cell r="O954">
            <v>230</v>
          </cell>
          <cell r="P954">
            <v>-20</v>
          </cell>
        </row>
        <row r="954">
          <cell r="S954">
            <v>250</v>
          </cell>
          <cell r="T954">
            <v>-170</v>
          </cell>
          <cell r="U954">
            <v>1601</v>
          </cell>
          <cell r="V954">
            <v>0.221205186880244</v>
          </cell>
        </row>
        <row r="954">
          <cell r="Y954">
            <v>1601</v>
          </cell>
          <cell r="Z954">
            <v>0</v>
          </cell>
          <cell r="AA954">
            <v>1601</v>
          </cell>
        </row>
        <row r="955">
          <cell r="B955">
            <v>2140109</v>
          </cell>
          <cell r="C955" t="str">
            <v>     交通运输信息化建设</v>
          </cell>
          <cell r="D955">
            <v>0</v>
          </cell>
          <cell r="E955">
            <v>0</v>
          </cell>
          <cell r="F955">
            <v>0</v>
          </cell>
          <cell r="G955">
            <v>0</v>
          </cell>
          <cell r="H955">
            <v>0</v>
          </cell>
          <cell r="I955">
            <v>0</v>
          </cell>
          <cell r="J955">
            <v>0</v>
          </cell>
          <cell r="K955">
            <v>0</v>
          </cell>
        </row>
        <row r="955">
          <cell r="S955">
            <v>0</v>
          </cell>
        </row>
        <row r="955">
          <cell r="U955">
            <v>0</v>
          </cell>
        </row>
        <row r="955">
          <cell r="Y955">
            <v>0</v>
          </cell>
          <cell r="Z955">
            <v>0</v>
          </cell>
          <cell r="AA955">
            <v>0</v>
          </cell>
        </row>
        <row r="956">
          <cell r="B956">
            <v>2140110</v>
          </cell>
          <cell r="C956" t="str">
            <v>     公路和运输安全</v>
          </cell>
          <cell r="D956">
            <v>0</v>
          </cell>
          <cell r="E956">
            <v>0</v>
          </cell>
          <cell r="F956">
            <v>0</v>
          </cell>
          <cell r="G956">
            <v>0</v>
          </cell>
          <cell r="H956">
            <v>0</v>
          </cell>
          <cell r="I956">
            <v>0</v>
          </cell>
          <cell r="J956">
            <v>0</v>
          </cell>
          <cell r="K956">
            <v>0</v>
          </cell>
        </row>
        <row r="956">
          <cell r="S956">
            <v>0</v>
          </cell>
        </row>
        <row r="956">
          <cell r="U956">
            <v>0</v>
          </cell>
        </row>
        <row r="956">
          <cell r="Y956">
            <v>0</v>
          </cell>
          <cell r="Z956">
            <v>0</v>
          </cell>
          <cell r="AA956">
            <v>0</v>
          </cell>
        </row>
        <row r="957">
          <cell r="B957">
            <v>2140111</v>
          </cell>
          <cell r="C957" t="str">
            <v>     公路还贷专项</v>
          </cell>
          <cell r="D957">
            <v>0</v>
          </cell>
          <cell r="E957">
            <v>0</v>
          </cell>
          <cell r="F957">
            <v>0</v>
          </cell>
          <cell r="G957">
            <v>0</v>
          </cell>
          <cell r="H957">
            <v>0</v>
          </cell>
          <cell r="I957">
            <v>0</v>
          </cell>
          <cell r="J957">
            <v>0</v>
          </cell>
          <cell r="K957">
            <v>0</v>
          </cell>
        </row>
        <row r="957">
          <cell r="S957">
            <v>0</v>
          </cell>
        </row>
        <row r="957">
          <cell r="U957">
            <v>0</v>
          </cell>
        </row>
        <row r="957">
          <cell r="Y957">
            <v>0</v>
          </cell>
          <cell r="Z957">
            <v>0</v>
          </cell>
          <cell r="AA957">
            <v>0</v>
          </cell>
        </row>
        <row r="958">
          <cell r="B958">
            <v>2140112</v>
          </cell>
          <cell r="C958" t="str">
            <v>     公路运输管理</v>
          </cell>
          <cell r="D958">
            <v>0</v>
          </cell>
          <cell r="E958">
            <v>0</v>
          </cell>
          <cell r="F958">
            <v>0</v>
          </cell>
          <cell r="G958">
            <v>0</v>
          </cell>
          <cell r="H958">
            <v>0</v>
          </cell>
          <cell r="I958">
            <v>0</v>
          </cell>
          <cell r="J958">
            <v>0</v>
          </cell>
          <cell r="K958">
            <v>0</v>
          </cell>
        </row>
        <row r="958">
          <cell r="S958">
            <v>0</v>
          </cell>
        </row>
        <row r="958">
          <cell r="U958">
            <v>0</v>
          </cell>
        </row>
        <row r="958">
          <cell r="Y958">
            <v>0</v>
          </cell>
          <cell r="Z958">
            <v>0</v>
          </cell>
          <cell r="AA958">
            <v>0</v>
          </cell>
        </row>
        <row r="959">
          <cell r="B959">
            <v>2140114</v>
          </cell>
          <cell r="C959" t="str">
            <v>     公路和运输技术标准化建设</v>
          </cell>
          <cell r="D959">
            <v>0</v>
          </cell>
          <cell r="E959">
            <v>0</v>
          </cell>
          <cell r="F959">
            <v>0</v>
          </cell>
          <cell r="G959">
            <v>0</v>
          </cell>
          <cell r="H959">
            <v>0</v>
          </cell>
          <cell r="I959">
            <v>0</v>
          </cell>
          <cell r="J959">
            <v>0</v>
          </cell>
          <cell r="K959">
            <v>0</v>
          </cell>
        </row>
        <row r="959">
          <cell r="S959">
            <v>0</v>
          </cell>
        </row>
        <row r="959">
          <cell r="U959">
            <v>0</v>
          </cell>
        </row>
        <row r="959">
          <cell r="Y959">
            <v>0</v>
          </cell>
          <cell r="Z959">
            <v>0</v>
          </cell>
          <cell r="AA959">
            <v>0</v>
          </cell>
        </row>
        <row r="960">
          <cell r="B960">
            <v>2140122</v>
          </cell>
          <cell r="C960" t="str">
            <v>     港口设施</v>
          </cell>
          <cell r="D960">
            <v>0</v>
          </cell>
          <cell r="E960">
            <v>0</v>
          </cell>
          <cell r="F960">
            <v>0</v>
          </cell>
          <cell r="G960">
            <v>0</v>
          </cell>
          <cell r="H960">
            <v>0</v>
          </cell>
          <cell r="I960">
            <v>0</v>
          </cell>
          <cell r="J960">
            <v>0</v>
          </cell>
          <cell r="K960">
            <v>0</v>
          </cell>
        </row>
        <row r="960">
          <cell r="S960">
            <v>0</v>
          </cell>
        </row>
        <row r="960">
          <cell r="U960">
            <v>0</v>
          </cell>
        </row>
        <row r="960">
          <cell r="Y960">
            <v>0</v>
          </cell>
          <cell r="Z960">
            <v>0</v>
          </cell>
          <cell r="AA960">
            <v>0</v>
          </cell>
        </row>
        <row r="961">
          <cell r="B961">
            <v>2140123</v>
          </cell>
          <cell r="C961" t="str">
            <v>     航道维护</v>
          </cell>
          <cell r="D961">
            <v>0</v>
          </cell>
          <cell r="E961">
            <v>0</v>
          </cell>
          <cell r="F961">
            <v>0</v>
          </cell>
          <cell r="G961">
            <v>0</v>
          </cell>
          <cell r="H961">
            <v>0</v>
          </cell>
          <cell r="I961">
            <v>0</v>
          </cell>
          <cell r="J961">
            <v>0</v>
          </cell>
          <cell r="K961">
            <v>0</v>
          </cell>
        </row>
        <row r="961">
          <cell r="S961">
            <v>0</v>
          </cell>
        </row>
        <row r="961">
          <cell r="U961">
            <v>0</v>
          </cell>
        </row>
        <row r="961">
          <cell r="Y961">
            <v>0</v>
          </cell>
          <cell r="Z961">
            <v>0</v>
          </cell>
          <cell r="AA961">
            <v>0</v>
          </cell>
        </row>
        <row r="962">
          <cell r="B962">
            <v>2140127</v>
          </cell>
          <cell r="C962" t="str">
            <v>     船舶检验</v>
          </cell>
          <cell r="D962">
            <v>0</v>
          </cell>
          <cell r="E962">
            <v>0</v>
          </cell>
          <cell r="F962">
            <v>0</v>
          </cell>
          <cell r="G962">
            <v>0</v>
          </cell>
          <cell r="H962">
            <v>0</v>
          </cell>
          <cell r="I962">
            <v>0</v>
          </cell>
          <cell r="J962">
            <v>0</v>
          </cell>
          <cell r="K962">
            <v>0</v>
          </cell>
        </row>
        <row r="962">
          <cell r="S962">
            <v>0</v>
          </cell>
        </row>
        <row r="962">
          <cell r="U962">
            <v>0</v>
          </cell>
        </row>
        <row r="962">
          <cell r="Y962">
            <v>0</v>
          </cell>
          <cell r="Z962">
            <v>0</v>
          </cell>
          <cell r="AA962">
            <v>0</v>
          </cell>
        </row>
        <row r="963">
          <cell r="B963">
            <v>2140128</v>
          </cell>
          <cell r="C963" t="str">
            <v>     救助打捞</v>
          </cell>
          <cell r="D963">
            <v>0</v>
          </cell>
          <cell r="E963">
            <v>0</v>
          </cell>
          <cell r="F963">
            <v>0</v>
          </cell>
          <cell r="G963">
            <v>0</v>
          </cell>
          <cell r="H963">
            <v>0</v>
          </cell>
          <cell r="I963">
            <v>0</v>
          </cell>
          <cell r="J963">
            <v>0</v>
          </cell>
          <cell r="K963">
            <v>0</v>
          </cell>
        </row>
        <row r="963">
          <cell r="S963">
            <v>0</v>
          </cell>
        </row>
        <row r="963">
          <cell r="U963">
            <v>0</v>
          </cell>
        </row>
        <row r="963">
          <cell r="Y963">
            <v>0</v>
          </cell>
          <cell r="Z963">
            <v>0</v>
          </cell>
          <cell r="AA963">
            <v>0</v>
          </cell>
        </row>
        <row r="964">
          <cell r="B964">
            <v>2140129</v>
          </cell>
          <cell r="C964" t="str">
            <v>     内河运输</v>
          </cell>
          <cell r="D964">
            <v>0</v>
          </cell>
          <cell r="E964">
            <v>0</v>
          </cell>
          <cell r="F964">
            <v>0</v>
          </cell>
          <cell r="G964">
            <v>0</v>
          </cell>
          <cell r="H964">
            <v>0</v>
          </cell>
          <cell r="I964">
            <v>0</v>
          </cell>
          <cell r="J964">
            <v>0</v>
          </cell>
          <cell r="K964">
            <v>0</v>
          </cell>
        </row>
        <row r="964">
          <cell r="S964">
            <v>0</v>
          </cell>
        </row>
        <row r="964">
          <cell r="U964">
            <v>0</v>
          </cell>
        </row>
        <row r="964">
          <cell r="Y964">
            <v>0</v>
          </cell>
          <cell r="Z964">
            <v>0</v>
          </cell>
          <cell r="AA964">
            <v>0</v>
          </cell>
        </row>
        <row r="965">
          <cell r="B965">
            <v>2140130</v>
          </cell>
          <cell r="C965" t="str">
            <v>     远洋运输</v>
          </cell>
          <cell r="D965">
            <v>0</v>
          </cell>
          <cell r="E965">
            <v>0</v>
          </cell>
          <cell r="F965">
            <v>0</v>
          </cell>
          <cell r="G965">
            <v>0</v>
          </cell>
          <cell r="H965">
            <v>0</v>
          </cell>
          <cell r="I965">
            <v>0</v>
          </cell>
          <cell r="J965">
            <v>0</v>
          </cell>
          <cell r="K965">
            <v>0</v>
          </cell>
        </row>
        <row r="965">
          <cell r="S965">
            <v>0</v>
          </cell>
        </row>
        <row r="965">
          <cell r="U965">
            <v>0</v>
          </cell>
        </row>
        <row r="965">
          <cell r="Y965">
            <v>0</v>
          </cell>
          <cell r="Z965">
            <v>0</v>
          </cell>
          <cell r="AA965">
            <v>0</v>
          </cell>
        </row>
        <row r="966">
          <cell r="B966">
            <v>2140131</v>
          </cell>
          <cell r="C966" t="str">
            <v>     海事管理</v>
          </cell>
          <cell r="D966">
            <v>0</v>
          </cell>
          <cell r="E966">
            <v>0</v>
          </cell>
          <cell r="F966">
            <v>0</v>
          </cell>
          <cell r="G966">
            <v>0</v>
          </cell>
          <cell r="H966">
            <v>0</v>
          </cell>
          <cell r="I966">
            <v>0</v>
          </cell>
          <cell r="J966">
            <v>0</v>
          </cell>
          <cell r="K966">
            <v>0</v>
          </cell>
        </row>
        <row r="966">
          <cell r="S966">
            <v>0</v>
          </cell>
        </row>
        <row r="966">
          <cell r="U966">
            <v>0</v>
          </cell>
        </row>
        <row r="966">
          <cell r="Y966">
            <v>0</v>
          </cell>
          <cell r="Z966">
            <v>0</v>
          </cell>
          <cell r="AA966">
            <v>0</v>
          </cell>
        </row>
        <row r="967">
          <cell r="B967">
            <v>2140133</v>
          </cell>
          <cell r="C967" t="str">
            <v>     航标事业发展支出</v>
          </cell>
          <cell r="D967">
            <v>0</v>
          </cell>
          <cell r="E967">
            <v>0</v>
          </cell>
          <cell r="F967">
            <v>0</v>
          </cell>
          <cell r="G967">
            <v>0</v>
          </cell>
          <cell r="H967">
            <v>0</v>
          </cell>
          <cell r="I967">
            <v>0</v>
          </cell>
          <cell r="J967">
            <v>0</v>
          </cell>
          <cell r="K967">
            <v>0</v>
          </cell>
        </row>
        <row r="967">
          <cell r="S967">
            <v>0</v>
          </cell>
        </row>
        <row r="967">
          <cell r="U967">
            <v>0</v>
          </cell>
        </row>
        <row r="967">
          <cell r="Y967">
            <v>0</v>
          </cell>
          <cell r="Z967">
            <v>0</v>
          </cell>
          <cell r="AA967">
            <v>0</v>
          </cell>
        </row>
        <row r="968">
          <cell r="B968">
            <v>2140136</v>
          </cell>
          <cell r="C968" t="str">
            <v>     水路运输管理支出</v>
          </cell>
          <cell r="D968">
            <v>0</v>
          </cell>
          <cell r="E968">
            <v>0</v>
          </cell>
          <cell r="F968">
            <v>0</v>
          </cell>
          <cell r="G968">
            <v>0</v>
          </cell>
          <cell r="H968">
            <v>0</v>
          </cell>
          <cell r="I968">
            <v>0</v>
          </cell>
          <cell r="J968">
            <v>0</v>
          </cell>
          <cell r="K968">
            <v>0</v>
          </cell>
        </row>
        <row r="968">
          <cell r="S968">
            <v>0</v>
          </cell>
        </row>
        <row r="968">
          <cell r="U968">
            <v>0</v>
          </cell>
        </row>
        <row r="968">
          <cell r="Y968">
            <v>0</v>
          </cell>
          <cell r="Z968">
            <v>0</v>
          </cell>
          <cell r="AA968">
            <v>0</v>
          </cell>
        </row>
        <row r="969">
          <cell r="B969">
            <v>2140138</v>
          </cell>
          <cell r="C969" t="str">
            <v>     口岸建设</v>
          </cell>
          <cell r="D969">
            <v>0</v>
          </cell>
          <cell r="E969">
            <v>0</v>
          </cell>
          <cell r="F969">
            <v>0</v>
          </cell>
          <cell r="G969">
            <v>0</v>
          </cell>
          <cell r="H969">
            <v>0</v>
          </cell>
          <cell r="I969">
            <v>0</v>
          </cell>
          <cell r="J969">
            <v>0</v>
          </cell>
          <cell r="K969">
            <v>0</v>
          </cell>
        </row>
        <row r="969">
          <cell r="S969">
            <v>0</v>
          </cell>
        </row>
        <row r="969">
          <cell r="U969">
            <v>0</v>
          </cell>
        </row>
        <row r="969">
          <cell r="Y969">
            <v>0</v>
          </cell>
          <cell r="Z969">
            <v>0</v>
          </cell>
          <cell r="AA969">
            <v>0</v>
          </cell>
        </row>
        <row r="970">
          <cell r="B970">
            <v>2140139</v>
          </cell>
          <cell r="C970" t="str">
            <v>     取消政府还贷二级公路收费专项支出</v>
          </cell>
          <cell r="D970">
            <v>0</v>
          </cell>
          <cell r="E970">
            <v>0</v>
          </cell>
          <cell r="F970">
            <v>0</v>
          </cell>
          <cell r="G970">
            <v>0</v>
          </cell>
          <cell r="H970">
            <v>0</v>
          </cell>
          <cell r="I970">
            <v>0</v>
          </cell>
          <cell r="J970">
            <v>0</v>
          </cell>
          <cell r="K970">
            <v>0</v>
          </cell>
        </row>
        <row r="970">
          <cell r="S970">
            <v>0</v>
          </cell>
        </row>
        <row r="970">
          <cell r="U970">
            <v>0</v>
          </cell>
        </row>
        <row r="970">
          <cell r="Y970">
            <v>0</v>
          </cell>
          <cell r="Z970">
            <v>0</v>
          </cell>
          <cell r="AA970">
            <v>0</v>
          </cell>
        </row>
        <row r="971">
          <cell r="B971">
            <v>2140199</v>
          </cell>
          <cell r="C971" t="str">
            <v>     其他公路水路运输支出</v>
          </cell>
          <cell r="D971">
            <v>1374</v>
          </cell>
          <cell r="E971">
            <v>1265</v>
          </cell>
          <cell r="F971">
            <v>1265</v>
          </cell>
          <cell r="G971">
            <v>0</v>
          </cell>
          <cell r="H971">
            <v>0</v>
          </cell>
          <cell r="I971">
            <v>0</v>
          </cell>
          <cell r="J971">
            <v>1103</v>
          </cell>
          <cell r="K971">
            <v>1103</v>
          </cell>
        </row>
        <row r="971">
          <cell r="M971">
            <v>23</v>
          </cell>
        </row>
        <row r="971">
          <cell r="O971">
            <v>1300</v>
          </cell>
          <cell r="P971">
            <v>-220</v>
          </cell>
        </row>
        <row r="971">
          <cell r="S971">
            <v>0</v>
          </cell>
        </row>
        <row r="971">
          <cell r="U971">
            <v>2368</v>
          </cell>
          <cell r="V971">
            <v>0.871936758893281</v>
          </cell>
        </row>
        <row r="971">
          <cell r="Y971">
            <v>2368</v>
          </cell>
          <cell r="Z971">
            <v>0</v>
          </cell>
          <cell r="AA971">
            <v>2368</v>
          </cell>
        </row>
        <row r="972">
          <cell r="B972">
            <v>21402</v>
          </cell>
          <cell r="C972" t="str">
            <v>   铁路运输</v>
          </cell>
          <cell r="D972">
            <v>0</v>
          </cell>
          <cell r="E972">
            <v>0</v>
          </cell>
          <cell r="F972">
            <v>0</v>
          </cell>
          <cell r="G972">
            <v>0</v>
          </cell>
          <cell r="H972">
            <v>0</v>
          </cell>
          <cell r="I972">
            <v>0</v>
          </cell>
          <cell r="J972">
            <v>0</v>
          </cell>
          <cell r="K972">
            <v>0</v>
          </cell>
        </row>
        <row r="972">
          <cell r="S972">
            <v>0</v>
          </cell>
          <cell r="T972">
            <v>0</v>
          </cell>
          <cell r="U972">
            <v>0</v>
          </cell>
        </row>
        <row r="972">
          <cell r="Y972">
            <v>0</v>
          </cell>
          <cell r="Z972">
            <v>0</v>
          </cell>
          <cell r="AA972">
            <v>0</v>
          </cell>
        </row>
        <row r="973">
          <cell r="B973">
            <v>2140201</v>
          </cell>
          <cell r="C973" t="str">
            <v>     行政运行</v>
          </cell>
          <cell r="D973">
            <v>0</v>
          </cell>
          <cell r="E973">
            <v>0</v>
          </cell>
          <cell r="F973">
            <v>0</v>
          </cell>
          <cell r="G973">
            <v>0</v>
          </cell>
          <cell r="H973">
            <v>0</v>
          </cell>
          <cell r="I973">
            <v>0</v>
          </cell>
          <cell r="J973">
            <v>0</v>
          </cell>
          <cell r="K973">
            <v>0</v>
          </cell>
        </row>
        <row r="973">
          <cell r="S973">
            <v>0</v>
          </cell>
        </row>
        <row r="973">
          <cell r="U973">
            <v>0</v>
          </cell>
        </row>
        <row r="973">
          <cell r="Y973">
            <v>0</v>
          </cell>
          <cell r="Z973">
            <v>0</v>
          </cell>
          <cell r="AA973">
            <v>0</v>
          </cell>
        </row>
        <row r="974">
          <cell r="B974">
            <v>2140202</v>
          </cell>
          <cell r="C974" t="str">
            <v>     一般行政管理事务</v>
          </cell>
          <cell r="D974">
            <v>0</v>
          </cell>
          <cell r="E974">
            <v>0</v>
          </cell>
          <cell r="F974">
            <v>0</v>
          </cell>
          <cell r="G974">
            <v>0</v>
          </cell>
          <cell r="H974">
            <v>0</v>
          </cell>
          <cell r="I974">
            <v>0</v>
          </cell>
          <cell r="J974">
            <v>0</v>
          </cell>
          <cell r="K974">
            <v>0</v>
          </cell>
        </row>
        <row r="974">
          <cell r="S974">
            <v>0</v>
          </cell>
        </row>
        <row r="974">
          <cell r="U974">
            <v>0</v>
          </cell>
        </row>
        <row r="974">
          <cell r="Y974">
            <v>0</v>
          </cell>
          <cell r="Z974">
            <v>0</v>
          </cell>
          <cell r="AA974">
            <v>0</v>
          </cell>
        </row>
        <row r="975">
          <cell r="B975">
            <v>2140203</v>
          </cell>
          <cell r="C975" t="str">
            <v>     机关服务</v>
          </cell>
          <cell r="D975">
            <v>0</v>
          </cell>
          <cell r="E975">
            <v>0</v>
          </cell>
          <cell r="F975">
            <v>0</v>
          </cell>
          <cell r="G975">
            <v>0</v>
          </cell>
          <cell r="H975">
            <v>0</v>
          </cell>
          <cell r="I975">
            <v>0</v>
          </cell>
          <cell r="J975">
            <v>0</v>
          </cell>
          <cell r="K975">
            <v>0</v>
          </cell>
        </row>
        <row r="975">
          <cell r="S975">
            <v>0</v>
          </cell>
        </row>
        <row r="975">
          <cell r="U975">
            <v>0</v>
          </cell>
        </row>
        <row r="975">
          <cell r="Y975">
            <v>0</v>
          </cell>
          <cell r="Z975">
            <v>0</v>
          </cell>
          <cell r="AA975">
            <v>0</v>
          </cell>
        </row>
        <row r="976">
          <cell r="B976">
            <v>2140204</v>
          </cell>
          <cell r="C976" t="str">
            <v>     铁路路网建设</v>
          </cell>
          <cell r="D976">
            <v>0</v>
          </cell>
          <cell r="E976">
            <v>0</v>
          </cell>
          <cell r="F976">
            <v>0</v>
          </cell>
          <cell r="G976">
            <v>0</v>
          </cell>
          <cell r="H976">
            <v>0</v>
          </cell>
          <cell r="I976">
            <v>0</v>
          </cell>
          <cell r="J976">
            <v>0</v>
          </cell>
          <cell r="K976">
            <v>0</v>
          </cell>
        </row>
        <row r="976">
          <cell r="S976">
            <v>0</v>
          </cell>
        </row>
        <row r="976">
          <cell r="U976">
            <v>0</v>
          </cell>
        </row>
        <row r="976">
          <cell r="Y976">
            <v>0</v>
          </cell>
          <cell r="Z976">
            <v>0</v>
          </cell>
          <cell r="AA976">
            <v>0</v>
          </cell>
        </row>
        <row r="977">
          <cell r="B977">
            <v>2140205</v>
          </cell>
          <cell r="C977" t="str">
            <v>     铁路还贷专项</v>
          </cell>
          <cell r="D977">
            <v>0</v>
          </cell>
          <cell r="E977">
            <v>0</v>
          </cell>
          <cell r="F977">
            <v>0</v>
          </cell>
          <cell r="G977">
            <v>0</v>
          </cell>
          <cell r="H977">
            <v>0</v>
          </cell>
          <cell r="I977">
            <v>0</v>
          </cell>
          <cell r="J977">
            <v>0</v>
          </cell>
          <cell r="K977">
            <v>0</v>
          </cell>
        </row>
        <row r="977">
          <cell r="S977">
            <v>0</v>
          </cell>
        </row>
        <row r="977">
          <cell r="U977">
            <v>0</v>
          </cell>
        </row>
        <row r="977">
          <cell r="Y977">
            <v>0</v>
          </cell>
          <cell r="Z977">
            <v>0</v>
          </cell>
          <cell r="AA977">
            <v>0</v>
          </cell>
        </row>
        <row r="978">
          <cell r="B978">
            <v>2140206</v>
          </cell>
          <cell r="C978" t="str">
            <v>     铁路安全</v>
          </cell>
          <cell r="D978">
            <v>0</v>
          </cell>
          <cell r="E978">
            <v>0</v>
          </cell>
          <cell r="F978">
            <v>0</v>
          </cell>
          <cell r="G978">
            <v>0</v>
          </cell>
          <cell r="H978">
            <v>0</v>
          </cell>
          <cell r="I978">
            <v>0</v>
          </cell>
          <cell r="J978">
            <v>0</v>
          </cell>
          <cell r="K978">
            <v>0</v>
          </cell>
        </row>
        <row r="978">
          <cell r="S978">
            <v>0</v>
          </cell>
        </row>
        <row r="978">
          <cell r="U978">
            <v>0</v>
          </cell>
        </row>
        <row r="978">
          <cell r="Y978">
            <v>0</v>
          </cell>
          <cell r="Z978">
            <v>0</v>
          </cell>
          <cell r="AA978">
            <v>0</v>
          </cell>
        </row>
        <row r="979">
          <cell r="B979">
            <v>2140207</v>
          </cell>
          <cell r="C979" t="str">
            <v>     铁路专项运输</v>
          </cell>
          <cell r="D979">
            <v>0</v>
          </cell>
          <cell r="E979">
            <v>0</v>
          </cell>
          <cell r="F979">
            <v>0</v>
          </cell>
          <cell r="G979">
            <v>0</v>
          </cell>
          <cell r="H979">
            <v>0</v>
          </cell>
          <cell r="I979">
            <v>0</v>
          </cell>
          <cell r="J979">
            <v>0</v>
          </cell>
          <cell r="K979">
            <v>0</v>
          </cell>
        </row>
        <row r="979">
          <cell r="S979">
            <v>0</v>
          </cell>
        </row>
        <row r="979">
          <cell r="U979">
            <v>0</v>
          </cell>
        </row>
        <row r="979">
          <cell r="Y979">
            <v>0</v>
          </cell>
          <cell r="Z979">
            <v>0</v>
          </cell>
          <cell r="AA979">
            <v>0</v>
          </cell>
        </row>
        <row r="980">
          <cell r="B980">
            <v>2140208</v>
          </cell>
          <cell r="C980" t="str">
            <v>     行业监管</v>
          </cell>
          <cell r="D980">
            <v>0</v>
          </cell>
          <cell r="E980">
            <v>0</v>
          </cell>
          <cell r="F980">
            <v>0</v>
          </cell>
          <cell r="G980">
            <v>0</v>
          </cell>
          <cell r="H980">
            <v>0</v>
          </cell>
          <cell r="I980">
            <v>0</v>
          </cell>
          <cell r="J980">
            <v>0</v>
          </cell>
          <cell r="K980">
            <v>0</v>
          </cell>
        </row>
        <row r="980">
          <cell r="S980">
            <v>0</v>
          </cell>
        </row>
        <row r="980">
          <cell r="U980">
            <v>0</v>
          </cell>
        </row>
        <row r="980">
          <cell r="Y980">
            <v>0</v>
          </cell>
          <cell r="Z980">
            <v>0</v>
          </cell>
          <cell r="AA980">
            <v>0</v>
          </cell>
        </row>
        <row r="981">
          <cell r="B981">
            <v>2140299</v>
          </cell>
          <cell r="C981" t="str">
            <v>     其他铁路运输支出</v>
          </cell>
          <cell r="D981">
            <v>0</v>
          </cell>
          <cell r="E981">
            <v>0</v>
          </cell>
          <cell r="F981">
            <v>0</v>
          </cell>
          <cell r="G981">
            <v>0</v>
          </cell>
          <cell r="H981">
            <v>0</v>
          </cell>
          <cell r="I981">
            <v>0</v>
          </cell>
          <cell r="J981">
            <v>0</v>
          </cell>
          <cell r="K981">
            <v>0</v>
          </cell>
        </row>
        <row r="981">
          <cell r="S981">
            <v>0</v>
          </cell>
        </row>
        <row r="981">
          <cell r="U981">
            <v>0</v>
          </cell>
        </row>
        <row r="981">
          <cell r="Y981">
            <v>0</v>
          </cell>
          <cell r="Z981">
            <v>0</v>
          </cell>
          <cell r="AA981">
            <v>0</v>
          </cell>
        </row>
        <row r="982">
          <cell r="B982">
            <v>21403</v>
          </cell>
          <cell r="C982" t="str">
            <v>   民用航空运输</v>
          </cell>
          <cell r="D982">
            <v>0</v>
          </cell>
          <cell r="E982">
            <v>0</v>
          </cell>
          <cell r="F982">
            <v>0</v>
          </cell>
          <cell r="G982">
            <v>0</v>
          </cell>
          <cell r="H982">
            <v>0</v>
          </cell>
          <cell r="I982">
            <v>0</v>
          </cell>
          <cell r="J982">
            <v>0</v>
          </cell>
          <cell r="K982">
            <v>0</v>
          </cell>
        </row>
        <row r="982">
          <cell r="S982">
            <v>0</v>
          </cell>
          <cell r="T982">
            <v>0</v>
          </cell>
          <cell r="U982">
            <v>0</v>
          </cell>
        </row>
        <row r="982">
          <cell r="Y982">
            <v>0</v>
          </cell>
          <cell r="Z982">
            <v>0</v>
          </cell>
          <cell r="AA982">
            <v>0</v>
          </cell>
        </row>
        <row r="983">
          <cell r="B983">
            <v>2140301</v>
          </cell>
          <cell r="C983" t="str">
            <v>     行政运行</v>
          </cell>
          <cell r="D983">
            <v>0</v>
          </cell>
          <cell r="E983">
            <v>0</v>
          </cell>
          <cell r="F983">
            <v>0</v>
          </cell>
          <cell r="G983">
            <v>0</v>
          </cell>
          <cell r="H983">
            <v>0</v>
          </cell>
          <cell r="I983">
            <v>0</v>
          </cell>
          <cell r="J983">
            <v>0</v>
          </cell>
          <cell r="K983">
            <v>0</v>
          </cell>
        </row>
        <row r="983">
          <cell r="S983">
            <v>0</v>
          </cell>
        </row>
        <row r="983">
          <cell r="U983">
            <v>0</v>
          </cell>
        </row>
        <row r="983">
          <cell r="Y983">
            <v>0</v>
          </cell>
          <cell r="Z983">
            <v>0</v>
          </cell>
          <cell r="AA983">
            <v>0</v>
          </cell>
        </row>
        <row r="984">
          <cell r="B984">
            <v>2140302</v>
          </cell>
          <cell r="C984" t="str">
            <v>     一般行政管理事务</v>
          </cell>
          <cell r="D984">
            <v>0</v>
          </cell>
          <cell r="E984">
            <v>0</v>
          </cell>
          <cell r="F984">
            <v>0</v>
          </cell>
          <cell r="G984">
            <v>0</v>
          </cell>
          <cell r="H984">
            <v>0</v>
          </cell>
          <cell r="I984">
            <v>0</v>
          </cell>
          <cell r="J984">
            <v>0</v>
          </cell>
          <cell r="K984">
            <v>0</v>
          </cell>
        </row>
        <row r="984">
          <cell r="S984">
            <v>0</v>
          </cell>
        </row>
        <row r="984">
          <cell r="U984">
            <v>0</v>
          </cell>
        </row>
        <row r="984">
          <cell r="Y984">
            <v>0</v>
          </cell>
          <cell r="Z984">
            <v>0</v>
          </cell>
          <cell r="AA984">
            <v>0</v>
          </cell>
        </row>
        <row r="985">
          <cell r="B985">
            <v>2140303</v>
          </cell>
          <cell r="C985" t="str">
            <v>     机关服务</v>
          </cell>
          <cell r="D985">
            <v>0</v>
          </cell>
          <cell r="E985">
            <v>0</v>
          </cell>
          <cell r="F985">
            <v>0</v>
          </cell>
          <cell r="G985">
            <v>0</v>
          </cell>
          <cell r="H985">
            <v>0</v>
          </cell>
          <cell r="I985">
            <v>0</v>
          </cell>
          <cell r="J985">
            <v>0</v>
          </cell>
          <cell r="K985">
            <v>0</v>
          </cell>
        </row>
        <row r="985">
          <cell r="S985">
            <v>0</v>
          </cell>
        </row>
        <row r="985">
          <cell r="U985">
            <v>0</v>
          </cell>
        </row>
        <row r="985">
          <cell r="Y985">
            <v>0</v>
          </cell>
          <cell r="Z985">
            <v>0</v>
          </cell>
          <cell r="AA985">
            <v>0</v>
          </cell>
        </row>
        <row r="986">
          <cell r="B986">
            <v>2140304</v>
          </cell>
          <cell r="C986" t="str">
            <v>     机场建设</v>
          </cell>
          <cell r="D986">
            <v>0</v>
          </cell>
          <cell r="E986">
            <v>0</v>
          </cell>
          <cell r="F986">
            <v>0</v>
          </cell>
          <cell r="G986">
            <v>0</v>
          </cell>
          <cell r="H986">
            <v>0</v>
          </cell>
          <cell r="I986">
            <v>0</v>
          </cell>
          <cell r="J986">
            <v>0</v>
          </cell>
          <cell r="K986">
            <v>0</v>
          </cell>
        </row>
        <row r="986">
          <cell r="S986">
            <v>0</v>
          </cell>
        </row>
        <row r="986">
          <cell r="U986">
            <v>0</v>
          </cell>
        </row>
        <row r="986">
          <cell r="Y986">
            <v>0</v>
          </cell>
          <cell r="Z986">
            <v>0</v>
          </cell>
          <cell r="AA986">
            <v>0</v>
          </cell>
        </row>
        <row r="987">
          <cell r="B987">
            <v>2140305</v>
          </cell>
          <cell r="C987" t="str">
            <v>     空管系统建设</v>
          </cell>
          <cell r="D987">
            <v>0</v>
          </cell>
          <cell r="E987">
            <v>0</v>
          </cell>
          <cell r="F987">
            <v>0</v>
          </cell>
          <cell r="G987">
            <v>0</v>
          </cell>
          <cell r="H987">
            <v>0</v>
          </cell>
          <cell r="I987">
            <v>0</v>
          </cell>
          <cell r="J987">
            <v>0</v>
          </cell>
          <cell r="K987">
            <v>0</v>
          </cell>
        </row>
        <row r="987">
          <cell r="S987">
            <v>0</v>
          </cell>
        </row>
        <row r="987">
          <cell r="U987">
            <v>0</v>
          </cell>
        </row>
        <row r="987">
          <cell r="Y987">
            <v>0</v>
          </cell>
          <cell r="Z987">
            <v>0</v>
          </cell>
          <cell r="AA987">
            <v>0</v>
          </cell>
        </row>
        <row r="988">
          <cell r="B988">
            <v>2140306</v>
          </cell>
          <cell r="C988" t="str">
            <v>     民航还贷专项支出</v>
          </cell>
          <cell r="D988">
            <v>0</v>
          </cell>
          <cell r="E988">
            <v>0</v>
          </cell>
          <cell r="F988">
            <v>0</v>
          </cell>
          <cell r="G988">
            <v>0</v>
          </cell>
          <cell r="H988">
            <v>0</v>
          </cell>
          <cell r="I988">
            <v>0</v>
          </cell>
          <cell r="J988">
            <v>0</v>
          </cell>
          <cell r="K988">
            <v>0</v>
          </cell>
        </row>
        <row r="988">
          <cell r="S988">
            <v>0</v>
          </cell>
        </row>
        <row r="988">
          <cell r="U988">
            <v>0</v>
          </cell>
        </row>
        <row r="988">
          <cell r="Y988">
            <v>0</v>
          </cell>
          <cell r="Z988">
            <v>0</v>
          </cell>
          <cell r="AA988">
            <v>0</v>
          </cell>
        </row>
        <row r="989">
          <cell r="B989">
            <v>2140307</v>
          </cell>
          <cell r="C989" t="str">
            <v>     民用航空安全</v>
          </cell>
          <cell r="D989">
            <v>0</v>
          </cell>
          <cell r="E989">
            <v>0</v>
          </cell>
          <cell r="F989">
            <v>0</v>
          </cell>
          <cell r="G989">
            <v>0</v>
          </cell>
          <cell r="H989">
            <v>0</v>
          </cell>
          <cell r="I989">
            <v>0</v>
          </cell>
          <cell r="J989">
            <v>0</v>
          </cell>
          <cell r="K989">
            <v>0</v>
          </cell>
        </row>
        <row r="989">
          <cell r="S989">
            <v>0</v>
          </cell>
        </row>
        <row r="989">
          <cell r="U989">
            <v>0</v>
          </cell>
        </row>
        <row r="989">
          <cell r="Y989">
            <v>0</v>
          </cell>
          <cell r="Z989">
            <v>0</v>
          </cell>
          <cell r="AA989">
            <v>0</v>
          </cell>
        </row>
        <row r="990">
          <cell r="B990">
            <v>2140308</v>
          </cell>
          <cell r="C990" t="str">
            <v>     民航专项运输</v>
          </cell>
          <cell r="D990">
            <v>0</v>
          </cell>
          <cell r="E990">
            <v>0</v>
          </cell>
          <cell r="F990">
            <v>0</v>
          </cell>
          <cell r="G990">
            <v>0</v>
          </cell>
          <cell r="H990">
            <v>0</v>
          </cell>
          <cell r="I990">
            <v>0</v>
          </cell>
          <cell r="J990">
            <v>0</v>
          </cell>
          <cell r="K990">
            <v>0</v>
          </cell>
        </row>
        <row r="990">
          <cell r="S990">
            <v>0</v>
          </cell>
        </row>
        <row r="990">
          <cell r="U990">
            <v>0</v>
          </cell>
        </row>
        <row r="990">
          <cell r="Y990">
            <v>0</v>
          </cell>
          <cell r="Z990">
            <v>0</v>
          </cell>
          <cell r="AA990">
            <v>0</v>
          </cell>
        </row>
        <row r="991">
          <cell r="B991">
            <v>2140399</v>
          </cell>
          <cell r="C991" t="str">
            <v>     其他民用航空运输支出</v>
          </cell>
          <cell r="D991">
            <v>0</v>
          </cell>
          <cell r="E991">
            <v>0</v>
          </cell>
          <cell r="F991">
            <v>0</v>
          </cell>
          <cell r="G991">
            <v>0</v>
          </cell>
          <cell r="H991">
            <v>0</v>
          </cell>
          <cell r="I991">
            <v>0</v>
          </cell>
          <cell r="J991">
            <v>0</v>
          </cell>
          <cell r="K991">
            <v>0</v>
          </cell>
        </row>
        <row r="991">
          <cell r="S991">
            <v>0</v>
          </cell>
        </row>
        <row r="991">
          <cell r="U991">
            <v>0</v>
          </cell>
        </row>
        <row r="991">
          <cell r="Y991">
            <v>0</v>
          </cell>
          <cell r="Z991">
            <v>0</v>
          </cell>
          <cell r="AA991">
            <v>0</v>
          </cell>
        </row>
        <row r="992">
          <cell r="B992">
            <v>21404</v>
          </cell>
          <cell r="C992" t="str">
            <v>   成品油价格改革对交通运输的补贴</v>
          </cell>
          <cell r="D992">
            <v>0</v>
          </cell>
          <cell r="E992">
            <v>0</v>
          </cell>
          <cell r="F992">
            <v>0</v>
          </cell>
          <cell r="G992">
            <v>0</v>
          </cell>
          <cell r="H992">
            <v>0</v>
          </cell>
          <cell r="I992">
            <v>0</v>
          </cell>
          <cell r="J992">
            <v>467</v>
          </cell>
          <cell r="K992">
            <v>0</v>
          </cell>
        </row>
        <row r="992">
          <cell r="S992">
            <v>467</v>
          </cell>
          <cell r="T992">
            <v>0</v>
          </cell>
          <cell r="U992">
            <v>467</v>
          </cell>
        </row>
        <row r="992">
          <cell r="Y992">
            <v>467</v>
          </cell>
          <cell r="Z992">
            <v>0</v>
          </cell>
          <cell r="AA992">
            <v>467</v>
          </cell>
        </row>
        <row r="993">
          <cell r="B993">
            <v>2140401</v>
          </cell>
          <cell r="C993" t="str">
            <v>     对城市公交的补贴</v>
          </cell>
          <cell r="D993">
            <v>0</v>
          </cell>
          <cell r="E993">
            <v>0</v>
          </cell>
          <cell r="F993">
            <v>0</v>
          </cell>
          <cell r="G993">
            <v>0</v>
          </cell>
          <cell r="H993">
            <v>0</v>
          </cell>
          <cell r="I993">
            <v>0</v>
          </cell>
          <cell r="J993">
            <v>0</v>
          </cell>
          <cell r="K993">
            <v>0</v>
          </cell>
        </row>
        <row r="993">
          <cell r="S993">
            <v>0</v>
          </cell>
        </row>
        <row r="993">
          <cell r="U993">
            <v>0</v>
          </cell>
        </row>
        <row r="993">
          <cell r="Y993">
            <v>0</v>
          </cell>
          <cell r="Z993">
            <v>0</v>
          </cell>
          <cell r="AA993">
            <v>0</v>
          </cell>
        </row>
        <row r="994">
          <cell r="B994">
            <v>2140402</v>
          </cell>
          <cell r="C994" t="str">
            <v>     对农村道路客运的补贴</v>
          </cell>
          <cell r="D994">
            <v>0</v>
          </cell>
          <cell r="E994">
            <v>0</v>
          </cell>
          <cell r="F994">
            <v>0</v>
          </cell>
          <cell r="G994">
            <v>0</v>
          </cell>
          <cell r="H994">
            <v>0</v>
          </cell>
          <cell r="I994">
            <v>0</v>
          </cell>
          <cell r="J994">
            <v>0</v>
          </cell>
          <cell r="K994">
            <v>0</v>
          </cell>
        </row>
        <row r="994">
          <cell r="S994">
            <v>0</v>
          </cell>
        </row>
        <row r="994">
          <cell r="U994">
            <v>0</v>
          </cell>
        </row>
        <row r="994">
          <cell r="Y994">
            <v>0</v>
          </cell>
          <cell r="Z994">
            <v>0</v>
          </cell>
          <cell r="AA994">
            <v>0</v>
          </cell>
        </row>
        <row r="995">
          <cell r="B995">
            <v>2140403</v>
          </cell>
          <cell r="C995" t="str">
            <v>     对出租车的补贴</v>
          </cell>
          <cell r="D995">
            <v>0</v>
          </cell>
          <cell r="E995">
            <v>0</v>
          </cell>
          <cell r="F995">
            <v>0</v>
          </cell>
          <cell r="G995">
            <v>0</v>
          </cell>
          <cell r="H995">
            <v>0</v>
          </cell>
          <cell r="I995">
            <v>0</v>
          </cell>
          <cell r="J995">
            <v>0</v>
          </cell>
          <cell r="K995">
            <v>0</v>
          </cell>
        </row>
        <row r="995">
          <cell r="S995">
            <v>0</v>
          </cell>
        </row>
        <row r="995">
          <cell r="U995">
            <v>0</v>
          </cell>
        </row>
        <row r="995">
          <cell r="Y995">
            <v>0</v>
          </cell>
          <cell r="Z995">
            <v>0</v>
          </cell>
          <cell r="AA995">
            <v>0</v>
          </cell>
        </row>
        <row r="996">
          <cell r="B996">
            <v>2140499</v>
          </cell>
          <cell r="C996" t="str">
            <v>     成品油价格改革补贴其他支出</v>
          </cell>
          <cell r="D996">
            <v>0</v>
          </cell>
          <cell r="E996">
            <v>0</v>
          </cell>
          <cell r="F996">
            <v>0</v>
          </cell>
          <cell r="G996">
            <v>0</v>
          </cell>
          <cell r="H996">
            <v>0</v>
          </cell>
          <cell r="I996">
            <v>0</v>
          </cell>
          <cell r="J996">
            <v>467</v>
          </cell>
          <cell r="K996">
            <v>0</v>
          </cell>
        </row>
        <row r="996">
          <cell r="S996">
            <v>467</v>
          </cell>
        </row>
        <row r="996">
          <cell r="U996">
            <v>467</v>
          </cell>
        </row>
        <row r="996">
          <cell r="Y996">
            <v>467</v>
          </cell>
          <cell r="Z996">
            <v>0</v>
          </cell>
          <cell r="AA996">
            <v>467</v>
          </cell>
        </row>
        <row r="997">
          <cell r="B997">
            <v>21405</v>
          </cell>
          <cell r="C997" t="str">
            <v>   邮政业支出</v>
          </cell>
          <cell r="D997">
            <v>0</v>
          </cell>
          <cell r="E997">
            <v>0</v>
          </cell>
          <cell r="F997">
            <v>0</v>
          </cell>
          <cell r="G997">
            <v>0</v>
          </cell>
          <cell r="H997">
            <v>0</v>
          </cell>
          <cell r="I997">
            <v>0</v>
          </cell>
          <cell r="J997">
            <v>0</v>
          </cell>
          <cell r="K997">
            <v>0</v>
          </cell>
        </row>
        <row r="997">
          <cell r="S997">
            <v>0</v>
          </cell>
          <cell r="T997">
            <v>0</v>
          </cell>
          <cell r="U997">
            <v>0</v>
          </cell>
        </row>
        <row r="997">
          <cell r="Y997">
            <v>0</v>
          </cell>
          <cell r="Z997">
            <v>0</v>
          </cell>
          <cell r="AA997">
            <v>0</v>
          </cell>
        </row>
        <row r="998">
          <cell r="B998">
            <v>2140501</v>
          </cell>
          <cell r="C998" t="str">
            <v>     行政运行</v>
          </cell>
          <cell r="D998">
            <v>0</v>
          </cell>
          <cell r="E998">
            <v>0</v>
          </cell>
          <cell r="F998">
            <v>0</v>
          </cell>
          <cell r="G998">
            <v>0</v>
          </cell>
          <cell r="H998">
            <v>0</v>
          </cell>
          <cell r="I998">
            <v>0</v>
          </cell>
          <cell r="J998">
            <v>0</v>
          </cell>
          <cell r="K998">
            <v>0</v>
          </cell>
        </row>
        <row r="998">
          <cell r="S998">
            <v>0</v>
          </cell>
        </row>
        <row r="998">
          <cell r="U998">
            <v>0</v>
          </cell>
        </row>
        <row r="998">
          <cell r="Y998">
            <v>0</v>
          </cell>
          <cell r="Z998">
            <v>0</v>
          </cell>
          <cell r="AA998">
            <v>0</v>
          </cell>
        </row>
        <row r="999">
          <cell r="B999">
            <v>2140502</v>
          </cell>
          <cell r="C999" t="str">
            <v>     一般行政管理事务</v>
          </cell>
          <cell r="D999">
            <v>0</v>
          </cell>
          <cell r="E999">
            <v>0</v>
          </cell>
          <cell r="F999">
            <v>0</v>
          </cell>
          <cell r="G999">
            <v>0</v>
          </cell>
          <cell r="H999">
            <v>0</v>
          </cell>
          <cell r="I999">
            <v>0</v>
          </cell>
          <cell r="J999">
            <v>0</v>
          </cell>
          <cell r="K999">
            <v>0</v>
          </cell>
        </row>
        <row r="999">
          <cell r="S999">
            <v>0</v>
          </cell>
        </row>
        <row r="999">
          <cell r="U999">
            <v>0</v>
          </cell>
        </row>
        <row r="999">
          <cell r="Y999">
            <v>0</v>
          </cell>
          <cell r="Z999">
            <v>0</v>
          </cell>
          <cell r="AA999">
            <v>0</v>
          </cell>
        </row>
        <row r="1000">
          <cell r="B1000">
            <v>2140503</v>
          </cell>
          <cell r="C1000" t="str">
            <v>     机关服务</v>
          </cell>
          <cell r="D1000">
            <v>0</v>
          </cell>
          <cell r="E1000">
            <v>0</v>
          </cell>
          <cell r="F1000">
            <v>0</v>
          </cell>
          <cell r="G1000">
            <v>0</v>
          </cell>
          <cell r="H1000">
            <v>0</v>
          </cell>
          <cell r="I1000">
            <v>0</v>
          </cell>
          <cell r="J1000">
            <v>0</v>
          </cell>
          <cell r="K1000">
            <v>0</v>
          </cell>
        </row>
        <row r="1000">
          <cell r="S1000">
            <v>0</v>
          </cell>
        </row>
        <row r="1000">
          <cell r="U1000">
            <v>0</v>
          </cell>
        </row>
        <row r="1000">
          <cell r="Y1000">
            <v>0</v>
          </cell>
          <cell r="Z1000">
            <v>0</v>
          </cell>
          <cell r="AA1000">
            <v>0</v>
          </cell>
        </row>
        <row r="1001">
          <cell r="B1001">
            <v>2140504</v>
          </cell>
          <cell r="C1001" t="str">
            <v>     行业监管</v>
          </cell>
          <cell r="D1001">
            <v>0</v>
          </cell>
          <cell r="E1001">
            <v>0</v>
          </cell>
          <cell r="F1001">
            <v>0</v>
          </cell>
          <cell r="G1001">
            <v>0</v>
          </cell>
          <cell r="H1001">
            <v>0</v>
          </cell>
          <cell r="I1001">
            <v>0</v>
          </cell>
          <cell r="J1001">
            <v>0</v>
          </cell>
          <cell r="K1001">
            <v>0</v>
          </cell>
        </row>
        <row r="1001">
          <cell r="S1001">
            <v>0</v>
          </cell>
        </row>
        <row r="1001">
          <cell r="U1001">
            <v>0</v>
          </cell>
        </row>
        <row r="1001">
          <cell r="Y1001">
            <v>0</v>
          </cell>
          <cell r="Z1001">
            <v>0</v>
          </cell>
          <cell r="AA1001">
            <v>0</v>
          </cell>
        </row>
        <row r="1002">
          <cell r="B1002">
            <v>2140505</v>
          </cell>
          <cell r="C1002" t="str">
            <v>     邮政普遍服务与特殊服务</v>
          </cell>
          <cell r="D1002">
            <v>0</v>
          </cell>
          <cell r="E1002">
            <v>0</v>
          </cell>
          <cell r="F1002">
            <v>0</v>
          </cell>
          <cell r="G1002">
            <v>0</v>
          </cell>
          <cell r="H1002">
            <v>0</v>
          </cell>
          <cell r="I1002">
            <v>0</v>
          </cell>
          <cell r="J1002">
            <v>0</v>
          </cell>
          <cell r="K1002">
            <v>0</v>
          </cell>
        </row>
        <row r="1002">
          <cell r="S1002">
            <v>0</v>
          </cell>
        </row>
        <row r="1002">
          <cell r="U1002">
            <v>0</v>
          </cell>
        </row>
        <row r="1002">
          <cell r="Y1002">
            <v>0</v>
          </cell>
          <cell r="Z1002">
            <v>0</v>
          </cell>
          <cell r="AA1002">
            <v>0</v>
          </cell>
        </row>
        <row r="1003">
          <cell r="B1003">
            <v>2140599</v>
          </cell>
          <cell r="C1003" t="str">
            <v>     其他邮政业支出</v>
          </cell>
          <cell r="D1003">
            <v>0</v>
          </cell>
          <cell r="E1003">
            <v>0</v>
          </cell>
          <cell r="F1003">
            <v>0</v>
          </cell>
          <cell r="G1003">
            <v>0</v>
          </cell>
          <cell r="H1003">
            <v>0</v>
          </cell>
          <cell r="I1003">
            <v>0</v>
          </cell>
          <cell r="J1003">
            <v>0</v>
          </cell>
          <cell r="K1003">
            <v>0</v>
          </cell>
        </row>
        <row r="1003">
          <cell r="S1003">
            <v>0</v>
          </cell>
        </row>
        <row r="1003">
          <cell r="U1003">
            <v>0</v>
          </cell>
        </row>
        <row r="1003">
          <cell r="Y1003">
            <v>0</v>
          </cell>
          <cell r="Z1003">
            <v>0</v>
          </cell>
          <cell r="AA1003">
            <v>0</v>
          </cell>
        </row>
        <row r="1004">
          <cell r="B1004">
            <v>21406</v>
          </cell>
          <cell r="C1004" t="str">
            <v>   车辆购置税支出</v>
          </cell>
          <cell r="D1004">
            <v>0</v>
          </cell>
          <cell r="E1004">
            <v>0</v>
          </cell>
          <cell r="F1004">
            <v>0</v>
          </cell>
          <cell r="G1004">
            <v>0</v>
          </cell>
          <cell r="H1004">
            <v>0</v>
          </cell>
          <cell r="I1004">
            <v>0</v>
          </cell>
          <cell r="J1004">
            <v>726</v>
          </cell>
          <cell r="K1004">
            <v>0</v>
          </cell>
        </row>
        <row r="1004">
          <cell r="S1004">
            <v>726</v>
          </cell>
          <cell r="T1004">
            <v>0</v>
          </cell>
          <cell r="U1004">
            <v>726</v>
          </cell>
        </row>
        <row r="1004">
          <cell r="Y1004">
            <v>726</v>
          </cell>
          <cell r="Z1004">
            <v>-726</v>
          </cell>
          <cell r="AA1004">
            <v>0</v>
          </cell>
        </row>
        <row r="1005">
          <cell r="B1005">
            <v>2140601</v>
          </cell>
          <cell r="C1005" t="str">
            <v>     车辆购置税用于公路等基础设施建设支出</v>
          </cell>
          <cell r="D1005">
            <v>0</v>
          </cell>
          <cell r="E1005">
            <v>0</v>
          </cell>
          <cell r="F1005">
            <v>0</v>
          </cell>
          <cell r="G1005">
            <v>0</v>
          </cell>
          <cell r="H1005">
            <v>0</v>
          </cell>
          <cell r="I1005">
            <v>0</v>
          </cell>
          <cell r="J1005">
            <v>726</v>
          </cell>
          <cell r="K1005">
            <v>0</v>
          </cell>
        </row>
        <row r="1005">
          <cell r="S1005">
            <v>726</v>
          </cell>
        </row>
        <row r="1005">
          <cell r="U1005">
            <v>726</v>
          </cell>
        </row>
        <row r="1005">
          <cell r="Y1005">
            <v>726</v>
          </cell>
          <cell r="Z1005">
            <v>-726</v>
          </cell>
          <cell r="AA1005">
            <v>0</v>
          </cell>
        </row>
        <row r="1006">
          <cell r="B1006">
            <v>2140602</v>
          </cell>
          <cell r="C1006" t="str">
            <v>     车辆购置税用于农村公路建设支出</v>
          </cell>
          <cell r="D1006">
            <v>0</v>
          </cell>
          <cell r="E1006">
            <v>0</v>
          </cell>
          <cell r="F1006">
            <v>0</v>
          </cell>
          <cell r="G1006">
            <v>0</v>
          </cell>
          <cell r="H1006">
            <v>0</v>
          </cell>
          <cell r="I1006">
            <v>0</v>
          </cell>
          <cell r="J1006">
            <v>0</v>
          </cell>
          <cell r="K1006">
            <v>0</v>
          </cell>
        </row>
        <row r="1006">
          <cell r="S1006">
            <v>0</v>
          </cell>
        </row>
        <row r="1006">
          <cell r="U1006">
            <v>0</v>
          </cell>
        </row>
        <row r="1006">
          <cell r="Y1006">
            <v>0</v>
          </cell>
          <cell r="Z1006">
            <v>0</v>
          </cell>
          <cell r="AA1006">
            <v>0</v>
          </cell>
        </row>
        <row r="1007">
          <cell r="B1007">
            <v>2140603</v>
          </cell>
          <cell r="C1007" t="str">
            <v>     车辆购置税用于老旧汽车报废更新补贴</v>
          </cell>
          <cell r="D1007">
            <v>0</v>
          </cell>
          <cell r="E1007">
            <v>0</v>
          </cell>
          <cell r="F1007">
            <v>0</v>
          </cell>
          <cell r="G1007">
            <v>0</v>
          </cell>
          <cell r="H1007">
            <v>0</v>
          </cell>
          <cell r="I1007">
            <v>0</v>
          </cell>
          <cell r="J1007">
            <v>0</v>
          </cell>
          <cell r="K1007">
            <v>0</v>
          </cell>
        </row>
        <row r="1007">
          <cell r="S1007">
            <v>0</v>
          </cell>
        </row>
        <row r="1007">
          <cell r="U1007">
            <v>0</v>
          </cell>
        </row>
        <row r="1007">
          <cell r="Y1007">
            <v>0</v>
          </cell>
          <cell r="Z1007">
            <v>0</v>
          </cell>
          <cell r="AA1007">
            <v>0</v>
          </cell>
        </row>
        <row r="1008">
          <cell r="B1008">
            <v>2140699</v>
          </cell>
          <cell r="C1008" t="str">
            <v>     车辆购置税其他支出</v>
          </cell>
          <cell r="D1008">
            <v>0</v>
          </cell>
          <cell r="E1008">
            <v>0</v>
          </cell>
          <cell r="F1008">
            <v>0</v>
          </cell>
          <cell r="G1008">
            <v>0</v>
          </cell>
          <cell r="H1008">
            <v>0</v>
          </cell>
          <cell r="I1008">
            <v>0</v>
          </cell>
          <cell r="J1008">
            <v>0</v>
          </cell>
          <cell r="K1008">
            <v>0</v>
          </cell>
        </row>
        <row r="1008">
          <cell r="S1008">
            <v>0</v>
          </cell>
        </row>
        <row r="1008">
          <cell r="U1008">
            <v>0</v>
          </cell>
        </row>
        <row r="1008">
          <cell r="Y1008">
            <v>0</v>
          </cell>
          <cell r="Z1008">
            <v>0</v>
          </cell>
          <cell r="AA1008">
            <v>0</v>
          </cell>
        </row>
        <row r="1009">
          <cell r="B1009">
            <v>21499</v>
          </cell>
          <cell r="C1009" t="str">
            <v>   其他交通运输支出</v>
          </cell>
          <cell r="D1009">
            <v>0</v>
          </cell>
          <cell r="E1009">
            <v>0</v>
          </cell>
          <cell r="F1009">
            <v>0</v>
          </cell>
          <cell r="G1009">
            <v>0</v>
          </cell>
          <cell r="H1009">
            <v>0</v>
          </cell>
          <cell r="I1009">
            <v>0</v>
          </cell>
          <cell r="J1009">
            <v>96</v>
          </cell>
          <cell r="K1009">
            <v>0</v>
          </cell>
        </row>
        <row r="1009">
          <cell r="S1009">
            <v>96</v>
          </cell>
          <cell r="T1009">
            <v>0</v>
          </cell>
          <cell r="U1009">
            <v>96</v>
          </cell>
        </row>
        <row r="1009">
          <cell r="Y1009">
            <v>96</v>
          </cell>
          <cell r="Z1009">
            <v>0</v>
          </cell>
          <cell r="AA1009">
            <v>96</v>
          </cell>
        </row>
        <row r="1010">
          <cell r="B1010">
            <v>2149901</v>
          </cell>
          <cell r="C1010" t="str">
            <v>     公共交通运营补助</v>
          </cell>
          <cell r="D1010">
            <v>0</v>
          </cell>
          <cell r="E1010">
            <v>0</v>
          </cell>
          <cell r="F1010">
            <v>0</v>
          </cell>
          <cell r="G1010">
            <v>0</v>
          </cell>
          <cell r="H1010">
            <v>0</v>
          </cell>
          <cell r="I1010">
            <v>0</v>
          </cell>
          <cell r="J1010">
            <v>96</v>
          </cell>
          <cell r="K1010">
            <v>0</v>
          </cell>
        </row>
        <row r="1010">
          <cell r="S1010">
            <v>96</v>
          </cell>
        </row>
        <row r="1010">
          <cell r="U1010">
            <v>96</v>
          </cell>
        </row>
        <row r="1010">
          <cell r="Y1010">
            <v>96</v>
          </cell>
          <cell r="Z1010">
            <v>0</v>
          </cell>
          <cell r="AA1010">
            <v>96</v>
          </cell>
        </row>
        <row r="1011">
          <cell r="B1011">
            <v>2149999</v>
          </cell>
          <cell r="C1011" t="str">
            <v>     其他交通运输支出</v>
          </cell>
          <cell r="D1011">
            <v>0</v>
          </cell>
          <cell r="E1011">
            <v>0</v>
          </cell>
          <cell r="F1011">
            <v>0</v>
          </cell>
          <cell r="G1011">
            <v>0</v>
          </cell>
          <cell r="H1011">
            <v>0</v>
          </cell>
          <cell r="I1011">
            <v>0</v>
          </cell>
          <cell r="J1011">
            <v>0</v>
          </cell>
          <cell r="K1011">
            <v>0</v>
          </cell>
        </row>
        <row r="1011">
          <cell r="S1011">
            <v>0</v>
          </cell>
        </row>
        <row r="1011">
          <cell r="U1011">
            <v>0</v>
          </cell>
        </row>
        <row r="1011">
          <cell r="Y1011">
            <v>0</v>
          </cell>
          <cell r="Z1011">
            <v>0</v>
          </cell>
          <cell r="AA1011">
            <v>0</v>
          </cell>
        </row>
        <row r="1012">
          <cell r="B1012">
            <v>215</v>
          </cell>
          <cell r="C1012" t="str">
            <v>十四、资源勘探工业信息等支出</v>
          </cell>
          <cell r="D1012">
            <v>597</v>
          </cell>
          <cell r="E1012">
            <v>608</v>
          </cell>
          <cell r="F1012">
            <v>608</v>
          </cell>
          <cell r="G1012">
            <v>0</v>
          </cell>
          <cell r="H1012">
            <v>0</v>
          </cell>
          <cell r="I1012">
            <v>0</v>
          </cell>
          <cell r="J1012">
            <v>1133</v>
          </cell>
          <cell r="K1012">
            <v>698</v>
          </cell>
        </row>
        <row r="1012">
          <cell r="M1012">
            <v>34</v>
          </cell>
          <cell r="N1012">
            <v>0</v>
          </cell>
          <cell r="O1012">
            <v>700</v>
          </cell>
          <cell r="P1012">
            <v>-36</v>
          </cell>
        </row>
        <row r="1012">
          <cell r="S1012">
            <v>0</v>
          </cell>
          <cell r="T1012">
            <v>435</v>
          </cell>
          <cell r="U1012">
            <v>1741</v>
          </cell>
          <cell r="V1012">
            <v>1.86348684210526</v>
          </cell>
        </row>
        <row r="1012">
          <cell r="Y1012">
            <v>1741</v>
          </cell>
          <cell r="Z1012">
            <v>0</v>
          </cell>
          <cell r="AA1012">
            <v>1741</v>
          </cell>
        </row>
        <row r="1013">
          <cell r="B1013">
            <v>21501</v>
          </cell>
          <cell r="C1013" t="str">
            <v>   资源勘探开发</v>
          </cell>
          <cell r="D1013">
            <v>31</v>
          </cell>
          <cell r="E1013">
            <v>0</v>
          </cell>
          <cell r="F1013">
            <v>0</v>
          </cell>
          <cell r="G1013">
            <v>0</v>
          </cell>
          <cell r="H1013">
            <v>0</v>
          </cell>
          <cell r="I1013">
            <v>0</v>
          </cell>
          <cell r="J1013">
            <v>0</v>
          </cell>
          <cell r="K1013">
            <v>0</v>
          </cell>
        </row>
        <row r="1013">
          <cell r="S1013">
            <v>0</v>
          </cell>
          <cell r="T1013">
            <v>0</v>
          </cell>
          <cell r="U1013">
            <v>0</v>
          </cell>
        </row>
        <row r="1013">
          <cell r="Y1013">
            <v>0</v>
          </cell>
          <cell r="Z1013">
            <v>0</v>
          </cell>
          <cell r="AA1013">
            <v>0</v>
          </cell>
        </row>
        <row r="1014">
          <cell r="B1014">
            <v>2150101</v>
          </cell>
          <cell r="C1014" t="str">
            <v>     行政运行</v>
          </cell>
          <cell r="D1014">
            <v>31</v>
          </cell>
          <cell r="E1014">
            <v>0</v>
          </cell>
          <cell r="F1014">
            <v>0</v>
          </cell>
          <cell r="G1014">
            <v>0</v>
          </cell>
          <cell r="H1014">
            <v>0</v>
          </cell>
          <cell r="I1014">
            <v>0</v>
          </cell>
          <cell r="J1014">
            <v>0</v>
          </cell>
          <cell r="K1014">
            <v>0</v>
          </cell>
        </row>
        <row r="1014">
          <cell r="S1014">
            <v>0</v>
          </cell>
        </row>
        <row r="1014">
          <cell r="U1014">
            <v>0</v>
          </cell>
        </row>
        <row r="1014">
          <cell r="Y1014">
            <v>0</v>
          </cell>
          <cell r="Z1014">
            <v>0</v>
          </cell>
          <cell r="AA1014">
            <v>0</v>
          </cell>
        </row>
        <row r="1015">
          <cell r="B1015">
            <v>2150102</v>
          </cell>
          <cell r="C1015" t="str">
            <v>     一般行政管理事务</v>
          </cell>
          <cell r="D1015">
            <v>0</v>
          </cell>
          <cell r="E1015">
            <v>0</v>
          </cell>
          <cell r="F1015">
            <v>0</v>
          </cell>
          <cell r="G1015">
            <v>0</v>
          </cell>
          <cell r="H1015">
            <v>0</v>
          </cell>
          <cell r="I1015">
            <v>0</v>
          </cell>
          <cell r="J1015">
            <v>0</v>
          </cell>
          <cell r="K1015">
            <v>0</v>
          </cell>
        </row>
        <row r="1015">
          <cell r="S1015">
            <v>0</v>
          </cell>
        </row>
        <row r="1015">
          <cell r="U1015">
            <v>0</v>
          </cell>
        </row>
        <row r="1015">
          <cell r="Y1015">
            <v>0</v>
          </cell>
          <cell r="Z1015">
            <v>0</v>
          </cell>
          <cell r="AA1015">
            <v>0</v>
          </cell>
        </row>
        <row r="1016">
          <cell r="B1016">
            <v>2150103</v>
          </cell>
          <cell r="C1016" t="str">
            <v>     机关服务</v>
          </cell>
          <cell r="D1016">
            <v>0</v>
          </cell>
          <cell r="E1016">
            <v>0</v>
          </cell>
          <cell r="F1016">
            <v>0</v>
          </cell>
          <cell r="G1016">
            <v>0</v>
          </cell>
          <cell r="H1016">
            <v>0</v>
          </cell>
          <cell r="I1016">
            <v>0</v>
          </cell>
          <cell r="J1016">
            <v>0</v>
          </cell>
          <cell r="K1016">
            <v>0</v>
          </cell>
        </row>
        <row r="1016">
          <cell r="S1016">
            <v>0</v>
          </cell>
        </row>
        <row r="1016">
          <cell r="U1016">
            <v>0</v>
          </cell>
        </row>
        <row r="1016">
          <cell r="Y1016">
            <v>0</v>
          </cell>
          <cell r="Z1016">
            <v>0</v>
          </cell>
          <cell r="AA1016">
            <v>0</v>
          </cell>
        </row>
        <row r="1017">
          <cell r="B1017">
            <v>2150104</v>
          </cell>
          <cell r="C1017" t="str">
            <v>     煤炭勘探开采和洗选</v>
          </cell>
          <cell r="D1017">
            <v>0</v>
          </cell>
          <cell r="E1017">
            <v>0</v>
          </cell>
          <cell r="F1017">
            <v>0</v>
          </cell>
          <cell r="G1017">
            <v>0</v>
          </cell>
          <cell r="H1017">
            <v>0</v>
          </cell>
          <cell r="I1017">
            <v>0</v>
          </cell>
          <cell r="J1017">
            <v>0</v>
          </cell>
          <cell r="K1017">
            <v>0</v>
          </cell>
        </row>
        <row r="1017">
          <cell r="S1017">
            <v>0</v>
          </cell>
        </row>
        <row r="1017">
          <cell r="U1017">
            <v>0</v>
          </cell>
        </row>
        <row r="1017">
          <cell r="Y1017">
            <v>0</v>
          </cell>
          <cell r="Z1017">
            <v>0</v>
          </cell>
          <cell r="AA1017">
            <v>0</v>
          </cell>
        </row>
        <row r="1018">
          <cell r="B1018">
            <v>2150105</v>
          </cell>
          <cell r="C1018" t="str">
            <v>     石油和天然气勘探开采</v>
          </cell>
          <cell r="D1018">
            <v>0</v>
          </cell>
          <cell r="E1018">
            <v>0</v>
          </cell>
          <cell r="F1018">
            <v>0</v>
          </cell>
          <cell r="G1018">
            <v>0</v>
          </cell>
          <cell r="H1018">
            <v>0</v>
          </cell>
          <cell r="I1018">
            <v>0</v>
          </cell>
          <cell r="J1018">
            <v>0</v>
          </cell>
          <cell r="K1018">
            <v>0</v>
          </cell>
        </row>
        <row r="1018">
          <cell r="S1018">
            <v>0</v>
          </cell>
        </row>
        <row r="1018">
          <cell r="U1018">
            <v>0</v>
          </cell>
        </row>
        <row r="1018">
          <cell r="Y1018">
            <v>0</v>
          </cell>
          <cell r="Z1018">
            <v>0</v>
          </cell>
          <cell r="AA1018">
            <v>0</v>
          </cell>
        </row>
        <row r="1019">
          <cell r="B1019">
            <v>2150106</v>
          </cell>
          <cell r="C1019" t="str">
            <v>     黑色金属矿勘探和采选</v>
          </cell>
          <cell r="D1019">
            <v>0</v>
          </cell>
          <cell r="E1019">
            <v>0</v>
          </cell>
          <cell r="F1019">
            <v>0</v>
          </cell>
          <cell r="G1019">
            <v>0</v>
          </cell>
          <cell r="H1019">
            <v>0</v>
          </cell>
          <cell r="I1019">
            <v>0</v>
          </cell>
          <cell r="J1019">
            <v>0</v>
          </cell>
          <cell r="K1019">
            <v>0</v>
          </cell>
        </row>
        <row r="1019">
          <cell r="S1019">
            <v>0</v>
          </cell>
        </row>
        <row r="1019">
          <cell r="U1019">
            <v>0</v>
          </cell>
        </row>
        <row r="1019">
          <cell r="Y1019">
            <v>0</v>
          </cell>
          <cell r="Z1019">
            <v>0</v>
          </cell>
          <cell r="AA1019">
            <v>0</v>
          </cell>
        </row>
        <row r="1020">
          <cell r="B1020">
            <v>2150107</v>
          </cell>
          <cell r="C1020" t="str">
            <v>     有色金属矿勘探和采选</v>
          </cell>
          <cell r="D1020">
            <v>0</v>
          </cell>
          <cell r="E1020">
            <v>0</v>
          </cell>
          <cell r="F1020">
            <v>0</v>
          </cell>
          <cell r="G1020">
            <v>0</v>
          </cell>
          <cell r="H1020">
            <v>0</v>
          </cell>
          <cell r="I1020">
            <v>0</v>
          </cell>
          <cell r="J1020">
            <v>0</v>
          </cell>
          <cell r="K1020">
            <v>0</v>
          </cell>
        </row>
        <row r="1020">
          <cell r="S1020">
            <v>0</v>
          </cell>
        </row>
        <row r="1020">
          <cell r="U1020">
            <v>0</v>
          </cell>
        </row>
        <row r="1020">
          <cell r="Y1020">
            <v>0</v>
          </cell>
          <cell r="Z1020">
            <v>0</v>
          </cell>
          <cell r="AA1020">
            <v>0</v>
          </cell>
        </row>
        <row r="1021">
          <cell r="B1021">
            <v>2150108</v>
          </cell>
          <cell r="C1021" t="str">
            <v>     非金属矿勘探和采选</v>
          </cell>
          <cell r="D1021">
            <v>0</v>
          </cell>
          <cell r="E1021">
            <v>0</v>
          </cell>
          <cell r="F1021">
            <v>0</v>
          </cell>
          <cell r="G1021">
            <v>0</v>
          </cell>
          <cell r="H1021">
            <v>0</v>
          </cell>
          <cell r="I1021">
            <v>0</v>
          </cell>
          <cell r="J1021">
            <v>0</v>
          </cell>
          <cell r="K1021">
            <v>0</v>
          </cell>
        </row>
        <row r="1021">
          <cell r="S1021">
            <v>0</v>
          </cell>
        </row>
        <row r="1021">
          <cell r="U1021">
            <v>0</v>
          </cell>
        </row>
        <row r="1021">
          <cell r="Y1021">
            <v>0</v>
          </cell>
          <cell r="Z1021">
            <v>0</v>
          </cell>
          <cell r="AA1021">
            <v>0</v>
          </cell>
        </row>
        <row r="1022">
          <cell r="B1022">
            <v>2150199</v>
          </cell>
          <cell r="C1022" t="str">
            <v>     其他资源勘探业支出</v>
          </cell>
          <cell r="D1022">
            <v>0</v>
          </cell>
          <cell r="E1022">
            <v>0</v>
          </cell>
          <cell r="F1022">
            <v>0</v>
          </cell>
          <cell r="G1022">
            <v>0</v>
          </cell>
          <cell r="H1022">
            <v>0</v>
          </cell>
          <cell r="I1022">
            <v>0</v>
          </cell>
          <cell r="J1022">
            <v>0</v>
          </cell>
          <cell r="K1022">
            <v>0</v>
          </cell>
        </row>
        <row r="1022">
          <cell r="S1022">
            <v>0</v>
          </cell>
        </row>
        <row r="1022">
          <cell r="U1022">
            <v>0</v>
          </cell>
        </row>
        <row r="1022">
          <cell r="Y1022">
            <v>0</v>
          </cell>
          <cell r="Z1022">
            <v>0</v>
          </cell>
          <cell r="AA1022">
            <v>0</v>
          </cell>
        </row>
        <row r="1023">
          <cell r="B1023">
            <v>21502</v>
          </cell>
          <cell r="C1023" t="str">
            <v>   制造业</v>
          </cell>
          <cell r="D1023">
            <v>0</v>
          </cell>
          <cell r="E1023">
            <v>0</v>
          </cell>
          <cell r="F1023">
            <v>0</v>
          </cell>
          <cell r="G1023">
            <v>0</v>
          </cell>
          <cell r="H1023">
            <v>0</v>
          </cell>
          <cell r="I1023">
            <v>0</v>
          </cell>
          <cell r="J1023">
            <v>0</v>
          </cell>
          <cell r="K1023">
            <v>0</v>
          </cell>
        </row>
        <row r="1023">
          <cell r="S1023">
            <v>0</v>
          </cell>
          <cell r="T1023">
            <v>0</v>
          </cell>
          <cell r="U1023">
            <v>0</v>
          </cell>
        </row>
        <row r="1023">
          <cell r="Y1023">
            <v>0</v>
          </cell>
          <cell r="Z1023">
            <v>0</v>
          </cell>
          <cell r="AA1023">
            <v>0</v>
          </cell>
        </row>
        <row r="1024">
          <cell r="B1024">
            <v>2150201</v>
          </cell>
          <cell r="C1024" t="str">
            <v>     行政运行</v>
          </cell>
          <cell r="D1024">
            <v>0</v>
          </cell>
          <cell r="E1024">
            <v>0</v>
          </cell>
          <cell r="F1024">
            <v>0</v>
          </cell>
          <cell r="G1024">
            <v>0</v>
          </cell>
          <cell r="H1024">
            <v>0</v>
          </cell>
          <cell r="I1024">
            <v>0</v>
          </cell>
          <cell r="J1024">
            <v>0</v>
          </cell>
          <cell r="K1024">
            <v>0</v>
          </cell>
        </row>
        <row r="1024">
          <cell r="S1024">
            <v>0</v>
          </cell>
        </row>
        <row r="1024">
          <cell r="U1024">
            <v>0</v>
          </cell>
        </row>
        <row r="1024">
          <cell r="Y1024">
            <v>0</v>
          </cell>
          <cell r="Z1024">
            <v>0</v>
          </cell>
          <cell r="AA1024">
            <v>0</v>
          </cell>
        </row>
        <row r="1025">
          <cell r="B1025">
            <v>2150202</v>
          </cell>
          <cell r="C1025" t="str">
            <v>     一般行政管理事务</v>
          </cell>
          <cell r="D1025">
            <v>0</v>
          </cell>
          <cell r="E1025">
            <v>0</v>
          </cell>
          <cell r="F1025">
            <v>0</v>
          </cell>
          <cell r="G1025">
            <v>0</v>
          </cell>
          <cell r="H1025">
            <v>0</v>
          </cell>
          <cell r="I1025">
            <v>0</v>
          </cell>
          <cell r="J1025">
            <v>0</v>
          </cell>
          <cell r="K1025">
            <v>0</v>
          </cell>
        </row>
        <row r="1025">
          <cell r="S1025">
            <v>0</v>
          </cell>
        </row>
        <row r="1025">
          <cell r="U1025">
            <v>0</v>
          </cell>
        </row>
        <row r="1025">
          <cell r="Y1025">
            <v>0</v>
          </cell>
          <cell r="Z1025">
            <v>0</v>
          </cell>
          <cell r="AA1025">
            <v>0</v>
          </cell>
        </row>
        <row r="1026">
          <cell r="B1026">
            <v>2150203</v>
          </cell>
          <cell r="C1026" t="str">
            <v>     机关服务</v>
          </cell>
          <cell r="D1026">
            <v>0</v>
          </cell>
          <cell r="E1026">
            <v>0</v>
          </cell>
          <cell r="F1026">
            <v>0</v>
          </cell>
          <cell r="G1026">
            <v>0</v>
          </cell>
          <cell r="H1026">
            <v>0</v>
          </cell>
          <cell r="I1026">
            <v>0</v>
          </cell>
          <cell r="J1026">
            <v>0</v>
          </cell>
          <cell r="K1026">
            <v>0</v>
          </cell>
        </row>
        <row r="1026">
          <cell r="S1026">
            <v>0</v>
          </cell>
        </row>
        <row r="1026">
          <cell r="U1026">
            <v>0</v>
          </cell>
        </row>
        <row r="1026">
          <cell r="Y1026">
            <v>0</v>
          </cell>
          <cell r="Z1026">
            <v>0</v>
          </cell>
          <cell r="AA1026">
            <v>0</v>
          </cell>
        </row>
        <row r="1027">
          <cell r="B1027">
            <v>2150204</v>
          </cell>
          <cell r="C1027" t="str">
            <v>     纺织业</v>
          </cell>
          <cell r="D1027">
            <v>0</v>
          </cell>
          <cell r="E1027">
            <v>0</v>
          </cell>
          <cell r="F1027">
            <v>0</v>
          </cell>
          <cell r="G1027">
            <v>0</v>
          </cell>
          <cell r="H1027">
            <v>0</v>
          </cell>
          <cell r="I1027">
            <v>0</v>
          </cell>
          <cell r="J1027">
            <v>0</v>
          </cell>
          <cell r="K1027">
            <v>0</v>
          </cell>
        </row>
        <row r="1027">
          <cell r="S1027">
            <v>0</v>
          </cell>
        </row>
        <row r="1027">
          <cell r="U1027">
            <v>0</v>
          </cell>
        </row>
        <row r="1027">
          <cell r="Y1027">
            <v>0</v>
          </cell>
          <cell r="Z1027">
            <v>0</v>
          </cell>
          <cell r="AA1027">
            <v>0</v>
          </cell>
        </row>
        <row r="1028">
          <cell r="B1028">
            <v>2150205</v>
          </cell>
          <cell r="C1028" t="str">
            <v>     医药制造业</v>
          </cell>
          <cell r="D1028">
            <v>0</v>
          </cell>
          <cell r="E1028">
            <v>0</v>
          </cell>
          <cell r="F1028">
            <v>0</v>
          </cell>
          <cell r="G1028">
            <v>0</v>
          </cell>
          <cell r="H1028">
            <v>0</v>
          </cell>
          <cell r="I1028">
            <v>0</v>
          </cell>
          <cell r="J1028">
            <v>0</v>
          </cell>
          <cell r="K1028">
            <v>0</v>
          </cell>
        </row>
        <row r="1028">
          <cell r="S1028">
            <v>0</v>
          </cell>
        </row>
        <row r="1028">
          <cell r="U1028">
            <v>0</v>
          </cell>
        </row>
        <row r="1028">
          <cell r="Y1028">
            <v>0</v>
          </cell>
          <cell r="Z1028">
            <v>0</v>
          </cell>
          <cell r="AA1028">
            <v>0</v>
          </cell>
        </row>
        <row r="1029">
          <cell r="B1029">
            <v>2150206</v>
          </cell>
          <cell r="C1029" t="str">
            <v>     非金属矿物制品业</v>
          </cell>
          <cell r="D1029">
            <v>0</v>
          </cell>
          <cell r="E1029">
            <v>0</v>
          </cell>
          <cell r="F1029">
            <v>0</v>
          </cell>
          <cell r="G1029">
            <v>0</v>
          </cell>
          <cell r="H1029">
            <v>0</v>
          </cell>
          <cell r="I1029">
            <v>0</v>
          </cell>
          <cell r="J1029">
            <v>0</v>
          </cell>
          <cell r="K1029">
            <v>0</v>
          </cell>
        </row>
        <row r="1029">
          <cell r="S1029">
            <v>0</v>
          </cell>
        </row>
        <row r="1029">
          <cell r="U1029">
            <v>0</v>
          </cell>
        </row>
        <row r="1029">
          <cell r="Y1029">
            <v>0</v>
          </cell>
          <cell r="Z1029">
            <v>0</v>
          </cell>
          <cell r="AA1029">
            <v>0</v>
          </cell>
        </row>
        <row r="1030">
          <cell r="B1030">
            <v>2150207</v>
          </cell>
          <cell r="C1030" t="str">
            <v>     通信设备、计算机及其他电子设备制造业</v>
          </cell>
          <cell r="D1030">
            <v>0</v>
          </cell>
          <cell r="E1030">
            <v>0</v>
          </cell>
          <cell r="F1030">
            <v>0</v>
          </cell>
          <cell r="G1030">
            <v>0</v>
          </cell>
          <cell r="H1030">
            <v>0</v>
          </cell>
          <cell r="I1030">
            <v>0</v>
          </cell>
          <cell r="J1030">
            <v>0</v>
          </cell>
          <cell r="K1030">
            <v>0</v>
          </cell>
        </row>
        <row r="1030">
          <cell r="S1030">
            <v>0</v>
          </cell>
        </row>
        <row r="1030">
          <cell r="U1030">
            <v>0</v>
          </cell>
        </row>
        <row r="1030">
          <cell r="Y1030">
            <v>0</v>
          </cell>
          <cell r="Z1030">
            <v>0</v>
          </cell>
          <cell r="AA1030">
            <v>0</v>
          </cell>
        </row>
        <row r="1031">
          <cell r="B1031">
            <v>2150208</v>
          </cell>
          <cell r="C1031" t="str">
            <v>     交通运输设备制造业</v>
          </cell>
          <cell r="D1031">
            <v>0</v>
          </cell>
          <cell r="E1031">
            <v>0</v>
          </cell>
          <cell r="F1031">
            <v>0</v>
          </cell>
          <cell r="G1031">
            <v>0</v>
          </cell>
          <cell r="H1031">
            <v>0</v>
          </cell>
          <cell r="I1031">
            <v>0</v>
          </cell>
          <cell r="J1031">
            <v>0</v>
          </cell>
          <cell r="K1031">
            <v>0</v>
          </cell>
        </row>
        <row r="1031">
          <cell r="S1031">
            <v>0</v>
          </cell>
        </row>
        <row r="1031">
          <cell r="U1031">
            <v>0</v>
          </cell>
        </row>
        <row r="1031">
          <cell r="Y1031">
            <v>0</v>
          </cell>
          <cell r="Z1031">
            <v>0</v>
          </cell>
          <cell r="AA1031">
            <v>0</v>
          </cell>
        </row>
        <row r="1032">
          <cell r="B1032">
            <v>2150209</v>
          </cell>
          <cell r="C1032" t="str">
            <v>     电气机械及器材制造业</v>
          </cell>
          <cell r="D1032">
            <v>0</v>
          </cell>
          <cell r="E1032">
            <v>0</v>
          </cell>
          <cell r="F1032">
            <v>0</v>
          </cell>
          <cell r="G1032">
            <v>0</v>
          </cell>
          <cell r="H1032">
            <v>0</v>
          </cell>
          <cell r="I1032">
            <v>0</v>
          </cell>
          <cell r="J1032">
            <v>0</v>
          </cell>
          <cell r="K1032">
            <v>0</v>
          </cell>
        </row>
        <row r="1032">
          <cell r="S1032">
            <v>0</v>
          </cell>
        </row>
        <row r="1032">
          <cell r="U1032">
            <v>0</v>
          </cell>
        </row>
        <row r="1032">
          <cell r="Y1032">
            <v>0</v>
          </cell>
          <cell r="Z1032">
            <v>0</v>
          </cell>
          <cell r="AA1032">
            <v>0</v>
          </cell>
        </row>
        <row r="1033">
          <cell r="B1033">
            <v>2150210</v>
          </cell>
          <cell r="C1033" t="str">
            <v>     工艺品及其他制造业</v>
          </cell>
          <cell r="D1033">
            <v>0</v>
          </cell>
          <cell r="E1033">
            <v>0</v>
          </cell>
          <cell r="F1033">
            <v>0</v>
          </cell>
          <cell r="G1033">
            <v>0</v>
          </cell>
          <cell r="H1033">
            <v>0</v>
          </cell>
          <cell r="I1033">
            <v>0</v>
          </cell>
          <cell r="J1033">
            <v>0</v>
          </cell>
          <cell r="K1033">
            <v>0</v>
          </cell>
        </row>
        <row r="1033">
          <cell r="S1033">
            <v>0</v>
          </cell>
        </row>
        <row r="1033">
          <cell r="U1033">
            <v>0</v>
          </cell>
        </row>
        <row r="1033">
          <cell r="Y1033">
            <v>0</v>
          </cell>
          <cell r="Z1033">
            <v>0</v>
          </cell>
          <cell r="AA1033">
            <v>0</v>
          </cell>
        </row>
        <row r="1034">
          <cell r="B1034">
            <v>2150212</v>
          </cell>
          <cell r="C1034" t="str">
            <v>     石油加工、炼焦及核燃料加工业</v>
          </cell>
          <cell r="D1034">
            <v>0</v>
          </cell>
          <cell r="E1034">
            <v>0</v>
          </cell>
          <cell r="F1034">
            <v>0</v>
          </cell>
          <cell r="G1034">
            <v>0</v>
          </cell>
          <cell r="H1034">
            <v>0</v>
          </cell>
          <cell r="I1034">
            <v>0</v>
          </cell>
          <cell r="J1034">
            <v>0</v>
          </cell>
          <cell r="K1034">
            <v>0</v>
          </cell>
        </row>
        <row r="1034">
          <cell r="S1034">
            <v>0</v>
          </cell>
        </row>
        <row r="1034">
          <cell r="U1034">
            <v>0</v>
          </cell>
        </row>
        <row r="1034">
          <cell r="Y1034">
            <v>0</v>
          </cell>
          <cell r="Z1034">
            <v>0</v>
          </cell>
          <cell r="AA1034">
            <v>0</v>
          </cell>
        </row>
        <row r="1035">
          <cell r="B1035">
            <v>2150213</v>
          </cell>
          <cell r="C1035" t="str">
            <v>     化学原料及化学制品制造业</v>
          </cell>
          <cell r="D1035">
            <v>0</v>
          </cell>
          <cell r="E1035">
            <v>0</v>
          </cell>
          <cell r="F1035">
            <v>0</v>
          </cell>
          <cell r="G1035">
            <v>0</v>
          </cell>
          <cell r="H1035">
            <v>0</v>
          </cell>
          <cell r="I1035">
            <v>0</v>
          </cell>
          <cell r="J1035">
            <v>0</v>
          </cell>
          <cell r="K1035">
            <v>0</v>
          </cell>
        </row>
        <row r="1035">
          <cell r="S1035">
            <v>0</v>
          </cell>
        </row>
        <row r="1035">
          <cell r="U1035">
            <v>0</v>
          </cell>
        </row>
        <row r="1035">
          <cell r="Y1035">
            <v>0</v>
          </cell>
          <cell r="Z1035">
            <v>0</v>
          </cell>
          <cell r="AA1035">
            <v>0</v>
          </cell>
        </row>
        <row r="1036">
          <cell r="B1036">
            <v>2150214</v>
          </cell>
          <cell r="C1036" t="str">
            <v>     黑色金属冶炼及压延加工业</v>
          </cell>
          <cell r="D1036">
            <v>0</v>
          </cell>
          <cell r="E1036">
            <v>0</v>
          </cell>
          <cell r="F1036">
            <v>0</v>
          </cell>
          <cell r="G1036">
            <v>0</v>
          </cell>
          <cell r="H1036">
            <v>0</v>
          </cell>
          <cell r="I1036">
            <v>0</v>
          </cell>
          <cell r="J1036">
            <v>0</v>
          </cell>
          <cell r="K1036">
            <v>0</v>
          </cell>
        </row>
        <row r="1036">
          <cell r="S1036">
            <v>0</v>
          </cell>
        </row>
        <row r="1036">
          <cell r="U1036">
            <v>0</v>
          </cell>
        </row>
        <row r="1036">
          <cell r="Y1036">
            <v>0</v>
          </cell>
          <cell r="Z1036">
            <v>0</v>
          </cell>
          <cell r="AA1036">
            <v>0</v>
          </cell>
        </row>
        <row r="1037">
          <cell r="B1037">
            <v>2150215</v>
          </cell>
          <cell r="C1037" t="str">
            <v>     有色金属冶炼及压延加工业</v>
          </cell>
          <cell r="D1037">
            <v>0</v>
          </cell>
          <cell r="E1037">
            <v>0</v>
          </cell>
          <cell r="F1037">
            <v>0</v>
          </cell>
          <cell r="G1037">
            <v>0</v>
          </cell>
          <cell r="H1037">
            <v>0</v>
          </cell>
          <cell r="I1037">
            <v>0</v>
          </cell>
          <cell r="J1037">
            <v>0</v>
          </cell>
          <cell r="K1037">
            <v>0</v>
          </cell>
        </row>
        <row r="1037">
          <cell r="S1037">
            <v>0</v>
          </cell>
        </row>
        <row r="1037">
          <cell r="U1037">
            <v>0</v>
          </cell>
        </row>
        <row r="1037">
          <cell r="Y1037">
            <v>0</v>
          </cell>
          <cell r="Z1037">
            <v>0</v>
          </cell>
          <cell r="AA1037">
            <v>0</v>
          </cell>
        </row>
        <row r="1038">
          <cell r="B1038">
            <v>2150299</v>
          </cell>
          <cell r="C1038" t="str">
            <v>     其他制造业支出</v>
          </cell>
          <cell r="D1038">
            <v>0</v>
          </cell>
          <cell r="E1038">
            <v>0</v>
          </cell>
          <cell r="F1038">
            <v>0</v>
          </cell>
          <cell r="G1038">
            <v>0</v>
          </cell>
          <cell r="H1038">
            <v>0</v>
          </cell>
          <cell r="I1038">
            <v>0</v>
          </cell>
          <cell r="J1038">
            <v>0</v>
          </cell>
          <cell r="K1038">
            <v>0</v>
          </cell>
        </row>
        <row r="1038">
          <cell r="S1038">
            <v>0</v>
          </cell>
        </row>
        <row r="1038">
          <cell r="U1038">
            <v>0</v>
          </cell>
        </row>
        <row r="1038">
          <cell r="Y1038">
            <v>0</v>
          </cell>
          <cell r="Z1038">
            <v>0</v>
          </cell>
          <cell r="AA1038">
            <v>0</v>
          </cell>
        </row>
        <row r="1039">
          <cell r="B1039">
            <v>21503</v>
          </cell>
          <cell r="C1039" t="str">
            <v>   建筑业</v>
          </cell>
          <cell r="D1039">
            <v>0</v>
          </cell>
          <cell r="E1039">
            <v>0</v>
          </cell>
          <cell r="F1039">
            <v>0</v>
          </cell>
          <cell r="G1039">
            <v>0</v>
          </cell>
          <cell r="H1039">
            <v>0</v>
          </cell>
          <cell r="I1039">
            <v>0</v>
          </cell>
          <cell r="J1039">
            <v>0</v>
          </cell>
          <cell r="K1039">
            <v>0</v>
          </cell>
        </row>
        <row r="1039">
          <cell r="S1039">
            <v>0</v>
          </cell>
          <cell r="T1039">
            <v>0</v>
          </cell>
          <cell r="U1039">
            <v>0</v>
          </cell>
        </row>
        <row r="1039">
          <cell r="Y1039">
            <v>0</v>
          </cell>
          <cell r="Z1039">
            <v>0</v>
          </cell>
          <cell r="AA1039">
            <v>0</v>
          </cell>
        </row>
        <row r="1040">
          <cell r="B1040">
            <v>2150301</v>
          </cell>
          <cell r="C1040" t="str">
            <v>     行政运行</v>
          </cell>
          <cell r="D1040">
            <v>0</v>
          </cell>
          <cell r="E1040">
            <v>0</v>
          </cell>
          <cell r="F1040">
            <v>0</v>
          </cell>
          <cell r="G1040">
            <v>0</v>
          </cell>
          <cell r="H1040">
            <v>0</v>
          </cell>
          <cell r="I1040">
            <v>0</v>
          </cell>
          <cell r="J1040">
            <v>0</v>
          </cell>
          <cell r="K1040">
            <v>0</v>
          </cell>
        </row>
        <row r="1040">
          <cell r="S1040">
            <v>0</v>
          </cell>
        </row>
        <row r="1040">
          <cell r="U1040">
            <v>0</v>
          </cell>
        </row>
        <row r="1040">
          <cell r="Y1040">
            <v>0</v>
          </cell>
          <cell r="Z1040">
            <v>0</v>
          </cell>
          <cell r="AA1040">
            <v>0</v>
          </cell>
        </row>
        <row r="1041">
          <cell r="B1041">
            <v>2150302</v>
          </cell>
          <cell r="C1041" t="str">
            <v>     一般行政管理事务</v>
          </cell>
          <cell r="D1041">
            <v>0</v>
          </cell>
          <cell r="E1041">
            <v>0</v>
          </cell>
          <cell r="F1041">
            <v>0</v>
          </cell>
          <cell r="G1041">
            <v>0</v>
          </cell>
          <cell r="H1041">
            <v>0</v>
          </cell>
          <cell r="I1041">
            <v>0</v>
          </cell>
          <cell r="J1041">
            <v>0</v>
          </cell>
          <cell r="K1041">
            <v>0</v>
          </cell>
        </row>
        <row r="1041">
          <cell r="S1041">
            <v>0</v>
          </cell>
        </row>
        <row r="1041">
          <cell r="U1041">
            <v>0</v>
          </cell>
        </row>
        <row r="1041">
          <cell r="Y1041">
            <v>0</v>
          </cell>
          <cell r="Z1041">
            <v>0</v>
          </cell>
          <cell r="AA1041">
            <v>0</v>
          </cell>
        </row>
        <row r="1042">
          <cell r="B1042">
            <v>2150303</v>
          </cell>
          <cell r="C1042" t="str">
            <v>     机关服务</v>
          </cell>
          <cell r="D1042">
            <v>0</v>
          </cell>
          <cell r="E1042">
            <v>0</v>
          </cell>
          <cell r="F1042">
            <v>0</v>
          </cell>
          <cell r="G1042">
            <v>0</v>
          </cell>
          <cell r="H1042">
            <v>0</v>
          </cell>
          <cell r="I1042">
            <v>0</v>
          </cell>
          <cell r="J1042">
            <v>0</v>
          </cell>
          <cell r="K1042">
            <v>0</v>
          </cell>
        </row>
        <row r="1042">
          <cell r="S1042">
            <v>0</v>
          </cell>
        </row>
        <row r="1042">
          <cell r="U1042">
            <v>0</v>
          </cell>
        </row>
        <row r="1042">
          <cell r="Y1042">
            <v>0</v>
          </cell>
          <cell r="Z1042">
            <v>0</v>
          </cell>
          <cell r="AA1042">
            <v>0</v>
          </cell>
        </row>
        <row r="1043">
          <cell r="B1043">
            <v>2150399</v>
          </cell>
          <cell r="C1043" t="str">
            <v>     其他建筑业支出</v>
          </cell>
          <cell r="D1043">
            <v>0</v>
          </cell>
          <cell r="E1043">
            <v>0</v>
          </cell>
          <cell r="F1043">
            <v>0</v>
          </cell>
          <cell r="G1043">
            <v>0</v>
          </cell>
          <cell r="H1043">
            <v>0</v>
          </cell>
          <cell r="I1043">
            <v>0</v>
          </cell>
          <cell r="J1043">
            <v>0</v>
          </cell>
          <cell r="K1043">
            <v>0</v>
          </cell>
        </row>
        <row r="1043">
          <cell r="S1043">
            <v>0</v>
          </cell>
        </row>
        <row r="1043">
          <cell r="U1043">
            <v>0</v>
          </cell>
        </row>
        <row r="1043">
          <cell r="Y1043">
            <v>0</v>
          </cell>
          <cell r="Z1043">
            <v>0</v>
          </cell>
          <cell r="AA1043">
            <v>0</v>
          </cell>
        </row>
        <row r="1044">
          <cell r="B1044">
            <v>21505</v>
          </cell>
          <cell r="C1044" t="str">
            <v>   工业和信息产业监管</v>
          </cell>
          <cell r="D1044">
            <v>566</v>
          </cell>
          <cell r="E1044">
            <v>572</v>
          </cell>
          <cell r="F1044">
            <v>572</v>
          </cell>
          <cell r="G1044">
            <v>0</v>
          </cell>
          <cell r="H1044">
            <v>0</v>
          </cell>
          <cell r="I1044">
            <v>0</v>
          </cell>
          <cell r="J1044">
            <v>469</v>
          </cell>
          <cell r="K1044">
            <v>34</v>
          </cell>
        </row>
        <row r="1044">
          <cell r="M1044">
            <v>34</v>
          </cell>
        </row>
        <row r="1044">
          <cell r="P1044">
            <v>0</v>
          </cell>
        </row>
        <row r="1044">
          <cell r="S1044">
            <v>0</v>
          </cell>
          <cell r="T1044">
            <v>435</v>
          </cell>
          <cell r="U1044">
            <v>1041</v>
          </cell>
          <cell r="V1044">
            <v>0.81993006993007</v>
          </cell>
        </row>
        <row r="1044">
          <cell r="Y1044">
            <v>1041</v>
          </cell>
          <cell r="Z1044">
            <v>0</v>
          </cell>
          <cell r="AA1044">
            <v>1041</v>
          </cell>
        </row>
        <row r="1045">
          <cell r="B1045">
            <v>2150501</v>
          </cell>
          <cell r="C1045" t="str">
            <v>     行政运行</v>
          </cell>
          <cell r="D1045">
            <v>393</v>
          </cell>
          <cell r="E1045">
            <v>425</v>
          </cell>
          <cell r="F1045">
            <v>425</v>
          </cell>
          <cell r="G1045">
            <v>0</v>
          </cell>
          <cell r="H1045">
            <v>0</v>
          </cell>
          <cell r="I1045">
            <v>0</v>
          </cell>
          <cell r="J1045">
            <v>-2</v>
          </cell>
          <cell r="K1045">
            <v>-2</v>
          </cell>
        </row>
        <row r="1045">
          <cell r="M1045">
            <v>-2</v>
          </cell>
        </row>
        <row r="1045">
          <cell r="S1045">
            <v>0</v>
          </cell>
        </row>
        <row r="1045">
          <cell r="U1045">
            <v>423</v>
          </cell>
          <cell r="V1045">
            <v>-0.00470588235294118</v>
          </cell>
        </row>
        <row r="1045">
          <cell r="Y1045">
            <v>423</v>
          </cell>
          <cell r="Z1045">
            <v>0</v>
          </cell>
          <cell r="AA1045">
            <v>423</v>
          </cell>
        </row>
        <row r="1046">
          <cell r="B1046">
            <v>2150502</v>
          </cell>
          <cell r="C1046" t="str">
            <v>     一般行政管理事务</v>
          </cell>
          <cell r="D1046">
            <v>0</v>
          </cell>
          <cell r="E1046">
            <v>0</v>
          </cell>
          <cell r="F1046">
            <v>0</v>
          </cell>
          <cell r="G1046">
            <v>0</v>
          </cell>
          <cell r="H1046">
            <v>0</v>
          </cell>
          <cell r="I1046">
            <v>0</v>
          </cell>
          <cell r="J1046">
            <v>0</v>
          </cell>
          <cell r="K1046">
            <v>0</v>
          </cell>
        </row>
        <row r="1046">
          <cell r="S1046">
            <v>0</v>
          </cell>
        </row>
        <row r="1046">
          <cell r="U1046">
            <v>0</v>
          </cell>
        </row>
        <row r="1046">
          <cell r="Y1046">
            <v>0</v>
          </cell>
          <cell r="Z1046">
            <v>0</v>
          </cell>
          <cell r="AA1046">
            <v>0</v>
          </cell>
        </row>
        <row r="1047">
          <cell r="B1047">
            <v>2150503</v>
          </cell>
          <cell r="C1047" t="str">
            <v>     机关服务</v>
          </cell>
          <cell r="D1047">
            <v>0</v>
          </cell>
          <cell r="E1047">
            <v>0</v>
          </cell>
          <cell r="F1047">
            <v>0</v>
          </cell>
          <cell r="G1047">
            <v>0</v>
          </cell>
          <cell r="H1047">
            <v>0</v>
          </cell>
          <cell r="I1047">
            <v>0</v>
          </cell>
          <cell r="J1047">
            <v>0</v>
          </cell>
          <cell r="K1047">
            <v>0</v>
          </cell>
        </row>
        <row r="1047">
          <cell r="S1047">
            <v>0</v>
          </cell>
        </row>
        <row r="1047">
          <cell r="U1047">
            <v>0</v>
          </cell>
        </row>
        <row r="1047">
          <cell r="Y1047">
            <v>0</v>
          </cell>
          <cell r="Z1047">
            <v>0</v>
          </cell>
          <cell r="AA1047">
            <v>0</v>
          </cell>
        </row>
        <row r="1048">
          <cell r="B1048">
            <v>2150505</v>
          </cell>
          <cell r="C1048" t="str">
            <v>     战备应急</v>
          </cell>
          <cell r="D1048">
            <v>0</v>
          </cell>
          <cell r="E1048">
            <v>0</v>
          </cell>
          <cell r="F1048">
            <v>0</v>
          </cell>
          <cell r="G1048">
            <v>0</v>
          </cell>
          <cell r="H1048">
            <v>0</v>
          </cell>
          <cell r="I1048">
            <v>0</v>
          </cell>
          <cell r="J1048">
            <v>0</v>
          </cell>
          <cell r="K1048">
            <v>0</v>
          </cell>
        </row>
        <row r="1048">
          <cell r="S1048">
            <v>0</v>
          </cell>
        </row>
        <row r="1048">
          <cell r="U1048">
            <v>0</v>
          </cell>
        </row>
        <row r="1048">
          <cell r="Y1048">
            <v>0</v>
          </cell>
          <cell r="Z1048">
            <v>0</v>
          </cell>
          <cell r="AA1048">
            <v>0</v>
          </cell>
        </row>
        <row r="1049">
          <cell r="B1049">
            <v>2150506</v>
          </cell>
          <cell r="C1049" t="str">
            <v>     信息安全建设</v>
          </cell>
        </row>
        <row r="1049">
          <cell r="E1049">
            <v>0</v>
          </cell>
          <cell r="F1049">
            <v>0</v>
          </cell>
          <cell r="G1049">
            <v>0</v>
          </cell>
          <cell r="H1049">
            <v>0</v>
          </cell>
          <cell r="I1049">
            <v>0</v>
          </cell>
          <cell r="J1049">
            <v>0</v>
          </cell>
          <cell r="K1049">
            <v>0</v>
          </cell>
        </row>
        <row r="1049">
          <cell r="S1049">
            <v>0</v>
          </cell>
        </row>
        <row r="1049">
          <cell r="U1049">
            <v>0</v>
          </cell>
        </row>
        <row r="1049">
          <cell r="Y1049">
            <v>0</v>
          </cell>
          <cell r="Z1049">
            <v>0</v>
          </cell>
          <cell r="AA1049">
            <v>0</v>
          </cell>
        </row>
        <row r="1050">
          <cell r="B1050">
            <v>2150507</v>
          </cell>
          <cell r="C1050" t="str">
            <v>     专用通信</v>
          </cell>
          <cell r="D1050">
            <v>0</v>
          </cell>
          <cell r="E1050">
            <v>0</v>
          </cell>
          <cell r="F1050">
            <v>0</v>
          </cell>
          <cell r="G1050">
            <v>0</v>
          </cell>
          <cell r="H1050">
            <v>0</v>
          </cell>
          <cell r="I1050">
            <v>0</v>
          </cell>
          <cell r="J1050">
            <v>0</v>
          </cell>
          <cell r="K1050">
            <v>0</v>
          </cell>
        </row>
        <row r="1050">
          <cell r="S1050">
            <v>0</v>
          </cell>
        </row>
        <row r="1050">
          <cell r="U1050">
            <v>0</v>
          </cell>
        </row>
        <row r="1050">
          <cell r="Y1050">
            <v>0</v>
          </cell>
          <cell r="Z1050">
            <v>0</v>
          </cell>
          <cell r="AA1050">
            <v>0</v>
          </cell>
        </row>
        <row r="1051">
          <cell r="B1051">
            <v>2150508</v>
          </cell>
          <cell r="C1051" t="str">
            <v>     无线电及信息通信监管</v>
          </cell>
          <cell r="D1051">
            <v>0</v>
          </cell>
          <cell r="E1051">
            <v>0</v>
          </cell>
          <cell r="F1051">
            <v>0</v>
          </cell>
          <cell r="G1051">
            <v>0</v>
          </cell>
          <cell r="H1051">
            <v>0</v>
          </cell>
          <cell r="I1051">
            <v>0</v>
          </cell>
          <cell r="J1051">
            <v>0</v>
          </cell>
          <cell r="K1051">
            <v>0</v>
          </cell>
        </row>
        <row r="1051">
          <cell r="S1051">
            <v>0</v>
          </cell>
        </row>
        <row r="1051">
          <cell r="U1051">
            <v>0</v>
          </cell>
        </row>
        <row r="1051">
          <cell r="Y1051">
            <v>0</v>
          </cell>
          <cell r="Z1051">
            <v>0</v>
          </cell>
          <cell r="AA1051">
            <v>0</v>
          </cell>
        </row>
        <row r="1052">
          <cell r="B1052">
            <v>2150509</v>
          </cell>
          <cell r="C1052" t="str">
            <v>     工业和信息产业战略研究与标准制定</v>
          </cell>
        </row>
        <row r="1052">
          <cell r="E1052">
            <v>0</v>
          </cell>
          <cell r="F1052">
            <v>0</v>
          </cell>
          <cell r="G1052">
            <v>0</v>
          </cell>
          <cell r="H1052">
            <v>0</v>
          </cell>
          <cell r="I1052">
            <v>0</v>
          </cell>
          <cell r="J1052">
            <v>0</v>
          </cell>
          <cell r="K1052">
            <v>0</v>
          </cell>
        </row>
        <row r="1052">
          <cell r="S1052">
            <v>0</v>
          </cell>
        </row>
        <row r="1052">
          <cell r="U1052">
            <v>0</v>
          </cell>
        </row>
        <row r="1052">
          <cell r="Y1052">
            <v>0</v>
          </cell>
          <cell r="Z1052">
            <v>0</v>
          </cell>
          <cell r="AA1052">
            <v>0</v>
          </cell>
        </row>
        <row r="1053">
          <cell r="B1053">
            <v>2150510</v>
          </cell>
          <cell r="C1053" t="str">
            <v>     工业和信息产业支持</v>
          </cell>
        </row>
        <row r="1053">
          <cell r="E1053">
            <v>0</v>
          </cell>
          <cell r="F1053">
            <v>0</v>
          </cell>
          <cell r="G1053">
            <v>0</v>
          </cell>
          <cell r="H1053">
            <v>0</v>
          </cell>
          <cell r="I1053">
            <v>0</v>
          </cell>
          <cell r="J1053">
            <v>0</v>
          </cell>
          <cell r="K1053">
            <v>0</v>
          </cell>
        </row>
        <row r="1053">
          <cell r="S1053">
            <v>0</v>
          </cell>
        </row>
        <row r="1053">
          <cell r="U1053">
            <v>0</v>
          </cell>
        </row>
        <row r="1053">
          <cell r="Y1053">
            <v>0</v>
          </cell>
          <cell r="Z1053">
            <v>0</v>
          </cell>
          <cell r="AA1053">
            <v>0</v>
          </cell>
        </row>
        <row r="1054">
          <cell r="B1054">
            <v>2150511</v>
          </cell>
          <cell r="C1054" t="str">
            <v>     电子专项工程</v>
          </cell>
        </row>
        <row r="1054">
          <cell r="E1054">
            <v>0</v>
          </cell>
          <cell r="F1054">
            <v>0</v>
          </cell>
          <cell r="G1054">
            <v>0</v>
          </cell>
          <cell r="H1054">
            <v>0</v>
          </cell>
          <cell r="I1054">
            <v>0</v>
          </cell>
          <cell r="J1054">
            <v>0</v>
          </cell>
          <cell r="K1054">
            <v>0</v>
          </cell>
        </row>
        <row r="1054">
          <cell r="S1054">
            <v>0</v>
          </cell>
        </row>
        <row r="1054">
          <cell r="U1054">
            <v>0</v>
          </cell>
        </row>
        <row r="1054">
          <cell r="Y1054">
            <v>0</v>
          </cell>
          <cell r="Z1054">
            <v>0</v>
          </cell>
          <cell r="AA1054">
            <v>0</v>
          </cell>
        </row>
        <row r="1055">
          <cell r="B1055">
            <v>2150513</v>
          </cell>
          <cell r="C1055" t="str">
            <v>     行业监管</v>
          </cell>
        </row>
        <row r="1055">
          <cell r="E1055">
            <v>0</v>
          </cell>
          <cell r="F1055">
            <v>0</v>
          </cell>
          <cell r="G1055">
            <v>0</v>
          </cell>
          <cell r="H1055">
            <v>0</v>
          </cell>
          <cell r="I1055">
            <v>0</v>
          </cell>
          <cell r="J1055">
            <v>0</v>
          </cell>
          <cell r="K1055">
            <v>0</v>
          </cell>
        </row>
        <row r="1055">
          <cell r="S1055">
            <v>0</v>
          </cell>
        </row>
        <row r="1055">
          <cell r="U1055">
            <v>0</v>
          </cell>
        </row>
        <row r="1055">
          <cell r="Y1055">
            <v>0</v>
          </cell>
          <cell r="Z1055">
            <v>0</v>
          </cell>
          <cell r="AA1055">
            <v>0</v>
          </cell>
        </row>
        <row r="1056">
          <cell r="B1056">
            <v>2150515</v>
          </cell>
          <cell r="C1056" t="str">
            <v>     技术基础研究</v>
          </cell>
        </row>
        <row r="1056">
          <cell r="E1056">
            <v>0</v>
          </cell>
          <cell r="F1056">
            <v>0</v>
          </cell>
          <cell r="G1056">
            <v>0</v>
          </cell>
          <cell r="H1056">
            <v>0</v>
          </cell>
          <cell r="I1056">
            <v>0</v>
          </cell>
          <cell r="J1056">
            <v>0</v>
          </cell>
          <cell r="K1056">
            <v>0</v>
          </cell>
        </row>
        <row r="1056">
          <cell r="S1056">
            <v>0</v>
          </cell>
        </row>
        <row r="1056">
          <cell r="U1056">
            <v>0</v>
          </cell>
        </row>
        <row r="1056">
          <cell r="Y1056">
            <v>0</v>
          </cell>
          <cell r="Z1056">
            <v>0</v>
          </cell>
          <cell r="AA1056">
            <v>0</v>
          </cell>
        </row>
        <row r="1057">
          <cell r="B1057">
            <v>2150516</v>
          </cell>
          <cell r="C1057" t="str">
            <v>     工程建设及运行维护</v>
          </cell>
          <cell r="D1057">
            <v>0</v>
          </cell>
          <cell r="E1057">
            <v>0</v>
          </cell>
          <cell r="F1057">
            <v>0</v>
          </cell>
          <cell r="G1057">
            <v>0</v>
          </cell>
          <cell r="H1057">
            <v>0</v>
          </cell>
          <cell r="I1057">
            <v>0</v>
          </cell>
          <cell r="J1057">
            <v>0</v>
          </cell>
          <cell r="K1057">
            <v>0</v>
          </cell>
        </row>
        <row r="1057">
          <cell r="S1057">
            <v>0</v>
          </cell>
        </row>
        <row r="1057">
          <cell r="U1057">
            <v>0</v>
          </cell>
        </row>
        <row r="1057">
          <cell r="Y1057">
            <v>0</v>
          </cell>
          <cell r="Z1057">
            <v>0</v>
          </cell>
          <cell r="AA1057">
            <v>0</v>
          </cell>
        </row>
        <row r="1058">
          <cell r="B1058">
            <v>2150517</v>
          </cell>
          <cell r="C1058" t="str">
            <v>     产业发展</v>
          </cell>
          <cell r="D1058">
            <v>0</v>
          </cell>
          <cell r="E1058">
            <v>0</v>
          </cell>
          <cell r="F1058">
            <v>0</v>
          </cell>
          <cell r="G1058">
            <v>0</v>
          </cell>
          <cell r="H1058">
            <v>0</v>
          </cell>
          <cell r="I1058">
            <v>0</v>
          </cell>
          <cell r="J1058">
            <v>435</v>
          </cell>
          <cell r="K1058">
            <v>0</v>
          </cell>
        </row>
        <row r="1058">
          <cell r="S1058">
            <v>0</v>
          </cell>
          <cell r="T1058">
            <v>435</v>
          </cell>
          <cell r="U1058">
            <v>435</v>
          </cell>
        </row>
        <row r="1058">
          <cell r="Y1058">
            <v>435</v>
          </cell>
          <cell r="Z1058">
            <v>0</v>
          </cell>
          <cell r="AA1058">
            <v>435</v>
          </cell>
        </row>
        <row r="1059">
          <cell r="B1059">
            <v>2150550</v>
          </cell>
          <cell r="C1059" t="str">
            <v>     事业运行</v>
          </cell>
          <cell r="D1059">
            <v>24</v>
          </cell>
          <cell r="E1059">
            <v>20</v>
          </cell>
          <cell r="F1059">
            <v>20</v>
          </cell>
          <cell r="G1059">
            <v>0</v>
          </cell>
          <cell r="H1059">
            <v>0</v>
          </cell>
          <cell r="I1059">
            <v>0</v>
          </cell>
          <cell r="J1059">
            <v>14</v>
          </cell>
          <cell r="K1059">
            <v>14</v>
          </cell>
        </row>
        <row r="1059">
          <cell r="M1059">
            <v>14</v>
          </cell>
        </row>
        <row r="1059">
          <cell r="S1059">
            <v>0</v>
          </cell>
        </row>
        <row r="1059">
          <cell r="U1059">
            <v>34</v>
          </cell>
          <cell r="V1059">
            <v>0.7</v>
          </cell>
        </row>
        <row r="1059">
          <cell r="Y1059">
            <v>34</v>
          </cell>
          <cell r="Z1059">
            <v>0</v>
          </cell>
          <cell r="AA1059">
            <v>34</v>
          </cell>
        </row>
        <row r="1060">
          <cell r="B1060">
            <v>2150599</v>
          </cell>
          <cell r="C1060" t="str">
            <v>     其他工业和信息产业监管支出</v>
          </cell>
          <cell r="D1060">
            <v>149</v>
          </cell>
          <cell r="E1060">
            <v>127</v>
          </cell>
          <cell r="F1060">
            <v>127</v>
          </cell>
          <cell r="G1060">
            <v>0</v>
          </cell>
          <cell r="H1060">
            <v>0</v>
          </cell>
          <cell r="I1060">
            <v>0</v>
          </cell>
          <cell r="J1060">
            <v>22</v>
          </cell>
          <cell r="K1060">
            <v>22</v>
          </cell>
        </row>
        <row r="1060">
          <cell r="M1060">
            <v>22</v>
          </cell>
        </row>
        <row r="1060">
          <cell r="S1060">
            <v>0</v>
          </cell>
        </row>
        <row r="1060">
          <cell r="U1060">
            <v>149</v>
          </cell>
          <cell r="V1060">
            <v>0.173228346456693</v>
          </cell>
        </row>
        <row r="1060">
          <cell r="Y1060">
            <v>149</v>
          </cell>
          <cell r="Z1060">
            <v>0</v>
          </cell>
          <cell r="AA1060">
            <v>149</v>
          </cell>
        </row>
        <row r="1061">
          <cell r="B1061">
            <v>21507</v>
          </cell>
          <cell r="C1061" t="str">
            <v>   国有资产监管</v>
          </cell>
          <cell r="D1061">
            <v>0</v>
          </cell>
          <cell r="E1061">
            <v>0</v>
          </cell>
          <cell r="F1061">
            <v>0</v>
          </cell>
          <cell r="G1061">
            <v>0</v>
          </cell>
          <cell r="H1061">
            <v>0</v>
          </cell>
          <cell r="I1061">
            <v>0</v>
          </cell>
          <cell r="J1061">
            <v>0</v>
          </cell>
          <cell r="K1061">
            <v>0</v>
          </cell>
        </row>
        <row r="1061">
          <cell r="M1061">
            <v>0</v>
          </cell>
        </row>
        <row r="1061">
          <cell r="S1061">
            <v>0</v>
          </cell>
          <cell r="T1061">
            <v>0</v>
          </cell>
          <cell r="U1061">
            <v>0</v>
          </cell>
        </row>
        <row r="1061">
          <cell r="Y1061">
            <v>0</v>
          </cell>
          <cell r="Z1061">
            <v>0</v>
          </cell>
          <cell r="AA1061">
            <v>0</v>
          </cell>
        </row>
        <row r="1062">
          <cell r="B1062">
            <v>2150701</v>
          </cell>
          <cell r="C1062" t="str">
            <v>     行政运行</v>
          </cell>
          <cell r="D1062">
            <v>0</v>
          </cell>
          <cell r="E1062">
            <v>0</v>
          </cell>
          <cell r="F1062">
            <v>0</v>
          </cell>
          <cell r="G1062">
            <v>0</v>
          </cell>
          <cell r="H1062">
            <v>0</v>
          </cell>
          <cell r="I1062">
            <v>0</v>
          </cell>
          <cell r="J1062">
            <v>0</v>
          </cell>
          <cell r="K1062">
            <v>0</v>
          </cell>
        </row>
        <row r="1062">
          <cell r="S1062">
            <v>0</v>
          </cell>
        </row>
        <row r="1062">
          <cell r="U1062">
            <v>0</v>
          </cell>
        </row>
        <row r="1062">
          <cell r="Y1062">
            <v>0</v>
          </cell>
          <cell r="Z1062">
            <v>0</v>
          </cell>
          <cell r="AA1062">
            <v>0</v>
          </cell>
        </row>
        <row r="1063">
          <cell r="B1063">
            <v>2150702</v>
          </cell>
          <cell r="C1063" t="str">
            <v>     一般行政管理事务</v>
          </cell>
          <cell r="D1063">
            <v>0</v>
          </cell>
          <cell r="E1063">
            <v>0</v>
          </cell>
          <cell r="F1063">
            <v>0</v>
          </cell>
          <cell r="G1063">
            <v>0</v>
          </cell>
          <cell r="H1063">
            <v>0</v>
          </cell>
          <cell r="I1063">
            <v>0</v>
          </cell>
          <cell r="J1063">
            <v>0</v>
          </cell>
          <cell r="K1063">
            <v>0</v>
          </cell>
        </row>
        <row r="1063">
          <cell r="S1063">
            <v>0</v>
          </cell>
        </row>
        <row r="1063">
          <cell r="U1063">
            <v>0</v>
          </cell>
        </row>
        <row r="1063">
          <cell r="Y1063">
            <v>0</v>
          </cell>
          <cell r="Z1063">
            <v>0</v>
          </cell>
          <cell r="AA1063">
            <v>0</v>
          </cell>
        </row>
        <row r="1064">
          <cell r="B1064">
            <v>2150703</v>
          </cell>
          <cell r="C1064" t="str">
            <v>     机关服务</v>
          </cell>
          <cell r="D1064">
            <v>0</v>
          </cell>
          <cell r="E1064">
            <v>0</v>
          </cell>
          <cell r="F1064">
            <v>0</v>
          </cell>
          <cell r="G1064">
            <v>0</v>
          </cell>
          <cell r="H1064">
            <v>0</v>
          </cell>
          <cell r="I1064">
            <v>0</v>
          </cell>
          <cell r="J1064">
            <v>0</v>
          </cell>
          <cell r="K1064">
            <v>0</v>
          </cell>
        </row>
        <row r="1064">
          <cell r="S1064">
            <v>0</v>
          </cell>
        </row>
        <row r="1064">
          <cell r="U1064">
            <v>0</v>
          </cell>
        </row>
        <row r="1064">
          <cell r="Y1064">
            <v>0</v>
          </cell>
          <cell r="Z1064">
            <v>0</v>
          </cell>
          <cell r="AA1064">
            <v>0</v>
          </cell>
        </row>
        <row r="1065">
          <cell r="B1065">
            <v>2150704</v>
          </cell>
          <cell r="C1065" t="str">
            <v>     国有企业监事会专项</v>
          </cell>
          <cell r="D1065">
            <v>0</v>
          </cell>
          <cell r="E1065">
            <v>0</v>
          </cell>
          <cell r="F1065">
            <v>0</v>
          </cell>
          <cell r="G1065">
            <v>0</v>
          </cell>
          <cell r="H1065">
            <v>0</v>
          </cell>
          <cell r="I1065">
            <v>0</v>
          </cell>
          <cell r="J1065">
            <v>0</v>
          </cell>
          <cell r="K1065">
            <v>0</v>
          </cell>
        </row>
        <row r="1065">
          <cell r="S1065">
            <v>0</v>
          </cell>
        </row>
        <row r="1065">
          <cell r="U1065">
            <v>0</v>
          </cell>
        </row>
        <row r="1065">
          <cell r="Y1065">
            <v>0</v>
          </cell>
          <cell r="Z1065">
            <v>0</v>
          </cell>
          <cell r="AA1065">
            <v>0</v>
          </cell>
        </row>
        <row r="1066">
          <cell r="B1066">
            <v>2150705</v>
          </cell>
          <cell r="C1066" t="str">
            <v>     中央企业专项管理</v>
          </cell>
          <cell r="D1066">
            <v>0</v>
          </cell>
          <cell r="E1066">
            <v>0</v>
          </cell>
          <cell r="F1066">
            <v>0</v>
          </cell>
          <cell r="G1066">
            <v>0</v>
          </cell>
          <cell r="H1066">
            <v>0</v>
          </cell>
          <cell r="I1066">
            <v>0</v>
          </cell>
          <cell r="J1066">
            <v>0</v>
          </cell>
          <cell r="K1066">
            <v>0</v>
          </cell>
        </row>
        <row r="1066">
          <cell r="S1066">
            <v>0</v>
          </cell>
        </row>
        <row r="1066">
          <cell r="U1066">
            <v>0</v>
          </cell>
        </row>
        <row r="1066">
          <cell r="Y1066">
            <v>0</v>
          </cell>
          <cell r="Z1066">
            <v>0</v>
          </cell>
          <cell r="AA1066">
            <v>0</v>
          </cell>
        </row>
        <row r="1067">
          <cell r="B1067">
            <v>2150799</v>
          </cell>
          <cell r="C1067" t="str">
            <v>     其他国有资产监管支出</v>
          </cell>
          <cell r="D1067">
            <v>0</v>
          </cell>
          <cell r="E1067">
            <v>0</v>
          </cell>
          <cell r="F1067">
            <v>0</v>
          </cell>
          <cell r="G1067">
            <v>0</v>
          </cell>
          <cell r="H1067">
            <v>0</v>
          </cell>
          <cell r="I1067">
            <v>0</v>
          </cell>
          <cell r="J1067">
            <v>0</v>
          </cell>
          <cell r="K1067">
            <v>0</v>
          </cell>
        </row>
        <row r="1067">
          <cell r="S1067">
            <v>0</v>
          </cell>
        </row>
        <row r="1067">
          <cell r="U1067">
            <v>0</v>
          </cell>
        </row>
        <row r="1067">
          <cell r="Y1067">
            <v>0</v>
          </cell>
          <cell r="Z1067">
            <v>0</v>
          </cell>
          <cell r="AA1067">
            <v>0</v>
          </cell>
        </row>
        <row r="1068">
          <cell r="B1068">
            <v>21508</v>
          </cell>
          <cell r="C1068" t="str">
            <v>   支持中小企业发展和管理支出</v>
          </cell>
          <cell r="D1068">
            <v>0</v>
          </cell>
          <cell r="E1068">
            <v>36</v>
          </cell>
          <cell r="F1068">
            <v>36</v>
          </cell>
          <cell r="G1068">
            <v>0</v>
          </cell>
          <cell r="H1068">
            <v>0</v>
          </cell>
          <cell r="I1068">
            <v>0</v>
          </cell>
          <cell r="J1068">
            <v>-36</v>
          </cell>
          <cell r="K1068">
            <v>-36</v>
          </cell>
        </row>
        <row r="1068">
          <cell r="P1068">
            <v>-36</v>
          </cell>
        </row>
        <row r="1068">
          <cell r="S1068">
            <v>0</v>
          </cell>
          <cell r="T1068">
            <v>0</v>
          </cell>
          <cell r="U1068">
            <v>0</v>
          </cell>
        </row>
        <row r="1068">
          <cell r="Y1068">
            <v>0</v>
          </cell>
          <cell r="Z1068">
            <v>0</v>
          </cell>
          <cell r="AA1068">
            <v>0</v>
          </cell>
        </row>
        <row r="1069">
          <cell r="B1069">
            <v>2150801</v>
          </cell>
          <cell r="C1069" t="str">
            <v>     行政运行</v>
          </cell>
          <cell r="D1069">
            <v>0</v>
          </cell>
          <cell r="E1069">
            <v>0</v>
          </cell>
          <cell r="F1069">
            <v>0</v>
          </cell>
          <cell r="G1069">
            <v>0</v>
          </cell>
          <cell r="H1069">
            <v>0</v>
          </cell>
          <cell r="I1069">
            <v>0</v>
          </cell>
          <cell r="J1069">
            <v>0</v>
          </cell>
          <cell r="K1069">
            <v>0</v>
          </cell>
        </row>
        <row r="1069">
          <cell r="S1069">
            <v>0</v>
          </cell>
        </row>
        <row r="1069">
          <cell r="U1069">
            <v>0</v>
          </cell>
        </row>
        <row r="1069">
          <cell r="Y1069">
            <v>0</v>
          </cell>
          <cell r="Z1069">
            <v>0</v>
          </cell>
          <cell r="AA1069">
            <v>0</v>
          </cell>
        </row>
        <row r="1070">
          <cell r="B1070">
            <v>2150802</v>
          </cell>
          <cell r="C1070" t="str">
            <v>     一般行政管理事务</v>
          </cell>
          <cell r="D1070">
            <v>0</v>
          </cell>
          <cell r="E1070">
            <v>0</v>
          </cell>
          <cell r="F1070">
            <v>0</v>
          </cell>
          <cell r="G1070">
            <v>0</v>
          </cell>
          <cell r="H1070">
            <v>0</v>
          </cell>
          <cell r="I1070">
            <v>0</v>
          </cell>
          <cell r="J1070">
            <v>0</v>
          </cell>
          <cell r="K1070">
            <v>0</v>
          </cell>
        </row>
        <row r="1070">
          <cell r="S1070">
            <v>0</v>
          </cell>
        </row>
        <row r="1070">
          <cell r="U1070">
            <v>0</v>
          </cell>
        </row>
        <row r="1070">
          <cell r="Y1070">
            <v>0</v>
          </cell>
          <cell r="Z1070">
            <v>0</v>
          </cell>
          <cell r="AA1070">
            <v>0</v>
          </cell>
        </row>
        <row r="1071">
          <cell r="B1071">
            <v>2150803</v>
          </cell>
          <cell r="C1071" t="str">
            <v>     机关服务</v>
          </cell>
          <cell r="D1071">
            <v>0</v>
          </cell>
          <cell r="E1071">
            <v>0</v>
          </cell>
          <cell r="F1071">
            <v>0</v>
          </cell>
          <cell r="G1071">
            <v>0</v>
          </cell>
          <cell r="H1071">
            <v>0</v>
          </cell>
          <cell r="I1071">
            <v>0</v>
          </cell>
          <cell r="J1071">
            <v>0</v>
          </cell>
          <cell r="K1071">
            <v>0</v>
          </cell>
        </row>
        <row r="1071">
          <cell r="S1071">
            <v>0</v>
          </cell>
        </row>
        <row r="1071">
          <cell r="U1071">
            <v>0</v>
          </cell>
        </row>
        <row r="1071">
          <cell r="Y1071">
            <v>0</v>
          </cell>
          <cell r="Z1071">
            <v>0</v>
          </cell>
          <cell r="AA1071">
            <v>0</v>
          </cell>
        </row>
        <row r="1072">
          <cell r="B1072">
            <v>2150804</v>
          </cell>
          <cell r="C1072" t="str">
            <v>     科技型中小企业技术创新基金</v>
          </cell>
          <cell r="D1072">
            <v>0</v>
          </cell>
          <cell r="E1072">
            <v>0</v>
          </cell>
          <cell r="F1072">
            <v>0</v>
          </cell>
          <cell r="G1072">
            <v>0</v>
          </cell>
          <cell r="H1072">
            <v>0</v>
          </cell>
          <cell r="I1072">
            <v>0</v>
          </cell>
          <cell r="J1072">
            <v>0</v>
          </cell>
          <cell r="K1072">
            <v>0</v>
          </cell>
        </row>
        <row r="1072">
          <cell r="S1072">
            <v>0</v>
          </cell>
        </row>
        <row r="1072">
          <cell r="U1072">
            <v>0</v>
          </cell>
        </row>
        <row r="1072">
          <cell r="Y1072">
            <v>0</v>
          </cell>
          <cell r="Z1072">
            <v>0</v>
          </cell>
          <cell r="AA1072">
            <v>0</v>
          </cell>
        </row>
        <row r="1073">
          <cell r="B1073">
            <v>2150805</v>
          </cell>
          <cell r="C1073" t="str">
            <v>     中小企业发展专项</v>
          </cell>
          <cell r="D1073">
            <v>0</v>
          </cell>
          <cell r="E1073">
            <v>36</v>
          </cell>
          <cell r="F1073">
            <v>36</v>
          </cell>
          <cell r="G1073">
            <v>0</v>
          </cell>
          <cell r="H1073">
            <v>0</v>
          </cell>
          <cell r="I1073">
            <v>0</v>
          </cell>
          <cell r="J1073">
            <v>-36</v>
          </cell>
          <cell r="K1073">
            <v>-36</v>
          </cell>
        </row>
        <row r="1073">
          <cell r="P1073">
            <v>-36</v>
          </cell>
        </row>
        <row r="1073">
          <cell r="S1073">
            <v>0</v>
          </cell>
        </row>
        <row r="1073">
          <cell r="U1073">
            <v>0</v>
          </cell>
        </row>
        <row r="1073">
          <cell r="Y1073">
            <v>0</v>
          </cell>
          <cell r="Z1073">
            <v>0</v>
          </cell>
          <cell r="AA1073">
            <v>0</v>
          </cell>
        </row>
        <row r="1074">
          <cell r="B1074">
            <v>2150806</v>
          </cell>
          <cell r="C1074" t="str">
            <v>     减免房租补贴</v>
          </cell>
          <cell r="D1074">
            <v>0</v>
          </cell>
          <cell r="E1074">
            <v>0</v>
          </cell>
          <cell r="F1074">
            <v>0</v>
          </cell>
          <cell r="G1074">
            <v>0</v>
          </cell>
          <cell r="H1074">
            <v>0</v>
          </cell>
          <cell r="I1074">
            <v>0</v>
          </cell>
          <cell r="J1074">
            <v>0</v>
          </cell>
          <cell r="K1074">
            <v>0</v>
          </cell>
        </row>
        <row r="1074">
          <cell r="S1074">
            <v>0</v>
          </cell>
        </row>
        <row r="1074">
          <cell r="U1074">
            <v>0</v>
          </cell>
        </row>
        <row r="1074">
          <cell r="Y1074">
            <v>0</v>
          </cell>
          <cell r="Z1074">
            <v>0</v>
          </cell>
          <cell r="AA1074">
            <v>0</v>
          </cell>
        </row>
        <row r="1075">
          <cell r="B1075">
            <v>2150899</v>
          </cell>
          <cell r="C1075" t="str">
            <v>     其他支持中小企业发展和管理支出</v>
          </cell>
          <cell r="D1075">
            <v>0</v>
          </cell>
          <cell r="E1075">
            <v>0</v>
          </cell>
          <cell r="F1075">
            <v>0</v>
          </cell>
          <cell r="G1075">
            <v>0</v>
          </cell>
          <cell r="H1075">
            <v>0</v>
          </cell>
          <cell r="I1075">
            <v>0</v>
          </cell>
          <cell r="J1075">
            <v>0</v>
          </cell>
          <cell r="K1075">
            <v>0</v>
          </cell>
        </row>
        <row r="1075">
          <cell r="S1075">
            <v>0</v>
          </cell>
        </row>
        <row r="1075">
          <cell r="U1075">
            <v>0</v>
          </cell>
        </row>
        <row r="1075">
          <cell r="Y1075">
            <v>0</v>
          </cell>
          <cell r="Z1075">
            <v>0</v>
          </cell>
          <cell r="AA1075">
            <v>0</v>
          </cell>
        </row>
        <row r="1076">
          <cell r="B1076">
            <v>21599</v>
          </cell>
          <cell r="C1076" t="str">
            <v>   其他资源勘探工业信息等支出</v>
          </cell>
          <cell r="D1076">
            <v>0</v>
          </cell>
          <cell r="E1076">
            <v>0</v>
          </cell>
          <cell r="F1076">
            <v>0</v>
          </cell>
          <cell r="G1076">
            <v>0</v>
          </cell>
          <cell r="H1076">
            <v>0</v>
          </cell>
          <cell r="I1076">
            <v>0</v>
          </cell>
          <cell r="J1076">
            <v>700</v>
          </cell>
          <cell r="K1076">
            <v>700</v>
          </cell>
        </row>
        <row r="1076">
          <cell r="O1076">
            <v>700</v>
          </cell>
        </row>
        <row r="1076">
          <cell r="S1076">
            <v>0</v>
          </cell>
          <cell r="T1076">
            <v>0</v>
          </cell>
          <cell r="U1076">
            <v>700</v>
          </cell>
        </row>
        <row r="1076">
          <cell r="Y1076">
            <v>700</v>
          </cell>
          <cell r="Z1076">
            <v>0</v>
          </cell>
          <cell r="AA1076">
            <v>700</v>
          </cell>
        </row>
        <row r="1077">
          <cell r="B1077">
            <v>2159901</v>
          </cell>
          <cell r="C1077" t="str">
            <v>     黄金事务</v>
          </cell>
          <cell r="D1077">
            <v>0</v>
          </cell>
          <cell r="E1077">
            <v>0</v>
          </cell>
          <cell r="F1077">
            <v>0</v>
          </cell>
          <cell r="G1077">
            <v>0</v>
          </cell>
          <cell r="H1077">
            <v>0</v>
          </cell>
          <cell r="I1077">
            <v>0</v>
          </cell>
          <cell r="J1077">
            <v>0</v>
          </cell>
          <cell r="K1077">
            <v>0</v>
          </cell>
        </row>
        <row r="1077">
          <cell r="S1077">
            <v>0</v>
          </cell>
        </row>
        <row r="1077">
          <cell r="U1077">
            <v>0</v>
          </cell>
        </row>
        <row r="1077">
          <cell r="Y1077">
            <v>0</v>
          </cell>
          <cell r="Z1077">
            <v>0</v>
          </cell>
          <cell r="AA1077">
            <v>0</v>
          </cell>
        </row>
        <row r="1078">
          <cell r="B1078">
            <v>2159904</v>
          </cell>
          <cell r="C1078" t="str">
            <v>     技术改造支出</v>
          </cell>
          <cell r="D1078">
            <v>0</v>
          </cell>
          <cell r="E1078">
            <v>0</v>
          </cell>
          <cell r="F1078">
            <v>0</v>
          </cell>
          <cell r="G1078">
            <v>0</v>
          </cell>
          <cell r="H1078">
            <v>0</v>
          </cell>
          <cell r="I1078">
            <v>0</v>
          </cell>
          <cell r="J1078">
            <v>0</v>
          </cell>
          <cell r="K1078">
            <v>0</v>
          </cell>
        </row>
        <row r="1078">
          <cell r="S1078">
            <v>0</v>
          </cell>
        </row>
        <row r="1078">
          <cell r="U1078">
            <v>0</v>
          </cell>
        </row>
        <row r="1078">
          <cell r="Y1078">
            <v>0</v>
          </cell>
          <cell r="Z1078">
            <v>0</v>
          </cell>
          <cell r="AA1078">
            <v>0</v>
          </cell>
        </row>
        <row r="1079">
          <cell r="B1079">
            <v>2159905</v>
          </cell>
          <cell r="C1079" t="str">
            <v>     中药材扶持资金支出</v>
          </cell>
          <cell r="D1079">
            <v>0</v>
          </cell>
          <cell r="E1079">
            <v>0</v>
          </cell>
          <cell r="F1079">
            <v>0</v>
          </cell>
          <cell r="G1079">
            <v>0</v>
          </cell>
          <cell r="H1079">
            <v>0</v>
          </cell>
          <cell r="I1079">
            <v>0</v>
          </cell>
          <cell r="J1079">
            <v>0</v>
          </cell>
          <cell r="K1079">
            <v>0</v>
          </cell>
        </row>
        <row r="1079">
          <cell r="S1079">
            <v>0</v>
          </cell>
        </row>
        <row r="1079">
          <cell r="U1079">
            <v>0</v>
          </cell>
        </row>
        <row r="1079">
          <cell r="Y1079">
            <v>0</v>
          </cell>
          <cell r="Z1079">
            <v>0</v>
          </cell>
          <cell r="AA1079">
            <v>0</v>
          </cell>
        </row>
        <row r="1080">
          <cell r="B1080">
            <v>2159906</v>
          </cell>
          <cell r="C1080" t="str">
            <v>     重点产业振兴和技术改造项目贷款贴息</v>
          </cell>
          <cell r="D1080">
            <v>0</v>
          </cell>
          <cell r="E1080">
            <v>0</v>
          </cell>
          <cell r="F1080">
            <v>0</v>
          </cell>
          <cell r="G1080">
            <v>0</v>
          </cell>
          <cell r="H1080">
            <v>0</v>
          </cell>
          <cell r="I1080">
            <v>0</v>
          </cell>
          <cell r="J1080">
            <v>0</v>
          </cell>
          <cell r="K1080">
            <v>0</v>
          </cell>
        </row>
        <row r="1080">
          <cell r="S1080">
            <v>0</v>
          </cell>
        </row>
        <row r="1080">
          <cell r="U1080">
            <v>0</v>
          </cell>
        </row>
        <row r="1080">
          <cell r="Y1080">
            <v>0</v>
          </cell>
          <cell r="Z1080">
            <v>0</v>
          </cell>
          <cell r="AA1080">
            <v>0</v>
          </cell>
        </row>
        <row r="1081">
          <cell r="B1081">
            <v>2159999</v>
          </cell>
          <cell r="C1081" t="str">
            <v>     其他资源勘探工业信息等支出</v>
          </cell>
          <cell r="D1081">
            <v>0</v>
          </cell>
          <cell r="E1081">
            <v>0</v>
          </cell>
          <cell r="F1081">
            <v>0</v>
          </cell>
          <cell r="G1081">
            <v>0</v>
          </cell>
          <cell r="H1081">
            <v>0</v>
          </cell>
          <cell r="I1081">
            <v>0</v>
          </cell>
          <cell r="J1081">
            <v>700</v>
          </cell>
          <cell r="K1081">
            <v>700</v>
          </cell>
        </row>
        <row r="1081">
          <cell r="O1081">
            <v>700</v>
          </cell>
        </row>
        <row r="1081">
          <cell r="S1081">
            <v>0</v>
          </cell>
        </row>
        <row r="1081">
          <cell r="U1081">
            <v>700</v>
          </cell>
        </row>
        <row r="1081">
          <cell r="Y1081">
            <v>700</v>
          </cell>
          <cell r="Z1081">
            <v>0</v>
          </cell>
          <cell r="AA1081">
            <v>700</v>
          </cell>
        </row>
        <row r="1082">
          <cell r="B1082">
            <v>216</v>
          </cell>
          <cell r="C1082" t="str">
            <v>十五、商业服务业等支出</v>
          </cell>
          <cell r="D1082">
            <v>214</v>
          </cell>
          <cell r="E1082">
            <v>321</v>
          </cell>
          <cell r="F1082">
            <v>238</v>
          </cell>
          <cell r="G1082">
            <v>0</v>
          </cell>
          <cell r="H1082">
            <v>13</v>
          </cell>
          <cell r="I1082">
            <v>70</v>
          </cell>
          <cell r="J1082">
            <v>87</v>
          </cell>
          <cell r="K1082">
            <v>0</v>
          </cell>
        </row>
        <row r="1082">
          <cell r="M1082">
            <v>7</v>
          </cell>
          <cell r="N1082">
            <v>3</v>
          </cell>
          <cell r="O1082">
            <v>0</v>
          </cell>
          <cell r="P1082">
            <v>-10</v>
          </cell>
        </row>
        <row r="1082">
          <cell r="S1082">
            <v>0</v>
          </cell>
          <cell r="T1082">
            <v>87</v>
          </cell>
          <cell r="U1082">
            <v>408</v>
          </cell>
          <cell r="V1082">
            <v>0.271028037383178</v>
          </cell>
        </row>
        <row r="1082">
          <cell r="Y1082">
            <v>408</v>
          </cell>
          <cell r="Z1082">
            <v>0</v>
          </cell>
          <cell r="AA1082">
            <v>408</v>
          </cell>
        </row>
        <row r="1083">
          <cell r="B1083">
            <v>21602</v>
          </cell>
          <cell r="C1083" t="str">
            <v>   商业流通事务</v>
          </cell>
          <cell r="D1083">
            <v>214</v>
          </cell>
          <cell r="E1083">
            <v>321</v>
          </cell>
          <cell r="F1083">
            <v>238</v>
          </cell>
          <cell r="G1083">
            <v>0</v>
          </cell>
          <cell r="H1083">
            <v>13</v>
          </cell>
          <cell r="I1083">
            <v>70</v>
          </cell>
          <cell r="J1083">
            <v>-13</v>
          </cell>
          <cell r="K1083">
            <v>0</v>
          </cell>
        </row>
        <row r="1083">
          <cell r="M1083">
            <v>7</v>
          </cell>
          <cell r="N1083">
            <v>3</v>
          </cell>
        </row>
        <row r="1083">
          <cell r="P1083">
            <v>-10</v>
          </cell>
        </row>
        <row r="1083">
          <cell r="S1083">
            <v>0</v>
          </cell>
          <cell r="T1083">
            <v>-13</v>
          </cell>
          <cell r="U1083">
            <v>308</v>
          </cell>
          <cell r="V1083">
            <v>-0.0404984423676012</v>
          </cell>
        </row>
        <row r="1083">
          <cell r="Y1083">
            <v>308</v>
          </cell>
          <cell r="Z1083">
            <v>0</v>
          </cell>
          <cell r="AA1083">
            <v>308</v>
          </cell>
        </row>
        <row r="1084">
          <cell r="B1084">
            <v>2160201</v>
          </cell>
          <cell r="C1084" t="str">
            <v>     行政运行</v>
          </cell>
          <cell r="D1084">
            <v>207</v>
          </cell>
          <cell r="E1084">
            <v>228</v>
          </cell>
          <cell r="F1084">
            <v>228</v>
          </cell>
          <cell r="G1084">
            <v>0</v>
          </cell>
          <cell r="H1084">
            <v>0</v>
          </cell>
          <cell r="I1084">
            <v>0</v>
          </cell>
          <cell r="J1084">
            <v>10</v>
          </cell>
          <cell r="K1084">
            <v>10</v>
          </cell>
        </row>
        <row r="1084">
          <cell r="M1084">
            <v>7</v>
          </cell>
          <cell r="N1084">
            <v>3</v>
          </cell>
        </row>
        <row r="1084">
          <cell r="S1084">
            <v>0</v>
          </cell>
        </row>
        <row r="1084">
          <cell r="U1084">
            <v>238</v>
          </cell>
          <cell r="V1084">
            <v>0.043859649122807</v>
          </cell>
        </row>
        <row r="1084">
          <cell r="Y1084">
            <v>238</v>
          </cell>
          <cell r="Z1084">
            <v>0</v>
          </cell>
          <cell r="AA1084">
            <v>238</v>
          </cell>
        </row>
        <row r="1085">
          <cell r="B1085">
            <v>2160202</v>
          </cell>
          <cell r="C1085" t="str">
            <v>     一般行政管理事务</v>
          </cell>
          <cell r="D1085">
            <v>7</v>
          </cell>
          <cell r="E1085">
            <v>0</v>
          </cell>
          <cell r="F1085">
            <v>0</v>
          </cell>
          <cell r="G1085">
            <v>0</v>
          </cell>
          <cell r="H1085">
            <v>0</v>
          </cell>
          <cell r="I1085">
            <v>0</v>
          </cell>
          <cell r="J1085">
            <v>0</v>
          </cell>
          <cell r="K1085">
            <v>0</v>
          </cell>
        </row>
        <row r="1085">
          <cell r="S1085">
            <v>0</v>
          </cell>
        </row>
        <row r="1085">
          <cell r="U1085">
            <v>0</v>
          </cell>
          <cell r="V1085" t="e">
            <v>#DIV/0!</v>
          </cell>
        </row>
        <row r="1085">
          <cell r="Y1085">
            <v>0</v>
          </cell>
          <cell r="Z1085">
            <v>0</v>
          </cell>
          <cell r="AA1085">
            <v>0</v>
          </cell>
        </row>
        <row r="1086">
          <cell r="B1086">
            <v>2160203</v>
          </cell>
          <cell r="C1086" t="str">
            <v>     机关服务</v>
          </cell>
          <cell r="D1086">
            <v>0</v>
          </cell>
          <cell r="E1086">
            <v>0</v>
          </cell>
          <cell r="F1086">
            <v>0</v>
          </cell>
          <cell r="G1086">
            <v>0</v>
          </cell>
          <cell r="H1086">
            <v>0</v>
          </cell>
          <cell r="I1086">
            <v>0</v>
          </cell>
          <cell r="J1086">
            <v>0</v>
          </cell>
          <cell r="K1086">
            <v>0</v>
          </cell>
        </row>
        <row r="1086">
          <cell r="S1086">
            <v>0</v>
          </cell>
        </row>
        <row r="1086">
          <cell r="U1086">
            <v>0</v>
          </cell>
        </row>
        <row r="1086">
          <cell r="Y1086">
            <v>0</v>
          </cell>
          <cell r="Z1086">
            <v>0</v>
          </cell>
          <cell r="AA1086">
            <v>0</v>
          </cell>
        </row>
        <row r="1087">
          <cell r="B1087">
            <v>2160216</v>
          </cell>
          <cell r="C1087" t="str">
            <v>     食品流通安全补贴</v>
          </cell>
          <cell r="D1087">
            <v>0</v>
          </cell>
          <cell r="E1087">
            <v>0</v>
          </cell>
          <cell r="F1087">
            <v>0</v>
          </cell>
          <cell r="G1087">
            <v>0</v>
          </cell>
          <cell r="H1087">
            <v>0</v>
          </cell>
          <cell r="I1087">
            <v>0</v>
          </cell>
          <cell r="J1087">
            <v>0</v>
          </cell>
          <cell r="K1087">
            <v>0</v>
          </cell>
        </row>
        <row r="1087">
          <cell r="S1087">
            <v>0</v>
          </cell>
        </row>
        <row r="1087">
          <cell r="U1087">
            <v>0</v>
          </cell>
        </row>
        <row r="1087">
          <cell r="Y1087">
            <v>0</v>
          </cell>
          <cell r="Z1087">
            <v>0</v>
          </cell>
          <cell r="AA1087">
            <v>0</v>
          </cell>
        </row>
        <row r="1088">
          <cell r="B1088">
            <v>2160217</v>
          </cell>
          <cell r="C1088" t="str">
            <v>     市场监测及信息管理</v>
          </cell>
          <cell r="D1088">
            <v>0</v>
          </cell>
          <cell r="E1088">
            <v>0</v>
          </cell>
          <cell r="F1088">
            <v>0</v>
          </cell>
          <cell r="G1088">
            <v>0</v>
          </cell>
          <cell r="H1088">
            <v>0</v>
          </cell>
          <cell r="I1088">
            <v>0</v>
          </cell>
          <cell r="J1088">
            <v>0</v>
          </cell>
          <cell r="K1088">
            <v>0</v>
          </cell>
        </row>
        <row r="1088">
          <cell r="S1088">
            <v>0</v>
          </cell>
        </row>
        <row r="1088">
          <cell r="U1088">
            <v>0</v>
          </cell>
        </row>
        <row r="1088">
          <cell r="Y1088">
            <v>0</v>
          </cell>
          <cell r="Z1088">
            <v>0</v>
          </cell>
          <cell r="AA1088">
            <v>0</v>
          </cell>
        </row>
        <row r="1089">
          <cell r="B1089">
            <v>2160218</v>
          </cell>
          <cell r="C1089" t="str">
            <v>     民贸企业补贴</v>
          </cell>
          <cell r="D1089">
            <v>0</v>
          </cell>
          <cell r="E1089">
            <v>0</v>
          </cell>
          <cell r="F1089">
            <v>0</v>
          </cell>
          <cell r="G1089">
            <v>0</v>
          </cell>
          <cell r="H1089">
            <v>0</v>
          </cell>
          <cell r="I1089">
            <v>0</v>
          </cell>
          <cell r="J1089">
            <v>0</v>
          </cell>
          <cell r="K1089">
            <v>0</v>
          </cell>
        </row>
        <row r="1089">
          <cell r="S1089">
            <v>0</v>
          </cell>
        </row>
        <row r="1089">
          <cell r="U1089">
            <v>0</v>
          </cell>
        </row>
        <row r="1089">
          <cell r="Y1089">
            <v>0</v>
          </cell>
          <cell r="Z1089">
            <v>0</v>
          </cell>
          <cell r="AA1089">
            <v>0</v>
          </cell>
        </row>
        <row r="1090">
          <cell r="B1090">
            <v>2160219</v>
          </cell>
          <cell r="C1090" t="str">
            <v>     民贸民品贷款贴息</v>
          </cell>
          <cell r="D1090">
            <v>0</v>
          </cell>
          <cell r="E1090">
            <v>0</v>
          </cell>
          <cell r="F1090">
            <v>0</v>
          </cell>
          <cell r="G1090">
            <v>0</v>
          </cell>
          <cell r="H1090">
            <v>0</v>
          </cell>
          <cell r="I1090">
            <v>0</v>
          </cell>
          <cell r="J1090">
            <v>0</v>
          </cell>
          <cell r="K1090">
            <v>0</v>
          </cell>
        </row>
        <row r="1090">
          <cell r="S1090">
            <v>0</v>
          </cell>
        </row>
        <row r="1090">
          <cell r="U1090">
            <v>0</v>
          </cell>
        </row>
        <row r="1090">
          <cell r="Y1090">
            <v>0</v>
          </cell>
          <cell r="Z1090">
            <v>0</v>
          </cell>
          <cell r="AA1090">
            <v>0</v>
          </cell>
        </row>
        <row r="1091">
          <cell r="B1091">
            <v>2160250</v>
          </cell>
          <cell r="C1091" t="str">
            <v>     事业运行</v>
          </cell>
          <cell r="D1091">
            <v>0</v>
          </cell>
          <cell r="E1091">
            <v>0</v>
          </cell>
          <cell r="F1091">
            <v>0</v>
          </cell>
          <cell r="G1091">
            <v>0</v>
          </cell>
          <cell r="H1091">
            <v>0</v>
          </cell>
          <cell r="I1091">
            <v>0</v>
          </cell>
          <cell r="J1091">
            <v>0</v>
          </cell>
          <cell r="K1091">
            <v>0</v>
          </cell>
        </row>
        <row r="1091">
          <cell r="S1091">
            <v>0</v>
          </cell>
        </row>
        <row r="1091">
          <cell r="U1091">
            <v>0</v>
          </cell>
        </row>
        <row r="1091">
          <cell r="Y1091">
            <v>0</v>
          </cell>
          <cell r="Z1091">
            <v>0</v>
          </cell>
          <cell r="AA1091">
            <v>0</v>
          </cell>
        </row>
        <row r="1092">
          <cell r="B1092">
            <v>2160299</v>
          </cell>
          <cell r="C1092" t="str">
            <v>     其他商业流通事务支出</v>
          </cell>
          <cell r="D1092">
            <v>0</v>
          </cell>
          <cell r="E1092">
            <v>93</v>
          </cell>
          <cell r="F1092">
            <v>10</v>
          </cell>
          <cell r="G1092">
            <v>0</v>
          </cell>
          <cell r="H1092">
            <v>13</v>
          </cell>
          <cell r="I1092">
            <v>70</v>
          </cell>
          <cell r="J1092">
            <v>-23</v>
          </cell>
          <cell r="K1092">
            <v>-10</v>
          </cell>
        </row>
        <row r="1092">
          <cell r="P1092">
            <v>-10</v>
          </cell>
        </row>
        <row r="1092">
          <cell r="S1092">
            <v>0</v>
          </cell>
          <cell r="T1092">
            <v>-13</v>
          </cell>
          <cell r="U1092">
            <v>70</v>
          </cell>
          <cell r="V1092">
            <v>-0.247311827956989</v>
          </cell>
        </row>
        <row r="1092">
          <cell r="Y1092">
            <v>70</v>
          </cell>
          <cell r="Z1092">
            <v>0</v>
          </cell>
          <cell r="AA1092">
            <v>70</v>
          </cell>
        </row>
        <row r="1093">
          <cell r="B1093">
            <v>21606</v>
          </cell>
          <cell r="C1093" t="str">
            <v>   涉外发展服务支出</v>
          </cell>
          <cell r="D1093">
            <v>0</v>
          </cell>
          <cell r="E1093">
            <v>0</v>
          </cell>
          <cell r="F1093">
            <v>0</v>
          </cell>
          <cell r="G1093">
            <v>0</v>
          </cell>
          <cell r="H1093">
            <v>0</v>
          </cell>
          <cell r="I1093">
            <v>0</v>
          </cell>
          <cell r="J1093">
            <v>100</v>
          </cell>
          <cell r="K1093">
            <v>0</v>
          </cell>
        </row>
        <row r="1093">
          <cell r="S1093">
            <v>0</v>
          </cell>
          <cell r="T1093">
            <v>100</v>
          </cell>
          <cell r="U1093">
            <v>100</v>
          </cell>
        </row>
        <row r="1093">
          <cell r="Y1093">
            <v>100</v>
          </cell>
          <cell r="Z1093">
            <v>0</v>
          </cell>
          <cell r="AA1093">
            <v>100</v>
          </cell>
        </row>
        <row r="1094">
          <cell r="B1094">
            <v>2160601</v>
          </cell>
          <cell r="C1094" t="str">
            <v>     行政运行</v>
          </cell>
          <cell r="D1094">
            <v>0</v>
          </cell>
          <cell r="E1094">
            <v>0</v>
          </cell>
          <cell r="F1094">
            <v>0</v>
          </cell>
          <cell r="G1094">
            <v>0</v>
          </cell>
          <cell r="H1094">
            <v>0</v>
          </cell>
          <cell r="I1094">
            <v>0</v>
          </cell>
          <cell r="J1094">
            <v>0</v>
          </cell>
          <cell r="K1094">
            <v>0</v>
          </cell>
        </row>
        <row r="1094">
          <cell r="S1094">
            <v>0</v>
          </cell>
        </row>
        <row r="1094">
          <cell r="U1094">
            <v>0</v>
          </cell>
        </row>
        <row r="1094">
          <cell r="Y1094">
            <v>0</v>
          </cell>
          <cell r="Z1094">
            <v>0</v>
          </cell>
          <cell r="AA1094">
            <v>0</v>
          </cell>
        </row>
        <row r="1095">
          <cell r="B1095">
            <v>2160602</v>
          </cell>
          <cell r="C1095" t="str">
            <v>     一般行政管理事务</v>
          </cell>
          <cell r="D1095">
            <v>0</v>
          </cell>
          <cell r="E1095">
            <v>0</v>
          </cell>
          <cell r="F1095">
            <v>0</v>
          </cell>
          <cell r="G1095">
            <v>0</v>
          </cell>
          <cell r="H1095">
            <v>0</v>
          </cell>
          <cell r="I1095">
            <v>0</v>
          </cell>
          <cell r="J1095">
            <v>0</v>
          </cell>
          <cell r="K1095">
            <v>0</v>
          </cell>
        </row>
        <row r="1095">
          <cell r="S1095">
            <v>0</v>
          </cell>
        </row>
        <row r="1095">
          <cell r="U1095">
            <v>0</v>
          </cell>
        </row>
        <row r="1095">
          <cell r="Y1095">
            <v>0</v>
          </cell>
          <cell r="Z1095">
            <v>0</v>
          </cell>
          <cell r="AA1095">
            <v>0</v>
          </cell>
        </row>
        <row r="1096">
          <cell r="B1096">
            <v>2160603</v>
          </cell>
          <cell r="C1096" t="str">
            <v>     机关服务</v>
          </cell>
          <cell r="D1096">
            <v>0</v>
          </cell>
          <cell r="E1096">
            <v>0</v>
          </cell>
          <cell r="F1096">
            <v>0</v>
          </cell>
          <cell r="G1096">
            <v>0</v>
          </cell>
          <cell r="H1096">
            <v>0</v>
          </cell>
          <cell r="I1096">
            <v>0</v>
          </cell>
          <cell r="J1096">
            <v>0</v>
          </cell>
          <cell r="K1096">
            <v>0</v>
          </cell>
        </row>
        <row r="1096">
          <cell r="S1096">
            <v>0</v>
          </cell>
        </row>
        <row r="1096">
          <cell r="U1096">
            <v>0</v>
          </cell>
        </row>
        <row r="1096">
          <cell r="Y1096">
            <v>0</v>
          </cell>
          <cell r="Z1096">
            <v>0</v>
          </cell>
          <cell r="AA1096">
            <v>0</v>
          </cell>
        </row>
        <row r="1097">
          <cell r="B1097">
            <v>2160607</v>
          </cell>
          <cell r="C1097" t="str">
            <v>     外商投资环境建设补助资金</v>
          </cell>
          <cell r="D1097">
            <v>0</v>
          </cell>
          <cell r="E1097">
            <v>0</v>
          </cell>
          <cell r="F1097">
            <v>0</v>
          </cell>
          <cell r="G1097">
            <v>0</v>
          </cell>
          <cell r="H1097">
            <v>0</v>
          </cell>
          <cell r="I1097">
            <v>0</v>
          </cell>
          <cell r="J1097">
            <v>0</v>
          </cell>
          <cell r="K1097">
            <v>0</v>
          </cell>
        </row>
        <row r="1097">
          <cell r="S1097">
            <v>0</v>
          </cell>
        </row>
        <row r="1097">
          <cell r="U1097">
            <v>0</v>
          </cell>
        </row>
        <row r="1097">
          <cell r="Y1097">
            <v>0</v>
          </cell>
          <cell r="Z1097">
            <v>0</v>
          </cell>
          <cell r="AA1097">
            <v>0</v>
          </cell>
        </row>
        <row r="1098">
          <cell r="B1098">
            <v>2160699</v>
          </cell>
          <cell r="C1098" t="str">
            <v>     其他涉外发展服务支出</v>
          </cell>
          <cell r="D1098">
            <v>0</v>
          </cell>
          <cell r="E1098">
            <v>0</v>
          </cell>
          <cell r="F1098">
            <v>0</v>
          </cell>
          <cell r="G1098">
            <v>0</v>
          </cell>
          <cell r="H1098">
            <v>0</v>
          </cell>
          <cell r="I1098">
            <v>0</v>
          </cell>
          <cell r="J1098">
            <v>100</v>
          </cell>
          <cell r="K1098">
            <v>0</v>
          </cell>
        </row>
        <row r="1098">
          <cell r="S1098">
            <v>0</v>
          </cell>
          <cell r="T1098">
            <v>100</v>
          </cell>
          <cell r="U1098">
            <v>100</v>
          </cell>
        </row>
        <row r="1098">
          <cell r="Y1098">
            <v>100</v>
          </cell>
          <cell r="Z1098">
            <v>0</v>
          </cell>
          <cell r="AA1098">
            <v>100</v>
          </cell>
        </row>
        <row r="1099">
          <cell r="B1099">
            <v>21699</v>
          </cell>
          <cell r="C1099" t="str">
            <v>   其他商业服务业等支出</v>
          </cell>
          <cell r="D1099">
            <v>0</v>
          </cell>
          <cell r="E1099">
            <v>0</v>
          </cell>
          <cell r="F1099">
            <v>0</v>
          </cell>
          <cell r="G1099">
            <v>0</v>
          </cell>
          <cell r="H1099">
            <v>0</v>
          </cell>
          <cell r="I1099">
            <v>0</v>
          </cell>
          <cell r="J1099">
            <v>0</v>
          </cell>
          <cell r="K1099">
            <v>0</v>
          </cell>
        </row>
        <row r="1099">
          <cell r="S1099">
            <v>0</v>
          </cell>
          <cell r="T1099">
            <v>0</v>
          </cell>
          <cell r="U1099">
            <v>0</v>
          </cell>
          <cell r="V1099" t="e">
            <v>#DIV/0!</v>
          </cell>
        </row>
        <row r="1099">
          <cell r="Y1099">
            <v>0</v>
          </cell>
          <cell r="Z1099">
            <v>0</v>
          </cell>
          <cell r="AA1099">
            <v>0</v>
          </cell>
        </row>
        <row r="1100">
          <cell r="B1100">
            <v>2169901</v>
          </cell>
          <cell r="C1100" t="str">
            <v>     服务业基础设施建设</v>
          </cell>
          <cell r="D1100">
            <v>0</v>
          </cell>
          <cell r="E1100">
            <v>0</v>
          </cell>
          <cell r="F1100">
            <v>0</v>
          </cell>
          <cell r="G1100">
            <v>0</v>
          </cell>
          <cell r="H1100">
            <v>0</v>
          </cell>
          <cell r="I1100">
            <v>0</v>
          </cell>
          <cell r="J1100">
            <v>0</v>
          </cell>
          <cell r="K1100">
            <v>0</v>
          </cell>
        </row>
        <row r="1100">
          <cell r="S1100">
            <v>0</v>
          </cell>
        </row>
        <row r="1100">
          <cell r="U1100">
            <v>0</v>
          </cell>
        </row>
        <row r="1100">
          <cell r="Y1100">
            <v>0</v>
          </cell>
          <cell r="Z1100">
            <v>0</v>
          </cell>
          <cell r="AA1100">
            <v>0</v>
          </cell>
        </row>
        <row r="1101">
          <cell r="B1101">
            <v>2169999</v>
          </cell>
          <cell r="C1101" t="str">
            <v>     其他商业服务业等支出</v>
          </cell>
          <cell r="D1101">
            <v>0</v>
          </cell>
          <cell r="E1101">
            <v>0</v>
          </cell>
          <cell r="F1101">
            <v>0</v>
          </cell>
          <cell r="G1101">
            <v>0</v>
          </cell>
          <cell r="H1101">
            <v>0</v>
          </cell>
          <cell r="I1101">
            <v>0</v>
          </cell>
          <cell r="J1101">
            <v>0</v>
          </cell>
          <cell r="K1101">
            <v>0</v>
          </cell>
        </row>
        <row r="1101">
          <cell r="S1101">
            <v>0</v>
          </cell>
        </row>
        <row r="1101">
          <cell r="U1101">
            <v>0</v>
          </cell>
          <cell r="V1101" t="e">
            <v>#DIV/0!</v>
          </cell>
        </row>
        <row r="1101">
          <cell r="Y1101">
            <v>0</v>
          </cell>
          <cell r="Z1101">
            <v>0</v>
          </cell>
          <cell r="AA1101">
            <v>0</v>
          </cell>
        </row>
        <row r="1102">
          <cell r="B1102">
            <v>217</v>
          </cell>
          <cell r="C1102" t="str">
            <v>十六、金融支出</v>
          </cell>
          <cell r="D1102">
            <v>363</v>
          </cell>
          <cell r="E1102">
            <v>0</v>
          </cell>
          <cell r="F1102">
            <v>0</v>
          </cell>
          <cell r="G1102">
            <v>0</v>
          </cell>
          <cell r="H1102">
            <v>0</v>
          </cell>
          <cell r="I1102">
            <v>0</v>
          </cell>
          <cell r="J1102">
            <v>0</v>
          </cell>
          <cell r="K1102">
            <v>0</v>
          </cell>
        </row>
        <row r="1102">
          <cell r="M1102">
            <v>0</v>
          </cell>
          <cell r="N1102">
            <v>0</v>
          </cell>
          <cell r="O1102">
            <v>0</v>
          </cell>
          <cell r="P1102">
            <v>0</v>
          </cell>
        </row>
        <row r="1102">
          <cell r="S1102">
            <v>0</v>
          </cell>
          <cell r="T1102">
            <v>0</v>
          </cell>
          <cell r="U1102">
            <v>0</v>
          </cell>
          <cell r="V1102" t="e">
            <v>#DIV/0!</v>
          </cell>
        </row>
        <row r="1102">
          <cell r="Y1102">
            <v>0</v>
          </cell>
          <cell r="Z1102">
            <v>0</v>
          </cell>
          <cell r="AA1102">
            <v>0</v>
          </cell>
        </row>
        <row r="1103">
          <cell r="B1103">
            <v>21701</v>
          </cell>
          <cell r="C1103" t="str">
            <v>   金融部门行政支出</v>
          </cell>
          <cell r="D1103">
            <v>0</v>
          </cell>
          <cell r="E1103">
            <v>0</v>
          </cell>
          <cell r="F1103">
            <v>0</v>
          </cell>
          <cell r="G1103">
            <v>0</v>
          </cell>
          <cell r="H1103">
            <v>0</v>
          </cell>
          <cell r="I1103">
            <v>0</v>
          </cell>
          <cell r="J1103">
            <v>0</v>
          </cell>
          <cell r="K1103">
            <v>0</v>
          </cell>
        </row>
        <row r="1103">
          <cell r="S1103">
            <v>0</v>
          </cell>
          <cell r="T1103">
            <v>0</v>
          </cell>
          <cell r="U1103">
            <v>0</v>
          </cell>
        </row>
        <row r="1103">
          <cell r="Y1103">
            <v>0</v>
          </cell>
          <cell r="Z1103">
            <v>0</v>
          </cell>
          <cell r="AA1103">
            <v>0</v>
          </cell>
        </row>
        <row r="1104">
          <cell r="B1104">
            <v>2170101</v>
          </cell>
          <cell r="C1104" t="str">
            <v>     行政运行</v>
          </cell>
          <cell r="D1104">
            <v>0</v>
          </cell>
          <cell r="E1104">
            <v>0</v>
          </cell>
          <cell r="F1104">
            <v>0</v>
          </cell>
          <cell r="G1104">
            <v>0</v>
          </cell>
          <cell r="H1104">
            <v>0</v>
          </cell>
          <cell r="I1104">
            <v>0</v>
          </cell>
          <cell r="J1104">
            <v>0</v>
          </cell>
          <cell r="K1104">
            <v>0</v>
          </cell>
        </row>
        <row r="1104">
          <cell r="S1104">
            <v>0</v>
          </cell>
        </row>
        <row r="1104">
          <cell r="U1104">
            <v>0</v>
          </cell>
        </row>
        <row r="1104">
          <cell r="Y1104">
            <v>0</v>
          </cell>
          <cell r="Z1104">
            <v>0</v>
          </cell>
          <cell r="AA1104">
            <v>0</v>
          </cell>
        </row>
        <row r="1105">
          <cell r="B1105">
            <v>2170102</v>
          </cell>
          <cell r="C1105" t="str">
            <v>     一般行政管理事务</v>
          </cell>
          <cell r="D1105">
            <v>0</v>
          </cell>
          <cell r="E1105">
            <v>0</v>
          </cell>
          <cell r="F1105">
            <v>0</v>
          </cell>
          <cell r="G1105">
            <v>0</v>
          </cell>
          <cell r="H1105">
            <v>0</v>
          </cell>
          <cell r="I1105">
            <v>0</v>
          </cell>
          <cell r="J1105">
            <v>0</v>
          </cell>
          <cell r="K1105">
            <v>0</v>
          </cell>
        </row>
        <row r="1105">
          <cell r="S1105">
            <v>0</v>
          </cell>
        </row>
        <row r="1105">
          <cell r="U1105">
            <v>0</v>
          </cell>
        </row>
        <row r="1105">
          <cell r="Y1105">
            <v>0</v>
          </cell>
          <cell r="Z1105">
            <v>0</v>
          </cell>
          <cell r="AA1105">
            <v>0</v>
          </cell>
        </row>
        <row r="1106">
          <cell r="B1106">
            <v>2170103</v>
          </cell>
          <cell r="C1106" t="str">
            <v>     机关服务</v>
          </cell>
          <cell r="D1106">
            <v>0</v>
          </cell>
          <cell r="E1106">
            <v>0</v>
          </cell>
          <cell r="F1106">
            <v>0</v>
          </cell>
          <cell r="G1106">
            <v>0</v>
          </cell>
          <cell r="H1106">
            <v>0</v>
          </cell>
          <cell r="I1106">
            <v>0</v>
          </cell>
          <cell r="J1106">
            <v>0</v>
          </cell>
          <cell r="K1106">
            <v>0</v>
          </cell>
        </row>
        <row r="1106">
          <cell r="S1106">
            <v>0</v>
          </cell>
        </row>
        <row r="1106">
          <cell r="U1106">
            <v>0</v>
          </cell>
        </row>
        <row r="1106">
          <cell r="Y1106">
            <v>0</v>
          </cell>
          <cell r="Z1106">
            <v>0</v>
          </cell>
          <cell r="AA1106">
            <v>0</v>
          </cell>
        </row>
        <row r="1107">
          <cell r="B1107">
            <v>2170104</v>
          </cell>
          <cell r="C1107" t="str">
            <v>     安全防卫</v>
          </cell>
          <cell r="D1107">
            <v>0</v>
          </cell>
          <cell r="E1107">
            <v>0</v>
          </cell>
          <cell r="F1107">
            <v>0</v>
          </cell>
          <cell r="G1107">
            <v>0</v>
          </cell>
          <cell r="H1107">
            <v>0</v>
          </cell>
          <cell r="I1107">
            <v>0</v>
          </cell>
          <cell r="J1107">
            <v>0</v>
          </cell>
          <cell r="K1107">
            <v>0</v>
          </cell>
        </row>
        <row r="1107">
          <cell r="S1107">
            <v>0</v>
          </cell>
        </row>
        <row r="1107">
          <cell r="U1107">
            <v>0</v>
          </cell>
        </row>
        <row r="1107">
          <cell r="Y1107">
            <v>0</v>
          </cell>
          <cell r="Z1107">
            <v>0</v>
          </cell>
          <cell r="AA1107">
            <v>0</v>
          </cell>
        </row>
        <row r="1108">
          <cell r="B1108">
            <v>2170150</v>
          </cell>
          <cell r="C1108" t="str">
            <v>     事业运行</v>
          </cell>
          <cell r="D1108">
            <v>0</v>
          </cell>
          <cell r="E1108">
            <v>0</v>
          </cell>
          <cell r="F1108">
            <v>0</v>
          </cell>
          <cell r="G1108">
            <v>0</v>
          </cell>
          <cell r="H1108">
            <v>0</v>
          </cell>
          <cell r="I1108">
            <v>0</v>
          </cell>
          <cell r="J1108">
            <v>0</v>
          </cell>
          <cell r="K1108">
            <v>0</v>
          </cell>
        </row>
        <row r="1108">
          <cell r="S1108">
            <v>0</v>
          </cell>
        </row>
        <row r="1108">
          <cell r="U1108">
            <v>0</v>
          </cell>
        </row>
        <row r="1108">
          <cell r="Y1108">
            <v>0</v>
          </cell>
          <cell r="Z1108">
            <v>0</v>
          </cell>
          <cell r="AA1108">
            <v>0</v>
          </cell>
        </row>
        <row r="1109">
          <cell r="B1109">
            <v>2170199</v>
          </cell>
          <cell r="C1109" t="str">
            <v>     金融部门其他行政支出</v>
          </cell>
          <cell r="D1109">
            <v>0</v>
          </cell>
          <cell r="E1109">
            <v>0</v>
          </cell>
          <cell r="F1109">
            <v>0</v>
          </cell>
          <cell r="G1109">
            <v>0</v>
          </cell>
          <cell r="H1109">
            <v>0</v>
          </cell>
          <cell r="I1109">
            <v>0</v>
          </cell>
          <cell r="J1109">
            <v>0</v>
          </cell>
          <cell r="K1109">
            <v>0</v>
          </cell>
        </row>
        <row r="1109">
          <cell r="S1109">
            <v>0</v>
          </cell>
        </row>
        <row r="1109">
          <cell r="U1109">
            <v>0</v>
          </cell>
        </row>
        <row r="1109">
          <cell r="Y1109">
            <v>0</v>
          </cell>
          <cell r="Z1109">
            <v>0</v>
          </cell>
          <cell r="AA1109">
            <v>0</v>
          </cell>
        </row>
        <row r="1110">
          <cell r="B1110">
            <v>21702</v>
          </cell>
          <cell r="C1110" t="str">
            <v>    金融部门监管支出</v>
          </cell>
          <cell r="D1110">
            <v>0</v>
          </cell>
          <cell r="E1110">
            <v>0</v>
          </cell>
          <cell r="F1110">
            <v>0</v>
          </cell>
          <cell r="G1110">
            <v>0</v>
          </cell>
          <cell r="H1110">
            <v>0</v>
          </cell>
          <cell r="I1110">
            <v>0</v>
          </cell>
          <cell r="J1110">
            <v>0</v>
          </cell>
          <cell r="K1110">
            <v>0</v>
          </cell>
        </row>
        <row r="1110">
          <cell r="S1110">
            <v>0</v>
          </cell>
          <cell r="T1110">
            <v>0</v>
          </cell>
          <cell r="U1110">
            <v>0</v>
          </cell>
        </row>
        <row r="1110">
          <cell r="Y1110">
            <v>0</v>
          </cell>
          <cell r="Z1110">
            <v>0</v>
          </cell>
          <cell r="AA1110">
            <v>0</v>
          </cell>
        </row>
        <row r="1111">
          <cell r="B1111">
            <v>2170201</v>
          </cell>
          <cell r="C1111" t="str">
            <v>      货币发行</v>
          </cell>
          <cell r="D1111">
            <v>0</v>
          </cell>
          <cell r="E1111">
            <v>0</v>
          </cell>
          <cell r="F1111">
            <v>0</v>
          </cell>
          <cell r="G1111">
            <v>0</v>
          </cell>
          <cell r="H1111">
            <v>0</v>
          </cell>
          <cell r="I1111">
            <v>0</v>
          </cell>
          <cell r="J1111">
            <v>0</v>
          </cell>
          <cell r="K1111">
            <v>0</v>
          </cell>
        </row>
        <row r="1111">
          <cell r="S1111">
            <v>0</v>
          </cell>
        </row>
        <row r="1111">
          <cell r="U1111">
            <v>0</v>
          </cell>
        </row>
        <row r="1111">
          <cell r="Y1111">
            <v>0</v>
          </cell>
          <cell r="Z1111">
            <v>0</v>
          </cell>
          <cell r="AA1111">
            <v>0</v>
          </cell>
        </row>
        <row r="1112">
          <cell r="B1112">
            <v>2170202</v>
          </cell>
          <cell r="C1112" t="str">
            <v>      金融服务</v>
          </cell>
          <cell r="D1112">
            <v>0</v>
          </cell>
          <cell r="E1112">
            <v>0</v>
          </cell>
          <cell r="F1112">
            <v>0</v>
          </cell>
          <cell r="G1112">
            <v>0</v>
          </cell>
          <cell r="H1112">
            <v>0</v>
          </cell>
          <cell r="I1112">
            <v>0</v>
          </cell>
          <cell r="J1112">
            <v>0</v>
          </cell>
          <cell r="K1112">
            <v>0</v>
          </cell>
        </row>
        <row r="1112">
          <cell r="S1112">
            <v>0</v>
          </cell>
        </row>
        <row r="1112">
          <cell r="U1112">
            <v>0</v>
          </cell>
        </row>
        <row r="1112">
          <cell r="Y1112">
            <v>0</v>
          </cell>
          <cell r="Z1112">
            <v>0</v>
          </cell>
          <cell r="AA1112">
            <v>0</v>
          </cell>
        </row>
        <row r="1113">
          <cell r="B1113">
            <v>2170203</v>
          </cell>
          <cell r="C1113" t="str">
            <v>      反假币</v>
          </cell>
          <cell r="D1113">
            <v>0</v>
          </cell>
          <cell r="E1113">
            <v>0</v>
          </cell>
          <cell r="F1113">
            <v>0</v>
          </cell>
          <cell r="G1113">
            <v>0</v>
          </cell>
          <cell r="H1113">
            <v>0</v>
          </cell>
          <cell r="I1113">
            <v>0</v>
          </cell>
          <cell r="J1113">
            <v>0</v>
          </cell>
          <cell r="K1113">
            <v>0</v>
          </cell>
        </row>
        <row r="1113">
          <cell r="S1113">
            <v>0</v>
          </cell>
        </row>
        <row r="1113">
          <cell r="U1113">
            <v>0</v>
          </cell>
        </row>
        <row r="1113">
          <cell r="Y1113">
            <v>0</v>
          </cell>
          <cell r="Z1113">
            <v>0</v>
          </cell>
          <cell r="AA1113">
            <v>0</v>
          </cell>
        </row>
        <row r="1114">
          <cell r="B1114">
            <v>2170204</v>
          </cell>
          <cell r="C1114" t="str">
            <v>      重点金融机构监管</v>
          </cell>
          <cell r="D1114">
            <v>0</v>
          </cell>
          <cell r="E1114">
            <v>0</v>
          </cell>
          <cell r="F1114">
            <v>0</v>
          </cell>
          <cell r="G1114">
            <v>0</v>
          </cell>
          <cell r="H1114">
            <v>0</v>
          </cell>
          <cell r="I1114">
            <v>0</v>
          </cell>
          <cell r="J1114">
            <v>0</v>
          </cell>
          <cell r="K1114">
            <v>0</v>
          </cell>
        </row>
        <row r="1114">
          <cell r="S1114">
            <v>0</v>
          </cell>
        </row>
        <row r="1114">
          <cell r="U1114">
            <v>0</v>
          </cell>
        </row>
        <row r="1114">
          <cell r="Y1114">
            <v>0</v>
          </cell>
          <cell r="Z1114">
            <v>0</v>
          </cell>
          <cell r="AA1114">
            <v>0</v>
          </cell>
        </row>
        <row r="1115">
          <cell r="B1115">
            <v>2170205</v>
          </cell>
          <cell r="C1115" t="str">
            <v>      金融稽查与案件处理</v>
          </cell>
          <cell r="D1115">
            <v>0</v>
          </cell>
          <cell r="E1115">
            <v>0</v>
          </cell>
          <cell r="F1115">
            <v>0</v>
          </cell>
          <cell r="G1115">
            <v>0</v>
          </cell>
          <cell r="H1115">
            <v>0</v>
          </cell>
          <cell r="I1115">
            <v>0</v>
          </cell>
          <cell r="J1115">
            <v>0</v>
          </cell>
          <cell r="K1115">
            <v>0</v>
          </cell>
        </row>
        <row r="1115">
          <cell r="S1115">
            <v>0</v>
          </cell>
        </row>
        <row r="1115">
          <cell r="U1115">
            <v>0</v>
          </cell>
        </row>
        <row r="1115">
          <cell r="Y1115">
            <v>0</v>
          </cell>
          <cell r="Z1115">
            <v>0</v>
          </cell>
          <cell r="AA1115">
            <v>0</v>
          </cell>
        </row>
        <row r="1116">
          <cell r="B1116">
            <v>2170206</v>
          </cell>
          <cell r="C1116" t="str">
            <v>      金融行业电子化建设</v>
          </cell>
          <cell r="D1116">
            <v>0</v>
          </cell>
          <cell r="E1116">
            <v>0</v>
          </cell>
          <cell r="F1116">
            <v>0</v>
          </cell>
          <cell r="G1116">
            <v>0</v>
          </cell>
          <cell r="H1116">
            <v>0</v>
          </cell>
          <cell r="I1116">
            <v>0</v>
          </cell>
          <cell r="J1116">
            <v>0</v>
          </cell>
          <cell r="K1116">
            <v>0</v>
          </cell>
        </row>
        <row r="1116">
          <cell r="S1116">
            <v>0</v>
          </cell>
        </row>
        <row r="1116">
          <cell r="U1116">
            <v>0</v>
          </cell>
        </row>
        <row r="1116">
          <cell r="Y1116">
            <v>0</v>
          </cell>
          <cell r="Z1116">
            <v>0</v>
          </cell>
          <cell r="AA1116">
            <v>0</v>
          </cell>
        </row>
        <row r="1117">
          <cell r="B1117">
            <v>2170207</v>
          </cell>
          <cell r="C1117" t="str">
            <v>      从业人员资格考试</v>
          </cell>
          <cell r="D1117">
            <v>0</v>
          </cell>
          <cell r="E1117">
            <v>0</v>
          </cell>
          <cell r="F1117">
            <v>0</v>
          </cell>
          <cell r="G1117">
            <v>0</v>
          </cell>
          <cell r="H1117">
            <v>0</v>
          </cell>
          <cell r="I1117">
            <v>0</v>
          </cell>
          <cell r="J1117">
            <v>0</v>
          </cell>
          <cell r="K1117">
            <v>0</v>
          </cell>
        </row>
        <row r="1117">
          <cell r="S1117">
            <v>0</v>
          </cell>
        </row>
        <row r="1117">
          <cell r="U1117">
            <v>0</v>
          </cell>
        </row>
        <row r="1117">
          <cell r="Y1117">
            <v>0</v>
          </cell>
          <cell r="Z1117">
            <v>0</v>
          </cell>
          <cell r="AA1117">
            <v>0</v>
          </cell>
        </row>
        <row r="1118">
          <cell r="B1118">
            <v>2170208</v>
          </cell>
          <cell r="C1118" t="str">
            <v>      反洗钱</v>
          </cell>
          <cell r="D1118">
            <v>0</v>
          </cell>
          <cell r="E1118">
            <v>0</v>
          </cell>
          <cell r="F1118">
            <v>0</v>
          </cell>
          <cell r="G1118">
            <v>0</v>
          </cell>
          <cell r="H1118">
            <v>0</v>
          </cell>
          <cell r="I1118">
            <v>0</v>
          </cell>
          <cell r="J1118">
            <v>0</v>
          </cell>
          <cell r="K1118">
            <v>0</v>
          </cell>
        </row>
        <row r="1118">
          <cell r="S1118">
            <v>0</v>
          </cell>
        </row>
        <row r="1118">
          <cell r="U1118">
            <v>0</v>
          </cell>
        </row>
        <row r="1118">
          <cell r="Y1118">
            <v>0</v>
          </cell>
          <cell r="Z1118">
            <v>0</v>
          </cell>
          <cell r="AA1118">
            <v>0</v>
          </cell>
        </row>
        <row r="1119">
          <cell r="B1119">
            <v>2170299</v>
          </cell>
          <cell r="C1119" t="str">
            <v>      金融部门其他监管支出</v>
          </cell>
          <cell r="D1119">
            <v>0</v>
          </cell>
          <cell r="E1119">
            <v>0</v>
          </cell>
          <cell r="F1119">
            <v>0</v>
          </cell>
          <cell r="G1119">
            <v>0</v>
          </cell>
          <cell r="H1119">
            <v>0</v>
          </cell>
          <cell r="I1119">
            <v>0</v>
          </cell>
          <cell r="J1119">
            <v>0</v>
          </cell>
          <cell r="K1119">
            <v>0</v>
          </cell>
        </row>
        <row r="1119">
          <cell r="S1119">
            <v>0</v>
          </cell>
        </row>
        <row r="1119">
          <cell r="U1119">
            <v>0</v>
          </cell>
        </row>
        <row r="1119">
          <cell r="Y1119">
            <v>0</v>
          </cell>
          <cell r="Z1119">
            <v>0</v>
          </cell>
          <cell r="AA1119">
            <v>0</v>
          </cell>
        </row>
        <row r="1120">
          <cell r="B1120">
            <v>21703</v>
          </cell>
          <cell r="C1120" t="str">
            <v>   金融发展支出</v>
          </cell>
          <cell r="D1120">
            <v>0</v>
          </cell>
          <cell r="E1120">
            <v>0</v>
          </cell>
          <cell r="F1120">
            <v>0</v>
          </cell>
          <cell r="G1120">
            <v>0</v>
          </cell>
          <cell r="H1120">
            <v>0</v>
          </cell>
          <cell r="I1120">
            <v>0</v>
          </cell>
          <cell r="J1120">
            <v>0</v>
          </cell>
          <cell r="K1120">
            <v>0</v>
          </cell>
        </row>
        <row r="1120">
          <cell r="S1120">
            <v>0</v>
          </cell>
          <cell r="T1120">
            <v>0</v>
          </cell>
          <cell r="U1120">
            <v>0</v>
          </cell>
        </row>
        <row r="1120">
          <cell r="Y1120">
            <v>0</v>
          </cell>
          <cell r="Z1120">
            <v>0</v>
          </cell>
          <cell r="AA1120">
            <v>0</v>
          </cell>
        </row>
        <row r="1121">
          <cell r="B1121">
            <v>2170301</v>
          </cell>
          <cell r="C1121" t="str">
            <v>     政策性银行亏损补贴</v>
          </cell>
          <cell r="D1121">
            <v>0</v>
          </cell>
          <cell r="E1121">
            <v>0</v>
          </cell>
          <cell r="F1121">
            <v>0</v>
          </cell>
          <cell r="G1121">
            <v>0</v>
          </cell>
          <cell r="H1121">
            <v>0</v>
          </cell>
          <cell r="I1121">
            <v>0</v>
          </cell>
          <cell r="J1121">
            <v>0</v>
          </cell>
          <cell r="K1121">
            <v>0</v>
          </cell>
        </row>
        <row r="1121">
          <cell r="S1121">
            <v>0</v>
          </cell>
        </row>
        <row r="1121">
          <cell r="U1121">
            <v>0</v>
          </cell>
        </row>
        <row r="1121">
          <cell r="Y1121">
            <v>0</v>
          </cell>
          <cell r="Z1121">
            <v>0</v>
          </cell>
          <cell r="AA1121">
            <v>0</v>
          </cell>
        </row>
        <row r="1122">
          <cell r="B1122">
            <v>2170302</v>
          </cell>
          <cell r="C1122" t="str">
            <v>     利息费用补贴支出</v>
          </cell>
          <cell r="D1122">
            <v>0</v>
          </cell>
          <cell r="E1122">
            <v>0</v>
          </cell>
          <cell r="F1122">
            <v>0</v>
          </cell>
          <cell r="G1122">
            <v>0</v>
          </cell>
          <cell r="H1122">
            <v>0</v>
          </cell>
          <cell r="I1122">
            <v>0</v>
          </cell>
          <cell r="J1122">
            <v>0</v>
          </cell>
          <cell r="K1122">
            <v>0</v>
          </cell>
        </row>
        <row r="1122">
          <cell r="S1122">
            <v>0</v>
          </cell>
        </row>
        <row r="1122">
          <cell r="U1122">
            <v>0</v>
          </cell>
        </row>
        <row r="1122">
          <cell r="Y1122">
            <v>0</v>
          </cell>
          <cell r="Z1122">
            <v>0</v>
          </cell>
          <cell r="AA1122">
            <v>0</v>
          </cell>
        </row>
        <row r="1123">
          <cell r="B1123">
            <v>2170303</v>
          </cell>
          <cell r="C1123" t="str">
            <v>     补充资本金</v>
          </cell>
          <cell r="D1123">
            <v>0</v>
          </cell>
          <cell r="E1123">
            <v>0</v>
          </cell>
          <cell r="F1123">
            <v>0</v>
          </cell>
          <cell r="G1123">
            <v>0</v>
          </cell>
          <cell r="H1123">
            <v>0</v>
          </cell>
          <cell r="I1123">
            <v>0</v>
          </cell>
          <cell r="J1123">
            <v>0</v>
          </cell>
          <cell r="K1123">
            <v>0</v>
          </cell>
        </row>
        <row r="1123">
          <cell r="S1123">
            <v>0</v>
          </cell>
        </row>
        <row r="1123">
          <cell r="U1123">
            <v>0</v>
          </cell>
        </row>
        <row r="1123">
          <cell r="Y1123">
            <v>0</v>
          </cell>
          <cell r="Z1123">
            <v>0</v>
          </cell>
          <cell r="AA1123">
            <v>0</v>
          </cell>
        </row>
        <row r="1124">
          <cell r="B1124">
            <v>2170304</v>
          </cell>
          <cell r="C1124" t="str">
            <v>     风险基金补助</v>
          </cell>
          <cell r="D1124">
            <v>0</v>
          </cell>
          <cell r="E1124">
            <v>0</v>
          </cell>
          <cell r="F1124">
            <v>0</v>
          </cell>
          <cell r="G1124">
            <v>0</v>
          </cell>
          <cell r="H1124">
            <v>0</v>
          </cell>
          <cell r="I1124">
            <v>0</v>
          </cell>
          <cell r="J1124">
            <v>0</v>
          </cell>
          <cell r="K1124">
            <v>0</v>
          </cell>
        </row>
        <row r="1124">
          <cell r="S1124">
            <v>0</v>
          </cell>
        </row>
        <row r="1124">
          <cell r="U1124">
            <v>0</v>
          </cell>
        </row>
        <row r="1124">
          <cell r="Y1124">
            <v>0</v>
          </cell>
          <cell r="Z1124">
            <v>0</v>
          </cell>
          <cell r="AA1124">
            <v>0</v>
          </cell>
        </row>
        <row r="1125">
          <cell r="B1125">
            <v>2170399</v>
          </cell>
          <cell r="C1125" t="str">
            <v>     其他金融发展支出</v>
          </cell>
          <cell r="D1125">
            <v>0</v>
          </cell>
          <cell r="E1125">
            <v>0</v>
          </cell>
          <cell r="F1125">
            <v>0</v>
          </cell>
          <cell r="G1125">
            <v>0</v>
          </cell>
          <cell r="H1125">
            <v>0</v>
          </cell>
          <cell r="I1125">
            <v>0</v>
          </cell>
          <cell r="J1125">
            <v>0</v>
          </cell>
          <cell r="K1125">
            <v>0</v>
          </cell>
        </row>
        <row r="1125">
          <cell r="S1125">
            <v>0</v>
          </cell>
        </row>
        <row r="1125">
          <cell r="U1125">
            <v>0</v>
          </cell>
        </row>
        <row r="1125">
          <cell r="Y1125">
            <v>0</v>
          </cell>
          <cell r="Z1125">
            <v>0</v>
          </cell>
          <cell r="AA1125">
            <v>0</v>
          </cell>
        </row>
        <row r="1126">
          <cell r="B1126">
            <v>21799</v>
          </cell>
          <cell r="C1126" t="str">
            <v>   其他金融支出</v>
          </cell>
          <cell r="D1126">
            <v>363</v>
          </cell>
          <cell r="E1126">
            <v>0</v>
          </cell>
          <cell r="F1126">
            <v>0</v>
          </cell>
          <cell r="G1126">
            <v>0</v>
          </cell>
          <cell r="H1126">
            <v>0</v>
          </cell>
          <cell r="I1126">
            <v>0</v>
          </cell>
          <cell r="J1126">
            <v>0</v>
          </cell>
          <cell r="K1126">
            <v>0</v>
          </cell>
        </row>
        <row r="1126">
          <cell r="S1126">
            <v>0</v>
          </cell>
        </row>
        <row r="1126">
          <cell r="U1126">
            <v>0</v>
          </cell>
          <cell r="V1126" t="e">
            <v>#DIV/0!</v>
          </cell>
        </row>
        <row r="1126">
          <cell r="Y1126">
            <v>0</v>
          </cell>
          <cell r="Z1126">
            <v>0</v>
          </cell>
          <cell r="AA1126">
            <v>0</v>
          </cell>
        </row>
        <row r="1127">
          <cell r="B1127">
            <v>2179902</v>
          </cell>
          <cell r="C1127" t="str">
            <v>     重点企业贷款贴息</v>
          </cell>
          <cell r="D1127">
            <v>313</v>
          </cell>
          <cell r="E1127">
            <v>0</v>
          </cell>
          <cell r="F1127">
            <v>0</v>
          </cell>
          <cell r="G1127">
            <v>0</v>
          </cell>
          <cell r="H1127">
            <v>0</v>
          </cell>
          <cell r="I1127">
            <v>0</v>
          </cell>
          <cell r="J1127">
            <v>0</v>
          </cell>
          <cell r="K1127">
            <v>0</v>
          </cell>
        </row>
        <row r="1127">
          <cell r="S1127">
            <v>0</v>
          </cell>
        </row>
        <row r="1127">
          <cell r="U1127">
            <v>0</v>
          </cell>
          <cell r="V1127" t="e">
            <v>#DIV/0!</v>
          </cell>
        </row>
        <row r="1127">
          <cell r="Y1127">
            <v>0</v>
          </cell>
          <cell r="Z1127">
            <v>0</v>
          </cell>
          <cell r="AA1127">
            <v>0</v>
          </cell>
        </row>
        <row r="1128">
          <cell r="B1128">
            <v>2179999</v>
          </cell>
          <cell r="C1128" t="str">
            <v>     其他金融发展支出</v>
          </cell>
          <cell r="D1128">
            <v>50</v>
          </cell>
          <cell r="E1128">
            <v>0</v>
          </cell>
          <cell r="F1128">
            <v>0</v>
          </cell>
          <cell r="G1128">
            <v>0</v>
          </cell>
          <cell r="H1128">
            <v>0</v>
          </cell>
          <cell r="I1128">
            <v>0</v>
          </cell>
          <cell r="J1128">
            <v>0</v>
          </cell>
          <cell r="K1128">
            <v>0</v>
          </cell>
        </row>
        <row r="1128">
          <cell r="S1128">
            <v>0</v>
          </cell>
        </row>
        <row r="1128">
          <cell r="U1128">
            <v>0</v>
          </cell>
        </row>
        <row r="1128">
          <cell r="Y1128">
            <v>0</v>
          </cell>
          <cell r="Z1128">
            <v>0</v>
          </cell>
          <cell r="AA1128">
            <v>0</v>
          </cell>
        </row>
        <row r="1129">
          <cell r="B1129">
            <v>219</v>
          </cell>
          <cell r="C1129" t="str">
            <v>十七、援助其他地区支出</v>
          </cell>
          <cell r="D1129">
            <v>0</v>
          </cell>
          <cell r="E1129">
            <v>0</v>
          </cell>
          <cell r="F1129">
            <v>0</v>
          </cell>
          <cell r="G1129">
            <v>0</v>
          </cell>
          <cell r="H1129">
            <v>0</v>
          </cell>
          <cell r="I1129">
            <v>0</v>
          </cell>
          <cell r="J1129">
            <v>0</v>
          </cell>
          <cell r="K1129">
            <v>0</v>
          </cell>
        </row>
        <row r="1129">
          <cell r="M1129">
            <v>0</v>
          </cell>
          <cell r="N1129">
            <v>0</v>
          </cell>
          <cell r="O1129">
            <v>0</v>
          </cell>
          <cell r="P1129">
            <v>0</v>
          </cell>
        </row>
        <row r="1129">
          <cell r="S1129">
            <v>0</v>
          </cell>
          <cell r="T1129">
            <v>0</v>
          </cell>
          <cell r="U1129">
            <v>0</v>
          </cell>
          <cell r="V1129" t="e">
            <v>#DIV/0!</v>
          </cell>
        </row>
        <row r="1129">
          <cell r="Y1129">
            <v>0</v>
          </cell>
          <cell r="Z1129">
            <v>0</v>
          </cell>
          <cell r="AA1129">
            <v>0</v>
          </cell>
        </row>
        <row r="1130">
          <cell r="B1130">
            <v>21901</v>
          </cell>
          <cell r="C1130" t="str">
            <v>   一般公共服务</v>
          </cell>
          <cell r="D1130">
            <v>0</v>
          </cell>
          <cell r="E1130">
            <v>0</v>
          </cell>
          <cell r="F1130">
            <v>0</v>
          </cell>
          <cell r="G1130">
            <v>0</v>
          </cell>
          <cell r="H1130">
            <v>0</v>
          </cell>
          <cell r="I1130">
            <v>0</v>
          </cell>
          <cell r="J1130">
            <v>0</v>
          </cell>
          <cell r="K1130">
            <v>0</v>
          </cell>
        </row>
        <row r="1130">
          <cell r="S1130">
            <v>0</v>
          </cell>
        </row>
        <row r="1130">
          <cell r="U1130">
            <v>0</v>
          </cell>
        </row>
        <row r="1130">
          <cell r="Y1130">
            <v>0</v>
          </cell>
          <cell r="Z1130">
            <v>0</v>
          </cell>
          <cell r="AA1130">
            <v>0</v>
          </cell>
        </row>
        <row r="1131">
          <cell r="B1131">
            <v>21902</v>
          </cell>
          <cell r="C1131" t="str">
            <v>   教育</v>
          </cell>
          <cell r="D1131">
            <v>0</v>
          </cell>
          <cell r="E1131">
            <v>0</v>
          </cell>
          <cell r="F1131">
            <v>0</v>
          </cell>
          <cell r="G1131">
            <v>0</v>
          </cell>
          <cell r="H1131">
            <v>0</v>
          </cell>
          <cell r="I1131">
            <v>0</v>
          </cell>
          <cell r="J1131">
            <v>0</v>
          </cell>
          <cell r="K1131">
            <v>0</v>
          </cell>
        </row>
        <row r="1131">
          <cell r="S1131">
            <v>0</v>
          </cell>
        </row>
        <row r="1131">
          <cell r="U1131">
            <v>0</v>
          </cell>
        </row>
        <row r="1131">
          <cell r="Y1131">
            <v>0</v>
          </cell>
          <cell r="Z1131">
            <v>0</v>
          </cell>
          <cell r="AA1131">
            <v>0</v>
          </cell>
        </row>
        <row r="1132">
          <cell r="B1132">
            <v>21903</v>
          </cell>
          <cell r="C1132" t="str">
            <v>   文化体育与传媒</v>
          </cell>
          <cell r="D1132">
            <v>0</v>
          </cell>
          <cell r="E1132">
            <v>0</v>
          </cell>
          <cell r="F1132">
            <v>0</v>
          </cell>
          <cell r="G1132">
            <v>0</v>
          </cell>
          <cell r="H1132">
            <v>0</v>
          </cell>
          <cell r="I1132">
            <v>0</v>
          </cell>
          <cell r="J1132">
            <v>0</v>
          </cell>
          <cell r="K1132">
            <v>0</v>
          </cell>
        </row>
        <row r="1132">
          <cell r="S1132">
            <v>0</v>
          </cell>
        </row>
        <row r="1132">
          <cell r="U1132">
            <v>0</v>
          </cell>
        </row>
        <row r="1132">
          <cell r="Y1132">
            <v>0</v>
          </cell>
          <cell r="Z1132">
            <v>0</v>
          </cell>
          <cell r="AA1132">
            <v>0</v>
          </cell>
        </row>
        <row r="1133">
          <cell r="B1133">
            <v>21904</v>
          </cell>
          <cell r="C1133" t="str">
            <v>   医疗卫生</v>
          </cell>
          <cell r="D1133">
            <v>0</v>
          </cell>
          <cell r="E1133">
            <v>0</v>
          </cell>
          <cell r="F1133">
            <v>0</v>
          </cell>
          <cell r="G1133">
            <v>0</v>
          </cell>
          <cell r="H1133">
            <v>0</v>
          </cell>
          <cell r="I1133">
            <v>0</v>
          </cell>
          <cell r="J1133">
            <v>0</v>
          </cell>
          <cell r="K1133">
            <v>0</v>
          </cell>
        </row>
        <row r="1133">
          <cell r="S1133">
            <v>0</v>
          </cell>
        </row>
        <row r="1133">
          <cell r="U1133">
            <v>0</v>
          </cell>
        </row>
        <row r="1133">
          <cell r="Y1133">
            <v>0</v>
          </cell>
          <cell r="Z1133">
            <v>0</v>
          </cell>
          <cell r="AA1133">
            <v>0</v>
          </cell>
        </row>
        <row r="1134">
          <cell r="B1134">
            <v>21905</v>
          </cell>
          <cell r="C1134" t="str">
            <v>   节能环保</v>
          </cell>
          <cell r="D1134">
            <v>0</v>
          </cell>
          <cell r="E1134">
            <v>0</v>
          </cell>
          <cell r="F1134">
            <v>0</v>
          </cell>
          <cell r="G1134">
            <v>0</v>
          </cell>
          <cell r="H1134">
            <v>0</v>
          </cell>
          <cell r="I1134">
            <v>0</v>
          </cell>
          <cell r="J1134">
            <v>0</v>
          </cell>
          <cell r="K1134">
            <v>0</v>
          </cell>
        </row>
        <row r="1134">
          <cell r="S1134">
            <v>0</v>
          </cell>
        </row>
        <row r="1134">
          <cell r="U1134">
            <v>0</v>
          </cell>
        </row>
        <row r="1134">
          <cell r="Y1134">
            <v>0</v>
          </cell>
          <cell r="Z1134">
            <v>0</v>
          </cell>
          <cell r="AA1134">
            <v>0</v>
          </cell>
        </row>
        <row r="1135">
          <cell r="B1135">
            <v>21906</v>
          </cell>
          <cell r="C1135" t="str">
            <v>   农业</v>
          </cell>
          <cell r="D1135">
            <v>0</v>
          </cell>
          <cell r="E1135">
            <v>0</v>
          </cell>
          <cell r="F1135">
            <v>0</v>
          </cell>
          <cell r="G1135">
            <v>0</v>
          </cell>
          <cell r="H1135">
            <v>0</v>
          </cell>
          <cell r="I1135">
            <v>0</v>
          </cell>
          <cell r="J1135">
            <v>0</v>
          </cell>
          <cell r="K1135">
            <v>0</v>
          </cell>
        </row>
        <row r="1135">
          <cell r="S1135">
            <v>0</v>
          </cell>
        </row>
        <row r="1135">
          <cell r="U1135">
            <v>0</v>
          </cell>
        </row>
        <row r="1135">
          <cell r="Y1135">
            <v>0</v>
          </cell>
          <cell r="Z1135">
            <v>0</v>
          </cell>
          <cell r="AA1135">
            <v>0</v>
          </cell>
        </row>
        <row r="1136">
          <cell r="B1136">
            <v>21907</v>
          </cell>
          <cell r="C1136" t="str">
            <v>   交通运输</v>
          </cell>
          <cell r="D1136">
            <v>0</v>
          </cell>
          <cell r="E1136">
            <v>0</v>
          </cell>
          <cell r="F1136">
            <v>0</v>
          </cell>
          <cell r="G1136">
            <v>0</v>
          </cell>
          <cell r="H1136">
            <v>0</v>
          </cell>
          <cell r="I1136">
            <v>0</v>
          </cell>
          <cell r="J1136">
            <v>0</v>
          </cell>
          <cell r="K1136">
            <v>0</v>
          </cell>
        </row>
        <row r="1136">
          <cell r="S1136">
            <v>0</v>
          </cell>
        </row>
        <row r="1136">
          <cell r="U1136">
            <v>0</v>
          </cell>
        </row>
        <row r="1136">
          <cell r="Y1136">
            <v>0</v>
          </cell>
          <cell r="Z1136">
            <v>0</v>
          </cell>
          <cell r="AA1136">
            <v>0</v>
          </cell>
        </row>
        <row r="1137">
          <cell r="B1137">
            <v>21908</v>
          </cell>
          <cell r="C1137" t="str">
            <v>   住房保障</v>
          </cell>
          <cell r="D1137">
            <v>0</v>
          </cell>
          <cell r="E1137">
            <v>0</v>
          </cell>
          <cell r="F1137">
            <v>0</v>
          </cell>
          <cell r="G1137">
            <v>0</v>
          </cell>
          <cell r="H1137">
            <v>0</v>
          </cell>
          <cell r="I1137">
            <v>0</v>
          </cell>
          <cell r="J1137">
            <v>0</v>
          </cell>
          <cell r="K1137">
            <v>0</v>
          </cell>
        </row>
        <row r="1137">
          <cell r="S1137">
            <v>0</v>
          </cell>
        </row>
        <row r="1137">
          <cell r="U1137">
            <v>0</v>
          </cell>
        </row>
        <row r="1137">
          <cell r="Y1137">
            <v>0</v>
          </cell>
          <cell r="Z1137">
            <v>0</v>
          </cell>
          <cell r="AA1137">
            <v>0</v>
          </cell>
        </row>
        <row r="1138">
          <cell r="B1138">
            <v>21999</v>
          </cell>
          <cell r="C1138" t="str">
            <v>   其他支出</v>
          </cell>
          <cell r="D1138">
            <v>0</v>
          </cell>
          <cell r="E1138">
            <v>0</v>
          </cell>
          <cell r="F1138">
            <v>0</v>
          </cell>
          <cell r="G1138">
            <v>0</v>
          </cell>
          <cell r="H1138">
            <v>0</v>
          </cell>
          <cell r="I1138">
            <v>0</v>
          </cell>
          <cell r="J1138">
            <v>0</v>
          </cell>
          <cell r="K1138">
            <v>0</v>
          </cell>
        </row>
        <row r="1138">
          <cell r="S1138">
            <v>0</v>
          </cell>
        </row>
        <row r="1138">
          <cell r="U1138">
            <v>0</v>
          </cell>
          <cell r="V1138" t="e">
            <v>#DIV/0!</v>
          </cell>
        </row>
        <row r="1138">
          <cell r="Y1138">
            <v>0</v>
          </cell>
          <cell r="Z1138">
            <v>0</v>
          </cell>
          <cell r="AA1138">
            <v>0</v>
          </cell>
        </row>
        <row r="1139">
          <cell r="B1139">
            <v>220</v>
          </cell>
          <cell r="C1139" t="str">
            <v>十八、自然资源海洋气象等支出</v>
          </cell>
          <cell r="D1139">
            <v>1546</v>
          </cell>
          <cell r="E1139">
            <v>1774</v>
          </cell>
          <cell r="F1139">
            <v>1526</v>
          </cell>
          <cell r="G1139">
            <v>0</v>
          </cell>
          <cell r="H1139">
            <v>248</v>
          </cell>
          <cell r="I1139">
            <v>0</v>
          </cell>
          <cell r="J1139">
            <v>-297</v>
          </cell>
          <cell r="K1139">
            <v>-53</v>
          </cell>
        </row>
        <row r="1139">
          <cell r="M1139">
            <v>7</v>
          </cell>
          <cell r="N1139">
            <v>0</v>
          </cell>
          <cell r="O1139">
            <v>61</v>
          </cell>
          <cell r="P1139">
            <v>-121</v>
          </cell>
        </row>
        <row r="1139">
          <cell r="S1139">
            <v>0</v>
          </cell>
          <cell r="T1139">
            <v>-244</v>
          </cell>
          <cell r="U1139">
            <v>1477</v>
          </cell>
          <cell r="V1139">
            <v>-0.167418263810598</v>
          </cell>
        </row>
        <row r="1139">
          <cell r="Y1139">
            <v>1477</v>
          </cell>
          <cell r="Z1139">
            <v>0</v>
          </cell>
          <cell r="AA1139">
            <v>1477</v>
          </cell>
        </row>
        <row r="1140">
          <cell r="B1140">
            <v>22001</v>
          </cell>
          <cell r="C1140" t="str">
            <v>   自然资源事务</v>
          </cell>
          <cell r="D1140">
            <v>1362</v>
          </cell>
          <cell r="E1140">
            <v>1716</v>
          </cell>
          <cell r="F1140">
            <v>1468</v>
          </cell>
          <cell r="G1140">
            <v>0</v>
          </cell>
          <cell r="H1140">
            <v>248</v>
          </cell>
          <cell r="I1140">
            <v>0</v>
          </cell>
          <cell r="J1140">
            <v>-353</v>
          </cell>
          <cell r="K1140">
            <v>-109</v>
          </cell>
        </row>
        <row r="1140">
          <cell r="M1140">
            <v>7</v>
          </cell>
          <cell r="N1140">
            <v>0</v>
          </cell>
          <cell r="O1140">
            <v>0</v>
          </cell>
          <cell r="P1140">
            <v>-116</v>
          </cell>
        </row>
        <row r="1140">
          <cell r="S1140">
            <v>0</v>
          </cell>
          <cell r="T1140">
            <v>-244</v>
          </cell>
          <cell r="U1140">
            <v>1363</v>
          </cell>
          <cell r="V1140">
            <v>-0.205710955710956</v>
          </cell>
        </row>
        <row r="1140">
          <cell r="Y1140">
            <v>1363</v>
          </cell>
          <cell r="Z1140">
            <v>0</v>
          </cell>
          <cell r="AA1140">
            <v>1363</v>
          </cell>
        </row>
        <row r="1141">
          <cell r="B1141">
            <v>2200101</v>
          </cell>
          <cell r="C1141" t="str">
            <v>     行政运行</v>
          </cell>
          <cell r="D1141">
            <v>539</v>
          </cell>
          <cell r="E1141">
            <v>527</v>
          </cell>
          <cell r="F1141">
            <v>527</v>
          </cell>
          <cell r="G1141">
            <v>0</v>
          </cell>
          <cell r="H1141">
            <v>0</v>
          </cell>
          <cell r="I1141">
            <v>0</v>
          </cell>
          <cell r="J1141">
            <v>-2</v>
          </cell>
          <cell r="K1141">
            <v>-2</v>
          </cell>
        </row>
        <row r="1141">
          <cell r="M1141">
            <v>-2</v>
          </cell>
        </row>
        <row r="1141">
          <cell r="S1141">
            <v>0</v>
          </cell>
        </row>
        <row r="1141">
          <cell r="U1141">
            <v>525</v>
          </cell>
          <cell r="V1141">
            <v>-0.00379506641366224</v>
          </cell>
        </row>
        <row r="1141">
          <cell r="Y1141">
            <v>525</v>
          </cell>
          <cell r="Z1141">
            <v>0</v>
          </cell>
          <cell r="AA1141">
            <v>525</v>
          </cell>
        </row>
        <row r="1142">
          <cell r="B1142">
            <v>2200102</v>
          </cell>
          <cell r="C1142" t="str">
            <v>     一般行政管理事务</v>
          </cell>
          <cell r="D1142">
            <v>0</v>
          </cell>
          <cell r="E1142">
            <v>0</v>
          </cell>
          <cell r="F1142">
            <v>0</v>
          </cell>
          <cell r="G1142">
            <v>0</v>
          </cell>
          <cell r="H1142">
            <v>0</v>
          </cell>
          <cell r="I1142">
            <v>0</v>
          </cell>
          <cell r="J1142">
            <v>0</v>
          </cell>
          <cell r="K1142">
            <v>0</v>
          </cell>
        </row>
        <row r="1142">
          <cell r="S1142">
            <v>0</v>
          </cell>
        </row>
        <row r="1142">
          <cell r="U1142">
            <v>0</v>
          </cell>
        </row>
        <row r="1142">
          <cell r="Y1142">
            <v>0</v>
          </cell>
          <cell r="Z1142">
            <v>0</v>
          </cell>
          <cell r="AA1142">
            <v>0</v>
          </cell>
        </row>
        <row r="1143">
          <cell r="B1143">
            <v>2200103</v>
          </cell>
          <cell r="C1143" t="str">
            <v>     机关服务</v>
          </cell>
          <cell r="D1143">
            <v>0</v>
          </cell>
          <cell r="E1143">
            <v>0</v>
          </cell>
          <cell r="F1143">
            <v>0</v>
          </cell>
          <cell r="G1143">
            <v>0</v>
          </cell>
          <cell r="H1143">
            <v>0</v>
          </cell>
          <cell r="I1143">
            <v>0</v>
          </cell>
          <cell r="J1143">
            <v>0</v>
          </cell>
          <cell r="K1143">
            <v>0</v>
          </cell>
        </row>
        <row r="1143">
          <cell r="S1143">
            <v>0</v>
          </cell>
        </row>
        <row r="1143">
          <cell r="U1143">
            <v>0</v>
          </cell>
        </row>
        <row r="1143">
          <cell r="Y1143">
            <v>0</v>
          </cell>
          <cell r="Z1143">
            <v>0</v>
          </cell>
          <cell r="AA1143">
            <v>0</v>
          </cell>
        </row>
        <row r="1144">
          <cell r="B1144">
            <v>2200104</v>
          </cell>
          <cell r="C1144" t="str">
            <v>     自然资源规划及管理</v>
          </cell>
          <cell r="D1144">
            <v>176</v>
          </cell>
          <cell r="E1144">
            <v>0</v>
          </cell>
          <cell r="F1144">
            <v>0</v>
          </cell>
          <cell r="G1144">
            <v>0</v>
          </cell>
          <cell r="H1144">
            <v>0</v>
          </cell>
          <cell r="I1144">
            <v>0</v>
          </cell>
          <cell r="J1144">
            <v>0</v>
          </cell>
          <cell r="K1144">
            <v>0</v>
          </cell>
        </row>
        <row r="1144">
          <cell r="S1144">
            <v>0</v>
          </cell>
        </row>
        <row r="1144">
          <cell r="U1144">
            <v>0</v>
          </cell>
          <cell r="V1144" t="e">
            <v>#DIV/0!</v>
          </cell>
        </row>
        <row r="1144">
          <cell r="Y1144">
            <v>0</v>
          </cell>
          <cell r="Z1144">
            <v>0</v>
          </cell>
          <cell r="AA1144">
            <v>0</v>
          </cell>
        </row>
        <row r="1145">
          <cell r="B1145">
            <v>2200106</v>
          </cell>
          <cell r="C1145" t="str">
            <v>     自然资源利用与保护</v>
          </cell>
          <cell r="D1145">
            <v>44</v>
          </cell>
          <cell r="E1145">
            <v>299</v>
          </cell>
          <cell r="F1145">
            <v>60</v>
          </cell>
          <cell r="G1145">
            <v>0</v>
          </cell>
          <cell r="H1145">
            <v>239</v>
          </cell>
          <cell r="I1145">
            <v>0</v>
          </cell>
          <cell r="J1145">
            <v>-249</v>
          </cell>
          <cell r="K1145">
            <v>-10</v>
          </cell>
        </row>
        <row r="1145">
          <cell r="P1145">
            <v>-10</v>
          </cell>
        </row>
        <row r="1145">
          <cell r="S1145">
            <v>0</v>
          </cell>
          <cell r="T1145">
            <v>-239</v>
          </cell>
          <cell r="U1145">
            <v>50</v>
          </cell>
          <cell r="V1145">
            <v>-0.832775919732441</v>
          </cell>
        </row>
        <row r="1145">
          <cell r="Y1145">
            <v>50</v>
          </cell>
          <cell r="Z1145">
            <v>0</v>
          </cell>
          <cell r="AA1145">
            <v>50</v>
          </cell>
        </row>
        <row r="1146">
          <cell r="B1146">
            <v>2200107</v>
          </cell>
          <cell r="C1146" t="str">
            <v>     自然资源社会公益服务</v>
          </cell>
          <cell r="D1146">
            <v>0</v>
          </cell>
          <cell r="E1146">
            <v>0</v>
          </cell>
          <cell r="F1146">
            <v>0</v>
          </cell>
          <cell r="G1146">
            <v>0</v>
          </cell>
          <cell r="H1146">
            <v>0</v>
          </cell>
          <cell r="I1146">
            <v>0</v>
          </cell>
          <cell r="J1146">
            <v>0</v>
          </cell>
          <cell r="K1146">
            <v>0</v>
          </cell>
        </row>
        <row r="1146">
          <cell r="S1146">
            <v>0</v>
          </cell>
        </row>
        <row r="1146">
          <cell r="U1146">
            <v>0</v>
          </cell>
        </row>
        <row r="1146">
          <cell r="Y1146">
            <v>0</v>
          </cell>
          <cell r="Z1146">
            <v>0</v>
          </cell>
          <cell r="AA1146">
            <v>0</v>
          </cell>
        </row>
        <row r="1147">
          <cell r="B1147">
            <v>2200108</v>
          </cell>
          <cell r="C1147" t="str">
            <v>     自然资源行业业务管理</v>
          </cell>
          <cell r="D1147">
            <v>147</v>
          </cell>
          <cell r="E1147">
            <v>40</v>
          </cell>
          <cell r="F1147">
            <v>40</v>
          </cell>
          <cell r="G1147">
            <v>0</v>
          </cell>
          <cell r="H1147">
            <v>0</v>
          </cell>
          <cell r="I1147">
            <v>0</v>
          </cell>
          <cell r="J1147">
            <v>0</v>
          </cell>
          <cell r="K1147">
            <v>0</v>
          </cell>
        </row>
        <row r="1147">
          <cell r="S1147">
            <v>0</v>
          </cell>
        </row>
        <row r="1147">
          <cell r="U1147">
            <v>40</v>
          </cell>
          <cell r="V1147">
            <v>0</v>
          </cell>
        </row>
        <row r="1147">
          <cell r="Y1147">
            <v>40</v>
          </cell>
          <cell r="Z1147">
            <v>0</v>
          </cell>
          <cell r="AA1147">
            <v>40</v>
          </cell>
        </row>
        <row r="1148">
          <cell r="B1148">
            <v>2200109</v>
          </cell>
          <cell r="C1148" t="str">
            <v>     自然资源调查与确权登记</v>
          </cell>
          <cell r="D1148">
            <v>41</v>
          </cell>
          <cell r="E1148">
            <v>0</v>
          </cell>
          <cell r="F1148">
            <v>0</v>
          </cell>
          <cell r="G1148">
            <v>0</v>
          </cell>
          <cell r="H1148">
            <v>0</v>
          </cell>
          <cell r="I1148">
            <v>0</v>
          </cell>
          <cell r="J1148">
            <v>0</v>
          </cell>
          <cell r="K1148">
            <v>0</v>
          </cell>
        </row>
        <row r="1148">
          <cell r="S1148">
            <v>0</v>
          </cell>
        </row>
        <row r="1148">
          <cell r="U1148">
            <v>0</v>
          </cell>
          <cell r="V1148" t="e">
            <v>#DIV/0!</v>
          </cell>
        </row>
        <row r="1148">
          <cell r="Y1148">
            <v>0</v>
          </cell>
          <cell r="Z1148">
            <v>0</v>
          </cell>
          <cell r="AA1148">
            <v>0</v>
          </cell>
        </row>
        <row r="1149">
          <cell r="B1149">
            <v>2200112</v>
          </cell>
          <cell r="C1149" t="str">
            <v>     土地资源储备支出</v>
          </cell>
          <cell r="D1149">
            <v>0</v>
          </cell>
          <cell r="E1149">
            <v>0</v>
          </cell>
          <cell r="F1149">
            <v>0</v>
          </cell>
          <cell r="G1149">
            <v>0</v>
          </cell>
          <cell r="H1149">
            <v>0</v>
          </cell>
          <cell r="I1149">
            <v>0</v>
          </cell>
          <cell r="J1149">
            <v>0</v>
          </cell>
          <cell r="K1149">
            <v>0</v>
          </cell>
        </row>
        <row r="1149">
          <cell r="S1149">
            <v>0</v>
          </cell>
        </row>
        <row r="1149">
          <cell r="U1149">
            <v>0</v>
          </cell>
        </row>
        <row r="1149">
          <cell r="Y1149">
            <v>0</v>
          </cell>
          <cell r="Z1149">
            <v>0</v>
          </cell>
          <cell r="AA1149">
            <v>0</v>
          </cell>
        </row>
        <row r="1150">
          <cell r="B1150">
            <v>2200113</v>
          </cell>
          <cell r="C1150" t="str">
            <v>     地质矿产资源与环境调查</v>
          </cell>
          <cell r="D1150">
            <v>0</v>
          </cell>
          <cell r="E1150">
            <v>0</v>
          </cell>
          <cell r="F1150">
            <v>0</v>
          </cell>
          <cell r="G1150">
            <v>0</v>
          </cell>
          <cell r="H1150">
            <v>0</v>
          </cell>
          <cell r="I1150">
            <v>0</v>
          </cell>
          <cell r="J1150">
            <v>0</v>
          </cell>
          <cell r="K1150">
            <v>0</v>
          </cell>
        </row>
        <row r="1150">
          <cell r="S1150">
            <v>0</v>
          </cell>
        </row>
        <row r="1150">
          <cell r="U1150">
            <v>0</v>
          </cell>
        </row>
        <row r="1150">
          <cell r="Y1150">
            <v>0</v>
          </cell>
          <cell r="Z1150">
            <v>0</v>
          </cell>
          <cell r="AA1150">
            <v>0</v>
          </cell>
        </row>
        <row r="1151">
          <cell r="B1151">
            <v>2200114</v>
          </cell>
          <cell r="C1151" t="str">
            <v>     地质勘查与矿产资源管理</v>
          </cell>
          <cell r="D1151">
            <v>0</v>
          </cell>
          <cell r="E1151">
            <v>0</v>
          </cell>
          <cell r="F1151">
            <v>0</v>
          </cell>
          <cell r="G1151">
            <v>0</v>
          </cell>
          <cell r="H1151">
            <v>0</v>
          </cell>
          <cell r="I1151">
            <v>0</v>
          </cell>
          <cell r="J1151">
            <v>0</v>
          </cell>
          <cell r="K1151">
            <v>0</v>
          </cell>
        </row>
        <row r="1151">
          <cell r="S1151">
            <v>0</v>
          </cell>
        </row>
        <row r="1151">
          <cell r="U1151">
            <v>0</v>
          </cell>
        </row>
        <row r="1151">
          <cell r="Y1151">
            <v>0</v>
          </cell>
          <cell r="Z1151">
            <v>0</v>
          </cell>
          <cell r="AA1151">
            <v>0</v>
          </cell>
        </row>
        <row r="1152">
          <cell r="B1152">
            <v>2200115</v>
          </cell>
          <cell r="C1152" t="str">
            <v>     地质转产项目财政贴息</v>
          </cell>
          <cell r="D1152">
            <v>0</v>
          </cell>
          <cell r="E1152">
            <v>0</v>
          </cell>
          <cell r="F1152">
            <v>0</v>
          </cell>
          <cell r="G1152">
            <v>0</v>
          </cell>
          <cell r="H1152">
            <v>0</v>
          </cell>
          <cell r="I1152">
            <v>0</v>
          </cell>
          <cell r="J1152">
            <v>0</v>
          </cell>
          <cell r="K1152">
            <v>0</v>
          </cell>
        </row>
        <row r="1152">
          <cell r="S1152">
            <v>0</v>
          </cell>
        </row>
        <row r="1152">
          <cell r="U1152">
            <v>0</v>
          </cell>
        </row>
        <row r="1152">
          <cell r="Y1152">
            <v>0</v>
          </cell>
          <cell r="Z1152">
            <v>0</v>
          </cell>
          <cell r="AA1152">
            <v>0</v>
          </cell>
        </row>
        <row r="1153">
          <cell r="B1153">
            <v>2200116</v>
          </cell>
          <cell r="C1153" t="str">
            <v>     国外风险勘查</v>
          </cell>
          <cell r="D1153">
            <v>0</v>
          </cell>
          <cell r="E1153">
            <v>0</v>
          </cell>
          <cell r="F1153">
            <v>0</v>
          </cell>
          <cell r="G1153">
            <v>0</v>
          </cell>
          <cell r="H1153">
            <v>0</v>
          </cell>
          <cell r="I1153">
            <v>0</v>
          </cell>
          <cell r="J1153">
            <v>0</v>
          </cell>
          <cell r="K1153">
            <v>0</v>
          </cell>
        </row>
        <row r="1153">
          <cell r="S1153">
            <v>0</v>
          </cell>
        </row>
        <row r="1153">
          <cell r="U1153">
            <v>0</v>
          </cell>
        </row>
        <row r="1153">
          <cell r="Y1153">
            <v>0</v>
          </cell>
          <cell r="Z1153">
            <v>0</v>
          </cell>
          <cell r="AA1153">
            <v>0</v>
          </cell>
        </row>
        <row r="1154">
          <cell r="B1154">
            <v>2200119</v>
          </cell>
          <cell r="C1154" t="str">
            <v>     地质勘查基金（周转金）支出</v>
          </cell>
          <cell r="D1154">
            <v>0</v>
          </cell>
          <cell r="E1154">
            <v>0</v>
          </cell>
          <cell r="F1154">
            <v>0</v>
          </cell>
          <cell r="G1154">
            <v>0</v>
          </cell>
          <cell r="H1154">
            <v>0</v>
          </cell>
          <cell r="I1154">
            <v>0</v>
          </cell>
          <cell r="J1154">
            <v>0</v>
          </cell>
          <cell r="K1154">
            <v>0</v>
          </cell>
        </row>
        <row r="1154">
          <cell r="S1154">
            <v>0</v>
          </cell>
        </row>
        <row r="1154">
          <cell r="U1154">
            <v>0</v>
          </cell>
        </row>
        <row r="1154">
          <cell r="Y1154">
            <v>0</v>
          </cell>
          <cell r="Z1154">
            <v>0</v>
          </cell>
          <cell r="AA1154">
            <v>0</v>
          </cell>
        </row>
        <row r="1155">
          <cell r="B1155">
            <v>2200120</v>
          </cell>
          <cell r="C1155" t="str">
            <v>     海域与海岛管理</v>
          </cell>
          <cell r="D1155">
            <v>0</v>
          </cell>
          <cell r="E1155">
            <v>0</v>
          </cell>
          <cell r="F1155">
            <v>0</v>
          </cell>
          <cell r="G1155">
            <v>0</v>
          </cell>
          <cell r="H1155">
            <v>0</v>
          </cell>
          <cell r="I1155">
            <v>0</v>
          </cell>
          <cell r="J1155">
            <v>0</v>
          </cell>
          <cell r="K1155">
            <v>0</v>
          </cell>
        </row>
        <row r="1155">
          <cell r="S1155">
            <v>0</v>
          </cell>
        </row>
        <row r="1155">
          <cell r="U1155">
            <v>0</v>
          </cell>
        </row>
        <row r="1155">
          <cell r="Y1155">
            <v>0</v>
          </cell>
          <cell r="Z1155">
            <v>0</v>
          </cell>
          <cell r="AA1155">
            <v>0</v>
          </cell>
        </row>
        <row r="1156">
          <cell r="B1156">
            <v>2200121</v>
          </cell>
          <cell r="C1156" t="str">
            <v>     自然资源国际合作与海洋权益维护</v>
          </cell>
          <cell r="D1156">
            <v>0</v>
          </cell>
          <cell r="E1156">
            <v>0</v>
          </cell>
          <cell r="F1156">
            <v>0</v>
          </cell>
          <cell r="G1156">
            <v>0</v>
          </cell>
          <cell r="H1156">
            <v>0</v>
          </cell>
          <cell r="I1156">
            <v>0</v>
          </cell>
          <cell r="J1156">
            <v>0</v>
          </cell>
          <cell r="K1156">
            <v>0</v>
          </cell>
        </row>
        <row r="1156">
          <cell r="S1156">
            <v>0</v>
          </cell>
        </row>
        <row r="1156">
          <cell r="U1156">
            <v>0</v>
          </cell>
        </row>
        <row r="1156">
          <cell r="Y1156">
            <v>0</v>
          </cell>
          <cell r="Z1156">
            <v>0</v>
          </cell>
          <cell r="AA1156">
            <v>0</v>
          </cell>
        </row>
        <row r="1157">
          <cell r="B1157">
            <v>2200122</v>
          </cell>
          <cell r="C1157" t="str">
            <v>     自然资源卫星</v>
          </cell>
          <cell r="D1157">
            <v>0</v>
          </cell>
          <cell r="E1157">
            <v>0</v>
          </cell>
          <cell r="F1157">
            <v>0</v>
          </cell>
          <cell r="G1157">
            <v>0</v>
          </cell>
          <cell r="H1157">
            <v>0</v>
          </cell>
          <cell r="I1157">
            <v>0</v>
          </cell>
          <cell r="J1157">
            <v>0</v>
          </cell>
          <cell r="K1157">
            <v>0</v>
          </cell>
        </row>
        <row r="1157">
          <cell r="S1157">
            <v>0</v>
          </cell>
        </row>
        <row r="1157">
          <cell r="U1157">
            <v>0</v>
          </cell>
        </row>
        <row r="1157">
          <cell r="Y1157">
            <v>0</v>
          </cell>
          <cell r="Z1157">
            <v>0</v>
          </cell>
          <cell r="AA1157">
            <v>0</v>
          </cell>
        </row>
        <row r="1158">
          <cell r="B1158">
            <v>2200123</v>
          </cell>
          <cell r="C1158" t="str">
            <v>     极地考察</v>
          </cell>
          <cell r="D1158">
            <v>0</v>
          </cell>
          <cell r="E1158">
            <v>0</v>
          </cell>
          <cell r="F1158">
            <v>0</v>
          </cell>
          <cell r="G1158">
            <v>0</v>
          </cell>
          <cell r="H1158">
            <v>0</v>
          </cell>
          <cell r="I1158">
            <v>0</v>
          </cell>
          <cell r="J1158">
            <v>0</v>
          </cell>
          <cell r="K1158">
            <v>0</v>
          </cell>
        </row>
        <row r="1158">
          <cell r="S1158">
            <v>0</v>
          </cell>
        </row>
        <row r="1158">
          <cell r="U1158">
            <v>0</v>
          </cell>
        </row>
        <row r="1158">
          <cell r="Y1158">
            <v>0</v>
          </cell>
          <cell r="Z1158">
            <v>0</v>
          </cell>
          <cell r="AA1158">
            <v>0</v>
          </cell>
        </row>
        <row r="1159">
          <cell r="B1159">
            <v>2200124</v>
          </cell>
          <cell r="C1159" t="str">
            <v>     深海调查与资源开发</v>
          </cell>
          <cell r="D1159">
            <v>0</v>
          </cell>
          <cell r="E1159">
            <v>0</v>
          </cell>
          <cell r="F1159">
            <v>0</v>
          </cell>
          <cell r="G1159">
            <v>0</v>
          </cell>
          <cell r="H1159">
            <v>0</v>
          </cell>
          <cell r="I1159">
            <v>0</v>
          </cell>
          <cell r="J1159">
            <v>0</v>
          </cell>
          <cell r="K1159">
            <v>0</v>
          </cell>
        </row>
        <row r="1159">
          <cell r="S1159">
            <v>0</v>
          </cell>
        </row>
        <row r="1159">
          <cell r="U1159">
            <v>0</v>
          </cell>
        </row>
        <row r="1159">
          <cell r="Y1159">
            <v>0</v>
          </cell>
          <cell r="Z1159">
            <v>0</v>
          </cell>
          <cell r="AA1159">
            <v>0</v>
          </cell>
        </row>
        <row r="1160">
          <cell r="B1160">
            <v>2200125</v>
          </cell>
          <cell r="C1160" t="str">
            <v>     海港航标维护</v>
          </cell>
          <cell r="D1160">
            <v>0</v>
          </cell>
          <cell r="E1160">
            <v>0</v>
          </cell>
          <cell r="F1160">
            <v>0</v>
          </cell>
          <cell r="G1160">
            <v>0</v>
          </cell>
          <cell r="H1160">
            <v>0</v>
          </cell>
          <cell r="I1160">
            <v>0</v>
          </cell>
          <cell r="J1160">
            <v>0</v>
          </cell>
          <cell r="K1160">
            <v>0</v>
          </cell>
        </row>
        <row r="1160">
          <cell r="S1160">
            <v>0</v>
          </cell>
        </row>
        <row r="1160">
          <cell r="U1160">
            <v>0</v>
          </cell>
        </row>
        <row r="1160">
          <cell r="Y1160">
            <v>0</v>
          </cell>
          <cell r="Z1160">
            <v>0</v>
          </cell>
          <cell r="AA1160">
            <v>0</v>
          </cell>
        </row>
        <row r="1161">
          <cell r="B1161">
            <v>2200126</v>
          </cell>
          <cell r="C1161" t="str">
            <v>     海水淡化</v>
          </cell>
          <cell r="D1161">
            <v>0</v>
          </cell>
          <cell r="E1161">
            <v>0</v>
          </cell>
          <cell r="F1161">
            <v>0</v>
          </cell>
          <cell r="G1161">
            <v>0</v>
          </cell>
          <cell r="H1161">
            <v>0</v>
          </cell>
          <cell r="I1161">
            <v>0</v>
          </cell>
          <cell r="J1161">
            <v>0</v>
          </cell>
          <cell r="K1161">
            <v>0</v>
          </cell>
        </row>
        <row r="1161">
          <cell r="S1161">
            <v>0</v>
          </cell>
        </row>
        <row r="1161">
          <cell r="U1161">
            <v>0</v>
          </cell>
        </row>
        <row r="1161">
          <cell r="Y1161">
            <v>0</v>
          </cell>
          <cell r="Z1161">
            <v>0</v>
          </cell>
          <cell r="AA1161">
            <v>0</v>
          </cell>
        </row>
        <row r="1162">
          <cell r="B1162">
            <v>2200127</v>
          </cell>
          <cell r="C1162" t="str">
            <v>     无居民海岛使用金支出</v>
          </cell>
          <cell r="D1162">
            <v>0</v>
          </cell>
          <cell r="E1162">
            <v>0</v>
          </cell>
          <cell r="F1162">
            <v>0</v>
          </cell>
          <cell r="G1162">
            <v>0</v>
          </cell>
          <cell r="H1162">
            <v>0</v>
          </cell>
          <cell r="I1162">
            <v>0</v>
          </cell>
          <cell r="J1162">
            <v>0</v>
          </cell>
          <cell r="K1162">
            <v>0</v>
          </cell>
        </row>
        <row r="1162">
          <cell r="S1162">
            <v>0</v>
          </cell>
        </row>
        <row r="1162">
          <cell r="U1162">
            <v>0</v>
          </cell>
        </row>
        <row r="1162">
          <cell r="Y1162">
            <v>0</v>
          </cell>
          <cell r="Z1162">
            <v>0</v>
          </cell>
          <cell r="AA1162">
            <v>0</v>
          </cell>
        </row>
        <row r="1163">
          <cell r="B1163">
            <v>2200128</v>
          </cell>
          <cell r="C1163" t="str">
            <v>     海洋战略规划与预警监测</v>
          </cell>
          <cell r="D1163">
            <v>0</v>
          </cell>
          <cell r="E1163">
            <v>0</v>
          </cell>
          <cell r="F1163">
            <v>0</v>
          </cell>
          <cell r="G1163">
            <v>0</v>
          </cell>
          <cell r="H1163">
            <v>0</v>
          </cell>
          <cell r="I1163">
            <v>0</v>
          </cell>
          <cell r="J1163">
            <v>0</v>
          </cell>
          <cell r="K1163">
            <v>0</v>
          </cell>
        </row>
        <row r="1163">
          <cell r="S1163">
            <v>0</v>
          </cell>
        </row>
        <row r="1163">
          <cell r="U1163">
            <v>0</v>
          </cell>
        </row>
        <row r="1163">
          <cell r="Y1163">
            <v>0</v>
          </cell>
          <cell r="Z1163">
            <v>0</v>
          </cell>
          <cell r="AA1163">
            <v>0</v>
          </cell>
        </row>
        <row r="1164">
          <cell r="B1164">
            <v>2200129</v>
          </cell>
          <cell r="C1164" t="str">
            <v>     基础测绘与地理信息监管</v>
          </cell>
          <cell r="D1164">
            <v>0</v>
          </cell>
          <cell r="E1164">
            <v>0</v>
          </cell>
          <cell r="F1164">
            <v>0</v>
          </cell>
          <cell r="G1164">
            <v>0</v>
          </cell>
          <cell r="H1164">
            <v>0</v>
          </cell>
          <cell r="I1164">
            <v>0</v>
          </cell>
          <cell r="J1164">
            <v>0</v>
          </cell>
          <cell r="K1164">
            <v>0</v>
          </cell>
        </row>
        <row r="1164">
          <cell r="S1164">
            <v>0</v>
          </cell>
        </row>
        <row r="1164">
          <cell r="U1164">
            <v>0</v>
          </cell>
        </row>
        <row r="1164">
          <cell r="Y1164">
            <v>0</v>
          </cell>
          <cell r="Z1164">
            <v>0</v>
          </cell>
          <cell r="AA1164">
            <v>0</v>
          </cell>
        </row>
        <row r="1165">
          <cell r="B1165">
            <v>2200150</v>
          </cell>
          <cell r="C1165" t="str">
            <v>     事业运行</v>
          </cell>
          <cell r="D1165">
            <v>415</v>
          </cell>
          <cell r="E1165">
            <v>472</v>
          </cell>
          <cell r="F1165">
            <v>472</v>
          </cell>
          <cell r="G1165">
            <v>0</v>
          </cell>
          <cell r="H1165">
            <v>0</v>
          </cell>
          <cell r="I1165">
            <v>0</v>
          </cell>
          <cell r="J1165">
            <v>9</v>
          </cell>
          <cell r="K1165">
            <v>9</v>
          </cell>
        </row>
        <row r="1165">
          <cell r="M1165">
            <v>9</v>
          </cell>
        </row>
        <row r="1165">
          <cell r="S1165">
            <v>0</v>
          </cell>
        </row>
        <row r="1165">
          <cell r="U1165">
            <v>481</v>
          </cell>
          <cell r="V1165">
            <v>0.0190677966101695</v>
          </cell>
        </row>
        <row r="1165">
          <cell r="Y1165">
            <v>481</v>
          </cell>
          <cell r="Z1165">
            <v>0</v>
          </cell>
          <cell r="AA1165">
            <v>481</v>
          </cell>
        </row>
        <row r="1166">
          <cell r="B1166">
            <v>2200199</v>
          </cell>
          <cell r="C1166" t="str">
            <v>     其他自然资源事务支出</v>
          </cell>
          <cell r="D1166">
            <v>0</v>
          </cell>
          <cell r="E1166">
            <v>378</v>
          </cell>
          <cell r="F1166">
            <v>369</v>
          </cell>
          <cell r="G1166">
            <v>0</v>
          </cell>
          <cell r="H1166">
            <v>9</v>
          </cell>
          <cell r="I1166">
            <v>0</v>
          </cell>
          <cell r="J1166">
            <v>-111</v>
          </cell>
          <cell r="K1166">
            <v>-106</v>
          </cell>
        </row>
        <row r="1166">
          <cell r="P1166">
            <v>-106</v>
          </cell>
        </row>
        <row r="1166">
          <cell r="S1166">
            <v>0</v>
          </cell>
          <cell r="T1166">
            <v>-5</v>
          </cell>
          <cell r="U1166">
            <v>267</v>
          </cell>
          <cell r="V1166">
            <v>-0.293650793650794</v>
          </cell>
        </row>
        <row r="1166">
          <cell r="Y1166">
            <v>267</v>
          </cell>
          <cell r="Z1166">
            <v>0</v>
          </cell>
          <cell r="AA1166">
            <v>267</v>
          </cell>
        </row>
        <row r="1167">
          <cell r="B1167">
            <v>22005</v>
          </cell>
          <cell r="C1167" t="str">
            <v>   气象事务</v>
          </cell>
          <cell r="D1167">
            <v>173</v>
          </cell>
          <cell r="E1167">
            <v>58</v>
          </cell>
          <cell r="F1167">
            <v>58</v>
          </cell>
          <cell r="G1167">
            <v>0</v>
          </cell>
          <cell r="H1167">
            <v>0</v>
          </cell>
          <cell r="I1167">
            <v>0</v>
          </cell>
          <cell r="J1167">
            <v>56</v>
          </cell>
          <cell r="K1167">
            <v>56</v>
          </cell>
        </row>
        <row r="1167">
          <cell r="M1167">
            <v>0</v>
          </cell>
        </row>
        <row r="1167">
          <cell r="O1167">
            <v>61</v>
          </cell>
          <cell r="P1167">
            <v>-5</v>
          </cell>
        </row>
        <row r="1167">
          <cell r="S1167">
            <v>0</v>
          </cell>
          <cell r="T1167">
            <v>0</v>
          </cell>
          <cell r="U1167">
            <v>114</v>
          </cell>
          <cell r="V1167">
            <v>0.96551724137931</v>
          </cell>
        </row>
        <row r="1167">
          <cell r="Y1167">
            <v>114</v>
          </cell>
          <cell r="Z1167">
            <v>0</v>
          </cell>
          <cell r="AA1167">
            <v>114</v>
          </cell>
        </row>
        <row r="1168">
          <cell r="B1168">
            <v>2200501</v>
          </cell>
          <cell r="C1168" t="str">
            <v>     行政运行</v>
          </cell>
          <cell r="D1168">
            <v>20</v>
          </cell>
          <cell r="E1168">
            <v>17</v>
          </cell>
          <cell r="F1168">
            <v>17</v>
          </cell>
          <cell r="G1168">
            <v>0</v>
          </cell>
          <cell r="H1168">
            <v>0</v>
          </cell>
          <cell r="I1168">
            <v>0</v>
          </cell>
          <cell r="J1168">
            <v>0</v>
          </cell>
          <cell r="K1168">
            <v>0</v>
          </cell>
        </row>
        <row r="1168">
          <cell r="S1168">
            <v>0</v>
          </cell>
        </row>
        <row r="1168">
          <cell r="U1168">
            <v>17</v>
          </cell>
          <cell r="V1168">
            <v>0</v>
          </cell>
        </row>
        <row r="1168">
          <cell r="Y1168">
            <v>17</v>
          </cell>
          <cell r="Z1168">
            <v>0</v>
          </cell>
          <cell r="AA1168">
            <v>17</v>
          </cell>
        </row>
        <row r="1169">
          <cell r="B1169">
            <v>2200502</v>
          </cell>
          <cell r="C1169" t="str">
            <v>     一般行政管理事务</v>
          </cell>
          <cell r="D1169">
            <v>18</v>
          </cell>
          <cell r="E1169">
            <v>2</v>
          </cell>
          <cell r="F1169">
            <v>2</v>
          </cell>
          <cell r="G1169">
            <v>0</v>
          </cell>
          <cell r="H1169">
            <v>0</v>
          </cell>
          <cell r="I1169">
            <v>0</v>
          </cell>
          <cell r="J1169">
            <v>0</v>
          </cell>
          <cell r="K1169">
            <v>0</v>
          </cell>
        </row>
        <row r="1169">
          <cell r="S1169">
            <v>0</v>
          </cell>
        </row>
        <row r="1169">
          <cell r="U1169">
            <v>2</v>
          </cell>
          <cell r="V1169">
            <v>0</v>
          </cell>
        </row>
        <row r="1169">
          <cell r="Y1169">
            <v>2</v>
          </cell>
          <cell r="Z1169">
            <v>0</v>
          </cell>
          <cell r="AA1169">
            <v>2</v>
          </cell>
        </row>
        <row r="1170">
          <cell r="B1170">
            <v>2200503</v>
          </cell>
          <cell r="C1170" t="str">
            <v>     机关服务</v>
          </cell>
          <cell r="D1170">
            <v>0</v>
          </cell>
          <cell r="E1170">
            <v>0</v>
          </cell>
          <cell r="F1170">
            <v>0</v>
          </cell>
          <cell r="G1170">
            <v>0</v>
          </cell>
          <cell r="H1170">
            <v>0</v>
          </cell>
          <cell r="I1170">
            <v>0</v>
          </cell>
          <cell r="J1170">
            <v>0</v>
          </cell>
          <cell r="K1170">
            <v>0</v>
          </cell>
        </row>
        <row r="1170">
          <cell r="S1170">
            <v>0</v>
          </cell>
        </row>
        <row r="1170">
          <cell r="U1170">
            <v>0</v>
          </cell>
        </row>
        <row r="1170">
          <cell r="Y1170">
            <v>0</v>
          </cell>
          <cell r="Z1170">
            <v>0</v>
          </cell>
          <cell r="AA1170">
            <v>0</v>
          </cell>
        </row>
        <row r="1171">
          <cell r="B1171">
            <v>2200504</v>
          </cell>
          <cell r="C1171" t="str">
            <v>     气象事业机构</v>
          </cell>
          <cell r="D1171">
            <v>11</v>
          </cell>
          <cell r="E1171">
            <v>11</v>
          </cell>
          <cell r="F1171">
            <v>11</v>
          </cell>
          <cell r="G1171">
            <v>0</v>
          </cell>
          <cell r="H1171">
            <v>0</v>
          </cell>
          <cell r="I1171">
            <v>0</v>
          </cell>
          <cell r="J1171">
            <v>61</v>
          </cell>
          <cell r="K1171">
            <v>61</v>
          </cell>
        </row>
        <row r="1171">
          <cell r="O1171">
            <v>61</v>
          </cell>
        </row>
        <row r="1171">
          <cell r="S1171">
            <v>0</v>
          </cell>
        </row>
        <row r="1171">
          <cell r="U1171">
            <v>72</v>
          </cell>
          <cell r="V1171">
            <v>5.54545454545455</v>
          </cell>
        </row>
        <row r="1171">
          <cell r="Y1171">
            <v>72</v>
          </cell>
          <cell r="Z1171">
            <v>0</v>
          </cell>
          <cell r="AA1171">
            <v>72</v>
          </cell>
        </row>
        <row r="1172">
          <cell r="B1172">
            <v>2200506</v>
          </cell>
          <cell r="C1172" t="str">
            <v>     气象探测</v>
          </cell>
          <cell r="D1172">
            <v>2</v>
          </cell>
          <cell r="E1172">
            <v>7</v>
          </cell>
          <cell r="F1172">
            <v>7</v>
          </cell>
          <cell r="G1172">
            <v>0</v>
          </cell>
          <cell r="H1172">
            <v>0</v>
          </cell>
          <cell r="I1172">
            <v>0</v>
          </cell>
          <cell r="J1172">
            <v>0</v>
          </cell>
          <cell r="K1172">
            <v>0</v>
          </cell>
        </row>
        <row r="1172">
          <cell r="S1172">
            <v>0</v>
          </cell>
        </row>
        <row r="1172">
          <cell r="U1172">
            <v>7</v>
          </cell>
          <cell r="V1172">
            <v>0</v>
          </cell>
        </row>
        <row r="1172">
          <cell r="Y1172">
            <v>7</v>
          </cell>
          <cell r="Z1172">
            <v>0</v>
          </cell>
          <cell r="AA1172">
            <v>7</v>
          </cell>
        </row>
        <row r="1173">
          <cell r="B1173">
            <v>2200507</v>
          </cell>
          <cell r="C1173" t="str">
            <v>     气象信息传输及管理</v>
          </cell>
          <cell r="D1173">
            <v>15</v>
          </cell>
          <cell r="E1173">
            <v>20</v>
          </cell>
          <cell r="F1173">
            <v>20</v>
          </cell>
          <cell r="G1173">
            <v>0</v>
          </cell>
          <cell r="H1173">
            <v>0</v>
          </cell>
          <cell r="I1173">
            <v>0</v>
          </cell>
          <cell r="J1173">
            <v>-5</v>
          </cell>
          <cell r="K1173">
            <v>-5</v>
          </cell>
        </row>
        <row r="1173">
          <cell r="P1173">
            <v>-5</v>
          </cell>
        </row>
        <row r="1173">
          <cell r="S1173">
            <v>0</v>
          </cell>
        </row>
        <row r="1173">
          <cell r="U1173">
            <v>15</v>
          </cell>
          <cell r="V1173">
            <v>-0.25</v>
          </cell>
        </row>
        <row r="1173">
          <cell r="Y1173">
            <v>15</v>
          </cell>
          <cell r="Z1173">
            <v>0</v>
          </cell>
          <cell r="AA1173">
            <v>15</v>
          </cell>
        </row>
        <row r="1174">
          <cell r="B1174">
            <v>2200508</v>
          </cell>
          <cell r="C1174" t="str">
            <v>     气象预报预测</v>
          </cell>
          <cell r="D1174">
            <v>0</v>
          </cell>
          <cell r="E1174">
            <v>0</v>
          </cell>
          <cell r="F1174">
            <v>0</v>
          </cell>
          <cell r="G1174">
            <v>0</v>
          </cell>
          <cell r="H1174">
            <v>0</v>
          </cell>
          <cell r="I1174">
            <v>0</v>
          </cell>
          <cell r="J1174">
            <v>0</v>
          </cell>
          <cell r="K1174">
            <v>0</v>
          </cell>
        </row>
        <row r="1174">
          <cell r="S1174">
            <v>0</v>
          </cell>
        </row>
        <row r="1174">
          <cell r="U1174">
            <v>0</v>
          </cell>
        </row>
        <row r="1174">
          <cell r="Y1174">
            <v>0</v>
          </cell>
          <cell r="Z1174">
            <v>0</v>
          </cell>
          <cell r="AA1174">
            <v>0</v>
          </cell>
        </row>
        <row r="1175">
          <cell r="B1175">
            <v>2200509</v>
          </cell>
          <cell r="C1175" t="str">
            <v>     气象服务</v>
          </cell>
          <cell r="D1175">
            <v>27</v>
          </cell>
          <cell r="E1175">
            <v>0</v>
          </cell>
          <cell r="F1175">
            <v>0</v>
          </cell>
          <cell r="G1175">
            <v>0</v>
          </cell>
          <cell r="H1175">
            <v>0</v>
          </cell>
          <cell r="I1175">
            <v>0</v>
          </cell>
          <cell r="J1175">
            <v>0</v>
          </cell>
          <cell r="K1175">
            <v>0</v>
          </cell>
        </row>
        <row r="1175">
          <cell r="S1175">
            <v>0</v>
          </cell>
        </row>
        <row r="1175">
          <cell r="U1175">
            <v>0</v>
          </cell>
          <cell r="V1175" t="e">
            <v>#DIV/0!</v>
          </cell>
        </row>
        <row r="1175">
          <cell r="Y1175">
            <v>0</v>
          </cell>
          <cell r="Z1175">
            <v>0</v>
          </cell>
          <cell r="AA1175">
            <v>0</v>
          </cell>
        </row>
        <row r="1176">
          <cell r="B1176">
            <v>2200510</v>
          </cell>
          <cell r="C1176" t="str">
            <v>     气象装备保障维护</v>
          </cell>
          <cell r="D1176">
            <v>3</v>
          </cell>
          <cell r="E1176">
            <v>0</v>
          </cell>
          <cell r="F1176">
            <v>0</v>
          </cell>
          <cell r="G1176">
            <v>0</v>
          </cell>
          <cell r="H1176">
            <v>0</v>
          </cell>
          <cell r="I1176">
            <v>0</v>
          </cell>
          <cell r="J1176">
            <v>0</v>
          </cell>
          <cell r="K1176">
            <v>0</v>
          </cell>
        </row>
        <row r="1176">
          <cell r="S1176">
            <v>0</v>
          </cell>
        </row>
        <row r="1176">
          <cell r="U1176">
            <v>0</v>
          </cell>
          <cell r="V1176" t="e">
            <v>#DIV/0!</v>
          </cell>
        </row>
        <row r="1176">
          <cell r="Y1176">
            <v>0</v>
          </cell>
          <cell r="Z1176">
            <v>0</v>
          </cell>
          <cell r="AA1176">
            <v>0</v>
          </cell>
        </row>
        <row r="1177">
          <cell r="B1177">
            <v>2200511</v>
          </cell>
          <cell r="C1177" t="str">
            <v>     气象基础设施建设与维修</v>
          </cell>
          <cell r="D1177">
            <v>52</v>
          </cell>
          <cell r="E1177">
            <v>0</v>
          </cell>
          <cell r="F1177">
            <v>0</v>
          </cell>
          <cell r="G1177">
            <v>0</v>
          </cell>
          <cell r="H1177">
            <v>0</v>
          </cell>
          <cell r="I1177">
            <v>0</v>
          </cell>
          <cell r="J1177">
            <v>0</v>
          </cell>
          <cell r="K1177">
            <v>0</v>
          </cell>
        </row>
        <row r="1177">
          <cell r="S1177">
            <v>0</v>
          </cell>
        </row>
        <row r="1177">
          <cell r="U1177">
            <v>0</v>
          </cell>
          <cell r="V1177" t="e">
            <v>#DIV/0!</v>
          </cell>
        </row>
        <row r="1177">
          <cell r="Y1177">
            <v>0</v>
          </cell>
          <cell r="Z1177">
            <v>0</v>
          </cell>
          <cell r="AA1177">
            <v>0</v>
          </cell>
        </row>
        <row r="1178">
          <cell r="B1178">
            <v>2200512</v>
          </cell>
          <cell r="C1178" t="str">
            <v>     气象卫星</v>
          </cell>
          <cell r="D1178">
            <v>0</v>
          </cell>
          <cell r="E1178">
            <v>0</v>
          </cell>
          <cell r="F1178">
            <v>0</v>
          </cell>
          <cell r="G1178">
            <v>0</v>
          </cell>
          <cell r="H1178">
            <v>0</v>
          </cell>
          <cell r="I1178">
            <v>0</v>
          </cell>
          <cell r="J1178">
            <v>0</v>
          </cell>
          <cell r="K1178">
            <v>0</v>
          </cell>
        </row>
        <row r="1178">
          <cell r="S1178">
            <v>0</v>
          </cell>
        </row>
        <row r="1178">
          <cell r="U1178">
            <v>0</v>
          </cell>
        </row>
        <row r="1178">
          <cell r="Y1178">
            <v>0</v>
          </cell>
          <cell r="Z1178">
            <v>0</v>
          </cell>
          <cell r="AA1178">
            <v>0</v>
          </cell>
        </row>
        <row r="1179">
          <cell r="B1179">
            <v>2200513</v>
          </cell>
          <cell r="C1179" t="str">
            <v>     气象法规与标准</v>
          </cell>
          <cell r="D1179">
            <v>0</v>
          </cell>
          <cell r="E1179">
            <v>0</v>
          </cell>
          <cell r="F1179">
            <v>0</v>
          </cell>
          <cell r="G1179">
            <v>0</v>
          </cell>
          <cell r="H1179">
            <v>0</v>
          </cell>
          <cell r="I1179">
            <v>0</v>
          </cell>
          <cell r="J1179">
            <v>0</v>
          </cell>
          <cell r="K1179">
            <v>0</v>
          </cell>
        </row>
        <row r="1179">
          <cell r="S1179">
            <v>0</v>
          </cell>
        </row>
        <row r="1179">
          <cell r="U1179">
            <v>0</v>
          </cell>
        </row>
        <row r="1179">
          <cell r="Y1179">
            <v>0</v>
          </cell>
          <cell r="Z1179">
            <v>0</v>
          </cell>
          <cell r="AA1179">
            <v>0</v>
          </cell>
        </row>
        <row r="1180">
          <cell r="B1180">
            <v>2200514</v>
          </cell>
          <cell r="C1180" t="str">
            <v>     气象资金审计稽查</v>
          </cell>
          <cell r="D1180">
            <v>0</v>
          </cell>
          <cell r="E1180">
            <v>0</v>
          </cell>
          <cell r="F1180">
            <v>0</v>
          </cell>
          <cell r="G1180">
            <v>0</v>
          </cell>
          <cell r="H1180">
            <v>0</v>
          </cell>
          <cell r="I1180">
            <v>0</v>
          </cell>
          <cell r="J1180">
            <v>0</v>
          </cell>
          <cell r="K1180">
            <v>0</v>
          </cell>
        </row>
        <row r="1180">
          <cell r="S1180">
            <v>0</v>
          </cell>
        </row>
        <row r="1180">
          <cell r="U1180">
            <v>0</v>
          </cell>
        </row>
        <row r="1180">
          <cell r="Y1180">
            <v>0</v>
          </cell>
          <cell r="Z1180">
            <v>0</v>
          </cell>
          <cell r="AA1180">
            <v>0</v>
          </cell>
        </row>
        <row r="1181">
          <cell r="B1181">
            <v>2200599</v>
          </cell>
          <cell r="C1181" t="str">
            <v>     其他气象事务支出</v>
          </cell>
          <cell r="D1181">
            <v>25</v>
          </cell>
          <cell r="E1181">
            <v>1</v>
          </cell>
          <cell r="F1181">
            <v>1</v>
          </cell>
          <cell r="G1181">
            <v>0</v>
          </cell>
          <cell r="H1181">
            <v>0</v>
          </cell>
          <cell r="I1181">
            <v>0</v>
          </cell>
          <cell r="J1181">
            <v>0</v>
          </cell>
          <cell r="K1181">
            <v>0</v>
          </cell>
        </row>
        <row r="1181">
          <cell r="S1181">
            <v>0</v>
          </cell>
        </row>
        <row r="1181">
          <cell r="U1181">
            <v>1</v>
          </cell>
          <cell r="V1181">
            <v>0</v>
          </cell>
        </row>
        <row r="1181">
          <cell r="Y1181">
            <v>1</v>
          </cell>
          <cell r="Z1181">
            <v>0</v>
          </cell>
          <cell r="AA1181">
            <v>1</v>
          </cell>
        </row>
        <row r="1182">
          <cell r="B1182">
            <v>22099</v>
          </cell>
          <cell r="C1182" t="str">
            <v>   其他自然资源海洋气象等支出</v>
          </cell>
          <cell r="D1182">
            <v>11</v>
          </cell>
          <cell r="E1182">
            <v>0</v>
          </cell>
          <cell r="F1182">
            <v>0</v>
          </cell>
          <cell r="G1182">
            <v>0</v>
          </cell>
          <cell r="H1182">
            <v>0</v>
          </cell>
          <cell r="I1182">
            <v>0</v>
          </cell>
          <cell r="J1182">
            <v>0</v>
          </cell>
          <cell r="K1182">
            <v>0</v>
          </cell>
        </row>
        <row r="1182">
          <cell r="S1182">
            <v>0</v>
          </cell>
          <cell r="T1182">
            <v>0</v>
          </cell>
          <cell r="U1182">
            <v>0</v>
          </cell>
          <cell r="V1182" t="e">
            <v>#DIV/0!</v>
          </cell>
        </row>
        <row r="1182">
          <cell r="Y1182">
            <v>0</v>
          </cell>
          <cell r="Z1182">
            <v>0</v>
          </cell>
          <cell r="AA1182">
            <v>0</v>
          </cell>
        </row>
        <row r="1183">
          <cell r="B1183">
            <v>2209999</v>
          </cell>
          <cell r="C1183" t="str">
            <v>     其他自然资源海洋气象等支出</v>
          </cell>
          <cell r="D1183">
            <v>11</v>
          </cell>
          <cell r="E1183">
            <v>0</v>
          </cell>
          <cell r="F1183">
            <v>0</v>
          </cell>
          <cell r="G1183">
            <v>0</v>
          </cell>
          <cell r="H1183">
            <v>0</v>
          </cell>
          <cell r="I1183">
            <v>0</v>
          </cell>
          <cell r="J1183">
            <v>0</v>
          </cell>
          <cell r="K1183">
            <v>0</v>
          </cell>
        </row>
        <row r="1183">
          <cell r="S1183">
            <v>0</v>
          </cell>
        </row>
        <row r="1183">
          <cell r="U1183">
            <v>0</v>
          </cell>
          <cell r="V1183" t="e">
            <v>#DIV/0!</v>
          </cell>
        </row>
        <row r="1183">
          <cell r="Y1183">
            <v>0</v>
          </cell>
          <cell r="Z1183">
            <v>0</v>
          </cell>
          <cell r="AA1183">
            <v>0</v>
          </cell>
        </row>
        <row r="1184">
          <cell r="B1184">
            <v>221</v>
          </cell>
          <cell r="C1184" t="str">
            <v>十九、住房保障支出</v>
          </cell>
          <cell r="D1184">
            <v>17823</v>
          </cell>
          <cell r="E1184">
            <v>8436</v>
          </cell>
          <cell r="F1184">
            <v>8429</v>
          </cell>
          <cell r="G1184">
            <v>7</v>
          </cell>
          <cell r="H1184">
            <v>0</v>
          </cell>
          <cell r="I1184">
            <v>0</v>
          </cell>
          <cell r="J1184">
            <v>6609</v>
          </cell>
          <cell r="K1184">
            <v>523</v>
          </cell>
        </row>
        <row r="1184">
          <cell r="M1184">
            <v>523</v>
          </cell>
          <cell r="N1184">
            <v>0</v>
          </cell>
          <cell r="O1184">
            <v>0</v>
          </cell>
          <cell r="P1184">
            <v>0</v>
          </cell>
        </row>
        <row r="1184">
          <cell r="S1184">
            <v>0</v>
          </cell>
          <cell r="T1184">
            <v>6086</v>
          </cell>
          <cell r="U1184">
            <v>15045</v>
          </cell>
          <cell r="V1184">
            <v>0.783428165007112</v>
          </cell>
        </row>
        <row r="1184">
          <cell r="Y1184">
            <v>15045</v>
          </cell>
          <cell r="Z1184">
            <v>-6083</v>
          </cell>
          <cell r="AA1184">
            <v>8962</v>
          </cell>
        </row>
        <row r="1185">
          <cell r="B1185">
            <v>22101</v>
          </cell>
          <cell r="C1185" t="str">
            <v>   保障性安居工程支出</v>
          </cell>
          <cell r="D1185">
            <v>4326</v>
          </cell>
          <cell r="E1185">
            <v>57</v>
          </cell>
          <cell r="F1185">
            <v>50</v>
          </cell>
          <cell r="G1185">
            <v>7</v>
          </cell>
          <cell r="H1185">
            <v>0</v>
          </cell>
          <cell r="I1185">
            <v>0</v>
          </cell>
          <cell r="J1185">
            <v>6086</v>
          </cell>
          <cell r="K1185">
            <v>0</v>
          </cell>
        </row>
        <row r="1185">
          <cell r="M1185">
            <v>0</v>
          </cell>
          <cell r="N1185">
            <v>0</v>
          </cell>
          <cell r="O1185">
            <v>0</v>
          </cell>
          <cell r="P1185">
            <v>0</v>
          </cell>
        </row>
        <row r="1185">
          <cell r="S1185">
            <v>0</v>
          </cell>
          <cell r="T1185">
            <v>6086</v>
          </cell>
          <cell r="U1185">
            <v>6143</v>
          </cell>
          <cell r="V1185">
            <v>106.771929824561</v>
          </cell>
        </row>
        <row r="1185">
          <cell r="Y1185">
            <v>6143</v>
          </cell>
          <cell r="Z1185">
            <v>-6086</v>
          </cell>
          <cell r="AA1185">
            <v>57</v>
          </cell>
        </row>
        <row r="1186">
          <cell r="B1186">
            <v>2210101</v>
          </cell>
          <cell r="C1186" t="str">
            <v>     廉租住房</v>
          </cell>
          <cell r="D1186">
            <v>48</v>
          </cell>
          <cell r="E1186">
            <v>0</v>
          </cell>
          <cell r="F1186">
            <v>0</v>
          </cell>
          <cell r="G1186">
            <v>0</v>
          </cell>
          <cell r="H1186">
            <v>0</v>
          </cell>
          <cell r="I1186">
            <v>0</v>
          </cell>
          <cell r="J1186">
            <v>0</v>
          </cell>
          <cell r="K1186">
            <v>0</v>
          </cell>
        </row>
        <row r="1186">
          <cell r="S1186">
            <v>0</v>
          </cell>
        </row>
        <row r="1186">
          <cell r="U1186">
            <v>0</v>
          </cell>
          <cell r="V1186" t="e">
            <v>#DIV/0!</v>
          </cell>
        </row>
        <row r="1186">
          <cell r="Y1186">
            <v>0</v>
          </cell>
          <cell r="Z1186">
            <v>0</v>
          </cell>
          <cell r="AA1186">
            <v>0</v>
          </cell>
        </row>
        <row r="1187">
          <cell r="B1187">
            <v>2210102</v>
          </cell>
          <cell r="C1187" t="str">
            <v>     沉陷区治理</v>
          </cell>
          <cell r="D1187">
            <v>0</v>
          </cell>
          <cell r="E1187">
            <v>0</v>
          </cell>
          <cell r="F1187">
            <v>0</v>
          </cell>
          <cell r="G1187">
            <v>0</v>
          </cell>
          <cell r="H1187">
            <v>0</v>
          </cell>
          <cell r="I1187">
            <v>0</v>
          </cell>
          <cell r="J1187">
            <v>0</v>
          </cell>
          <cell r="K1187">
            <v>0</v>
          </cell>
        </row>
        <row r="1187">
          <cell r="S1187">
            <v>0</v>
          </cell>
        </row>
        <row r="1187">
          <cell r="U1187">
            <v>0</v>
          </cell>
        </row>
        <row r="1187">
          <cell r="Y1187">
            <v>0</v>
          </cell>
          <cell r="Z1187">
            <v>0</v>
          </cell>
          <cell r="AA1187">
            <v>0</v>
          </cell>
        </row>
        <row r="1188">
          <cell r="B1188">
            <v>2210103</v>
          </cell>
          <cell r="C1188" t="str">
            <v>     棚户区改造</v>
          </cell>
          <cell r="D1188">
            <v>4181</v>
          </cell>
          <cell r="E1188">
            <v>0</v>
          </cell>
          <cell r="F1188">
            <v>0</v>
          </cell>
          <cell r="G1188">
            <v>0</v>
          </cell>
          <cell r="H1188">
            <v>0</v>
          </cell>
          <cell r="I1188">
            <v>0</v>
          </cell>
          <cell r="J1188">
            <v>6086</v>
          </cell>
          <cell r="K1188">
            <v>0</v>
          </cell>
        </row>
        <row r="1188">
          <cell r="S1188">
            <v>0</v>
          </cell>
          <cell r="T1188">
            <v>6086</v>
          </cell>
          <cell r="U1188">
            <v>6086</v>
          </cell>
          <cell r="V1188" t="e">
            <v>#DIV/0!</v>
          </cell>
        </row>
        <row r="1188">
          <cell r="Y1188">
            <v>6086</v>
          </cell>
          <cell r="Z1188">
            <v>-6086</v>
          </cell>
          <cell r="AA1188">
            <v>0</v>
          </cell>
        </row>
        <row r="1189">
          <cell r="B1189">
            <v>2210104</v>
          </cell>
          <cell r="C1189" t="str">
            <v>     少数民族地区游牧民定居工程</v>
          </cell>
          <cell r="D1189">
            <v>0</v>
          </cell>
          <cell r="E1189">
            <v>0</v>
          </cell>
          <cell r="F1189">
            <v>0</v>
          </cell>
          <cell r="G1189">
            <v>0</v>
          </cell>
          <cell r="H1189">
            <v>0</v>
          </cell>
          <cell r="I1189">
            <v>0</v>
          </cell>
          <cell r="J1189">
            <v>0</v>
          </cell>
          <cell r="K1189">
            <v>0</v>
          </cell>
        </row>
        <row r="1189">
          <cell r="S1189">
            <v>0</v>
          </cell>
        </row>
        <row r="1189">
          <cell r="U1189">
            <v>0</v>
          </cell>
        </row>
        <row r="1189">
          <cell r="Y1189">
            <v>0</v>
          </cell>
          <cell r="Z1189">
            <v>0</v>
          </cell>
          <cell r="AA1189">
            <v>0</v>
          </cell>
        </row>
        <row r="1190">
          <cell r="B1190">
            <v>2210105</v>
          </cell>
          <cell r="C1190" t="str">
            <v>     农村危房改造</v>
          </cell>
          <cell r="D1190">
            <v>97</v>
          </cell>
          <cell r="E1190">
            <v>7</v>
          </cell>
          <cell r="F1190">
            <v>0</v>
          </cell>
          <cell r="G1190">
            <v>7</v>
          </cell>
          <cell r="H1190">
            <v>0</v>
          </cell>
          <cell r="I1190">
            <v>0</v>
          </cell>
          <cell r="J1190">
            <v>0</v>
          </cell>
          <cell r="K1190">
            <v>0</v>
          </cell>
        </row>
        <row r="1190">
          <cell r="S1190">
            <v>0</v>
          </cell>
        </row>
        <row r="1190">
          <cell r="U1190">
            <v>7</v>
          </cell>
          <cell r="V1190">
            <v>0</v>
          </cell>
        </row>
        <row r="1190">
          <cell r="Y1190">
            <v>7</v>
          </cell>
          <cell r="Z1190">
            <v>0</v>
          </cell>
          <cell r="AA1190">
            <v>7</v>
          </cell>
        </row>
        <row r="1191">
          <cell r="B1191">
            <v>2210106</v>
          </cell>
          <cell r="C1191" t="str">
            <v>     公共租赁住房</v>
          </cell>
          <cell r="D1191">
            <v>0</v>
          </cell>
          <cell r="E1191">
            <v>0</v>
          </cell>
          <cell r="F1191">
            <v>0</v>
          </cell>
          <cell r="G1191">
            <v>0</v>
          </cell>
          <cell r="H1191">
            <v>0</v>
          </cell>
          <cell r="I1191">
            <v>0</v>
          </cell>
          <cell r="J1191">
            <v>0</v>
          </cell>
          <cell r="K1191">
            <v>0</v>
          </cell>
        </row>
        <row r="1191">
          <cell r="S1191">
            <v>0</v>
          </cell>
        </row>
        <row r="1191">
          <cell r="U1191">
            <v>0</v>
          </cell>
          <cell r="V1191" t="e">
            <v>#DIV/0!</v>
          </cell>
        </row>
        <row r="1191">
          <cell r="Y1191">
            <v>0</v>
          </cell>
          <cell r="Z1191">
            <v>0</v>
          </cell>
          <cell r="AA1191">
            <v>0</v>
          </cell>
        </row>
        <row r="1192">
          <cell r="B1192">
            <v>2210107</v>
          </cell>
          <cell r="C1192" t="str">
            <v>     保障性住房租金补贴</v>
          </cell>
          <cell r="D1192">
            <v>0</v>
          </cell>
          <cell r="E1192">
            <v>50</v>
          </cell>
          <cell r="F1192">
            <v>50</v>
          </cell>
          <cell r="G1192">
            <v>0</v>
          </cell>
          <cell r="H1192">
            <v>0</v>
          </cell>
          <cell r="I1192">
            <v>0</v>
          </cell>
          <cell r="J1192">
            <v>0</v>
          </cell>
          <cell r="K1192">
            <v>0</v>
          </cell>
        </row>
        <row r="1192">
          <cell r="S1192">
            <v>0</v>
          </cell>
        </row>
        <row r="1192">
          <cell r="U1192">
            <v>50</v>
          </cell>
        </row>
        <row r="1192">
          <cell r="Y1192">
            <v>50</v>
          </cell>
          <cell r="Z1192">
            <v>0</v>
          </cell>
          <cell r="AA1192">
            <v>50</v>
          </cell>
        </row>
        <row r="1193">
          <cell r="B1193">
            <v>2210108</v>
          </cell>
          <cell r="C1193" t="str">
            <v>     老旧小区改造</v>
          </cell>
          <cell r="D1193">
            <v>0</v>
          </cell>
          <cell r="E1193">
            <v>0</v>
          </cell>
          <cell r="F1193">
            <v>0</v>
          </cell>
          <cell r="G1193">
            <v>0</v>
          </cell>
          <cell r="H1193">
            <v>0</v>
          </cell>
          <cell r="I1193">
            <v>0</v>
          </cell>
          <cell r="J1193">
            <v>0</v>
          </cell>
          <cell r="K1193">
            <v>0</v>
          </cell>
        </row>
        <row r="1193">
          <cell r="S1193">
            <v>0</v>
          </cell>
        </row>
        <row r="1193">
          <cell r="U1193">
            <v>0</v>
          </cell>
        </row>
        <row r="1193">
          <cell r="Y1193">
            <v>0</v>
          </cell>
          <cell r="Z1193">
            <v>0</v>
          </cell>
          <cell r="AA1193">
            <v>0</v>
          </cell>
        </row>
        <row r="1194">
          <cell r="B1194">
            <v>2210109</v>
          </cell>
          <cell r="C1194" t="str">
            <v>     住房租赁市场发展</v>
          </cell>
          <cell r="D1194">
            <v>0</v>
          </cell>
          <cell r="E1194">
            <v>0</v>
          </cell>
          <cell r="F1194">
            <v>0</v>
          </cell>
          <cell r="G1194">
            <v>0</v>
          </cell>
          <cell r="H1194">
            <v>0</v>
          </cell>
          <cell r="I1194">
            <v>0</v>
          </cell>
          <cell r="J1194">
            <v>0</v>
          </cell>
          <cell r="K1194">
            <v>0</v>
          </cell>
        </row>
        <row r="1194">
          <cell r="S1194">
            <v>0</v>
          </cell>
        </row>
        <row r="1194">
          <cell r="U1194">
            <v>0</v>
          </cell>
        </row>
        <row r="1194">
          <cell r="Y1194">
            <v>0</v>
          </cell>
          <cell r="Z1194">
            <v>0</v>
          </cell>
          <cell r="AA1194">
            <v>0</v>
          </cell>
        </row>
        <row r="1195">
          <cell r="B1195">
            <v>2210199</v>
          </cell>
          <cell r="C1195" t="str">
            <v>     其他保障性安居工程支出</v>
          </cell>
          <cell r="D1195">
            <v>0</v>
          </cell>
          <cell r="E1195">
            <v>0</v>
          </cell>
          <cell r="F1195">
            <v>0</v>
          </cell>
          <cell r="G1195">
            <v>0</v>
          </cell>
          <cell r="H1195">
            <v>0</v>
          </cell>
          <cell r="I1195">
            <v>0</v>
          </cell>
          <cell r="J1195">
            <v>0</v>
          </cell>
          <cell r="K1195">
            <v>0</v>
          </cell>
        </row>
        <row r="1195">
          <cell r="S1195">
            <v>0</v>
          </cell>
        </row>
        <row r="1195">
          <cell r="U1195">
            <v>0</v>
          </cell>
          <cell r="V1195" t="e">
            <v>#DIV/0!</v>
          </cell>
        </row>
        <row r="1195">
          <cell r="Y1195">
            <v>0</v>
          </cell>
          <cell r="Z1195">
            <v>0</v>
          </cell>
          <cell r="AA1195">
            <v>0</v>
          </cell>
        </row>
        <row r="1196">
          <cell r="B1196">
            <v>22102</v>
          </cell>
          <cell r="C1196" t="str">
            <v>   住房改革支出</v>
          </cell>
          <cell r="D1196">
            <v>7497</v>
          </cell>
          <cell r="E1196">
            <v>8379</v>
          </cell>
          <cell r="F1196">
            <v>8379</v>
          </cell>
          <cell r="G1196">
            <v>0</v>
          </cell>
          <cell r="H1196">
            <v>0</v>
          </cell>
          <cell r="I1196">
            <v>0</v>
          </cell>
          <cell r="J1196">
            <v>523</v>
          </cell>
          <cell r="K1196">
            <v>523</v>
          </cell>
        </row>
        <row r="1196">
          <cell r="M1196">
            <v>523</v>
          </cell>
        </row>
        <row r="1196">
          <cell r="P1196">
            <v>0</v>
          </cell>
        </row>
        <row r="1196">
          <cell r="S1196">
            <v>0</v>
          </cell>
          <cell r="T1196">
            <v>0</v>
          </cell>
          <cell r="U1196">
            <v>8902</v>
          </cell>
          <cell r="V1196">
            <v>0.0624179496359948</v>
          </cell>
        </row>
        <row r="1196">
          <cell r="Y1196">
            <v>8902</v>
          </cell>
          <cell r="Z1196">
            <v>3</v>
          </cell>
          <cell r="AA1196">
            <v>8905</v>
          </cell>
        </row>
        <row r="1197">
          <cell r="B1197">
            <v>2210201</v>
          </cell>
          <cell r="C1197" t="str">
            <v>     住房公积金</v>
          </cell>
          <cell r="D1197">
            <v>6977</v>
          </cell>
          <cell r="E1197">
            <v>7801</v>
          </cell>
          <cell r="F1197">
            <v>7801</v>
          </cell>
          <cell r="G1197">
            <v>0</v>
          </cell>
          <cell r="H1197">
            <v>0</v>
          </cell>
          <cell r="I1197">
            <v>0</v>
          </cell>
          <cell r="J1197">
            <v>393</v>
          </cell>
          <cell r="K1197">
            <v>393</v>
          </cell>
        </row>
        <row r="1197">
          <cell r="M1197">
            <v>393</v>
          </cell>
        </row>
        <row r="1197">
          <cell r="S1197">
            <v>0</v>
          </cell>
        </row>
        <row r="1197">
          <cell r="U1197">
            <v>8194</v>
          </cell>
          <cell r="V1197">
            <v>0.0503781566465838</v>
          </cell>
        </row>
        <row r="1197">
          <cell r="Y1197">
            <v>8194</v>
          </cell>
          <cell r="Z1197">
            <v>3</v>
          </cell>
          <cell r="AA1197">
            <v>8197</v>
          </cell>
        </row>
        <row r="1198">
          <cell r="B1198">
            <v>2210202</v>
          </cell>
          <cell r="C1198" t="str">
            <v>     提租补贴</v>
          </cell>
          <cell r="D1198">
            <v>0</v>
          </cell>
          <cell r="E1198">
            <v>0</v>
          </cell>
          <cell r="F1198">
            <v>0</v>
          </cell>
          <cell r="G1198">
            <v>0</v>
          </cell>
          <cell r="H1198">
            <v>0</v>
          </cell>
          <cell r="I1198">
            <v>0</v>
          </cell>
          <cell r="J1198">
            <v>0</v>
          </cell>
          <cell r="K1198">
            <v>0</v>
          </cell>
        </row>
        <row r="1198">
          <cell r="S1198">
            <v>0</v>
          </cell>
        </row>
        <row r="1198">
          <cell r="U1198">
            <v>0</v>
          </cell>
        </row>
        <row r="1198">
          <cell r="Y1198">
            <v>0</v>
          </cell>
          <cell r="Z1198">
            <v>0</v>
          </cell>
          <cell r="AA1198">
            <v>0</v>
          </cell>
        </row>
        <row r="1199">
          <cell r="B1199">
            <v>2210203</v>
          </cell>
          <cell r="C1199" t="str">
            <v>     购房补贴</v>
          </cell>
          <cell r="D1199">
            <v>520</v>
          </cell>
          <cell r="E1199">
            <v>578</v>
          </cell>
          <cell r="F1199">
            <v>578</v>
          </cell>
          <cell r="G1199">
            <v>0</v>
          </cell>
          <cell r="H1199">
            <v>0</v>
          </cell>
          <cell r="I1199">
            <v>0</v>
          </cell>
          <cell r="J1199">
            <v>130</v>
          </cell>
          <cell r="K1199">
            <v>130</v>
          </cell>
        </row>
        <row r="1199">
          <cell r="M1199">
            <v>130</v>
          </cell>
        </row>
        <row r="1199">
          <cell r="S1199">
            <v>0</v>
          </cell>
        </row>
        <row r="1199">
          <cell r="U1199">
            <v>708</v>
          </cell>
          <cell r="V1199">
            <v>0.224913494809689</v>
          </cell>
        </row>
        <row r="1199">
          <cell r="Y1199">
            <v>708</v>
          </cell>
          <cell r="Z1199">
            <v>0</v>
          </cell>
          <cell r="AA1199">
            <v>708</v>
          </cell>
        </row>
        <row r="1200">
          <cell r="B1200">
            <v>22103</v>
          </cell>
          <cell r="C1200" t="str">
            <v>   城乡社区住宅</v>
          </cell>
          <cell r="D1200">
            <v>6000</v>
          </cell>
          <cell r="E1200">
            <v>0</v>
          </cell>
          <cell r="F1200">
            <v>0</v>
          </cell>
          <cell r="G1200">
            <v>0</v>
          </cell>
          <cell r="H1200">
            <v>0</v>
          </cell>
          <cell r="I1200">
            <v>0</v>
          </cell>
          <cell r="J1200">
            <v>0</v>
          </cell>
          <cell r="K1200">
            <v>0</v>
          </cell>
        </row>
        <row r="1200">
          <cell r="S1200">
            <v>0</v>
          </cell>
          <cell r="T1200">
            <v>0</v>
          </cell>
          <cell r="U1200">
            <v>0</v>
          </cell>
        </row>
        <row r="1200">
          <cell r="Y1200">
            <v>0</v>
          </cell>
          <cell r="Z1200">
            <v>0</v>
          </cell>
          <cell r="AA1200">
            <v>0</v>
          </cell>
        </row>
        <row r="1201">
          <cell r="B1201">
            <v>2210301</v>
          </cell>
          <cell r="C1201" t="str">
            <v>     公有住房建设和维修改造支出</v>
          </cell>
          <cell r="D1201">
            <v>0</v>
          </cell>
          <cell r="E1201">
            <v>0</v>
          </cell>
          <cell r="F1201">
            <v>0</v>
          </cell>
          <cell r="G1201">
            <v>0</v>
          </cell>
          <cell r="H1201">
            <v>0</v>
          </cell>
          <cell r="I1201">
            <v>0</v>
          </cell>
          <cell r="J1201">
            <v>0</v>
          </cell>
          <cell r="K1201">
            <v>0</v>
          </cell>
        </row>
        <row r="1201">
          <cell r="S1201">
            <v>0</v>
          </cell>
        </row>
        <row r="1201">
          <cell r="U1201">
            <v>0</v>
          </cell>
        </row>
        <row r="1201">
          <cell r="Y1201">
            <v>0</v>
          </cell>
          <cell r="Z1201">
            <v>0</v>
          </cell>
          <cell r="AA1201">
            <v>0</v>
          </cell>
        </row>
        <row r="1202">
          <cell r="B1202">
            <v>2210302</v>
          </cell>
          <cell r="C1202" t="str">
            <v>     住房公积金管理</v>
          </cell>
          <cell r="D1202">
            <v>0</v>
          </cell>
          <cell r="E1202">
            <v>0</v>
          </cell>
          <cell r="F1202">
            <v>0</v>
          </cell>
          <cell r="G1202">
            <v>0</v>
          </cell>
          <cell r="H1202">
            <v>0</v>
          </cell>
          <cell r="I1202">
            <v>0</v>
          </cell>
          <cell r="J1202">
            <v>0</v>
          </cell>
          <cell r="K1202">
            <v>0</v>
          </cell>
        </row>
        <row r="1202">
          <cell r="S1202">
            <v>0</v>
          </cell>
        </row>
        <row r="1202">
          <cell r="U1202">
            <v>0</v>
          </cell>
        </row>
        <row r="1202">
          <cell r="Y1202">
            <v>0</v>
          </cell>
          <cell r="Z1202">
            <v>0</v>
          </cell>
          <cell r="AA1202">
            <v>0</v>
          </cell>
        </row>
        <row r="1203">
          <cell r="B1203">
            <v>2210399</v>
          </cell>
          <cell r="C1203" t="str">
            <v>     其他城乡社区住宅支出</v>
          </cell>
          <cell r="D1203">
            <v>6000</v>
          </cell>
          <cell r="E1203">
            <v>0</v>
          </cell>
          <cell r="F1203">
            <v>0</v>
          </cell>
          <cell r="G1203">
            <v>0</v>
          </cell>
          <cell r="H1203">
            <v>0</v>
          </cell>
          <cell r="I1203">
            <v>0</v>
          </cell>
          <cell r="J1203">
            <v>0</v>
          </cell>
          <cell r="K1203">
            <v>0</v>
          </cell>
        </row>
        <row r="1203">
          <cell r="S1203">
            <v>0</v>
          </cell>
        </row>
        <row r="1203">
          <cell r="U1203">
            <v>0</v>
          </cell>
        </row>
        <row r="1203">
          <cell r="Y1203">
            <v>0</v>
          </cell>
          <cell r="Z1203">
            <v>0</v>
          </cell>
          <cell r="AA1203">
            <v>0</v>
          </cell>
        </row>
        <row r="1204">
          <cell r="B1204">
            <v>222</v>
          </cell>
          <cell r="C1204" t="str">
            <v>二十、粮油物资储备支出</v>
          </cell>
          <cell r="D1204">
            <v>386</v>
          </cell>
          <cell r="E1204">
            <v>65</v>
          </cell>
          <cell r="F1204">
            <v>65</v>
          </cell>
          <cell r="G1204">
            <v>0</v>
          </cell>
          <cell r="H1204">
            <v>0</v>
          </cell>
          <cell r="I1204">
            <v>0</v>
          </cell>
          <cell r="J1204">
            <v>598</v>
          </cell>
          <cell r="K1204">
            <v>598</v>
          </cell>
          <cell r="L1204">
            <v>373</v>
          </cell>
          <cell r="M1204">
            <v>0</v>
          </cell>
          <cell r="N1204">
            <v>225</v>
          </cell>
          <cell r="O1204">
            <v>0</v>
          </cell>
          <cell r="P1204">
            <v>0</v>
          </cell>
        </row>
        <row r="1204">
          <cell r="S1204">
            <v>0</v>
          </cell>
          <cell r="T1204">
            <v>0</v>
          </cell>
          <cell r="U1204">
            <v>663</v>
          </cell>
          <cell r="V1204">
            <v>9.2</v>
          </cell>
        </row>
        <row r="1204">
          <cell r="Y1204">
            <v>663</v>
          </cell>
          <cell r="Z1204">
            <v>0</v>
          </cell>
          <cell r="AA1204">
            <v>663</v>
          </cell>
        </row>
        <row r="1205">
          <cell r="B1205">
            <v>22201</v>
          </cell>
          <cell r="C1205" t="str">
            <v>   粮油事务</v>
          </cell>
          <cell r="D1205">
            <v>270</v>
          </cell>
          <cell r="E1205">
            <v>65</v>
          </cell>
          <cell r="F1205">
            <v>65</v>
          </cell>
          <cell r="G1205">
            <v>0</v>
          </cell>
          <cell r="H1205">
            <v>0</v>
          </cell>
          <cell r="I1205">
            <v>0</v>
          </cell>
          <cell r="J1205">
            <v>450</v>
          </cell>
          <cell r="K1205">
            <v>450</v>
          </cell>
          <cell r="L1205">
            <v>304</v>
          </cell>
          <cell r="M1205">
            <v>0</v>
          </cell>
          <cell r="N1205">
            <v>146</v>
          </cell>
          <cell r="O1205">
            <v>0</v>
          </cell>
          <cell r="P1205">
            <v>0</v>
          </cell>
        </row>
        <row r="1205">
          <cell r="S1205">
            <v>0</v>
          </cell>
          <cell r="T1205">
            <v>0</v>
          </cell>
          <cell r="U1205">
            <v>515</v>
          </cell>
          <cell r="V1205">
            <v>6.92307692307692</v>
          </cell>
        </row>
        <row r="1205">
          <cell r="Y1205">
            <v>515</v>
          </cell>
          <cell r="Z1205">
            <v>0</v>
          </cell>
          <cell r="AA1205">
            <v>515</v>
          </cell>
        </row>
        <row r="1206">
          <cell r="B1206">
            <v>2220101</v>
          </cell>
          <cell r="C1206" t="str">
            <v>     行政运行</v>
          </cell>
          <cell r="D1206">
            <v>0</v>
          </cell>
          <cell r="E1206">
            <v>0</v>
          </cell>
          <cell r="F1206">
            <v>0</v>
          </cell>
          <cell r="G1206">
            <v>0</v>
          </cell>
          <cell r="H1206">
            <v>0</v>
          </cell>
          <cell r="I1206">
            <v>0</v>
          </cell>
          <cell r="J1206">
            <v>0</v>
          </cell>
          <cell r="K1206">
            <v>0</v>
          </cell>
        </row>
        <row r="1206">
          <cell r="S1206">
            <v>0</v>
          </cell>
        </row>
        <row r="1206">
          <cell r="U1206">
            <v>0</v>
          </cell>
        </row>
        <row r="1206">
          <cell r="Y1206">
            <v>0</v>
          </cell>
          <cell r="Z1206">
            <v>0</v>
          </cell>
          <cell r="AA1206">
            <v>0</v>
          </cell>
        </row>
        <row r="1207">
          <cell r="B1207">
            <v>2220102</v>
          </cell>
          <cell r="C1207" t="str">
            <v>     一般行政管理事务</v>
          </cell>
          <cell r="D1207">
            <v>0</v>
          </cell>
          <cell r="E1207">
            <v>0</v>
          </cell>
          <cell r="F1207">
            <v>0</v>
          </cell>
          <cell r="G1207">
            <v>0</v>
          </cell>
          <cell r="H1207">
            <v>0</v>
          </cell>
          <cell r="I1207">
            <v>0</v>
          </cell>
          <cell r="J1207">
            <v>0</v>
          </cell>
          <cell r="K1207">
            <v>0</v>
          </cell>
        </row>
        <row r="1207">
          <cell r="S1207">
            <v>0</v>
          </cell>
        </row>
        <row r="1207">
          <cell r="U1207">
            <v>0</v>
          </cell>
        </row>
        <row r="1207">
          <cell r="Y1207">
            <v>0</v>
          </cell>
          <cell r="Z1207">
            <v>0</v>
          </cell>
          <cell r="AA1207">
            <v>0</v>
          </cell>
        </row>
        <row r="1208">
          <cell r="B1208">
            <v>2220103</v>
          </cell>
          <cell r="C1208" t="str">
            <v>     机关服务</v>
          </cell>
          <cell r="D1208">
            <v>0</v>
          </cell>
          <cell r="E1208">
            <v>0</v>
          </cell>
          <cell r="F1208">
            <v>0</v>
          </cell>
          <cell r="G1208">
            <v>0</v>
          </cell>
          <cell r="H1208">
            <v>0</v>
          </cell>
          <cell r="I1208">
            <v>0</v>
          </cell>
          <cell r="J1208">
            <v>0</v>
          </cell>
          <cell r="K1208">
            <v>0</v>
          </cell>
        </row>
        <row r="1208">
          <cell r="S1208">
            <v>0</v>
          </cell>
        </row>
        <row r="1208">
          <cell r="U1208">
            <v>0</v>
          </cell>
        </row>
        <row r="1208">
          <cell r="Y1208">
            <v>0</v>
          </cell>
          <cell r="Z1208">
            <v>0</v>
          </cell>
          <cell r="AA1208">
            <v>0</v>
          </cell>
        </row>
        <row r="1209">
          <cell r="B1209">
            <v>2220104</v>
          </cell>
          <cell r="C1209" t="str">
            <v>     财务与审计支出</v>
          </cell>
          <cell r="D1209">
            <v>0</v>
          </cell>
          <cell r="E1209">
            <v>0</v>
          </cell>
          <cell r="F1209">
            <v>0</v>
          </cell>
          <cell r="G1209">
            <v>0</v>
          </cell>
          <cell r="H1209">
            <v>0</v>
          </cell>
          <cell r="I1209">
            <v>0</v>
          </cell>
          <cell r="J1209">
            <v>0</v>
          </cell>
          <cell r="K1209">
            <v>0</v>
          </cell>
        </row>
        <row r="1209">
          <cell r="S1209">
            <v>0</v>
          </cell>
        </row>
        <row r="1209">
          <cell r="U1209">
            <v>0</v>
          </cell>
        </row>
        <row r="1209">
          <cell r="Y1209">
            <v>0</v>
          </cell>
          <cell r="Z1209">
            <v>0</v>
          </cell>
          <cell r="AA1209">
            <v>0</v>
          </cell>
        </row>
        <row r="1210">
          <cell r="B1210">
            <v>2220105</v>
          </cell>
          <cell r="C1210" t="str">
            <v>     信息统计</v>
          </cell>
          <cell r="D1210">
            <v>1</v>
          </cell>
          <cell r="E1210">
            <v>2</v>
          </cell>
          <cell r="F1210">
            <v>2</v>
          </cell>
          <cell r="G1210">
            <v>0</v>
          </cell>
          <cell r="H1210">
            <v>0</v>
          </cell>
          <cell r="I1210">
            <v>0</v>
          </cell>
          <cell r="J1210">
            <v>0</v>
          </cell>
          <cell r="K1210">
            <v>0</v>
          </cell>
        </row>
        <row r="1210">
          <cell r="S1210">
            <v>0</v>
          </cell>
        </row>
        <row r="1210">
          <cell r="U1210">
            <v>2</v>
          </cell>
          <cell r="V1210">
            <v>0</v>
          </cell>
        </row>
        <row r="1210">
          <cell r="Y1210">
            <v>2</v>
          </cell>
          <cell r="Z1210">
            <v>0</v>
          </cell>
          <cell r="AA1210">
            <v>2</v>
          </cell>
        </row>
        <row r="1211">
          <cell r="B1211">
            <v>2220106</v>
          </cell>
          <cell r="C1211" t="str">
            <v>     专项业务活动</v>
          </cell>
          <cell r="D1211">
            <v>18</v>
          </cell>
          <cell r="E1211">
            <v>22</v>
          </cell>
          <cell r="F1211">
            <v>22</v>
          </cell>
          <cell r="G1211">
            <v>0</v>
          </cell>
          <cell r="H1211">
            <v>0</v>
          </cell>
          <cell r="I1211">
            <v>0</v>
          </cell>
          <cell r="J1211">
            <v>0</v>
          </cell>
          <cell r="K1211">
            <v>0</v>
          </cell>
        </row>
        <row r="1211">
          <cell r="S1211">
            <v>0</v>
          </cell>
        </row>
        <row r="1211">
          <cell r="U1211">
            <v>22</v>
          </cell>
          <cell r="V1211">
            <v>0</v>
          </cell>
        </row>
        <row r="1211">
          <cell r="Y1211">
            <v>22</v>
          </cell>
          <cell r="Z1211">
            <v>0</v>
          </cell>
          <cell r="AA1211">
            <v>22</v>
          </cell>
        </row>
        <row r="1212">
          <cell r="B1212">
            <v>2220107</v>
          </cell>
          <cell r="C1212" t="str">
            <v>     国家粮油差价补贴</v>
          </cell>
          <cell r="D1212">
            <v>0</v>
          </cell>
          <cell r="E1212">
            <v>0</v>
          </cell>
          <cell r="F1212">
            <v>0</v>
          </cell>
          <cell r="G1212">
            <v>0</v>
          </cell>
          <cell r="H1212">
            <v>0</v>
          </cell>
          <cell r="I1212">
            <v>0</v>
          </cell>
          <cell r="J1212">
            <v>0</v>
          </cell>
          <cell r="K1212">
            <v>0</v>
          </cell>
        </row>
        <row r="1212">
          <cell r="S1212">
            <v>0</v>
          </cell>
        </row>
        <row r="1212">
          <cell r="U1212">
            <v>0</v>
          </cell>
        </row>
        <row r="1212">
          <cell r="Y1212">
            <v>0</v>
          </cell>
          <cell r="Z1212">
            <v>0</v>
          </cell>
          <cell r="AA1212">
            <v>0</v>
          </cell>
        </row>
        <row r="1213">
          <cell r="B1213">
            <v>2220112</v>
          </cell>
          <cell r="C1213" t="str">
            <v>     粮食财务挂账利息补贴</v>
          </cell>
          <cell r="D1213">
            <v>0</v>
          </cell>
          <cell r="E1213">
            <v>0</v>
          </cell>
          <cell r="F1213">
            <v>0</v>
          </cell>
          <cell r="G1213">
            <v>0</v>
          </cell>
          <cell r="H1213">
            <v>0</v>
          </cell>
          <cell r="I1213">
            <v>0</v>
          </cell>
          <cell r="J1213">
            <v>0</v>
          </cell>
          <cell r="K1213">
            <v>0</v>
          </cell>
        </row>
        <row r="1213">
          <cell r="S1213">
            <v>0</v>
          </cell>
        </row>
        <row r="1213">
          <cell r="U1213">
            <v>0</v>
          </cell>
        </row>
        <row r="1213">
          <cell r="Y1213">
            <v>0</v>
          </cell>
          <cell r="Z1213">
            <v>0</v>
          </cell>
          <cell r="AA1213">
            <v>0</v>
          </cell>
        </row>
        <row r="1214">
          <cell r="B1214">
            <v>2220113</v>
          </cell>
          <cell r="C1214" t="str">
            <v>     粮食财务挂账消化款</v>
          </cell>
          <cell r="D1214">
            <v>0</v>
          </cell>
          <cell r="E1214">
            <v>0</v>
          </cell>
          <cell r="F1214">
            <v>0</v>
          </cell>
          <cell r="G1214">
            <v>0</v>
          </cell>
          <cell r="H1214">
            <v>0</v>
          </cell>
          <cell r="I1214">
            <v>0</v>
          </cell>
          <cell r="J1214">
            <v>61</v>
          </cell>
          <cell r="K1214">
            <v>61</v>
          </cell>
          <cell r="L1214">
            <v>61</v>
          </cell>
        </row>
        <row r="1214">
          <cell r="S1214">
            <v>0</v>
          </cell>
        </row>
        <row r="1214">
          <cell r="U1214">
            <v>61</v>
          </cell>
        </row>
        <row r="1214">
          <cell r="Y1214">
            <v>61</v>
          </cell>
          <cell r="Z1214">
            <v>0</v>
          </cell>
          <cell r="AA1214">
            <v>61</v>
          </cell>
        </row>
        <row r="1215">
          <cell r="B1215">
            <v>2220114</v>
          </cell>
          <cell r="C1215" t="str">
            <v>     处理陈化粮补贴</v>
          </cell>
          <cell r="D1215">
            <v>0</v>
          </cell>
          <cell r="E1215">
            <v>0</v>
          </cell>
          <cell r="F1215">
            <v>0</v>
          </cell>
          <cell r="G1215">
            <v>0</v>
          </cell>
          <cell r="H1215">
            <v>0</v>
          </cell>
          <cell r="I1215">
            <v>0</v>
          </cell>
          <cell r="J1215">
            <v>0</v>
          </cell>
          <cell r="K1215">
            <v>0</v>
          </cell>
        </row>
        <row r="1215">
          <cell r="S1215">
            <v>0</v>
          </cell>
        </row>
        <row r="1215">
          <cell r="U1215">
            <v>0</v>
          </cell>
        </row>
        <row r="1215">
          <cell r="Y1215">
            <v>0</v>
          </cell>
          <cell r="Z1215">
            <v>0</v>
          </cell>
          <cell r="AA1215">
            <v>0</v>
          </cell>
        </row>
        <row r="1216">
          <cell r="B1216">
            <v>2220115</v>
          </cell>
          <cell r="C1216" t="str">
            <v>     粮食风险基金</v>
          </cell>
          <cell r="D1216">
            <v>130</v>
          </cell>
          <cell r="E1216">
            <v>0</v>
          </cell>
          <cell r="F1216">
            <v>0</v>
          </cell>
          <cell r="G1216">
            <v>0</v>
          </cell>
          <cell r="H1216">
            <v>0</v>
          </cell>
          <cell r="I1216">
            <v>0</v>
          </cell>
          <cell r="J1216">
            <v>389</v>
          </cell>
          <cell r="K1216">
            <v>389</v>
          </cell>
          <cell r="L1216">
            <v>243</v>
          </cell>
        </row>
        <row r="1216">
          <cell r="N1216">
            <v>146</v>
          </cell>
        </row>
        <row r="1216">
          <cell r="S1216">
            <v>0</v>
          </cell>
        </row>
        <row r="1216">
          <cell r="U1216">
            <v>389</v>
          </cell>
          <cell r="V1216" t="e">
            <v>#DIV/0!</v>
          </cell>
        </row>
        <row r="1216">
          <cell r="Y1216">
            <v>389</v>
          </cell>
          <cell r="Z1216">
            <v>0</v>
          </cell>
          <cell r="AA1216">
            <v>389</v>
          </cell>
        </row>
        <row r="1217">
          <cell r="B1217">
            <v>2220118</v>
          </cell>
          <cell r="C1217" t="str">
            <v>     粮油市场调控专项资金</v>
          </cell>
          <cell r="D1217">
            <v>0</v>
          </cell>
          <cell r="E1217">
            <v>0</v>
          </cell>
          <cell r="F1217">
            <v>0</v>
          </cell>
          <cell r="G1217">
            <v>0</v>
          </cell>
          <cell r="H1217">
            <v>0</v>
          </cell>
          <cell r="I1217">
            <v>0</v>
          </cell>
          <cell r="J1217">
            <v>0</v>
          </cell>
          <cell r="K1217">
            <v>0</v>
          </cell>
        </row>
        <row r="1217">
          <cell r="S1217">
            <v>0</v>
          </cell>
        </row>
        <row r="1217">
          <cell r="U1217">
            <v>0</v>
          </cell>
        </row>
        <row r="1217">
          <cell r="Y1217">
            <v>0</v>
          </cell>
          <cell r="Z1217">
            <v>0</v>
          </cell>
          <cell r="AA1217">
            <v>0</v>
          </cell>
        </row>
        <row r="1218">
          <cell r="B1218">
            <v>2220119</v>
          </cell>
          <cell r="C1218" t="str">
            <v>     设施建设</v>
          </cell>
          <cell r="D1218">
            <v>0</v>
          </cell>
          <cell r="E1218">
            <v>0</v>
          </cell>
          <cell r="F1218">
            <v>0</v>
          </cell>
          <cell r="G1218">
            <v>0</v>
          </cell>
          <cell r="H1218">
            <v>0</v>
          </cell>
          <cell r="I1218">
            <v>0</v>
          </cell>
          <cell r="J1218">
            <v>0</v>
          </cell>
          <cell r="K1218">
            <v>0</v>
          </cell>
        </row>
        <row r="1218">
          <cell r="S1218">
            <v>0</v>
          </cell>
        </row>
        <row r="1218">
          <cell r="U1218">
            <v>0</v>
          </cell>
        </row>
        <row r="1218">
          <cell r="Y1218">
            <v>0</v>
          </cell>
          <cell r="Z1218">
            <v>0</v>
          </cell>
          <cell r="AA1218">
            <v>0</v>
          </cell>
        </row>
        <row r="1219">
          <cell r="B1219">
            <v>2220120</v>
          </cell>
          <cell r="C1219" t="str">
            <v>     设施安全</v>
          </cell>
          <cell r="D1219">
            <v>0</v>
          </cell>
          <cell r="E1219">
            <v>0</v>
          </cell>
          <cell r="F1219">
            <v>0</v>
          </cell>
          <cell r="G1219">
            <v>0</v>
          </cell>
          <cell r="H1219">
            <v>0</v>
          </cell>
          <cell r="I1219">
            <v>0</v>
          </cell>
          <cell r="J1219">
            <v>0</v>
          </cell>
          <cell r="K1219">
            <v>0</v>
          </cell>
        </row>
        <row r="1219">
          <cell r="S1219">
            <v>0</v>
          </cell>
        </row>
        <row r="1219">
          <cell r="U1219">
            <v>0</v>
          </cell>
        </row>
        <row r="1219">
          <cell r="Y1219">
            <v>0</v>
          </cell>
          <cell r="Z1219">
            <v>0</v>
          </cell>
          <cell r="AA1219">
            <v>0</v>
          </cell>
        </row>
        <row r="1220">
          <cell r="B1220">
            <v>2220121</v>
          </cell>
          <cell r="C1220" t="str">
            <v>     物资保管体系</v>
          </cell>
          <cell r="D1220">
            <v>0</v>
          </cell>
          <cell r="E1220">
            <v>0</v>
          </cell>
          <cell r="F1220">
            <v>0</v>
          </cell>
          <cell r="G1220">
            <v>0</v>
          </cell>
          <cell r="H1220">
            <v>0</v>
          </cell>
          <cell r="I1220">
            <v>0</v>
          </cell>
          <cell r="J1220">
            <v>0</v>
          </cell>
          <cell r="K1220">
            <v>0</v>
          </cell>
        </row>
        <row r="1220">
          <cell r="S1220">
            <v>0</v>
          </cell>
        </row>
        <row r="1220">
          <cell r="U1220">
            <v>0</v>
          </cell>
        </row>
        <row r="1220">
          <cell r="Y1220">
            <v>0</v>
          </cell>
          <cell r="Z1220">
            <v>0</v>
          </cell>
          <cell r="AA1220">
            <v>0</v>
          </cell>
        </row>
        <row r="1221">
          <cell r="B1221">
            <v>2220150</v>
          </cell>
          <cell r="C1221" t="str">
            <v>     事业运行</v>
          </cell>
          <cell r="D1221">
            <v>0</v>
          </cell>
          <cell r="E1221">
            <v>0</v>
          </cell>
          <cell r="F1221">
            <v>0</v>
          </cell>
          <cell r="G1221">
            <v>0</v>
          </cell>
          <cell r="H1221">
            <v>0</v>
          </cell>
          <cell r="I1221">
            <v>0</v>
          </cell>
          <cell r="J1221">
            <v>0</v>
          </cell>
          <cell r="K1221">
            <v>0</v>
          </cell>
        </row>
        <row r="1221">
          <cell r="S1221">
            <v>0</v>
          </cell>
        </row>
        <row r="1221">
          <cell r="U1221">
            <v>0</v>
          </cell>
        </row>
        <row r="1221">
          <cell r="Y1221">
            <v>0</v>
          </cell>
          <cell r="Z1221">
            <v>0</v>
          </cell>
          <cell r="AA1221">
            <v>0</v>
          </cell>
        </row>
        <row r="1222">
          <cell r="B1222">
            <v>2220199</v>
          </cell>
          <cell r="C1222" t="str">
            <v>     其他粮油事务支出</v>
          </cell>
          <cell r="D1222">
            <v>121</v>
          </cell>
          <cell r="E1222">
            <v>41</v>
          </cell>
          <cell r="F1222">
            <v>41</v>
          </cell>
          <cell r="G1222">
            <v>0</v>
          </cell>
          <cell r="H1222">
            <v>0</v>
          </cell>
          <cell r="I1222">
            <v>0</v>
          </cell>
          <cell r="J1222">
            <v>0</v>
          </cell>
          <cell r="K1222">
            <v>0</v>
          </cell>
        </row>
        <row r="1222">
          <cell r="S1222">
            <v>0</v>
          </cell>
        </row>
        <row r="1222">
          <cell r="U1222">
            <v>41</v>
          </cell>
          <cell r="V1222">
            <v>0</v>
          </cell>
        </row>
        <row r="1222">
          <cell r="Y1222">
            <v>41</v>
          </cell>
          <cell r="Z1222">
            <v>0</v>
          </cell>
          <cell r="AA1222">
            <v>41</v>
          </cell>
        </row>
        <row r="1223">
          <cell r="B1223">
            <v>22202</v>
          </cell>
          <cell r="C1223" t="str">
            <v>   物资事务</v>
          </cell>
        </row>
        <row r="1223">
          <cell r="E1223">
            <v>0</v>
          </cell>
          <cell r="F1223">
            <v>0</v>
          </cell>
          <cell r="G1223">
            <v>0</v>
          </cell>
          <cell r="H1223">
            <v>0</v>
          </cell>
          <cell r="I1223">
            <v>0</v>
          </cell>
          <cell r="J1223">
            <v>0</v>
          </cell>
          <cell r="K1223">
            <v>0</v>
          </cell>
        </row>
        <row r="1223">
          <cell r="S1223">
            <v>0</v>
          </cell>
          <cell r="T1223">
            <v>0</v>
          </cell>
          <cell r="U1223">
            <v>0</v>
          </cell>
        </row>
        <row r="1223">
          <cell r="Y1223">
            <v>0</v>
          </cell>
          <cell r="Z1223">
            <v>0</v>
          </cell>
          <cell r="AA1223">
            <v>0</v>
          </cell>
        </row>
        <row r="1224">
          <cell r="B1224">
            <v>2220201</v>
          </cell>
          <cell r="C1224" t="str">
            <v>     行政运行</v>
          </cell>
        </row>
        <row r="1224">
          <cell r="E1224">
            <v>0</v>
          </cell>
          <cell r="F1224">
            <v>0</v>
          </cell>
          <cell r="G1224">
            <v>0</v>
          </cell>
          <cell r="H1224">
            <v>0</v>
          </cell>
          <cell r="I1224">
            <v>0</v>
          </cell>
          <cell r="J1224">
            <v>0</v>
          </cell>
          <cell r="K1224">
            <v>0</v>
          </cell>
        </row>
        <row r="1224">
          <cell r="S1224">
            <v>0</v>
          </cell>
        </row>
        <row r="1224">
          <cell r="U1224">
            <v>0</v>
          </cell>
        </row>
        <row r="1224">
          <cell r="Y1224">
            <v>0</v>
          </cell>
          <cell r="Z1224">
            <v>0</v>
          </cell>
          <cell r="AA1224">
            <v>0</v>
          </cell>
        </row>
        <row r="1225">
          <cell r="B1225">
            <v>2220202</v>
          </cell>
          <cell r="C1225" t="str">
            <v>     一般行政管理事务</v>
          </cell>
        </row>
        <row r="1225">
          <cell r="E1225">
            <v>0</v>
          </cell>
          <cell r="F1225">
            <v>0</v>
          </cell>
          <cell r="G1225">
            <v>0</v>
          </cell>
          <cell r="H1225">
            <v>0</v>
          </cell>
          <cell r="I1225">
            <v>0</v>
          </cell>
          <cell r="J1225">
            <v>0</v>
          </cell>
          <cell r="K1225">
            <v>0</v>
          </cell>
        </row>
        <row r="1225">
          <cell r="S1225">
            <v>0</v>
          </cell>
        </row>
        <row r="1225">
          <cell r="U1225">
            <v>0</v>
          </cell>
        </row>
        <row r="1225">
          <cell r="Y1225">
            <v>0</v>
          </cell>
          <cell r="Z1225">
            <v>0</v>
          </cell>
          <cell r="AA1225">
            <v>0</v>
          </cell>
        </row>
        <row r="1226">
          <cell r="B1226">
            <v>2220203</v>
          </cell>
          <cell r="C1226" t="str">
            <v>     机关服务</v>
          </cell>
        </row>
        <row r="1226">
          <cell r="E1226">
            <v>0</v>
          </cell>
          <cell r="F1226">
            <v>0</v>
          </cell>
          <cell r="G1226">
            <v>0</v>
          </cell>
          <cell r="H1226">
            <v>0</v>
          </cell>
          <cell r="I1226">
            <v>0</v>
          </cell>
          <cell r="J1226">
            <v>0</v>
          </cell>
          <cell r="K1226">
            <v>0</v>
          </cell>
        </row>
        <row r="1226">
          <cell r="S1226">
            <v>0</v>
          </cell>
        </row>
        <row r="1226">
          <cell r="U1226">
            <v>0</v>
          </cell>
        </row>
        <row r="1226">
          <cell r="Y1226">
            <v>0</v>
          </cell>
          <cell r="Z1226">
            <v>0</v>
          </cell>
          <cell r="AA1226">
            <v>0</v>
          </cell>
        </row>
        <row r="1227">
          <cell r="B1227">
            <v>2220204</v>
          </cell>
          <cell r="C1227" t="str">
            <v>     铁路专用线</v>
          </cell>
        </row>
        <row r="1227">
          <cell r="E1227">
            <v>0</v>
          </cell>
          <cell r="F1227">
            <v>0</v>
          </cell>
          <cell r="G1227">
            <v>0</v>
          </cell>
          <cell r="H1227">
            <v>0</v>
          </cell>
          <cell r="I1227">
            <v>0</v>
          </cell>
          <cell r="J1227">
            <v>0</v>
          </cell>
          <cell r="K1227">
            <v>0</v>
          </cell>
        </row>
        <row r="1227">
          <cell r="S1227">
            <v>0</v>
          </cell>
        </row>
        <row r="1227">
          <cell r="U1227">
            <v>0</v>
          </cell>
        </row>
        <row r="1227">
          <cell r="Y1227">
            <v>0</v>
          </cell>
          <cell r="Z1227">
            <v>0</v>
          </cell>
          <cell r="AA1227">
            <v>0</v>
          </cell>
        </row>
        <row r="1228">
          <cell r="B1228">
            <v>2220205</v>
          </cell>
          <cell r="C1228" t="str">
            <v>     护库武警和民兵支出</v>
          </cell>
        </row>
        <row r="1228">
          <cell r="E1228">
            <v>0</v>
          </cell>
          <cell r="F1228">
            <v>0</v>
          </cell>
          <cell r="G1228">
            <v>0</v>
          </cell>
          <cell r="H1228">
            <v>0</v>
          </cell>
          <cell r="I1228">
            <v>0</v>
          </cell>
          <cell r="J1228">
            <v>0</v>
          </cell>
          <cell r="K1228">
            <v>0</v>
          </cell>
        </row>
        <row r="1228">
          <cell r="S1228">
            <v>0</v>
          </cell>
        </row>
        <row r="1228">
          <cell r="U1228">
            <v>0</v>
          </cell>
        </row>
        <row r="1228">
          <cell r="Y1228">
            <v>0</v>
          </cell>
          <cell r="Z1228">
            <v>0</v>
          </cell>
          <cell r="AA1228">
            <v>0</v>
          </cell>
        </row>
        <row r="1229">
          <cell r="B1229">
            <v>2220206</v>
          </cell>
          <cell r="C1229" t="str">
            <v>     物资保管与保养</v>
          </cell>
        </row>
        <row r="1229">
          <cell r="E1229">
            <v>0</v>
          </cell>
          <cell r="F1229">
            <v>0</v>
          </cell>
          <cell r="G1229">
            <v>0</v>
          </cell>
          <cell r="H1229">
            <v>0</v>
          </cell>
          <cell r="I1229">
            <v>0</v>
          </cell>
          <cell r="J1229">
            <v>0</v>
          </cell>
          <cell r="K1229">
            <v>0</v>
          </cell>
        </row>
        <row r="1229">
          <cell r="S1229">
            <v>0</v>
          </cell>
        </row>
        <row r="1229">
          <cell r="U1229">
            <v>0</v>
          </cell>
        </row>
        <row r="1229">
          <cell r="Y1229">
            <v>0</v>
          </cell>
          <cell r="Z1229">
            <v>0</v>
          </cell>
          <cell r="AA1229">
            <v>0</v>
          </cell>
        </row>
        <row r="1230">
          <cell r="B1230">
            <v>2220207</v>
          </cell>
          <cell r="C1230" t="str">
            <v>     专项贷款利息</v>
          </cell>
        </row>
        <row r="1230">
          <cell r="E1230">
            <v>0</v>
          </cell>
          <cell r="F1230">
            <v>0</v>
          </cell>
          <cell r="G1230">
            <v>0</v>
          </cell>
          <cell r="H1230">
            <v>0</v>
          </cell>
          <cell r="I1230">
            <v>0</v>
          </cell>
          <cell r="J1230">
            <v>0</v>
          </cell>
          <cell r="K1230">
            <v>0</v>
          </cell>
        </row>
        <row r="1230">
          <cell r="S1230">
            <v>0</v>
          </cell>
        </row>
        <row r="1230">
          <cell r="U1230">
            <v>0</v>
          </cell>
        </row>
        <row r="1230">
          <cell r="Y1230">
            <v>0</v>
          </cell>
          <cell r="Z1230">
            <v>0</v>
          </cell>
          <cell r="AA1230">
            <v>0</v>
          </cell>
        </row>
        <row r="1231">
          <cell r="B1231">
            <v>2220209</v>
          </cell>
          <cell r="C1231" t="str">
            <v>     物资转移</v>
          </cell>
        </row>
        <row r="1231">
          <cell r="E1231">
            <v>0</v>
          </cell>
          <cell r="F1231">
            <v>0</v>
          </cell>
          <cell r="G1231">
            <v>0</v>
          </cell>
          <cell r="H1231">
            <v>0</v>
          </cell>
          <cell r="I1231">
            <v>0</v>
          </cell>
          <cell r="J1231">
            <v>0</v>
          </cell>
          <cell r="K1231">
            <v>0</v>
          </cell>
        </row>
        <row r="1231">
          <cell r="S1231">
            <v>0</v>
          </cell>
        </row>
        <row r="1231">
          <cell r="U1231">
            <v>0</v>
          </cell>
        </row>
        <row r="1231">
          <cell r="Y1231">
            <v>0</v>
          </cell>
          <cell r="Z1231">
            <v>0</v>
          </cell>
          <cell r="AA1231">
            <v>0</v>
          </cell>
        </row>
        <row r="1232">
          <cell r="B1232">
            <v>2220210</v>
          </cell>
          <cell r="C1232" t="str">
            <v>     物资轮换</v>
          </cell>
        </row>
        <row r="1232">
          <cell r="E1232">
            <v>0</v>
          </cell>
          <cell r="F1232">
            <v>0</v>
          </cell>
          <cell r="G1232">
            <v>0</v>
          </cell>
          <cell r="H1232">
            <v>0</v>
          </cell>
          <cell r="I1232">
            <v>0</v>
          </cell>
          <cell r="J1232">
            <v>0</v>
          </cell>
          <cell r="K1232">
            <v>0</v>
          </cell>
        </row>
        <row r="1232">
          <cell r="S1232">
            <v>0</v>
          </cell>
        </row>
        <row r="1232">
          <cell r="U1232">
            <v>0</v>
          </cell>
        </row>
        <row r="1232">
          <cell r="Y1232">
            <v>0</v>
          </cell>
          <cell r="Z1232">
            <v>0</v>
          </cell>
          <cell r="AA1232">
            <v>0</v>
          </cell>
        </row>
        <row r="1233">
          <cell r="B1233">
            <v>2220211</v>
          </cell>
          <cell r="C1233" t="str">
            <v>     仓库建设</v>
          </cell>
        </row>
        <row r="1233">
          <cell r="E1233">
            <v>0</v>
          </cell>
          <cell r="F1233">
            <v>0</v>
          </cell>
          <cell r="G1233">
            <v>0</v>
          </cell>
          <cell r="H1233">
            <v>0</v>
          </cell>
          <cell r="I1233">
            <v>0</v>
          </cell>
          <cell r="J1233">
            <v>0</v>
          </cell>
          <cell r="K1233">
            <v>0</v>
          </cell>
        </row>
        <row r="1233">
          <cell r="S1233">
            <v>0</v>
          </cell>
        </row>
        <row r="1233">
          <cell r="U1233">
            <v>0</v>
          </cell>
        </row>
        <row r="1233">
          <cell r="Y1233">
            <v>0</v>
          </cell>
          <cell r="Z1233">
            <v>0</v>
          </cell>
          <cell r="AA1233">
            <v>0</v>
          </cell>
        </row>
        <row r="1234">
          <cell r="B1234">
            <v>2220212</v>
          </cell>
          <cell r="C1234" t="str">
            <v>     仓库安防</v>
          </cell>
        </row>
        <row r="1234">
          <cell r="E1234">
            <v>0</v>
          </cell>
          <cell r="F1234">
            <v>0</v>
          </cell>
          <cell r="G1234">
            <v>0</v>
          </cell>
          <cell r="H1234">
            <v>0</v>
          </cell>
          <cell r="I1234">
            <v>0</v>
          </cell>
          <cell r="J1234">
            <v>0</v>
          </cell>
          <cell r="K1234">
            <v>0</v>
          </cell>
        </row>
        <row r="1234">
          <cell r="S1234">
            <v>0</v>
          </cell>
        </row>
        <row r="1234">
          <cell r="U1234">
            <v>0</v>
          </cell>
        </row>
        <row r="1234">
          <cell r="Y1234">
            <v>0</v>
          </cell>
          <cell r="Z1234">
            <v>0</v>
          </cell>
          <cell r="AA1234">
            <v>0</v>
          </cell>
        </row>
        <row r="1235">
          <cell r="B1235">
            <v>2220250</v>
          </cell>
          <cell r="C1235" t="str">
            <v>     事业运行</v>
          </cell>
        </row>
        <row r="1235">
          <cell r="E1235">
            <v>0</v>
          </cell>
          <cell r="F1235">
            <v>0</v>
          </cell>
          <cell r="G1235">
            <v>0</v>
          </cell>
          <cell r="H1235">
            <v>0</v>
          </cell>
          <cell r="I1235">
            <v>0</v>
          </cell>
          <cell r="J1235">
            <v>0</v>
          </cell>
          <cell r="K1235">
            <v>0</v>
          </cell>
        </row>
        <row r="1235">
          <cell r="S1235">
            <v>0</v>
          </cell>
        </row>
        <row r="1235">
          <cell r="U1235">
            <v>0</v>
          </cell>
        </row>
        <row r="1235">
          <cell r="Y1235">
            <v>0</v>
          </cell>
          <cell r="Z1235">
            <v>0</v>
          </cell>
          <cell r="AA1235">
            <v>0</v>
          </cell>
        </row>
        <row r="1236">
          <cell r="B1236">
            <v>2220299</v>
          </cell>
          <cell r="C1236" t="str">
            <v>     其他物资事务支出</v>
          </cell>
        </row>
        <row r="1236">
          <cell r="E1236">
            <v>0</v>
          </cell>
          <cell r="F1236">
            <v>0</v>
          </cell>
          <cell r="G1236">
            <v>0</v>
          </cell>
          <cell r="H1236">
            <v>0</v>
          </cell>
          <cell r="I1236">
            <v>0</v>
          </cell>
          <cell r="J1236">
            <v>0</v>
          </cell>
          <cell r="K1236">
            <v>0</v>
          </cell>
        </row>
        <row r="1236">
          <cell r="S1236">
            <v>0</v>
          </cell>
        </row>
        <row r="1236">
          <cell r="U1236">
            <v>0</v>
          </cell>
        </row>
        <row r="1236">
          <cell r="Y1236">
            <v>0</v>
          </cell>
          <cell r="Z1236">
            <v>0</v>
          </cell>
          <cell r="AA1236">
            <v>0</v>
          </cell>
        </row>
        <row r="1237">
          <cell r="B1237">
            <v>22203</v>
          </cell>
          <cell r="C1237" t="str">
            <v>   能源储备</v>
          </cell>
          <cell r="D1237">
            <v>0</v>
          </cell>
          <cell r="E1237">
            <v>0</v>
          </cell>
          <cell r="F1237">
            <v>0</v>
          </cell>
          <cell r="G1237">
            <v>0</v>
          </cell>
          <cell r="H1237">
            <v>0</v>
          </cell>
          <cell r="I1237">
            <v>0</v>
          </cell>
          <cell r="J1237">
            <v>0</v>
          </cell>
          <cell r="K1237">
            <v>0</v>
          </cell>
        </row>
        <row r="1237">
          <cell r="S1237">
            <v>0</v>
          </cell>
          <cell r="T1237">
            <v>0</v>
          </cell>
          <cell r="U1237">
            <v>0</v>
          </cell>
        </row>
        <row r="1237">
          <cell r="Y1237">
            <v>0</v>
          </cell>
          <cell r="Z1237">
            <v>0</v>
          </cell>
          <cell r="AA1237">
            <v>0</v>
          </cell>
        </row>
        <row r="1238">
          <cell r="B1238">
            <v>2220301</v>
          </cell>
          <cell r="C1238" t="str">
            <v>     石油储备</v>
          </cell>
          <cell r="D1238">
            <v>0</v>
          </cell>
          <cell r="E1238">
            <v>0</v>
          </cell>
          <cell r="F1238">
            <v>0</v>
          </cell>
          <cell r="G1238">
            <v>0</v>
          </cell>
          <cell r="H1238">
            <v>0</v>
          </cell>
          <cell r="I1238">
            <v>0</v>
          </cell>
          <cell r="J1238">
            <v>0</v>
          </cell>
          <cell r="K1238">
            <v>0</v>
          </cell>
        </row>
        <row r="1238">
          <cell r="S1238">
            <v>0</v>
          </cell>
        </row>
        <row r="1238">
          <cell r="U1238">
            <v>0</v>
          </cell>
        </row>
        <row r="1238">
          <cell r="Y1238">
            <v>0</v>
          </cell>
          <cell r="Z1238">
            <v>0</v>
          </cell>
          <cell r="AA1238">
            <v>0</v>
          </cell>
        </row>
        <row r="1239">
          <cell r="B1239">
            <v>2220303</v>
          </cell>
          <cell r="C1239" t="str">
            <v>     天然铀能源储备</v>
          </cell>
          <cell r="D1239">
            <v>0</v>
          </cell>
          <cell r="E1239">
            <v>0</v>
          </cell>
          <cell r="F1239">
            <v>0</v>
          </cell>
          <cell r="G1239">
            <v>0</v>
          </cell>
          <cell r="H1239">
            <v>0</v>
          </cell>
          <cell r="I1239">
            <v>0</v>
          </cell>
          <cell r="J1239">
            <v>0</v>
          </cell>
          <cell r="K1239">
            <v>0</v>
          </cell>
        </row>
        <row r="1239">
          <cell r="S1239">
            <v>0</v>
          </cell>
        </row>
        <row r="1239">
          <cell r="U1239">
            <v>0</v>
          </cell>
        </row>
        <row r="1239">
          <cell r="Y1239">
            <v>0</v>
          </cell>
          <cell r="Z1239">
            <v>0</v>
          </cell>
          <cell r="AA1239">
            <v>0</v>
          </cell>
        </row>
        <row r="1240">
          <cell r="B1240">
            <v>2220304</v>
          </cell>
          <cell r="C1240" t="str">
            <v>     煤炭储备</v>
          </cell>
          <cell r="D1240">
            <v>0</v>
          </cell>
          <cell r="E1240">
            <v>0</v>
          </cell>
          <cell r="F1240">
            <v>0</v>
          </cell>
          <cell r="G1240">
            <v>0</v>
          </cell>
          <cell r="H1240">
            <v>0</v>
          </cell>
          <cell r="I1240">
            <v>0</v>
          </cell>
          <cell r="J1240">
            <v>0</v>
          </cell>
          <cell r="K1240">
            <v>0</v>
          </cell>
        </row>
        <row r="1240">
          <cell r="S1240">
            <v>0</v>
          </cell>
        </row>
        <row r="1240">
          <cell r="U1240">
            <v>0</v>
          </cell>
        </row>
        <row r="1240">
          <cell r="Y1240">
            <v>0</v>
          </cell>
          <cell r="Z1240">
            <v>0</v>
          </cell>
          <cell r="AA1240">
            <v>0</v>
          </cell>
        </row>
        <row r="1241">
          <cell r="B1241">
            <v>2220305</v>
          </cell>
          <cell r="C1241" t="str">
            <v>     成品油储备</v>
          </cell>
          <cell r="D1241">
            <v>0</v>
          </cell>
          <cell r="E1241">
            <v>0</v>
          </cell>
          <cell r="F1241">
            <v>0</v>
          </cell>
          <cell r="G1241">
            <v>0</v>
          </cell>
          <cell r="H1241">
            <v>0</v>
          </cell>
          <cell r="I1241">
            <v>0</v>
          </cell>
          <cell r="J1241">
            <v>0</v>
          </cell>
          <cell r="K1241">
            <v>0</v>
          </cell>
        </row>
        <row r="1241">
          <cell r="S1241">
            <v>0</v>
          </cell>
        </row>
        <row r="1241">
          <cell r="U1241">
            <v>0</v>
          </cell>
        </row>
        <row r="1241">
          <cell r="Y1241">
            <v>0</v>
          </cell>
          <cell r="Z1241">
            <v>0</v>
          </cell>
          <cell r="AA1241">
            <v>0</v>
          </cell>
        </row>
        <row r="1242">
          <cell r="B1242">
            <v>2220399</v>
          </cell>
          <cell r="C1242" t="str">
            <v>     其他能源储备支出</v>
          </cell>
          <cell r="D1242">
            <v>0</v>
          </cell>
          <cell r="E1242">
            <v>0</v>
          </cell>
          <cell r="F1242">
            <v>0</v>
          </cell>
          <cell r="G1242">
            <v>0</v>
          </cell>
          <cell r="H1242">
            <v>0</v>
          </cell>
          <cell r="I1242">
            <v>0</v>
          </cell>
          <cell r="J1242">
            <v>0</v>
          </cell>
          <cell r="K1242">
            <v>0</v>
          </cell>
        </row>
        <row r="1242">
          <cell r="S1242">
            <v>0</v>
          </cell>
        </row>
        <row r="1242">
          <cell r="U1242">
            <v>0</v>
          </cell>
        </row>
        <row r="1242">
          <cell r="Y1242">
            <v>0</v>
          </cell>
          <cell r="Z1242">
            <v>0</v>
          </cell>
          <cell r="AA1242">
            <v>0</v>
          </cell>
        </row>
        <row r="1243">
          <cell r="B1243">
            <v>22204</v>
          </cell>
          <cell r="C1243" t="str">
            <v>   粮油储备</v>
          </cell>
          <cell r="D1243">
            <v>116</v>
          </cell>
          <cell r="E1243">
            <v>0</v>
          </cell>
          <cell r="F1243">
            <v>0</v>
          </cell>
          <cell r="G1243">
            <v>0</v>
          </cell>
          <cell r="H1243">
            <v>0</v>
          </cell>
          <cell r="I1243">
            <v>0</v>
          </cell>
          <cell r="J1243">
            <v>148</v>
          </cell>
          <cell r="K1243">
            <v>148</v>
          </cell>
          <cell r="L1243">
            <v>69</v>
          </cell>
        </row>
        <row r="1243">
          <cell r="N1243">
            <v>79</v>
          </cell>
        </row>
        <row r="1243">
          <cell r="S1243">
            <v>0</v>
          </cell>
          <cell r="T1243">
            <v>0</v>
          </cell>
          <cell r="U1243">
            <v>148</v>
          </cell>
          <cell r="V1243" t="e">
            <v>#DIV/0!</v>
          </cell>
        </row>
        <row r="1243">
          <cell r="Y1243">
            <v>148</v>
          </cell>
          <cell r="Z1243">
            <v>0</v>
          </cell>
          <cell r="AA1243">
            <v>148</v>
          </cell>
        </row>
        <row r="1244">
          <cell r="B1244">
            <v>2220401</v>
          </cell>
          <cell r="C1244" t="str">
            <v>     储备粮油补贴</v>
          </cell>
          <cell r="D1244">
            <v>24</v>
          </cell>
          <cell r="E1244">
            <v>0</v>
          </cell>
          <cell r="F1244">
            <v>0</v>
          </cell>
          <cell r="G1244">
            <v>0</v>
          </cell>
          <cell r="H1244">
            <v>0</v>
          </cell>
          <cell r="I1244">
            <v>0</v>
          </cell>
          <cell r="J1244">
            <v>0</v>
          </cell>
          <cell r="K1244">
            <v>0</v>
          </cell>
        </row>
        <row r="1244">
          <cell r="S1244">
            <v>0</v>
          </cell>
        </row>
        <row r="1244">
          <cell r="U1244">
            <v>0</v>
          </cell>
          <cell r="V1244" t="e">
            <v>#DIV/0!</v>
          </cell>
        </row>
        <row r="1244">
          <cell r="Y1244">
            <v>0</v>
          </cell>
          <cell r="Z1244">
            <v>0</v>
          </cell>
          <cell r="AA1244">
            <v>0</v>
          </cell>
        </row>
        <row r="1245">
          <cell r="B1245">
            <v>2220402</v>
          </cell>
          <cell r="C1245" t="str">
            <v>     储备粮油差价补贴</v>
          </cell>
          <cell r="D1245">
            <v>92</v>
          </cell>
          <cell r="E1245">
            <v>0</v>
          </cell>
          <cell r="F1245">
            <v>0</v>
          </cell>
          <cell r="G1245">
            <v>0</v>
          </cell>
          <cell r="H1245">
            <v>0</v>
          </cell>
          <cell r="I1245">
            <v>0</v>
          </cell>
          <cell r="J1245">
            <v>79</v>
          </cell>
          <cell r="K1245">
            <v>79</v>
          </cell>
        </row>
        <row r="1245">
          <cell r="N1245">
            <v>79</v>
          </cell>
        </row>
        <row r="1245">
          <cell r="S1245">
            <v>0</v>
          </cell>
        </row>
        <row r="1245">
          <cell r="U1245">
            <v>79</v>
          </cell>
          <cell r="V1245" t="e">
            <v>#DIV/0!</v>
          </cell>
        </row>
        <row r="1245">
          <cell r="Y1245">
            <v>79</v>
          </cell>
          <cell r="Z1245">
            <v>0</v>
          </cell>
          <cell r="AA1245">
            <v>79</v>
          </cell>
        </row>
        <row r="1246">
          <cell r="B1246">
            <v>2220403</v>
          </cell>
          <cell r="C1246" t="str">
            <v>     储备粮（油）库建设</v>
          </cell>
          <cell r="D1246">
            <v>0</v>
          </cell>
          <cell r="E1246">
            <v>0</v>
          </cell>
          <cell r="F1246">
            <v>0</v>
          </cell>
          <cell r="G1246">
            <v>0</v>
          </cell>
          <cell r="H1246">
            <v>0</v>
          </cell>
          <cell r="I1246">
            <v>0</v>
          </cell>
          <cell r="J1246">
            <v>69</v>
          </cell>
          <cell r="K1246">
            <v>69</v>
          </cell>
          <cell r="L1246">
            <v>69</v>
          </cell>
        </row>
        <row r="1246">
          <cell r="S1246">
            <v>0</v>
          </cell>
        </row>
        <row r="1246">
          <cell r="U1246">
            <v>69</v>
          </cell>
        </row>
        <row r="1246">
          <cell r="Y1246">
            <v>69</v>
          </cell>
          <cell r="Z1246">
            <v>0</v>
          </cell>
          <cell r="AA1246">
            <v>69</v>
          </cell>
        </row>
        <row r="1247">
          <cell r="B1247">
            <v>2220404</v>
          </cell>
          <cell r="C1247" t="str">
            <v>     最低收购价政策支出</v>
          </cell>
          <cell r="D1247">
            <v>0</v>
          </cell>
          <cell r="E1247">
            <v>0</v>
          </cell>
          <cell r="F1247">
            <v>0</v>
          </cell>
          <cell r="G1247">
            <v>0</v>
          </cell>
          <cell r="H1247">
            <v>0</v>
          </cell>
          <cell r="I1247">
            <v>0</v>
          </cell>
          <cell r="J1247">
            <v>0</v>
          </cell>
          <cell r="K1247">
            <v>0</v>
          </cell>
        </row>
        <row r="1247">
          <cell r="S1247">
            <v>0</v>
          </cell>
        </row>
        <row r="1247">
          <cell r="U1247">
            <v>0</v>
          </cell>
        </row>
        <row r="1247">
          <cell r="Y1247">
            <v>0</v>
          </cell>
          <cell r="Z1247">
            <v>0</v>
          </cell>
          <cell r="AA1247">
            <v>0</v>
          </cell>
        </row>
        <row r="1248">
          <cell r="B1248">
            <v>2220499</v>
          </cell>
          <cell r="C1248" t="str">
            <v>     其他粮油储备支出</v>
          </cell>
          <cell r="D1248">
            <v>0</v>
          </cell>
          <cell r="E1248">
            <v>0</v>
          </cell>
          <cell r="F1248">
            <v>0</v>
          </cell>
          <cell r="G1248">
            <v>0</v>
          </cell>
          <cell r="H1248">
            <v>0</v>
          </cell>
          <cell r="I1248">
            <v>0</v>
          </cell>
          <cell r="J1248">
            <v>0</v>
          </cell>
          <cell r="K1248">
            <v>0</v>
          </cell>
        </row>
        <row r="1248">
          <cell r="S1248">
            <v>0</v>
          </cell>
        </row>
        <row r="1248">
          <cell r="U1248">
            <v>0</v>
          </cell>
        </row>
        <row r="1248">
          <cell r="Y1248">
            <v>0</v>
          </cell>
          <cell r="Z1248">
            <v>0</v>
          </cell>
          <cell r="AA1248">
            <v>0</v>
          </cell>
        </row>
        <row r="1249">
          <cell r="B1249">
            <v>22205</v>
          </cell>
          <cell r="C1249" t="str">
            <v>   重要商品储备</v>
          </cell>
          <cell r="D1249">
            <v>0</v>
          </cell>
          <cell r="E1249">
            <v>0</v>
          </cell>
          <cell r="F1249">
            <v>0</v>
          </cell>
          <cell r="G1249">
            <v>0</v>
          </cell>
          <cell r="H1249">
            <v>0</v>
          </cell>
          <cell r="I1249">
            <v>0</v>
          </cell>
          <cell r="J1249">
            <v>0</v>
          </cell>
          <cell r="K1249">
            <v>0</v>
          </cell>
        </row>
        <row r="1249">
          <cell r="S1249">
            <v>0</v>
          </cell>
          <cell r="T1249">
            <v>0</v>
          </cell>
          <cell r="U1249">
            <v>0</v>
          </cell>
        </row>
        <row r="1249">
          <cell r="Y1249">
            <v>0</v>
          </cell>
          <cell r="Z1249">
            <v>0</v>
          </cell>
          <cell r="AA1249">
            <v>0</v>
          </cell>
        </row>
        <row r="1250">
          <cell r="B1250">
            <v>2220501</v>
          </cell>
          <cell r="C1250" t="str">
            <v>     棉花储备</v>
          </cell>
          <cell r="D1250">
            <v>0</v>
          </cell>
          <cell r="E1250">
            <v>0</v>
          </cell>
          <cell r="F1250">
            <v>0</v>
          </cell>
          <cell r="G1250">
            <v>0</v>
          </cell>
          <cell r="H1250">
            <v>0</v>
          </cell>
          <cell r="I1250">
            <v>0</v>
          </cell>
          <cell r="J1250">
            <v>0</v>
          </cell>
          <cell r="K1250">
            <v>0</v>
          </cell>
        </row>
        <row r="1250">
          <cell r="S1250">
            <v>0</v>
          </cell>
        </row>
        <row r="1250">
          <cell r="U1250">
            <v>0</v>
          </cell>
        </row>
        <row r="1250">
          <cell r="Y1250">
            <v>0</v>
          </cell>
          <cell r="Z1250">
            <v>0</v>
          </cell>
          <cell r="AA1250">
            <v>0</v>
          </cell>
        </row>
        <row r="1251">
          <cell r="B1251">
            <v>2220502</v>
          </cell>
          <cell r="C1251" t="str">
            <v>     食糖储备</v>
          </cell>
          <cell r="D1251">
            <v>0</v>
          </cell>
          <cell r="E1251">
            <v>0</v>
          </cell>
          <cell r="F1251">
            <v>0</v>
          </cell>
          <cell r="G1251">
            <v>0</v>
          </cell>
          <cell r="H1251">
            <v>0</v>
          </cell>
          <cell r="I1251">
            <v>0</v>
          </cell>
          <cell r="J1251">
            <v>0</v>
          </cell>
          <cell r="K1251">
            <v>0</v>
          </cell>
        </row>
        <row r="1251">
          <cell r="S1251">
            <v>0</v>
          </cell>
        </row>
        <row r="1251">
          <cell r="U1251">
            <v>0</v>
          </cell>
        </row>
        <row r="1251">
          <cell r="Y1251">
            <v>0</v>
          </cell>
          <cell r="Z1251">
            <v>0</v>
          </cell>
          <cell r="AA1251">
            <v>0</v>
          </cell>
        </row>
        <row r="1252">
          <cell r="B1252">
            <v>2220503</v>
          </cell>
          <cell r="C1252" t="str">
            <v>     肉类储备</v>
          </cell>
          <cell r="D1252">
            <v>0</v>
          </cell>
          <cell r="E1252">
            <v>0</v>
          </cell>
          <cell r="F1252">
            <v>0</v>
          </cell>
          <cell r="G1252">
            <v>0</v>
          </cell>
          <cell r="H1252">
            <v>0</v>
          </cell>
          <cell r="I1252">
            <v>0</v>
          </cell>
          <cell r="J1252">
            <v>0</v>
          </cell>
          <cell r="K1252">
            <v>0</v>
          </cell>
        </row>
        <row r="1252">
          <cell r="S1252">
            <v>0</v>
          </cell>
        </row>
        <row r="1252">
          <cell r="U1252">
            <v>0</v>
          </cell>
        </row>
        <row r="1252">
          <cell r="Y1252">
            <v>0</v>
          </cell>
          <cell r="Z1252">
            <v>0</v>
          </cell>
          <cell r="AA1252">
            <v>0</v>
          </cell>
        </row>
        <row r="1253">
          <cell r="B1253">
            <v>2220504</v>
          </cell>
          <cell r="C1253" t="str">
            <v>     化肥储备</v>
          </cell>
          <cell r="D1253">
            <v>0</v>
          </cell>
          <cell r="E1253">
            <v>0</v>
          </cell>
          <cell r="F1253">
            <v>0</v>
          </cell>
          <cell r="G1253">
            <v>0</v>
          </cell>
          <cell r="H1253">
            <v>0</v>
          </cell>
          <cell r="I1253">
            <v>0</v>
          </cell>
          <cell r="J1253">
            <v>0</v>
          </cell>
          <cell r="K1253">
            <v>0</v>
          </cell>
        </row>
        <row r="1253">
          <cell r="S1253">
            <v>0</v>
          </cell>
        </row>
        <row r="1253">
          <cell r="U1253">
            <v>0</v>
          </cell>
        </row>
        <row r="1253">
          <cell r="Y1253">
            <v>0</v>
          </cell>
          <cell r="Z1253">
            <v>0</v>
          </cell>
          <cell r="AA1253">
            <v>0</v>
          </cell>
        </row>
        <row r="1254">
          <cell r="B1254">
            <v>2220505</v>
          </cell>
          <cell r="C1254" t="str">
            <v>     农药储备</v>
          </cell>
          <cell r="D1254">
            <v>0</v>
          </cell>
          <cell r="E1254">
            <v>0</v>
          </cell>
          <cell r="F1254">
            <v>0</v>
          </cell>
          <cell r="G1254">
            <v>0</v>
          </cell>
          <cell r="H1254">
            <v>0</v>
          </cell>
          <cell r="I1254">
            <v>0</v>
          </cell>
          <cell r="J1254">
            <v>0</v>
          </cell>
          <cell r="K1254">
            <v>0</v>
          </cell>
        </row>
        <row r="1254">
          <cell r="S1254">
            <v>0</v>
          </cell>
        </row>
        <row r="1254">
          <cell r="U1254">
            <v>0</v>
          </cell>
        </row>
        <row r="1254">
          <cell r="Y1254">
            <v>0</v>
          </cell>
          <cell r="Z1254">
            <v>0</v>
          </cell>
          <cell r="AA1254">
            <v>0</v>
          </cell>
        </row>
        <row r="1255">
          <cell r="B1255">
            <v>2220506</v>
          </cell>
          <cell r="C1255" t="str">
            <v>     边销茶储备</v>
          </cell>
          <cell r="D1255">
            <v>0</v>
          </cell>
          <cell r="E1255">
            <v>0</v>
          </cell>
          <cell r="F1255">
            <v>0</v>
          </cell>
          <cell r="G1255">
            <v>0</v>
          </cell>
          <cell r="H1255">
            <v>0</v>
          </cell>
          <cell r="I1255">
            <v>0</v>
          </cell>
          <cell r="J1255">
            <v>0</v>
          </cell>
          <cell r="K1255">
            <v>0</v>
          </cell>
        </row>
        <row r="1255">
          <cell r="S1255">
            <v>0</v>
          </cell>
        </row>
        <row r="1255">
          <cell r="U1255">
            <v>0</v>
          </cell>
        </row>
        <row r="1255">
          <cell r="Y1255">
            <v>0</v>
          </cell>
          <cell r="Z1255">
            <v>0</v>
          </cell>
          <cell r="AA1255">
            <v>0</v>
          </cell>
        </row>
        <row r="1256">
          <cell r="B1256">
            <v>2220507</v>
          </cell>
          <cell r="C1256" t="str">
            <v>     羊毛储备</v>
          </cell>
          <cell r="D1256">
            <v>0</v>
          </cell>
          <cell r="E1256">
            <v>0</v>
          </cell>
          <cell r="F1256">
            <v>0</v>
          </cell>
          <cell r="G1256">
            <v>0</v>
          </cell>
          <cell r="H1256">
            <v>0</v>
          </cell>
          <cell r="I1256">
            <v>0</v>
          </cell>
          <cell r="J1256">
            <v>0</v>
          </cell>
          <cell r="K1256">
            <v>0</v>
          </cell>
        </row>
        <row r="1256">
          <cell r="S1256">
            <v>0</v>
          </cell>
        </row>
        <row r="1256">
          <cell r="U1256">
            <v>0</v>
          </cell>
        </row>
        <row r="1256">
          <cell r="Y1256">
            <v>0</v>
          </cell>
          <cell r="Z1256">
            <v>0</v>
          </cell>
          <cell r="AA1256">
            <v>0</v>
          </cell>
        </row>
        <row r="1257">
          <cell r="B1257">
            <v>2220508</v>
          </cell>
          <cell r="C1257" t="str">
            <v>     医药储备</v>
          </cell>
          <cell r="D1257">
            <v>0</v>
          </cell>
          <cell r="E1257">
            <v>0</v>
          </cell>
          <cell r="F1257">
            <v>0</v>
          </cell>
          <cell r="G1257">
            <v>0</v>
          </cell>
          <cell r="H1257">
            <v>0</v>
          </cell>
          <cell r="I1257">
            <v>0</v>
          </cell>
          <cell r="J1257">
            <v>0</v>
          </cell>
          <cell r="K1257">
            <v>0</v>
          </cell>
        </row>
        <row r="1257">
          <cell r="S1257">
            <v>0</v>
          </cell>
        </row>
        <row r="1257">
          <cell r="U1257">
            <v>0</v>
          </cell>
        </row>
        <row r="1257">
          <cell r="Y1257">
            <v>0</v>
          </cell>
          <cell r="Z1257">
            <v>0</v>
          </cell>
          <cell r="AA1257">
            <v>0</v>
          </cell>
        </row>
        <row r="1258">
          <cell r="B1258">
            <v>2220509</v>
          </cell>
          <cell r="C1258" t="str">
            <v>     食盐储备</v>
          </cell>
          <cell r="D1258">
            <v>0</v>
          </cell>
          <cell r="E1258">
            <v>0</v>
          </cell>
          <cell r="F1258">
            <v>0</v>
          </cell>
          <cell r="G1258">
            <v>0</v>
          </cell>
          <cell r="H1258">
            <v>0</v>
          </cell>
          <cell r="I1258">
            <v>0</v>
          </cell>
          <cell r="J1258">
            <v>0</v>
          </cell>
          <cell r="K1258">
            <v>0</v>
          </cell>
        </row>
        <row r="1258">
          <cell r="S1258">
            <v>0</v>
          </cell>
        </row>
        <row r="1258">
          <cell r="U1258">
            <v>0</v>
          </cell>
        </row>
        <row r="1258">
          <cell r="Y1258">
            <v>0</v>
          </cell>
          <cell r="Z1258">
            <v>0</v>
          </cell>
          <cell r="AA1258">
            <v>0</v>
          </cell>
        </row>
        <row r="1259">
          <cell r="B1259">
            <v>2220510</v>
          </cell>
          <cell r="C1259" t="str">
            <v>     战略物资储备</v>
          </cell>
          <cell r="D1259">
            <v>0</v>
          </cell>
          <cell r="E1259">
            <v>0</v>
          </cell>
          <cell r="F1259">
            <v>0</v>
          </cell>
          <cell r="G1259">
            <v>0</v>
          </cell>
          <cell r="H1259">
            <v>0</v>
          </cell>
          <cell r="I1259">
            <v>0</v>
          </cell>
          <cell r="J1259">
            <v>0</v>
          </cell>
          <cell r="K1259">
            <v>0</v>
          </cell>
        </row>
        <row r="1259">
          <cell r="S1259">
            <v>0</v>
          </cell>
        </row>
        <row r="1259">
          <cell r="U1259">
            <v>0</v>
          </cell>
        </row>
        <row r="1259">
          <cell r="Y1259">
            <v>0</v>
          </cell>
          <cell r="Z1259">
            <v>0</v>
          </cell>
          <cell r="AA1259">
            <v>0</v>
          </cell>
        </row>
        <row r="1260">
          <cell r="B1260">
            <v>2220511</v>
          </cell>
          <cell r="C1260" t="str">
            <v>     应急物资储备</v>
          </cell>
          <cell r="D1260">
            <v>0</v>
          </cell>
          <cell r="E1260">
            <v>0</v>
          </cell>
          <cell r="F1260">
            <v>0</v>
          </cell>
          <cell r="G1260">
            <v>0</v>
          </cell>
          <cell r="H1260">
            <v>0</v>
          </cell>
          <cell r="I1260">
            <v>0</v>
          </cell>
          <cell r="J1260">
            <v>0</v>
          </cell>
          <cell r="K1260">
            <v>0</v>
          </cell>
        </row>
        <row r="1260">
          <cell r="S1260">
            <v>0</v>
          </cell>
        </row>
        <row r="1260">
          <cell r="U1260">
            <v>0</v>
          </cell>
        </row>
        <row r="1260">
          <cell r="Y1260">
            <v>0</v>
          </cell>
          <cell r="Z1260">
            <v>0</v>
          </cell>
          <cell r="AA1260">
            <v>0</v>
          </cell>
        </row>
        <row r="1261">
          <cell r="B1261">
            <v>2220599</v>
          </cell>
          <cell r="C1261" t="str">
            <v>     其他重要商品储备支出</v>
          </cell>
          <cell r="D1261">
            <v>0</v>
          </cell>
          <cell r="E1261">
            <v>0</v>
          </cell>
          <cell r="F1261">
            <v>0</v>
          </cell>
          <cell r="G1261">
            <v>0</v>
          </cell>
          <cell r="H1261">
            <v>0</v>
          </cell>
          <cell r="I1261">
            <v>0</v>
          </cell>
          <cell r="J1261">
            <v>0</v>
          </cell>
          <cell r="K1261">
            <v>0</v>
          </cell>
        </row>
        <row r="1261">
          <cell r="S1261">
            <v>0</v>
          </cell>
        </row>
        <row r="1261">
          <cell r="U1261">
            <v>0</v>
          </cell>
        </row>
        <row r="1261">
          <cell r="Y1261">
            <v>0</v>
          </cell>
          <cell r="Z1261">
            <v>0</v>
          </cell>
          <cell r="AA1261">
            <v>0</v>
          </cell>
        </row>
        <row r="1262">
          <cell r="B1262">
            <v>224</v>
          </cell>
          <cell r="C1262" t="str">
            <v>二十一、灾害防治及应急管理支出</v>
          </cell>
          <cell r="D1262">
            <v>1224</v>
          </cell>
          <cell r="E1262">
            <v>2842</v>
          </cell>
          <cell r="F1262">
            <v>2604</v>
          </cell>
          <cell r="G1262">
            <v>0</v>
          </cell>
          <cell r="H1262">
            <v>99</v>
          </cell>
          <cell r="I1262">
            <v>139</v>
          </cell>
          <cell r="J1262">
            <v>-57</v>
          </cell>
          <cell r="K1262">
            <v>-31</v>
          </cell>
          <cell r="L1262">
            <v>102</v>
          </cell>
          <cell r="M1262">
            <v>142</v>
          </cell>
          <cell r="N1262">
            <v>0</v>
          </cell>
          <cell r="O1262">
            <v>0</v>
          </cell>
          <cell r="P1262">
            <v>-275</v>
          </cell>
        </row>
        <row r="1262">
          <cell r="S1262">
            <v>0</v>
          </cell>
          <cell r="T1262">
            <v>-26</v>
          </cell>
          <cell r="U1262">
            <v>2785</v>
          </cell>
          <cell r="V1262">
            <v>-0.0200562983814215</v>
          </cell>
        </row>
        <row r="1262">
          <cell r="Y1262">
            <v>2785</v>
          </cell>
          <cell r="Z1262">
            <v>0</v>
          </cell>
          <cell r="AA1262">
            <v>2785</v>
          </cell>
        </row>
        <row r="1263">
          <cell r="B1263">
            <v>22401</v>
          </cell>
          <cell r="C1263" t="str">
            <v>   应急管理事务</v>
          </cell>
          <cell r="D1263">
            <v>652</v>
          </cell>
          <cell r="E1263">
            <v>1026</v>
          </cell>
          <cell r="F1263">
            <v>966</v>
          </cell>
          <cell r="G1263">
            <v>0</v>
          </cell>
          <cell r="H1263">
            <v>30</v>
          </cell>
          <cell r="I1263">
            <v>30</v>
          </cell>
          <cell r="J1263">
            <v>74</v>
          </cell>
          <cell r="K1263">
            <v>74</v>
          </cell>
          <cell r="L1263">
            <v>102</v>
          </cell>
          <cell r="M1263">
            <v>142</v>
          </cell>
          <cell r="N1263">
            <v>0</v>
          </cell>
          <cell r="O1263">
            <v>0</v>
          </cell>
          <cell r="P1263">
            <v>-170</v>
          </cell>
        </row>
        <row r="1263">
          <cell r="S1263">
            <v>0</v>
          </cell>
          <cell r="T1263">
            <v>0</v>
          </cell>
          <cell r="U1263">
            <v>1100</v>
          </cell>
          <cell r="V1263">
            <v>0.0721247563352826</v>
          </cell>
        </row>
        <row r="1263">
          <cell r="Y1263">
            <v>1100</v>
          </cell>
          <cell r="Z1263">
            <v>0</v>
          </cell>
          <cell r="AA1263">
            <v>1100</v>
          </cell>
        </row>
        <row r="1264">
          <cell r="B1264">
            <v>2240101</v>
          </cell>
          <cell r="C1264" t="str">
            <v>     行政运行</v>
          </cell>
          <cell r="D1264">
            <v>387</v>
          </cell>
          <cell r="E1264">
            <v>384</v>
          </cell>
          <cell r="F1264">
            <v>384</v>
          </cell>
          <cell r="G1264">
            <v>0</v>
          </cell>
          <cell r="H1264">
            <v>0</v>
          </cell>
          <cell r="I1264">
            <v>0</v>
          </cell>
          <cell r="J1264">
            <v>-2</v>
          </cell>
          <cell r="K1264">
            <v>-2</v>
          </cell>
        </row>
        <row r="1264">
          <cell r="M1264">
            <v>-2</v>
          </cell>
        </row>
        <row r="1264">
          <cell r="S1264">
            <v>0</v>
          </cell>
        </row>
        <row r="1264">
          <cell r="U1264">
            <v>382</v>
          </cell>
          <cell r="V1264">
            <v>-0.00520833333333333</v>
          </cell>
        </row>
        <row r="1264">
          <cell r="Y1264">
            <v>382</v>
          </cell>
          <cell r="Z1264">
            <v>0</v>
          </cell>
          <cell r="AA1264">
            <v>382</v>
          </cell>
        </row>
        <row r="1265">
          <cell r="B1265">
            <v>2240102</v>
          </cell>
          <cell r="C1265" t="str">
            <v>     一般行政管理事务</v>
          </cell>
          <cell r="D1265">
            <v>0</v>
          </cell>
          <cell r="E1265">
            <v>0</v>
          </cell>
          <cell r="F1265">
            <v>0</v>
          </cell>
          <cell r="G1265">
            <v>0</v>
          </cell>
          <cell r="H1265">
            <v>0</v>
          </cell>
          <cell r="I1265">
            <v>0</v>
          </cell>
          <cell r="J1265">
            <v>0</v>
          </cell>
          <cell r="K1265">
            <v>0</v>
          </cell>
        </row>
        <row r="1265">
          <cell r="S1265">
            <v>0</v>
          </cell>
        </row>
        <row r="1265">
          <cell r="U1265">
            <v>0</v>
          </cell>
        </row>
        <row r="1265">
          <cell r="Y1265">
            <v>0</v>
          </cell>
          <cell r="Z1265">
            <v>0</v>
          </cell>
          <cell r="AA1265">
            <v>0</v>
          </cell>
        </row>
        <row r="1266">
          <cell r="B1266">
            <v>2240103</v>
          </cell>
          <cell r="C1266" t="str">
            <v>     机关服务</v>
          </cell>
          <cell r="D1266">
            <v>0</v>
          </cell>
          <cell r="E1266">
            <v>0</v>
          </cell>
          <cell r="F1266">
            <v>0</v>
          </cell>
          <cell r="G1266">
            <v>0</v>
          </cell>
          <cell r="H1266">
            <v>0</v>
          </cell>
          <cell r="I1266">
            <v>0</v>
          </cell>
          <cell r="J1266">
            <v>0</v>
          </cell>
          <cell r="K1266">
            <v>0</v>
          </cell>
        </row>
        <row r="1266">
          <cell r="S1266">
            <v>0</v>
          </cell>
        </row>
        <row r="1266">
          <cell r="U1266">
            <v>0</v>
          </cell>
        </row>
        <row r="1266">
          <cell r="Y1266">
            <v>0</v>
          </cell>
          <cell r="Z1266">
            <v>0</v>
          </cell>
          <cell r="AA1266">
            <v>0</v>
          </cell>
        </row>
        <row r="1267">
          <cell r="B1267">
            <v>2240104</v>
          </cell>
          <cell r="C1267" t="str">
            <v>     灾害风险防治</v>
          </cell>
          <cell r="D1267">
            <v>28</v>
          </cell>
          <cell r="E1267">
            <v>0</v>
          </cell>
          <cell r="F1267">
            <v>0</v>
          </cell>
          <cell r="G1267">
            <v>0</v>
          </cell>
          <cell r="H1267">
            <v>0</v>
          </cell>
          <cell r="I1267">
            <v>0</v>
          </cell>
          <cell r="J1267">
            <v>0</v>
          </cell>
          <cell r="K1267">
            <v>0</v>
          </cell>
        </row>
        <row r="1267">
          <cell r="S1267">
            <v>0</v>
          </cell>
        </row>
        <row r="1267">
          <cell r="U1267">
            <v>0</v>
          </cell>
          <cell r="V1267" t="e">
            <v>#DIV/0!</v>
          </cell>
        </row>
        <row r="1267">
          <cell r="Y1267">
            <v>0</v>
          </cell>
          <cell r="Z1267">
            <v>0</v>
          </cell>
          <cell r="AA1267">
            <v>0</v>
          </cell>
        </row>
        <row r="1268">
          <cell r="B1268">
            <v>2240105</v>
          </cell>
          <cell r="C1268" t="str">
            <v>     国务院安委会专项</v>
          </cell>
          <cell r="D1268">
            <v>0</v>
          </cell>
          <cell r="E1268">
            <v>0</v>
          </cell>
          <cell r="F1268">
            <v>0</v>
          </cell>
          <cell r="G1268">
            <v>0</v>
          </cell>
          <cell r="H1268">
            <v>0</v>
          </cell>
          <cell r="I1268">
            <v>0</v>
          </cell>
          <cell r="J1268">
            <v>0</v>
          </cell>
          <cell r="K1268">
            <v>0</v>
          </cell>
        </row>
        <row r="1268">
          <cell r="S1268">
            <v>0</v>
          </cell>
        </row>
        <row r="1268">
          <cell r="U1268">
            <v>0</v>
          </cell>
        </row>
        <row r="1268">
          <cell r="Y1268">
            <v>0</v>
          </cell>
          <cell r="Z1268">
            <v>0</v>
          </cell>
          <cell r="AA1268">
            <v>0</v>
          </cell>
        </row>
        <row r="1269">
          <cell r="B1269">
            <v>2240106</v>
          </cell>
          <cell r="C1269" t="str">
            <v>     安全监管</v>
          </cell>
          <cell r="D1269">
            <v>0</v>
          </cell>
          <cell r="E1269">
            <v>130</v>
          </cell>
          <cell r="F1269">
            <v>70</v>
          </cell>
          <cell r="G1269">
            <v>0</v>
          </cell>
          <cell r="H1269">
            <v>30</v>
          </cell>
          <cell r="I1269">
            <v>30</v>
          </cell>
          <cell r="J1269">
            <v>0</v>
          </cell>
          <cell r="K1269">
            <v>0</v>
          </cell>
        </row>
        <row r="1269">
          <cell r="S1269">
            <v>0</v>
          </cell>
        </row>
        <row r="1269">
          <cell r="U1269">
            <v>130</v>
          </cell>
          <cell r="V1269">
            <v>0</v>
          </cell>
        </row>
        <row r="1269">
          <cell r="Y1269">
            <v>130</v>
          </cell>
          <cell r="Z1269">
            <v>0</v>
          </cell>
          <cell r="AA1269">
            <v>130</v>
          </cell>
        </row>
        <row r="1270">
          <cell r="B1270">
            <v>2240107</v>
          </cell>
          <cell r="C1270" t="str">
            <v>     安全生产基础</v>
          </cell>
          <cell r="D1270">
            <v>0</v>
          </cell>
          <cell r="E1270">
            <v>0</v>
          </cell>
          <cell r="F1270">
            <v>0</v>
          </cell>
          <cell r="G1270">
            <v>0</v>
          </cell>
          <cell r="H1270">
            <v>0</v>
          </cell>
          <cell r="I1270">
            <v>0</v>
          </cell>
          <cell r="J1270">
            <v>0</v>
          </cell>
          <cell r="K1270">
            <v>0</v>
          </cell>
        </row>
        <row r="1270">
          <cell r="S1270">
            <v>0</v>
          </cell>
        </row>
        <row r="1270">
          <cell r="U1270">
            <v>0</v>
          </cell>
        </row>
        <row r="1270">
          <cell r="Y1270">
            <v>0</v>
          </cell>
          <cell r="Z1270">
            <v>0</v>
          </cell>
          <cell r="AA1270">
            <v>0</v>
          </cell>
        </row>
        <row r="1271">
          <cell r="B1271">
            <v>2240108</v>
          </cell>
          <cell r="C1271" t="str">
            <v>     应急救援</v>
          </cell>
          <cell r="D1271">
            <v>7</v>
          </cell>
          <cell r="E1271">
            <v>87</v>
          </cell>
          <cell r="F1271">
            <v>87</v>
          </cell>
          <cell r="G1271">
            <v>0</v>
          </cell>
          <cell r="H1271">
            <v>0</v>
          </cell>
          <cell r="I1271">
            <v>0</v>
          </cell>
          <cell r="J1271">
            <v>0</v>
          </cell>
          <cell r="K1271">
            <v>0</v>
          </cell>
        </row>
        <row r="1271">
          <cell r="S1271">
            <v>0</v>
          </cell>
        </row>
        <row r="1271">
          <cell r="U1271">
            <v>87</v>
          </cell>
          <cell r="V1271">
            <v>0</v>
          </cell>
        </row>
        <row r="1271">
          <cell r="Y1271">
            <v>87</v>
          </cell>
          <cell r="Z1271">
            <v>0</v>
          </cell>
          <cell r="AA1271">
            <v>87</v>
          </cell>
        </row>
        <row r="1272">
          <cell r="B1272">
            <v>2240109</v>
          </cell>
          <cell r="C1272" t="str">
            <v>     应急管理</v>
          </cell>
          <cell r="D1272">
            <v>39</v>
          </cell>
          <cell r="E1272">
            <v>260</v>
          </cell>
          <cell r="F1272">
            <v>260</v>
          </cell>
          <cell r="G1272">
            <v>0</v>
          </cell>
          <cell r="H1272">
            <v>0</v>
          </cell>
          <cell r="I1272">
            <v>0</v>
          </cell>
          <cell r="J1272">
            <v>-170</v>
          </cell>
          <cell r="K1272">
            <v>-170</v>
          </cell>
        </row>
        <row r="1272">
          <cell r="P1272">
            <v>-170</v>
          </cell>
        </row>
        <row r="1272">
          <cell r="S1272">
            <v>0</v>
          </cell>
        </row>
        <row r="1272">
          <cell r="U1272">
            <v>90</v>
          </cell>
          <cell r="V1272">
            <v>-0.653846153846154</v>
          </cell>
        </row>
        <row r="1272">
          <cell r="Y1272">
            <v>90</v>
          </cell>
          <cell r="Z1272">
            <v>0</v>
          </cell>
          <cell r="AA1272">
            <v>90</v>
          </cell>
        </row>
        <row r="1273">
          <cell r="B1273">
            <v>2240150</v>
          </cell>
          <cell r="C1273" t="str">
            <v>     事业运行</v>
          </cell>
          <cell r="D1273">
            <v>191</v>
          </cell>
          <cell r="E1273">
            <v>165</v>
          </cell>
          <cell r="F1273">
            <v>165</v>
          </cell>
          <cell r="G1273">
            <v>0</v>
          </cell>
          <cell r="H1273">
            <v>0</v>
          </cell>
          <cell r="I1273">
            <v>0</v>
          </cell>
          <cell r="J1273">
            <v>144</v>
          </cell>
          <cell r="K1273">
            <v>144</v>
          </cell>
        </row>
        <row r="1273">
          <cell r="M1273">
            <v>144</v>
          </cell>
        </row>
        <row r="1273">
          <cell r="S1273">
            <v>0</v>
          </cell>
        </row>
        <row r="1273">
          <cell r="U1273">
            <v>309</v>
          </cell>
          <cell r="V1273">
            <v>0.872727272727273</v>
          </cell>
        </row>
        <row r="1273">
          <cell r="Y1273">
            <v>309</v>
          </cell>
          <cell r="Z1273">
            <v>0</v>
          </cell>
          <cell r="AA1273">
            <v>309</v>
          </cell>
        </row>
        <row r="1274">
          <cell r="B1274">
            <v>2240199</v>
          </cell>
          <cell r="C1274" t="str">
            <v>     其他应急管理支出</v>
          </cell>
          <cell r="D1274">
            <v>0</v>
          </cell>
          <cell r="E1274">
            <v>0</v>
          </cell>
          <cell r="F1274">
            <v>0</v>
          </cell>
          <cell r="G1274">
            <v>0</v>
          </cell>
          <cell r="H1274">
            <v>0</v>
          </cell>
          <cell r="I1274">
            <v>0</v>
          </cell>
          <cell r="J1274">
            <v>102</v>
          </cell>
          <cell r="K1274">
            <v>102</v>
          </cell>
          <cell r="L1274">
            <v>102</v>
          </cell>
        </row>
        <row r="1274">
          <cell r="S1274">
            <v>0</v>
          </cell>
        </row>
        <row r="1274">
          <cell r="U1274">
            <v>102</v>
          </cell>
        </row>
        <row r="1274">
          <cell r="Y1274">
            <v>102</v>
          </cell>
          <cell r="Z1274">
            <v>0</v>
          </cell>
          <cell r="AA1274">
            <v>102</v>
          </cell>
        </row>
        <row r="1275">
          <cell r="B1275">
            <v>22402</v>
          </cell>
          <cell r="C1275" t="str">
            <v>   消防事务</v>
          </cell>
          <cell r="D1275">
            <v>379</v>
          </cell>
          <cell r="E1275">
            <v>1143</v>
          </cell>
          <cell r="F1275">
            <v>1143</v>
          </cell>
          <cell r="G1275">
            <v>0</v>
          </cell>
          <cell r="H1275">
            <v>0</v>
          </cell>
          <cell r="I1275">
            <v>0</v>
          </cell>
          <cell r="J1275">
            <v>-82</v>
          </cell>
          <cell r="K1275">
            <v>-82</v>
          </cell>
        </row>
        <row r="1275">
          <cell r="M1275">
            <v>0</v>
          </cell>
          <cell r="N1275">
            <v>0</v>
          </cell>
          <cell r="O1275">
            <v>0</v>
          </cell>
          <cell r="P1275">
            <v>-82</v>
          </cell>
        </row>
        <row r="1275">
          <cell r="S1275">
            <v>0</v>
          </cell>
          <cell r="T1275">
            <v>0</v>
          </cell>
          <cell r="U1275">
            <v>1061</v>
          </cell>
          <cell r="V1275">
            <v>-0.0717410323709536</v>
          </cell>
        </row>
        <row r="1275">
          <cell r="Y1275">
            <v>1061</v>
          </cell>
          <cell r="Z1275">
            <v>0</v>
          </cell>
          <cell r="AA1275">
            <v>1061</v>
          </cell>
        </row>
        <row r="1276">
          <cell r="B1276">
            <v>2240201</v>
          </cell>
          <cell r="C1276" t="str">
            <v>     行政运行</v>
          </cell>
          <cell r="D1276">
            <v>52</v>
          </cell>
          <cell r="E1276">
            <v>967</v>
          </cell>
          <cell r="F1276">
            <v>967</v>
          </cell>
          <cell r="G1276">
            <v>0</v>
          </cell>
          <cell r="H1276">
            <v>0</v>
          </cell>
          <cell r="I1276">
            <v>0</v>
          </cell>
          <cell r="J1276">
            <v>-80</v>
          </cell>
          <cell r="K1276">
            <v>-80</v>
          </cell>
        </row>
        <row r="1276">
          <cell r="P1276">
            <v>-80</v>
          </cell>
        </row>
        <row r="1276">
          <cell r="S1276">
            <v>0</v>
          </cell>
        </row>
        <row r="1276">
          <cell r="U1276">
            <v>887</v>
          </cell>
        </row>
        <row r="1276">
          <cell r="Y1276">
            <v>887</v>
          </cell>
          <cell r="Z1276">
            <v>0</v>
          </cell>
          <cell r="AA1276">
            <v>887</v>
          </cell>
        </row>
        <row r="1277">
          <cell r="B1277">
            <v>2240202</v>
          </cell>
          <cell r="C1277" t="str">
            <v>     一般行政管理事务</v>
          </cell>
          <cell r="D1277">
            <v>0</v>
          </cell>
          <cell r="E1277">
            <v>0</v>
          </cell>
          <cell r="F1277">
            <v>0</v>
          </cell>
          <cell r="G1277">
            <v>0</v>
          </cell>
          <cell r="H1277">
            <v>0</v>
          </cell>
          <cell r="I1277">
            <v>0</v>
          </cell>
          <cell r="J1277">
            <v>0</v>
          </cell>
          <cell r="K1277">
            <v>0</v>
          </cell>
        </row>
        <row r="1277">
          <cell r="S1277">
            <v>0</v>
          </cell>
        </row>
        <row r="1277">
          <cell r="U1277">
            <v>0</v>
          </cell>
        </row>
        <row r="1277">
          <cell r="Y1277">
            <v>0</v>
          </cell>
          <cell r="Z1277">
            <v>0</v>
          </cell>
          <cell r="AA1277">
            <v>0</v>
          </cell>
        </row>
        <row r="1278">
          <cell r="B1278">
            <v>2240203</v>
          </cell>
          <cell r="C1278" t="str">
            <v>     机关服务</v>
          </cell>
          <cell r="D1278">
            <v>0</v>
          </cell>
          <cell r="E1278">
            <v>0</v>
          </cell>
          <cell r="F1278">
            <v>0</v>
          </cell>
          <cell r="G1278">
            <v>0</v>
          </cell>
          <cell r="H1278">
            <v>0</v>
          </cell>
          <cell r="I1278">
            <v>0</v>
          </cell>
          <cell r="J1278">
            <v>0</v>
          </cell>
          <cell r="K1278">
            <v>0</v>
          </cell>
        </row>
        <row r="1278">
          <cell r="S1278">
            <v>0</v>
          </cell>
        </row>
        <row r="1278">
          <cell r="U1278">
            <v>0</v>
          </cell>
        </row>
        <row r="1278">
          <cell r="Y1278">
            <v>0</v>
          </cell>
          <cell r="Z1278">
            <v>0</v>
          </cell>
          <cell r="AA1278">
            <v>0</v>
          </cell>
        </row>
        <row r="1279">
          <cell r="B1279">
            <v>2240204</v>
          </cell>
          <cell r="C1279" t="str">
            <v>     消防应急救援</v>
          </cell>
          <cell r="D1279">
            <v>327</v>
          </cell>
          <cell r="E1279">
            <v>176</v>
          </cell>
          <cell r="F1279">
            <v>176</v>
          </cell>
          <cell r="G1279">
            <v>0</v>
          </cell>
          <cell r="H1279">
            <v>0</v>
          </cell>
          <cell r="I1279">
            <v>0</v>
          </cell>
          <cell r="J1279">
            <v>-2</v>
          </cell>
          <cell r="K1279">
            <v>-2</v>
          </cell>
        </row>
        <row r="1279">
          <cell r="P1279">
            <v>-2</v>
          </cell>
        </row>
        <row r="1279">
          <cell r="S1279">
            <v>0</v>
          </cell>
        </row>
        <row r="1279">
          <cell r="U1279">
            <v>174</v>
          </cell>
          <cell r="V1279">
            <v>-0.0113636363636364</v>
          </cell>
        </row>
        <row r="1279">
          <cell r="Y1279">
            <v>174</v>
          </cell>
          <cell r="Z1279">
            <v>0</v>
          </cell>
          <cell r="AA1279">
            <v>174</v>
          </cell>
        </row>
        <row r="1280">
          <cell r="B1280">
            <v>2240299</v>
          </cell>
          <cell r="C1280" t="str">
            <v>     其他消防事务支出</v>
          </cell>
          <cell r="D1280">
            <v>0</v>
          </cell>
          <cell r="E1280">
            <v>0</v>
          </cell>
          <cell r="F1280">
            <v>0</v>
          </cell>
          <cell r="G1280">
            <v>0</v>
          </cell>
          <cell r="H1280">
            <v>0</v>
          </cell>
          <cell r="I1280">
            <v>0</v>
          </cell>
          <cell r="J1280">
            <v>0</v>
          </cell>
          <cell r="K1280">
            <v>0</v>
          </cell>
        </row>
        <row r="1280">
          <cell r="S1280">
            <v>0</v>
          </cell>
        </row>
        <row r="1280">
          <cell r="U1280">
            <v>0</v>
          </cell>
        </row>
        <row r="1280">
          <cell r="Y1280">
            <v>0</v>
          </cell>
          <cell r="Z1280">
            <v>0</v>
          </cell>
          <cell r="AA1280">
            <v>0</v>
          </cell>
        </row>
        <row r="1281">
          <cell r="B1281">
            <v>22403</v>
          </cell>
          <cell r="C1281" t="str">
            <v>   森林消防事务</v>
          </cell>
          <cell r="D1281">
            <v>0</v>
          </cell>
          <cell r="E1281">
            <v>0</v>
          </cell>
          <cell r="F1281">
            <v>0</v>
          </cell>
          <cell r="G1281">
            <v>0</v>
          </cell>
          <cell r="H1281">
            <v>0</v>
          </cell>
          <cell r="I1281">
            <v>0</v>
          </cell>
          <cell r="J1281">
            <v>0</v>
          </cell>
          <cell r="K1281">
            <v>0</v>
          </cell>
        </row>
        <row r="1281">
          <cell r="S1281">
            <v>0</v>
          </cell>
          <cell r="T1281">
            <v>0</v>
          </cell>
          <cell r="U1281">
            <v>0</v>
          </cell>
        </row>
        <row r="1281">
          <cell r="Y1281">
            <v>0</v>
          </cell>
          <cell r="Z1281">
            <v>0</v>
          </cell>
          <cell r="AA1281">
            <v>0</v>
          </cell>
        </row>
        <row r="1282">
          <cell r="B1282">
            <v>2240301</v>
          </cell>
          <cell r="C1282" t="str">
            <v>     行政运行</v>
          </cell>
          <cell r="D1282">
            <v>0</v>
          </cell>
          <cell r="E1282">
            <v>0</v>
          </cell>
          <cell r="F1282">
            <v>0</v>
          </cell>
          <cell r="G1282">
            <v>0</v>
          </cell>
          <cell r="H1282">
            <v>0</v>
          </cell>
          <cell r="I1282">
            <v>0</v>
          </cell>
          <cell r="J1282">
            <v>0</v>
          </cell>
          <cell r="K1282">
            <v>0</v>
          </cell>
        </row>
        <row r="1282">
          <cell r="S1282">
            <v>0</v>
          </cell>
        </row>
        <row r="1282">
          <cell r="U1282">
            <v>0</v>
          </cell>
        </row>
        <row r="1282">
          <cell r="Y1282">
            <v>0</v>
          </cell>
          <cell r="Z1282">
            <v>0</v>
          </cell>
          <cell r="AA1282">
            <v>0</v>
          </cell>
        </row>
        <row r="1283">
          <cell r="B1283">
            <v>2240302</v>
          </cell>
          <cell r="C1283" t="str">
            <v>     一般行政管理事务</v>
          </cell>
          <cell r="D1283">
            <v>0</v>
          </cell>
          <cell r="E1283">
            <v>0</v>
          </cell>
          <cell r="F1283">
            <v>0</v>
          </cell>
          <cell r="G1283">
            <v>0</v>
          </cell>
          <cell r="H1283">
            <v>0</v>
          </cell>
          <cell r="I1283">
            <v>0</v>
          </cell>
          <cell r="J1283">
            <v>0</v>
          </cell>
          <cell r="K1283">
            <v>0</v>
          </cell>
        </row>
        <row r="1283">
          <cell r="S1283">
            <v>0</v>
          </cell>
        </row>
        <row r="1283">
          <cell r="U1283">
            <v>0</v>
          </cell>
        </row>
        <row r="1283">
          <cell r="Y1283">
            <v>0</v>
          </cell>
          <cell r="Z1283">
            <v>0</v>
          </cell>
          <cell r="AA1283">
            <v>0</v>
          </cell>
        </row>
        <row r="1284">
          <cell r="B1284">
            <v>2240303</v>
          </cell>
          <cell r="C1284" t="str">
            <v>     机关服务</v>
          </cell>
          <cell r="D1284">
            <v>0</v>
          </cell>
          <cell r="E1284">
            <v>0</v>
          </cell>
          <cell r="F1284">
            <v>0</v>
          </cell>
          <cell r="G1284">
            <v>0</v>
          </cell>
          <cell r="H1284">
            <v>0</v>
          </cell>
          <cell r="I1284">
            <v>0</v>
          </cell>
          <cell r="J1284">
            <v>0</v>
          </cell>
          <cell r="K1284">
            <v>0</v>
          </cell>
        </row>
        <row r="1284">
          <cell r="S1284">
            <v>0</v>
          </cell>
        </row>
        <row r="1284">
          <cell r="U1284">
            <v>0</v>
          </cell>
        </row>
        <row r="1284">
          <cell r="Y1284">
            <v>0</v>
          </cell>
          <cell r="Z1284">
            <v>0</v>
          </cell>
          <cell r="AA1284">
            <v>0</v>
          </cell>
        </row>
        <row r="1285">
          <cell r="B1285">
            <v>2240304</v>
          </cell>
          <cell r="C1285" t="str">
            <v>     森林消防应急救援</v>
          </cell>
          <cell r="D1285">
            <v>0</v>
          </cell>
          <cell r="E1285">
            <v>0</v>
          </cell>
          <cell r="F1285">
            <v>0</v>
          </cell>
          <cell r="G1285">
            <v>0</v>
          </cell>
          <cell r="H1285">
            <v>0</v>
          </cell>
          <cell r="I1285">
            <v>0</v>
          </cell>
          <cell r="J1285">
            <v>0</v>
          </cell>
          <cell r="K1285">
            <v>0</v>
          </cell>
        </row>
        <row r="1285">
          <cell r="S1285">
            <v>0</v>
          </cell>
        </row>
        <row r="1285">
          <cell r="U1285">
            <v>0</v>
          </cell>
        </row>
        <row r="1285">
          <cell r="Y1285">
            <v>0</v>
          </cell>
          <cell r="Z1285">
            <v>0</v>
          </cell>
          <cell r="AA1285">
            <v>0</v>
          </cell>
        </row>
        <row r="1286">
          <cell r="B1286">
            <v>2240399</v>
          </cell>
          <cell r="C1286" t="str">
            <v>     其他森林消防事务支出</v>
          </cell>
          <cell r="D1286">
            <v>0</v>
          </cell>
          <cell r="E1286">
            <v>0</v>
          </cell>
          <cell r="F1286">
            <v>0</v>
          </cell>
          <cell r="G1286">
            <v>0</v>
          </cell>
          <cell r="H1286">
            <v>0</v>
          </cell>
          <cell r="I1286">
            <v>0</v>
          </cell>
          <cell r="J1286">
            <v>0</v>
          </cell>
          <cell r="K1286">
            <v>0</v>
          </cell>
        </row>
        <row r="1286">
          <cell r="S1286">
            <v>0</v>
          </cell>
        </row>
        <row r="1286">
          <cell r="U1286">
            <v>0</v>
          </cell>
        </row>
        <row r="1286">
          <cell r="Y1286">
            <v>0</v>
          </cell>
          <cell r="Z1286">
            <v>0</v>
          </cell>
          <cell r="AA1286">
            <v>0</v>
          </cell>
        </row>
        <row r="1287">
          <cell r="B1287">
            <v>22404</v>
          </cell>
          <cell r="C1287" t="str">
            <v>   煤矿安全</v>
          </cell>
          <cell r="D1287">
            <v>0</v>
          </cell>
          <cell r="E1287">
            <v>0</v>
          </cell>
          <cell r="F1287">
            <v>0</v>
          </cell>
          <cell r="G1287">
            <v>0</v>
          </cell>
          <cell r="H1287">
            <v>0</v>
          </cell>
          <cell r="I1287">
            <v>0</v>
          </cell>
          <cell r="J1287">
            <v>0</v>
          </cell>
          <cell r="K1287">
            <v>0</v>
          </cell>
        </row>
        <row r="1287">
          <cell r="S1287">
            <v>0</v>
          </cell>
          <cell r="T1287">
            <v>0</v>
          </cell>
          <cell r="U1287">
            <v>0</v>
          </cell>
        </row>
        <row r="1287">
          <cell r="Y1287">
            <v>0</v>
          </cell>
          <cell r="Z1287">
            <v>0</v>
          </cell>
          <cell r="AA1287">
            <v>0</v>
          </cell>
        </row>
        <row r="1288">
          <cell r="B1288">
            <v>2240401</v>
          </cell>
          <cell r="C1288" t="str">
            <v>     行政运行</v>
          </cell>
          <cell r="D1288">
            <v>0</v>
          </cell>
          <cell r="E1288">
            <v>0</v>
          </cell>
          <cell r="F1288">
            <v>0</v>
          </cell>
          <cell r="G1288">
            <v>0</v>
          </cell>
          <cell r="H1288">
            <v>0</v>
          </cell>
          <cell r="I1288">
            <v>0</v>
          </cell>
          <cell r="J1288">
            <v>0</v>
          </cell>
          <cell r="K1288">
            <v>0</v>
          </cell>
        </row>
        <row r="1288">
          <cell r="S1288">
            <v>0</v>
          </cell>
        </row>
        <row r="1288">
          <cell r="U1288">
            <v>0</v>
          </cell>
        </row>
        <row r="1288">
          <cell r="Y1288">
            <v>0</v>
          </cell>
          <cell r="Z1288">
            <v>0</v>
          </cell>
          <cell r="AA1288">
            <v>0</v>
          </cell>
        </row>
        <row r="1289">
          <cell r="B1289">
            <v>2240402</v>
          </cell>
          <cell r="C1289" t="str">
            <v>     一般行政管理事务</v>
          </cell>
          <cell r="D1289">
            <v>0</v>
          </cell>
          <cell r="E1289">
            <v>0</v>
          </cell>
          <cell r="F1289">
            <v>0</v>
          </cell>
          <cell r="G1289">
            <v>0</v>
          </cell>
          <cell r="H1289">
            <v>0</v>
          </cell>
          <cell r="I1289">
            <v>0</v>
          </cell>
          <cell r="J1289">
            <v>0</v>
          </cell>
          <cell r="K1289">
            <v>0</v>
          </cell>
        </row>
        <row r="1289">
          <cell r="S1289">
            <v>0</v>
          </cell>
        </row>
        <row r="1289">
          <cell r="U1289">
            <v>0</v>
          </cell>
        </row>
        <row r="1289">
          <cell r="Y1289">
            <v>0</v>
          </cell>
          <cell r="Z1289">
            <v>0</v>
          </cell>
          <cell r="AA1289">
            <v>0</v>
          </cell>
        </row>
        <row r="1290">
          <cell r="B1290">
            <v>2240403</v>
          </cell>
          <cell r="C1290" t="str">
            <v>     机关服务</v>
          </cell>
          <cell r="D1290">
            <v>0</v>
          </cell>
          <cell r="E1290">
            <v>0</v>
          </cell>
          <cell r="F1290">
            <v>0</v>
          </cell>
          <cell r="G1290">
            <v>0</v>
          </cell>
          <cell r="H1290">
            <v>0</v>
          </cell>
          <cell r="I1290">
            <v>0</v>
          </cell>
          <cell r="J1290">
            <v>0</v>
          </cell>
          <cell r="K1290">
            <v>0</v>
          </cell>
        </row>
        <row r="1290">
          <cell r="S1290">
            <v>0</v>
          </cell>
        </row>
        <row r="1290">
          <cell r="U1290">
            <v>0</v>
          </cell>
        </row>
        <row r="1290">
          <cell r="Y1290">
            <v>0</v>
          </cell>
          <cell r="Z1290">
            <v>0</v>
          </cell>
          <cell r="AA1290">
            <v>0</v>
          </cell>
        </row>
        <row r="1291">
          <cell r="B1291">
            <v>2240404</v>
          </cell>
          <cell r="C1291" t="str">
            <v>     煤矿安全监察事务</v>
          </cell>
          <cell r="D1291">
            <v>0</v>
          </cell>
          <cell r="E1291">
            <v>0</v>
          </cell>
          <cell r="F1291">
            <v>0</v>
          </cell>
          <cell r="G1291">
            <v>0</v>
          </cell>
          <cell r="H1291">
            <v>0</v>
          </cell>
          <cell r="I1291">
            <v>0</v>
          </cell>
          <cell r="J1291">
            <v>0</v>
          </cell>
          <cell r="K1291">
            <v>0</v>
          </cell>
        </row>
        <row r="1291">
          <cell r="S1291">
            <v>0</v>
          </cell>
        </row>
        <row r="1291">
          <cell r="U1291">
            <v>0</v>
          </cell>
        </row>
        <row r="1291">
          <cell r="Y1291">
            <v>0</v>
          </cell>
          <cell r="Z1291">
            <v>0</v>
          </cell>
          <cell r="AA1291">
            <v>0</v>
          </cell>
        </row>
        <row r="1292">
          <cell r="B1292">
            <v>2240405</v>
          </cell>
          <cell r="C1292" t="str">
            <v>     煤矿应急救援事务</v>
          </cell>
          <cell r="D1292">
            <v>0</v>
          </cell>
          <cell r="E1292">
            <v>0</v>
          </cell>
          <cell r="F1292">
            <v>0</v>
          </cell>
          <cell r="G1292">
            <v>0</v>
          </cell>
          <cell r="H1292">
            <v>0</v>
          </cell>
          <cell r="I1292">
            <v>0</v>
          </cell>
          <cell r="J1292">
            <v>0</v>
          </cell>
          <cell r="K1292">
            <v>0</v>
          </cell>
        </row>
        <row r="1292">
          <cell r="S1292">
            <v>0</v>
          </cell>
        </row>
        <row r="1292">
          <cell r="U1292">
            <v>0</v>
          </cell>
        </row>
        <row r="1292">
          <cell r="Y1292">
            <v>0</v>
          </cell>
          <cell r="Z1292">
            <v>0</v>
          </cell>
          <cell r="AA1292">
            <v>0</v>
          </cell>
        </row>
        <row r="1293">
          <cell r="B1293">
            <v>2240450</v>
          </cell>
          <cell r="C1293" t="str">
            <v>     事业运行</v>
          </cell>
          <cell r="D1293">
            <v>0</v>
          </cell>
          <cell r="E1293">
            <v>0</v>
          </cell>
          <cell r="F1293">
            <v>0</v>
          </cell>
          <cell r="G1293">
            <v>0</v>
          </cell>
          <cell r="H1293">
            <v>0</v>
          </cell>
          <cell r="I1293">
            <v>0</v>
          </cell>
          <cell r="J1293">
            <v>0</v>
          </cell>
          <cell r="K1293">
            <v>0</v>
          </cell>
        </row>
        <row r="1293">
          <cell r="S1293">
            <v>0</v>
          </cell>
        </row>
        <row r="1293">
          <cell r="U1293">
            <v>0</v>
          </cell>
        </row>
        <row r="1293">
          <cell r="Y1293">
            <v>0</v>
          </cell>
          <cell r="Z1293">
            <v>0</v>
          </cell>
          <cell r="AA1293">
            <v>0</v>
          </cell>
        </row>
        <row r="1294">
          <cell r="B1294">
            <v>2240499</v>
          </cell>
          <cell r="C1294" t="str">
            <v>     其他煤矿安全支出</v>
          </cell>
          <cell r="D1294">
            <v>0</v>
          </cell>
          <cell r="E1294">
            <v>0</v>
          </cell>
          <cell r="F1294">
            <v>0</v>
          </cell>
          <cell r="G1294">
            <v>0</v>
          </cell>
          <cell r="H1294">
            <v>0</v>
          </cell>
          <cell r="I1294">
            <v>0</v>
          </cell>
          <cell r="J1294">
            <v>0</v>
          </cell>
          <cell r="K1294">
            <v>0</v>
          </cell>
        </row>
        <row r="1294">
          <cell r="S1294">
            <v>0</v>
          </cell>
        </row>
        <row r="1294">
          <cell r="U1294">
            <v>0</v>
          </cell>
        </row>
        <row r="1294">
          <cell r="Y1294">
            <v>0</v>
          </cell>
          <cell r="Z1294">
            <v>0</v>
          </cell>
          <cell r="AA1294">
            <v>0</v>
          </cell>
        </row>
        <row r="1295">
          <cell r="B1295">
            <v>22405</v>
          </cell>
          <cell r="C1295" t="str">
            <v>   地震事务</v>
          </cell>
          <cell r="D1295">
            <v>126</v>
          </cell>
          <cell r="E1295">
            <v>125</v>
          </cell>
          <cell r="F1295">
            <v>123</v>
          </cell>
          <cell r="G1295">
            <v>0</v>
          </cell>
          <cell r="H1295">
            <v>2</v>
          </cell>
          <cell r="I1295">
            <v>0</v>
          </cell>
          <cell r="J1295">
            <v>-3</v>
          </cell>
          <cell r="K1295">
            <v>-3</v>
          </cell>
        </row>
        <row r="1295">
          <cell r="M1295">
            <v>0</v>
          </cell>
        </row>
        <row r="1295">
          <cell r="P1295">
            <v>-3</v>
          </cell>
        </row>
        <row r="1295">
          <cell r="S1295">
            <v>0</v>
          </cell>
          <cell r="T1295">
            <v>0</v>
          </cell>
          <cell r="U1295">
            <v>122</v>
          </cell>
          <cell r="V1295">
            <v>-0.024</v>
          </cell>
        </row>
        <row r="1295">
          <cell r="Y1295">
            <v>122</v>
          </cell>
          <cell r="Z1295">
            <v>0</v>
          </cell>
          <cell r="AA1295">
            <v>122</v>
          </cell>
        </row>
        <row r="1296">
          <cell r="B1296">
            <v>2240501</v>
          </cell>
          <cell r="C1296" t="str">
            <v>     行政运行</v>
          </cell>
          <cell r="D1296">
            <v>124</v>
          </cell>
          <cell r="E1296">
            <v>123</v>
          </cell>
          <cell r="F1296">
            <v>123</v>
          </cell>
          <cell r="G1296">
            <v>0</v>
          </cell>
          <cell r="H1296">
            <v>0</v>
          </cell>
          <cell r="I1296">
            <v>0</v>
          </cell>
          <cell r="J1296">
            <v>-3</v>
          </cell>
          <cell r="K1296">
            <v>-3</v>
          </cell>
        </row>
        <row r="1296">
          <cell r="P1296">
            <v>-3</v>
          </cell>
        </row>
        <row r="1296">
          <cell r="S1296">
            <v>0</v>
          </cell>
        </row>
        <row r="1296">
          <cell r="U1296">
            <v>120</v>
          </cell>
          <cell r="V1296">
            <v>-0.024390243902439</v>
          </cell>
        </row>
        <row r="1296">
          <cell r="Y1296">
            <v>120</v>
          </cell>
          <cell r="Z1296">
            <v>0</v>
          </cell>
          <cell r="AA1296">
            <v>120</v>
          </cell>
        </row>
        <row r="1297">
          <cell r="B1297">
            <v>2240502</v>
          </cell>
          <cell r="C1297" t="str">
            <v>     一般行政管理事务</v>
          </cell>
          <cell r="D1297">
            <v>0</v>
          </cell>
          <cell r="E1297">
            <v>0</v>
          </cell>
          <cell r="F1297">
            <v>0</v>
          </cell>
          <cell r="G1297">
            <v>0</v>
          </cell>
          <cell r="H1297">
            <v>0</v>
          </cell>
          <cell r="I1297">
            <v>0</v>
          </cell>
          <cell r="J1297">
            <v>0</v>
          </cell>
          <cell r="K1297">
            <v>0</v>
          </cell>
        </row>
        <row r="1297">
          <cell r="S1297">
            <v>0</v>
          </cell>
        </row>
        <row r="1297">
          <cell r="U1297">
            <v>0</v>
          </cell>
        </row>
        <row r="1297">
          <cell r="Y1297">
            <v>0</v>
          </cell>
          <cell r="Z1297">
            <v>0</v>
          </cell>
          <cell r="AA1297">
            <v>0</v>
          </cell>
        </row>
        <row r="1298">
          <cell r="B1298">
            <v>2240503</v>
          </cell>
          <cell r="C1298" t="str">
            <v>     机关服务</v>
          </cell>
          <cell r="D1298">
            <v>0</v>
          </cell>
          <cell r="E1298">
            <v>0</v>
          </cell>
          <cell r="F1298">
            <v>0</v>
          </cell>
          <cell r="G1298">
            <v>0</v>
          </cell>
          <cell r="H1298">
            <v>0</v>
          </cell>
          <cell r="I1298">
            <v>0</v>
          </cell>
          <cell r="J1298">
            <v>0</v>
          </cell>
          <cell r="K1298">
            <v>0</v>
          </cell>
        </row>
        <row r="1298">
          <cell r="S1298">
            <v>0</v>
          </cell>
        </row>
        <row r="1298">
          <cell r="U1298">
            <v>0</v>
          </cell>
        </row>
        <row r="1298">
          <cell r="Y1298">
            <v>0</v>
          </cell>
          <cell r="Z1298">
            <v>0</v>
          </cell>
          <cell r="AA1298">
            <v>0</v>
          </cell>
        </row>
        <row r="1299">
          <cell r="B1299">
            <v>2240504</v>
          </cell>
          <cell r="C1299" t="str">
            <v>     地震监测</v>
          </cell>
          <cell r="D1299">
            <v>0</v>
          </cell>
          <cell r="E1299">
            <v>0</v>
          </cell>
          <cell r="F1299">
            <v>0</v>
          </cell>
          <cell r="G1299">
            <v>0</v>
          </cell>
          <cell r="H1299">
            <v>0</v>
          </cell>
          <cell r="I1299">
            <v>0</v>
          </cell>
          <cell r="J1299">
            <v>0</v>
          </cell>
          <cell r="K1299">
            <v>0</v>
          </cell>
        </row>
        <row r="1299">
          <cell r="S1299">
            <v>0</v>
          </cell>
        </row>
        <row r="1299">
          <cell r="U1299">
            <v>0</v>
          </cell>
        </row>
        <row r="1299">
          <cell r="Y1299">
            <v>0</v>
          </cell>
          <cell r="Z1299">
            <v>0</v>
          </cell>
          <cell r="AA1299">
            <v>0</v>
          </cell>
        </row>
        <row r="1300">
          <cell r="B1300">
            <v>2240505</v>
          </cell>
          <cell r="C1300" t="str">
            <v>     地震预测预报</v>
          </cell>
          <cell r="D1300">
            <v>2</v>
          </cell>
          <cell r="E1300">
            <v>2</v>
          </cell>
          <cell r="F1300">
            <v>0</v>
          </cell>
          <cell r="G1300">
            <v>0</v>
          </cell>
          <cell r="H1300">
            <v>2</v>
          </cell>
          <cell r="I1300">
            <v>0</v>
          </cell>
          <cell r="J1300">
            <v>0</v>
          </cell>
          <cell r="K1300">
            <v>0</v>
          </cell>
        </row>
        <row r="1300">
          <cell r="S1300">
            <v>0</v>
          </cell>
        </row>
        <row r="1300">
          <cell r="U1300">
            <v>2</v>
          </cell>
          <cell r="V1300">
            <v>0</v>
          </cell>
        </row>
        <row r="1300">
          <cell r="Y1300">
            <v>2</v>
          </cell>
          <cell r="Z1300">
            <v>0</v>
          </cell>
          <cell r="AA1300">
            <v>2</v>
          </cell>
        </row>
        <row r="1301">
          <cell r="B1301">
            <v>2240506</v>
          </cell>
          <cell r="C1301" t="str">
            <v>     地震灾害预防</v>
          </cell>
          <cell r="D1301">
            <v>0</v>
          </cell>
          <cell r="E1301">
            <v>0</v>
          </cell>
          <cell r="F1301">
            <v>0</v>
          </cell>
          <cell r="G1301">
            <v>0</v>
          </cell>
          <cell r="H1301">
            <v>0</v>
          </cell>
          <cell r="I1301">
            <v>0</v>
          </cell>
          <cell r="J1301">
            <v>0</v>
          </cell>
          <cell r="K1301">
            <v>0</v>
          </cell>
        </row>
        <row r="1301">
          <cell r="S1301">
            <v>0</v>
          </cell>
        </row>
        <row r="1301">
          <cell r="U1301">
            <v>0</v>
          </cell>
        </row>
        <row r="1301">
          <cell r="Y1301">
            <v>0</v>
          </cell>
          <cell r="Z1301">
            <v>0</v>
          </cell>
          <cell r="AA1301">
            <v>0</v>
          </cell>
        </row>
        <row r="1302">
          <cell r="B1302">
            <v>2240507</v>
          </cell>
          <cell r="C1302" t="str">
            <v>     地震应急救援</v>
          </cell>
          <cell r="D1302">
            <v>0</v>
          </cell>
          <cell r="E1302">
            <v>0</v>
          </cell>
          <cell r="F1302">
            <v>0</v>
          </cell>
          <cell r="G1302">
            <v>0</v>
          </cell>
          <cell r="H1302">
            <v>0</v>
          </cell>
          <cell r="I1302">
            <v>0</v>
          </cell>
          <cell r="J1302">
            <v>0</v>
          </cell>
          <cell r="K1302">
            <v>0</v>
          </cell>
        </row>
        <row r="1302">
          <cell r="S1302">
            <v>0</v>
          </cell>
        </row>
        <row r="1302">
          <cell r="U1302">
            <v>0</v>
          </cell>
        </row>
        <row r="1302">
          <cell r="Y1302">
            <v>0</v>
          </cell>
          <cell r="Z1302">
            <v>0</v>
          </cell>
          <cell r="AA1302">
            <v>0</v>
          </cell>
        </row>
        <row r="1303">
          <cell r="B1303">
            <v>2240508</v>
          </cell>
          <cell r="C1303" t="str">
            <v>     地震环境探察</v>
          </cell>
          <cell r="D1303">
            <v>0</v>
          </cell>
          <cell r="E1303">
            <v>0</v>
          </cell>
          <cell r="F1303">
            <v>0</v>
          </cell>
          <cell r="G1303">
            <v>0</v>
          </cell>
          <cell r="H1303">
            <v>0</v>
          </cell>
          <cell r="I1303">
            <v>0</v>
          </cell>
          <cell r="J1303">
            <v>0</v>
          </cell>
          <cell r="K1303">
            <v>0</v>
          </cell>
        </row>
        <row r="1303">
          <cell r="S1303">
            <v>0</v>
          </cell>
        </row>
        <row r="1303">
          <cell r="U1303">
            <v>0</v>
          </cell>
        </row>
        <row r="1303">
          <cell r="Y1303">
            <v>0</v>
          </cell>
          <cell r="Z1303">
            <v>0</v>
          </cell>
          <cell r="AA1303">
            <v>0</v>
          </cell>
        </row>
        <row r="1304">
          <cell r="B1304">
            <v>2240509</v>
          </cell>
          <cell r="C1304" t="str">
            <v>     防震减灾信息管理</v>
          </cell>
          <cell r="D1304">
            <v>0</v>
          </cell>
          <cell r="E1304">
            <v>0</v>
          </cell>
          <cell r="F1304">
            <v>0</v>
          </cell>
          <cell r="G1304">
            <v>0</v>
          </cell>
          <cell r="H1304">
            <v>0</v>
          </cell>
          <cell r="I1304">
            <v>0</v>
          </cell>
          <cell r="J1304">
            <v>0</v>
          </cell>
          <cell r="K1304">
            <v>0</v>
          </cell>
        </row>
        <row r="1304">
          <cell r="S1304">
            <v>0</v>
          </cell>
        </row>
        <row r="1304">
          <cell r="U1304">
            <v>0</v>
          </cell>
        </row>
        <row r="1304">
          <cell r="Y1304">
            <v>0</v>
          </cell>
          <cell r="Z1304">
            <v>0</v>
          </cell>
          <cell r="AA1304">
            <v>0</v>
          </cell>
        </row>
        <row r="1305">
          <cell r="B1305">
            <v>2240510</v>
          </cell>
          <cell r="C1305" t="str">
            <v>     防震减灾基础管理</v>
          </cell>
          <cell r="D1305">
            <v>0</v>
          </cell>
          <cell r="E1305">
            <v>0</v>
          </cell>
          <cell r="F1305">
            <v>0</v>
          </cell>
          <cell r="G1305">
            <v>0</v>
          </cell>
          <cell r="H1305">
            <v>0</v>
          </cell>
          <cell r="I1305">
            <v>0</v>
          </cell>
          <cell r="J1305">
            <v>0</v>
          </cell>
          <cell r="K1305">
            <v>0</v>
          </cell>
        </row>
        <row r="1305">
          <cell r="S1305">
            <v>0</v>
          </cell>
        </row>
        <row r="1305">
          <cell r="U1305">
            <v>0</v>
          </cell>
        </row>
        <row r="1305">
          <cell r="Y1305">
            <v>0</v>
          </cell>
          <cell r="Z1305">
            <v>0</v>
          </cell>
          <cell r="AA1305">
            <v>0</v>
          </cell>
        </row>
        <row r="1306">
          <cell r="B1306">
            <v>2240550</v>
          </cell>
          <cell r="C1306" t="str">
            <v>     地震事业机构</v>
          </cell>
          <cell r="D1306">
            <v>0</v>
          </cell>
          <cell r="E1306">
            <v>0</v>
          </cell>
          <cell r="F1306">
            <v>0</v>
          </cell>
          <cell r="G1306">
            <v>0</v>
          </cell>
          <cell r="H1306">
            <v>0</v>
          </cell>
          <cell r="I1306">
            <v>0</v>
          </cell>
          <cell r="J1306">
            <v>0</v>
          </cell>
          <cell r="K1306">
            <v>0</v>
          </cell>
        </row>
        <row r="1306">
          <cell r="S1306">
            <v>0</v>
          </cell>
        </row>
        <row r="1306">
          <cell r="U1306">
            <v>0</v>
          </cell>
        </row>
        <row r="1306">
          <cell r="Y1306">
            <v>0</v>
          </cell>
          <cell r="Z1306">
            <v>0</v>
          </cell>
          <cell r="AA1306">
            <v>0</v>
          </cell>
        </row>
        <row r="1307">
          <cell r="B1307">
            <v>2240599</v>
          </cell>
          <cell r="C1307" t="str">
            <v>     其他地震事务支出</v>
          </cell>
          <cell r="D1307">
            <v>0</v>
          </cell>
          <cell r="E1307">
            <v>0</v>
          </cell>
          <cell r="F1307">
            <v>0</v>
          </cell>
          <cell r="G1307">
            <v>0</v>
          </cell>
          <cell r="H1307">
            <v>0</v>
          </cell>
          <cell r="I1307">
            <v>0</v>
          </cell>
          <cell r="J1307">
            <v>0</v>
          </cell>
          <cell r="K1307">
            <v>0</v>
          </cell>
        </row>
        <row r="1307">
          <cell r="S1307">
            <v>0</v>
          </cell>
        </row>
        <row r="1307">
          <cell r="U1307">
            <v>0</v>
          </cell>
        </row>
        <row r="1307">
          <cell r="Y1307">
            <v>0</v>
          </cell>
          <cell r="Z1307">
            <v>0</v>
          </cell>
          <cell r="AA1307">
            <v>0</v>
          </cell>
        </row>
        <row r="1308">
          <cell r="B1308">
            <v>22406</v>
          </cell>
          <cell r="C1308" t="str">
            <v>   自然灾害防治</v>
          </cell>
          <cell r="D1308">
            <v>44</v>
          </cell>
          <cell r="E1308">
            <v>436</v>
          </cell>
          <cell r="F1308">
            <v>337</v>
          </cell>
          <cell r="G1308">
            <v>0</v>
          </cell>
          <cell r="H1308">
            <v>60</v>
          </cell>
          <cell r="I1308">
            <v>39</v>
          </cell>
          <cell r="J1308">
            <v>-52</v>
          </cell>
          <cell r="K1308">
            <v>-20</v>
          </cell>
        </row>
        <row r="1308">
          <cell r="M1308">
            <v>0</v>
          </cell>
        </row>
        <row r="1308">
          <cell r="O1308">
            <v>0</v>
          </cell>
          <cell r="P1308">
            <v>-20</v>
          </cell>
        </row>
        <row r="1308">
          <cell r="S1308">
            <v>0</v>
          </cell>
          <cell r="T1308">
            <v>-32</v>
          </cell>
          <cell r="U1308">
            <v>384</v>
          </cell>
          <cell r="V1308">
            <v>-0.119266055045872</v>
          </cell>
        </row>
        <row r="1308">
          <cell r="Y1308">
            <v>384</v>
          </cell>
          <cell r="Z1308">
            <v>0</v>
          </cell>
          <cell r="AA1308">
            <v>384</v>
          </cell>
        </row>
        <row r="1309">
          <cell r="B1309">
            <v>2240601</v>
          </cell>
          <cell r="C1309" t="str">
            <v>     地质灾害防治</v>
          </cell>
          <cell r="D1309">
            <v>44</v>
          </cell>
          <cell r="E1309">
            <v>189</v>
          </cell>
          <cell r="F1309">
            <v>110</v>
          </cell>
          <cell r="G1309">
            <v>0</v>
          </cell>
          <cell r="H1309">
            <v>40</v>
          </cell>
          <cell r="I1309">
            <v>39</v>
          </cell>
          <cell r="J1309">
            <v>-47</v>
          </cell>
          <cell r="K1309">
            <v>-20</v>
          </cell>
        </row>
        <row r="1309">
          <cell r="P1309">
            <v>-20</v>
          </cell>
        </row>
        <row r="1309">
          <cell r="S1309">
            <v>0</v>
          </cell>
          <cell r="T1309">
            <v>-27</v>
          </cell>
          <cell r="U1309">
            <v>142</v>
          </cell>
          <cell r="V1309">
            <v>-0.248677248677249</v>
          </cell>
        </row>
        <row r="1309">
          <cell r="Y1309">
            <v>142</v>
          </cell>
          <cell r="Z1309">
            <v>0</v>
          </cell>
          <cell r="AA1309">
            <v>142</v>
          </cell>
        </row>
        <row r="1310">
          <cell r="B1310">
            <v>2240602</v>
          </cell>
          <cell r="C1310" t="str">
            <v>     森林草原防灾减灾</v>
          </cell>
          <cell r="D1310">
            <v>0</v>
          </cell>
          <cell r="E1310">
            <v>227</v>
          </cell>
          <cell r="F1310">
            <v>227</v>
          </cell>
          <cell r="G1310">
            <v>0</v>
          </cell>
          <cell r="H1310">
            <v>0</v>
          </cell>
          <cell r="I1310">
            <v>0</v>
          </cell>
          <cell r="J1310">
            <v>0</v>
          </cell>
          <cell r="K1310">
            <v>0</v>
          </cell>
        </row>
        <row r="1310">
          <cell r="S1310">
            <v>0</v>
          </cell>
        </row>
        <row r="1310">
          <cell r="U1310">
            <v>227</v>
          </cell>
          <cell r="V1310">
            <v>0</v>
          </cell>
        </row>
        <row r="1310">
          <cell r="Y1310">
            <v>227</v>
          </cell>
          <cell r="Z1310">
            <v>0</v>
          </cell>
          <cell r="AA1310">
            <v>227</v>
          </cell>
        </row>
        <row r="1311">
          <cell r="B1311">
            <v>2240699</v>
          </cell>
          <cell r="C1311" t="str">
            <v>     其他自然灾害防治支出</v>
          </cell>
          <cell r="D1311">
            <v>0</v>
          </cell>
          <cell r="E1311">
            <v>20</v>
          </cell>
          <cell r="F1311">
            <v>0</v>
          </cell>
          <cell r="G1311">
            <v>0</v>
          </cell>
          <cell r="H1311">
            <v>20</v>
          </cell>
          <cell r="I1311">
            <v>0</v>
          </cell>
          <cell r="J1311">
            <v>-5</v>
          </cell>
          <cell r="K1311">
            <v>0</v>
          </cell>
        </row>
        <row r="1311">
          <cell r="S1311">
            <v>0</v>
          </cell>
          <cell r="T1311">
            <v>-5</v>
          </cell>
          <cell r="U1311">
            <v>15</v>
          </cell>
          <cell r="V1311">
            <v>-0.25</v>
          </cell>
        </row>
        <row r="1311">
          <cell r="Y1311">
            <v>15</v>
          </cell>
          <cell r="Z1311">
            <v>0</v>
          </cell>
          <cell r="AA1311">
            <v>15</v>
          </cell>
        </row>
        <row r="1312">
          <cell r="B1312">
            <v>22407</v>
          </cell>
          <cell r="C1312" t="str">
            <v>   自然灾害救灾及恢复重建支出</v>
          </cell>
          <cell r="D1312">
            <v>1</v>
          </cell>
          <cell r="E1312">
            <v>77</v>
          </cell>
          <cell r="F1312">
            <v>0</v>
          </cell>
          <cell r="G1312">
            <v>0</v>
          </cell>
          <cell r="H1312">
            <v>7</v>
          </cell>
          <cell r="I1312">
            <v>70</v>
          </cell>
          <cell r="J1312">
            <v>6</v>
          </cell>
          <cell r="K1312">
            <v>0</v>
          </cell>
        </row>
        <row r="1312">
          <cell r="M1312">
            <v>0</v>
          </cell>
          <cell r="N1312">
            <v>0</v>
          </cell>
          <cell r="O1312">
            <v>0</v>
          </cell>
        </row>
        <row r="1312">
          <cell r="S1312">
            <v>0</v>
          </cell>
          <cell r="T1312">
            <v>6</v>
          </cell>
          <cell r="U1312">
            <v>83</v>
          </cell>
          <cell r="V1312">
            <v>0.0779220779220779</v>
          </cell>
        </row>
        <row r="1312">
          <cell r="Y1312">
            <v>83</v>
          </cell>
          <cell r="Z1312">
            <v>0</v>
          </cell>
          <cell r="AA1312">
            <v>83</v>
          </cell>
        </row>
        <row r="1313">
          <cell r="B1313">
            <v>2240701</v>
          </cell>
          <cell r="C1313" t="str">
            <v>     中央自然灾害生活补助</v>
          </cell>
        </row>
        <row r="1313">
          <cell r="E1313">
            <v>0</v>
          </cell>
          <cell r="F1313">
            <v>0</v>
          </cell>
          <cell r="G1313">
            <v>0</v>
          </cell>
          <cell r="H1313">
            <v>0</v>
          </cell>
          <cell r="I1313">
            <v>0</v>
          </cell>
          <cell r="J1313">
            <v>0</v>
          </cell>
          <cell r="K1313">
            <v>0</v>
          </cell>
        </row>
        <row r="1313">
          <cell r="S1313">
            <v>0</v>
          </cell>
        </row>
        <row r="1313">
          <cell r="U1313">
            <v>0</v>
          </cell>
        </row>
        <row r="1313">
          <cell r="Y1313">
            <v>0</v>
          </cell>
          <cell r="Z1313">
            <v>0</v>
          </cell>
          <cell r="AA1313">
            <v>0</v>
          </cell>
        </row>
        <row r="1314">
          <cell r="B1314">
            <v>2240702</v>
          </cell>
          <cell r="C1314" t="str">
            <v>     地方自然灾害生活补助</v>
          </cell>
        </row>
        <row r="1314">
          <cell r="E1314">
            <v>0</v>
          </cell>
          <cell r="F1314">
            <v>0</v>
          </cell>
          <cell r="G1314">
            <v>0</v>
          </cell>
          <cell r="H1314">
            <v>0</v>
          </cell>
          <cell r="I1314">
            <v>0</v>
          </cell>
          <cell r="J1314">
            <v>0</v>
          </cell>
          <cell r="K1314">
            <v>0</v>
          </cell>
        </row>
        <row r="1314">
          <cell r="S1314">
            <v>0</v>
          </cell>
        </row>
        <row r="1314">
          <cell r="U1314">
            <v>0</v>
          </cell>
          <cell r="V1314" t="e">
            <v>#DIV/0!</v>
          </cell>
        </row>
        <row r="1314">
          <cell r="Y1314">
            <v>0</v>
          </cell>
          <cell r="Z1314">
            <v>0</v>
          </cell>
          <cell r="AA1314">
            <v>0</v>
          </cell>
        </row>
        <row r="1315">
          <cell r="B1315">
            <v>2240703</v>
          </cell>
          <cell r="C1315" t="str">
            <v>     自然灾害救灾补助</v>
          </cell>
          <cell r="D1315">
            <v>1</v>
          </cell>
          <cell r="E1315">
            <v>77</v>
          </cell>
          <cell r="F1315">
            <v>0</v>
          </cell>
          <cell r="G1315">
            <v>0</v>
          </cell>
          <cell r="H1315">
            <v>7</v>
          </cell>
          <cell r="I1315">
            <v>70</v>
          </cell>
          <cell r="J1315">
            <v>6</v>
          </cell>
          <cell r="K1315">
            <v>0</v>
          </cell>
        </row>
        <row r="1315">
          <cell r="S1315">
            <v>0</v>
          </cell>
          <cell r="T1315">
            <v>6</v>
          </cell>
          <cell r="U1315">
            <v>83</v>
          </cell>
          <cell r="V1315">
            <v>0.0779220779220779</v>
          </cell>
        </row>
        <row r="1315">
          <cell r="Y1315">
            <v>83</v>
          </cell>
          <cell r="Z1315">
            <v>0</v>
          </cell>
          <cell r="AA1315">
            <v>83</v>
          </cell>
        </row>
        <row r="1316">
          <cell r="B1316">
            <v>2240704</v>
          </cell>
          <cell r="C1316" t="str">
            <v>     自然灾害灾后重建补助</v>
          </cell>
          <cell r="D1316">
            <v>0</v>
          </cell>
          <cell r="E1316">
            <v>0</v>
          </cell>
          <cell r="F1316">
            <v>0</v>
          </cell>
          <cell r="G1316">
            <v>0</v>
          </cell>
          <cell r="H1316">
            <v>0</v>
          </cell>
          <cell r="I1316">
            <v>0</v>
          </cell>
          <cell r="J1316">
            <v>0</v>
          </cell>
          <cell r="K1316">
            <v>0</v>
          </cell>
        </row>
        <row r="1316">
          <cell r="S1316">
            <v>0</v>
          </cell>
        </row>
        <row r="1316">
          <cell r="U1316">
            <v>0</v>
          </cell>
        </row>
        <row r="1316">
          <cell r="Y1316">
            <v>0</v>
          </cell>
          <cell r="Z1316">
            <v>0</v>
          </cell>
          <cell r="AA1316">
            <v>0</v>
          </cell>
        </row>
        <row r="1317">
          <cell r="B1317">
            <v>2240799</v>
          </cell>
          <cell r="C1317" t="str">
            <v>     其他自然灾害救灾及恢复重建支出</v>
          </cell>
          <cell r="D1317">
            <v>0</v>
          </cell>
          <cell r="E1317">
            <v>0</v>
          </cell>
          <cell r="F1317">
            <v>0</v>
          </cell>
          <cell r="G1317">
            <v>0</v>
          </cell>
          <cell r="H1317">
            <v>0</v>
          </cell>
          <cell r="I1317">
            <v>0</v>
          </cell>
          <cell r="J1317">
            <v>0</v>
          </cell>
          <cell r="K1317">
            <v>0</v>
          </cell>
        </row>
        <row r="1317">
          <cell r="S1317">
            <v>0</v>
          </cell>
        </row>
        <row r="1317">
          <cell r="U1317">
            <v>0</v>
          </cell>
        </row>
        <row r="1317">
          <cell r="Y1317">
            <v>0</v>
          </cell>
          <cell r="Z1317">
            <v>0</v>
          </cell>
          <cell r="AA1317">
            <v>0</v>
          </cell>
        </row>
        <row r="1318">
          <cell r="B1318">
            <v>22499</v>
          </cell>
          <cell r="C1318" t="str">
            <v>   其他灾害防治及应急管理支出</v>
          </cell>
          <cell r="D1318">
            <v>22</v>
          </cell>
          <cell r="E1318">
            <v>35</v>
          </cell>
          <cell r="F1318">
            <v>35</v>
          </cell>
          <cell r="G1318">
            <v>0</v>
          </cell>
          <cell r="H1318">
            <v>0</v>
          </cell>
          <cell r="I1318">
            <v>0</v>
          </cell>
          <cell r="J1318">
            <v>0</v>
          </cell>
          <cell r="K1318">
            <v>0</v>
          </cell>
        </row>
        <row r="1318">
          <cell r="S1318">
            <v>0</v>
          </cell>
          <cell r="T1318">
            <v>0</v>
          </cell>
          <cell r="U1318">
            <v>35</v>
          </cell>
        </row>
        <row r="1318">
          <cell r="Y1318">
            <v>35</v>
          </cell>
          <cell r="Z1318">
            <v>0</v>
          </cell>
          <cell r="AA1318">
            <v>35</v>
          </cell>
        </row>
        <row r="1319">
          <cell r="B1319">
            <v>2249999</v>
          </cell>
          <cell r="C1319" t="str">
            <v>     其他灾害防治及应急管理支出</v>
          </cell>
          <cell r="D1319">
            <v>22</v>
          </cell>
          <cell r="E1319">
            <v>35</v>
          </cell>
          <cell r="F1319">
            <v>35</v>
          </cell>
          <cell r="G1319">
            <v>0</v>
          </cell>
          <cell r="H1319">
            <v>0</v>
          </cell>
          <cell r="I1319">
            <v>0</v>
          </cell>
          <cell r="J1319">
            <v>0</v>
          </cell>
          <cell r="K1319">
            <v>0</v>
          </cell>
        </row>
        <row r="1319">
          <cell r="S1319">
            <v>0</v>
          </cell>
        </row>
        <row r="1319">
          <cell r="U1319">
            <v>35</v>
          </cell>
        </row>
        <row r="1319">
          <cell r="Y1319">
            <v>35</v>
          </cell>
          <cell r="Z1319">
            <v>0</v>
          </cell>
          <cell r="AA1319">
            <v>35</v>
          </cell>
        </row>
        <row r="1320">
          <cell r="B1320">
            <v>227</v>
          </cell>
          <cell r="C1320" t="str">
            <v>二十二、预备费</v>
          </cell>
        </row>
        <row r="1320">
          <cell r="E1320">
            <v>4000</v>
          </cell>
          <cell r="F1320">
            <v>4000</v>
          </cell>
          <cell r="G1320">
            <v>0</v>
          </cell>
          <cell r="H1320">
            <v>0</v>
          </cell>
          <cell r="I1320">
            <v>0</v>
          </cell>
          <cell r="J1320">
            <v>-651</v>
          </cell>
          <cell r="K1320">
            <v>-651</v>
          </cell>
          <cell r="L1320">
            <v>-651</v>
          </cell>
        </row>
        <row r="1320">
          <cell r="S1320">
            <v>0</v>
          </cell>
        </row>
        <row r="1320">
          <cell r="U1320">
            <v>3349</v>
          </cell>
          <cell r="V1320">
            <v>-0.16275</v>
          </cell>
        </row>
        <row r="1320">
          <cell r="Y1320">
            <v>3349</v>
          </cell>
          <cell r="Z1320">
            <v>0</v>
          </cell>
          <cell r="AA1320">
            <v>3349</v>
          </cell>
        </row>
        <row r="1321">
          <cell r="B1321">
            <v>232</v>
          </cell>
          <cell r="C1321" t="str">
            <v>二十三、债务付息支出</v>
          </cell>
          <cell r="D1321">
            <v>7079</v>
          </cell>
          <cell r="E1321">
            <v>9200</v>
          </cell>
          <cell r="F1321">
            <v>9200</v>
          </cell>
          <cell r="G1321">
            <v>0</v>
          </cell>
          <cell r="H1321">
            <v>0</v>
          </cell>
          <cell r="I1321">
            <v>0</v>
          </cell>
          <cell r="J1321">
            <v>-37</v>
          </cell>
          <cell r="K1321">
            <v>-37</v>
          </cell>
        </row>
        <row r="1321">
          <cell r="M1321">
            <v>0</v>
          </cell>
          <cell r="N1321">
            <v>0</v>
          </cell>
          <cell r="O1321">
            <v>0</v>
          </cell>
          <cell r="P1321">
            <v>-37</v>
          </cell>
        </row>
        <row r="1321">
          <cell r="S1321">
            <v>0</v>
          </cell>
          <cell r="T1321">
            <v>0</v>
          </cell>
          <cell r="U1321">
            <v>9163</v>
          </cell>
          <cell r="V1321">
            <v>-0.00402173913043478</v>
          </cell>
        </row>
        <row r="1321">
          <cell r="Y1321">
            <v>9163</v>
          </cell>
          <cell r="Z1321">
            <v>0</v>
          </cell>
          <cell r="AA1321">
            <v>9163</v>
          </cell>
        </row>
        <row r="1322">
          <cell r="B1322">
            <v>23203</v>
          </cell>
          <cell r="C1322" t="str">
            <v>   地方政府一般债务付息支出</v>
          </cell>
          <cell r="D1322">
            <v>7079</v>
          </cell>
          <cell r="E1322">
            <v>9200</v>
          </cell>
          <cell r="F1322">
            <v>9200</v>
          </cell>
          <cell r="G1322">
            <v>0</v>
          </cell>
          <cell r="H1322">
            <v>0</v>
          </cell>
          <cell r="I1322">
            <v>0</v>
          </cell>
          <cell r="J1322">
            <v>-37</v>
          </cell>
          <cell r="K1322">
            <v>-37</v>
          </cell>
        </row>
        <row r="1322">
          <cell r="M1322">
            <v>0</v>
          </cell>
          <cell r="N1322">
            <v>0</v>
          </cell>
          <cell r="O1322">
            <v>0</v>
          </cell>
          <cell r="P1322">
            <v>-37</v>
          </cell>
        </row>
        <row r="1322">
          <cell r="S1322">
            <v>0</v>
          </cell>
          <cell r="T1322">
            <v>0</v>
          </cell>
          <cell r="U1322">
            <v>9163</v>
          </cell>
          <cell r="V1322">
            <v>-0.00402173913043478</v>
          </cell>
        </row>
        <row r="1322">
          <cell r="Y1322">
            <v>9163</v>
          </cell>
          <cell r="Z1322">
            <v>0</v>
          </cell>
          <cell r="AA1322">
            <v>9163</v>
          </cell>
        </row>
        <row r="1323">
          <cell r="B1323">
            <v>2320301</v>
          </cell>
          <cell r="C1323" t="str">
            <v>     地方政府一般债券付息支出</v>
          </cell>
          <cell r="D1323">
            <v>7079</v>
          </cell>
          <cell r="E1323">
            <v>9200</v>
          </cell>
          <cell r="F1323">
            <v>9200</v>
          </cell>
          <cell r="G1323">
            <v>0</v>
          </cell>
          <cell r="H1323">
            <v>0</v>
          </cell>
          <cell r="I1323">
            <v>0</v>
          </cell>
          <cell r="J1323">
            <v>-37</v>
          </cell>
          <cell r="K1323">
            <v>-37</v>
          </cell>
        </row>
        <row r="1323">
          <cell r="P1323">
            <v>-37</v>
          </cell>
        </row>
        <row r="1323">
          <cell r="S1323">
            <v>0</v>
          </cell>
        </row>
        <row r="1323">
          <cell r="U1323">
            <v>9163</v>
          </cell>
          <cell r="V1323">
            <v>-0.00402173913043478</v>
          </cell>
        </row>
        <row r="1323">
          <cell r="Y1323">
            <v>9163</v>
          </cell>
          <cell r="Z1323">
            <v>0</v>
          </cell>
          <cell r="AA1323">
            <v>9163</v>
          </cell>
        </row>
        <row r="1324">
          <cell r="B1324">
            <v>2320302</v>
          </cell>
          <cell r="C1324" t="str">
            <v>     地方政府向外国政府借款付息支出</v>
          </cell>
          <cell r="D1324">
            <v>0</v>
          </cell>
          <cell r="E1324">
            <v>0</v>
          </cell>
          <cell r="F1324">
            <v>0</v>
          </cell>
          <cell r="G1324">
            <v>0</v>
          </cell>
          <cell r="H1324">
            <v>0</v>
          </cell>
          <cell r="I1324">
            <v>0</v>
          </cell>
          <cell r="J1324">
            <v>0</v>
          </cell>
          <cell r="K1324">
            <v>0</v>
          </cell>
        </row>
        <row r="1324">
          <cell r="S1324">
            <v>0</v>
          </cell>
        </row>
        <row r="1324">
          <cell r="U1324">
            <v>0</v>
          </cell>
        </row>
        <row r="1324">
          <cell r="Y1324">
            <v>0</v>
          </cell>
          <cell r="Z1324">
            <v>0</v>
          </cell>
          <cell r="AA1324">
            <v>0</v>
          </cell>
        </row>
        <row r="1325">
          <cell r="B1325">
            <v>2320303</v>
          </cell>
          <cell r="C1325" t="str">
            <v>     地方政府向国际组织借款付息支出</v>
          </cell>
          <cell r="D1325">
            <v>0</v>
          </cell>
          <cell r="E1325">
            <v>0</v>
          </cell>
          <cell r="F1325">
            <v>0</v>
          </cell>
          <cell r="G1325">
            <v>0</v>
          </cell>
          <cell r="H1325">
            <v>0</v>
          </cell>
          <cell r="I1325">
            <v>0</v>
          </cell>
          <cell r="J1325">
            <v>0</v>
          </cell>
          <cell r="K1325">
            <v>0</v>
          </cell>
        </row>
        <row r="1325">
          <cell r="S1325">
            <v>0</v>
          </cell>
        </row>
        <row r="1325">
          <cell r="U1325">
            <v>0</v>
          </cell>
        </row>
        <row r="1325">
          <cell r="Y1325">
            <v>0</v>
          </cell>
          <cell r="Z1325">
            <v>0</v>
          </cell>
          <cell r="AA1325">
            <v>0</v>
          </cell>
        </row>
        <row r="1326">
          <cell r="B1326">
            <v>2320399</v>
          </cell>
          <cell r="C1326" t="str">
            <v>     地方政府其他一般债务付息支出</v>
          </cell>
          <cell r="D1326">
            <v>0</v>
          </cell>
          <cell r="E1326">
            <v>0</v>
          </cell>
          <cell r="F1326">
            <v>0</v>
          </cell>
          <cell r="G1326">
            <v>0</v>
          </cell>
          <cell r="H1326">
            <v>0</v>
          </cell>
          <cell r="I1326">
            <v>0</v>
          </cell>
          <cell r="J1326">
            <v>0</v>
          </cell>
          <cell r="K1326">
            <v>0</v>
          </cell>
        </row>
        <row r="1326">
          <cell r="S1326">
            <v>0</v>
          </cell>
        </row>
        <row r="1326">
          <cell r="U1326">
            <v>0</v>
          </cell>
        </row>
        <row r="1326">
          <cell r="Y1326">
            <v>0</v>
          </cell>
          <cell r="Z1326">
            <v>0</v>
          </cell>
          <cell r="AA1326">
            <v>0</v>
          </cell>
        </row>
        <row r="1327">
          <cell r="B1327">
            <v>233</v>
          </cell>
          <cell r="C1327" t="str">
            <v>二十四、债务发行费用支出</v>
          </cell>
          <cell r="D1327">
            <v>91</v>
          </cell>
          <cell r="E1327">
            <v>28</v>
          </cell>
          <cell r="F1327">
            <v>28</v>
          </cell>
          <cell r="G1327">
            <v>0</v>
          </cell>
          <cell r="H1327">
            <v>0</v>
          </cell>
          <cell r="I1327">
            <v>0</v>
          </cell>
          <cell r="J1327">
            <v>0</v>
          </cell>
          <cell r="K1327">
            <v>0</v>
          </cell>
        </row>
        <row r="1327">
          <cell r="M1327">
            <v>0</v>
          </cell>
          <cell r="N1327">
            <v>0</v>
          </cell>
          <cell r="O1327">
            <v>0</v>
          </cell>
          <cell r="P1327">
            <v>0</v>
          </cell>
        </row>
        <row r="1327">
          <cell r="S1327">
            <v>0</v>
          </cell>
          <cell r="T1327">
            <v>0</v>
          </cell>
          <cell r="U1327">
            <v>28</v>
          </cell>
          <cell r="V1327">
            <v>0</v>
          </cell>
        </row>
        <row r="1327">
          <cell r="Y1327">
            <v>28</v>
          </cell>
          <cell r="Z1327">
            <v>0</v>
          </cell>
          <cell r="AA1327">
            <v>28</v>
          </cell>
        </row>
        <row r="1328">
          <cell r="B1328">
            <v>23303</v>
          </cell>
          <cell r="C1328" t="str">
            <v>   地方政府一般债务发行费用支出</v>
          </cell>
          <cell r="D1328">
            <v>91</v>
          </cell>
          <cell r="E1328">
            <v>28</v>
          </cell>
          <cell r="F1328">
            <v>28</v>
          </cell>
          <cell r="G1328">
            <v>0</v>
          </cell>
          <cell r="H1328">
            <v>0</v>
          </cell>
          <cell r="I1328">
            <v>0</v>
          </cell>
          <cell r="J1328">
            <v>0</v>
          </cell>
          <cell r="K1328">
            <v>0</v>
          </cell>
        </row>
        <row r="1328">
          <cell r="S1328">
            <v>0</v>
          </cell>
        </row>
        <row r="1328">
          <cell r="U1328">
            <v>28</v>
          </cell>
          <cell r="V1328">
            <v>0</v>
          </cell>
        </row>
        <row r="1328">
          <cell r="Y1328">
            <v>28</v>
          </cell>
          <cell r="Z1328">
            <v>0</v>
          </cell>
          <cell r="AA1328">
            <v>28</v>
          </cell>
        </row>
        <row r="1329">
          <cell r="B1329">
            <v>229</v>
          </cell>
          <cell r="C1329" t="str">
            <v>二十五、其他支出</v>
          </cell>
          <cell r="D1329">
            <v>462</v>
          </cell>
          <cell r="E1329">
            <v>4840</v>
          </cell>
          <cell r="F1329">
            <v>4840</v>
          </cell>
          <cell r="G1329">
            <v>0</v>
          </cell>
          <cell r="H1329">
            <v>0</v>
          </cell>
          <cell r="I1329">
            <v>0</v>
          </cell>
          <cell r="J1329">
            <v>-2782</v>
          </cell>
          <cell r="K1329">
            <v>-2782</v>
          </cell>
        </row>
        <row r="1329">
          <cell r="M1329">
            <v>-2692</v>
          </cell>
        </row>
        <row r="1329">
          <cell r="O1329">
            <v>0</v>
          </cell>
          <cell r="P1329">
            <v>-90</v>
          </cell>
        </row>
        <row r="1329">
          <cell r="S1329">
            <v>0</v>
          </cell>
          <cell r="T1329">
            <v>0</v>
          </cell>
          <cell r="U1329">
            <v>2058</v>
          </cell>
          <cell r="V1329">
            <v>-0.574793388429752</v>
          </cell>
        </row>
        <row r="1329">
          <cell r="Y1329">
            <v>2058</v>
          </cell>
          <cell r="Z1329">
            <v>0</v>
          </cell>
          <cell r="AA1329">
            <v>2058</v>
          </cell>
        </row>
        <row r="1330">
          <cell r="B1330">
            <v>22902</v>
          </cell>
          <cell r="C1330" t="str">
            <v>   年初预留</v>
          </cell>
        </row>
        <row r="1330">
          <cell r="E1330">
            <v>4750</v>
          </cell>
          <cell r="F1330">
            <v>4750</v>
          </cell>
          <cell r="G1330">
            <v>0</v>
          </cell>
          <cell r="H1330">
            <v>0</v>
          </cell>
          <cell r="I1330">
            <v>0</v>
          </cell>
          <cell r="J1330">
            <v>-2692</v>
          </cell>
          <cell r="K1330">
            <v>-2692</v>
          </cell>
        </row>
        <row r="1330">
          <cell r="M1330">
            <v>-2692</v>
          </cell>
        </row>
        <row r="1330">
          <cell r="S1330">
            <v>0</v>
          </cell>
          <cell r="T1330">
            <v>0</v>
          </cell>
          <cell r="U1330">
            <v>2058</v>
          </cell>
          <cell r="V1330">
            <v>-0.566736842105263</v>
          </cell>
        </row>
        <row r="1330">
          <cell r="Y1330">
            <v>2058</v>
          </cell>
          <cell r="Z1330">
            <v>0</v>
          </cell>
          <cell r="AA1330">
            <v>2058</v>
          </cell>
        </row>
        <row r="1331">
          <cell r="B1331">
            <v>2290201</v>
          </cell>
          <cell r="C1331" t="str">
            <v>    年初预留</v>
          </cell>
        </row>
        <row r="1331">
          <cell r="G1331">
            <v>0</v>
          </cell>
        </row>
        <row r="1331">
          <cell r="J1331">
            <v>-2692</v>
          </cell>
          <cell r="K1331">
            <v>-2692</v>
          </cell>
        </row>
        <row r="1331">
          <cell r="M1331">
            <v>-2692</v>
          </cell>
        </row>
        <row r="1331">
          <cell r="S1331">
            <v>0</v>
          </cell>
        </row>
        <row r="1331">
          <cell r="Z1331">
            <v>0</v>
          </cell>
          <cell r="AA1331">
            <v>0</v>
          </cell>
        </row>
        <row r="1332">
          <cell r="B1332">
            <v>22999</v>
          </cell>
          <cell r="C1332" t="str">
            <v>   其他支出</v>
          </cell>
          <cell r="D1332">
            <v>462</v>
          </cell>
          <cell r="E1332">
            <v>90</v>
          </cell>
          <cell r="F1332">
            <v>90</v>
          </cell>
          <cell r="G1332">
            <v>0</v>
          </cell>
          <cell r="H1332">
            <v>0</v>
          </cell>
          <cell r="I1332">
            <v>0</v>
          </cell>
          <cell r="J1332">
            <v>-90</v>
          </cell>
          <cell r="K1332">
            <v>-90</v>
          </cell>
        </row>
        <row r="1332">
          <cell r="M1332">
            <v>0</v>
          </cell>
        </row>
        <row r="1332">
          <cell r="O1332">
            <v>0</v>
          </cell>
          <cell r="P1332">
            <v>-90</v>
          </cell>
        </row>
        <row r="1332">
          <cell r="S1332">
            <v>0</v>
          </cell>
          <cell r="T1332">
            <v>0</v>
          </cell>
          <cell r="U1332">
            <v>0</v>
          </cell>
          <cell r="V1332">
            <v>-1</v>
          </cell>
        </row>
        <row r="1332">
          <cell r="Y1332">
            <v>0</v>
          </cell>
          <cell r="Z1332">
            <v>0</v>
          </cell>
          <cell r="AA1332">
            <v>0</v>
          </cell>
        </row>
        <row r="1333">
          <cell r="B1333">
            <v>2299999</v>
          </cell>
          <cell r="C1333" t="str">
            <v>    其他支出</v>
          </cell>
          <cell r="D1333">
            <v>462</v>
          </cell>
          <cell r="E1333">
            <v>90</v>
          </cell>
          <cell r="F1333">
            <v>90</v>
          </cell>
          <cell r="G1333">
            <v>0</v>
          </cell>
        </row>
        <row r="1333">
          <cell r="J1333">
            <v>-90</v>
          </cell>
          <cell r="K1333">
            <v>-90</v>
          </cell>
        </row>
        <row r="1333">
          <cell r="P1333">
            <v>-90</v>
          </cell>
        </row>
        <row r="1333">
          <cell r="S1333">
            <v>0</v>
          </cell>
        </row>
        <row r="1333">
          <cell r="U1333">
            <v>0</v>
          </cell>
        </row>
        <row r="1333">
          <cell r="Y1333">
            <v>0</v>
          </cell>
          <cell r="Z1333">
            <v>0</v>
          </cell>
          <cell r="AA133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封面"/>
      <sheetName val="目录"/>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1"/>
      <sheetName val="20-2"/>
      <sheetName val="21"/>
      <sheetName val="22-1"/>
      <sheetName val="2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s>
    <sheetDataSet>
      <sheetData sheetId="0">
        <row r="7">
          <cell r="B7">
            <v>44927</v>
          </cell>
        </row>
      </sheetData>
      <sheetData sheetId="1"/>
      <sheetData sheetId="2"/>
      <sheetData sheetId="3">
        <row r="5">
          <cell r="A5">
            <v>201</v>
          </cell>
        </row>
        <row r="6">
          <cell r="A6">
            <v>202</v>
          </cell>
        </row>
        <row r="7">
          <cell r="A7">
            <v>203</v>
          </cell>
        </row>
        <row r="8">
          <cell r="A8">
            <v>204</v>
          </cell>
        </row>
        <row r="9">
          <cell r="A9">
            <v>205</v>
          </cell>
        </row>
        <row r="10">
          <cell r="A10">
            <v>206</v>
          </cell>
        </row>
        <row r="11">
          <cell r="A11">
            <v>207</v>
          </cell>
        </row>
        <row r="12">
          <cell r="A12">
            <v>208</v>
          </cell>
        </row>
        <row r="13">
          <cell r="A13">
            <v>210</v>
          </cell>
        </row>
        <row r="14">
          <cell r="A14">
            <v>211</v>
          </cell>
        </row>
        <row r="15">
          <cell r="A15">
            <v>212</v>
          </cell>
        </row>
        <row r="16">
          <cell r="A16">
            <v>213</v>
          </cell>
        </row>
        <row r="17">
          <cell r="A17">
            <v>214</v>
          </cell>
        </row>
        <row r="18">
          <cell r="A18">
            <v>215</v>
          </cell>
        </row>
        <row r="19">
          <cell r="A19">
            <v>216</v>
          </cell>
        </row>
        <row r="20">
          <cell r="A20">
            <v>217</v>
          </cell>
        </row>
        <row r="21">
          <cell r="A21">
            <v>219</v>
          </cell>
        </row>
        <row r="22">
          <cell r="A22">
            <v>220</v>
          </cell>
        </row>
        <row r="23">
          <cell r="A23">
            <v>221</v>
          </cell>
        </row>
        <row r="24">
          <cell r="A24">
            <v>222</v>
          </cell>
        </row>
        <row r="25">
          <cell r="A25">
            <v>224</v>
          </cell>
        </row>
        <row r="26">
          <cell r="A26">
            <v>227</v>
          </cell>
        </row>
        <row r="27">
          <cell r="A27">
            <v>232</v>
          </cell>
        </row>
        <row r="28">
          <cell r="A28">
            <v>233</v>
          </cell>
        </row>
        <row r="29">
          <cell r="A29">
            <v>229</v>
          </cell>
        </row>
      </sheetData>
      <sheetData sheetId="4">
        <row r="5">
          <cell r="B5">
            <v>201</v>
          </cell>
        </row>
        <row r="5">
          <cell r="D5">
            <v>25427</v>
          </cell>
          <cell r="E5">
            <v>25277</v>
          </cell>
        </row>
        <row r="5">
          <cell r="G5">
            <v>30864</v>
          </cell>
        </row>
        <row r="6">
          <cell r="B6">
            <v>20101</v>
          </cell>
        </row>
        <row r="6">
          <cell r="D6">
            <v>1213</v>
          </cell>
          <cell r="E6">
            <v>1360</v>
          </cell>
        </row>
        <row r="6">
          <cell r="G6">
            <v>1317</v>
          </cell>
        </row>
        <row r="7">
          <cell r="B7">
            <v>2010101</v>
          </cell>
        </row>
        <row r="7">
          <cell r="D7">
            <v>805</v>
          </cell>
          <cell r="E7">
            <v>873</v>
          </cell>
        </row>
        <row r="7">
          <cell r="G7">
            <v>904</v>
          </cell>
        </row>
        <row r="8">
          <cell r="B8">
            <v>2010102</v>
          </cell>
        </row>
        <row r="8">
          <cell r="E8">
            <v>9</v>
          </cell>
        </row>
        <row r="8">
          <cell r="G8">
            <v>3</v>
          </cell>
        </row>
        <row r="9">
          <cell r="B9">
            <v>2010103</v>
          </cell>
        </row>
        <row r="9">
          <cell r="E9">
            <v>0</v>
          </cell>
        </row>
        <row r="9">
          <cell r="G9">
            <v>0</v>
          </cell>
        </row>
        <row r="10">
          <cell r="B10">
            <v>2010104</v>
          </cell>
        </row>
        <row r="10">
          <cell r="D10">
            <v>28</v>
          </cell>
          <cell r="E10">
            <v>55</v>
          </cell>
        </row>
        <row r="10">
          <cell r="G10">
            <v>55</v>
          </cell>
        </row>
        <row r="11">
          <cell r="B11">
            <v>2010105</v>
          </cell>
        </row>
        <row r="11">
          <cell r="E11">
            <v>2</v>
          </cell>
        </row>
        <row r="11">
          <cell r="G11">
            <v>0</v>
          </cell>
        </row>
        <row r="12">
          <cell r="B12">
            <v>2010106</v>
          </cell>
        </row>
        <row r="12">
          <cell r="E12">
            <v>0</v>
          </cell>
        </row>
        <row r="12">
          <cell r="G12">
            <v>0</v>
          </cell>
        </row>
        <row r="13">
          <cell r="B13">
            <v>2010107</v>
          </cell>
        </row>
        <row r="13">
          <cell r="D13">
            <v>56</v>
          </cell>
          <cell r="E13">
            <v>5</v>
          </cell>
        </row>
        <row r="13">
          <cell r="G13">
            <v>5</v>
          </cell>
        </row>
        <row r="14">
          <cell r="B14">
            <v>2010108</v>
          </cell>
        </row>
        <row r="14">
          <cell r="D14">
            <v>324</v>
          </cell>
          <cell r="E14">
            <v>416</v>
          </cell>
        </row>
        <row r="14">
          <cell r="G14">
            <v>350</v>
          </cell>
        </row>
        <row r="15">
          <cell r="B15">
            <v>2010109</v>
          </cell>
        </row>
        <row r="15">
          <cell r="E15">
            <v>0</v>
          </cell>
        </row>
        <row r="15">
          <cell r="G15">
            <v>0</v>
          </cell>
        </row>
        <row r="16">
          <cell r="B16">
            <v>2010150</v>
          </cell>
        </row>
        <row r="16">
          <cell r="E16">
            <v>0</v>
          </cell>
        </row>
        <row r="16">
          <cell r="G16">
            <v>0</v>
          </cell>
        </row>
        <row r="17">
          <cell r="B17">
            <v>2010199</v>
          </cell>
        </row>
        <row r="17">
          <cell r="E17">
            <v>0</v>
          </cell>
        </row>
        <row r="17">
          <cell r="G17">
            <v>0</v>
          </cell>
        </row>
        <row r="18">
          <cell r="B18">
            <v>20102</v>
          </cell>
        </row>
        <row r="18">
          <cell r="D18">
            <v>930</v>
          </cell>
          <cell r="E18">
            <v>1291</v>
          </cell>
        </row>
        <row r="18">
          <cell r="G18">
            <v>1106</v>
          </cell>
        </row>
        <row r="19">
          <cell r="B19">
            <v>2010201</v>
          </cell>
        </row>
        <row r="19">
          <cell r="D19">
            <v>661</v>
          </cell>
          <cell r="E19">
            <v>729</v>
          </cell>
        </row>
        <row r="19">
          <cell r="G19">
            <v>793</v>
          </cell>
        </row>
        <row r="20">
          <cell r="B20">
            <v>2010202</v>
          </cell>
        </row>
        <row r="20">
          <cell r="D20">
            <v>142</v>
          </cell>
          <cell r="E20">
            <v>190</v>
          </cell>
        </row>
        <row r="20">
          <cell r="G20">
            <v>190</v>
          </cell>
        </row>
        <row r="21">
          <cell r="B21">
            <v>2010203</v>
          </cell>
        </row>
        <row r="21">
          <cell r="E21">
            <v>190</v>
          </cell>
        </row>
        <row r="21">
          <cell r="G21">
            <v>0</v>
          </cell>
        </row>
        <row r="22">
          <cell r="B22">
            <v>2010204</v>
          </cell>
        </row>
        <row r="22">
          <cell r="D22">
            <v>30</v>
          </cell>
          <cell r="E22">
            <v>75</v>
          </cell>
        </row>
        <row r="22">
          <cell r="G22">
            <v>53</v>
          </cell>
        </row>
        <row r="23">
          <cell r="B23">
            <v>2010205</v>
          </cell>
        </row>
        <row r="23">
          <cell r="E23">
            <v>20</v>
          </cell>
        </row>
        <row r="23">
          <cell r="G23">
            <v>21</v>
          </cell>
        </row>
        <row r="24">
          <cell r="B24">
            <v>2010206</v>
          </cell>
        </row>
        <row r="24">
          <cell r="E24">
            <v>32</v>
          </cell>
        </row>
        <row r="24">
          <cell r="G24">
            <v>32</v>
          </cell>
        </row>
        <row r="25">
          <cell r="B25">
            <v>2010250</v>
          </cell>
        </row>
        <row r="25">
          <cell r="E25">
            <v>0</v>
          </cell>
        </row>
        <row r="25">
          <cell r="G25">
            <v>0</v>
          </cell>
        </row>
        <row r="26">
          <cell r="B26">
            <v>2010299</v>
          </cell>
        </row>
        <row r="26">
          <cell r="D26">
            <v>97</v>
          </cell>
          <cell r="E26">
            <v>55</v>
          </cell>
        </row>
        <row r="26">
          <cell r="G26">
            <v>17</v>
          </cell>
        </row>
        <row r="27">
          <cell r="B27">
            <v>20103</v>
          </cell>
        </row>
        <row r="27">
          <cell r="D27">
            <v>13444</v>
          </cell>
          <cell r="E27">
            <v>5402</v>
          </cell>
        </row>
        <row r="27">
          <cell r="G27">
            <v>4711</v>
          </cell>
        </row>
        <row r="28">
          <cell r="B28">
            <v>2010301</v>
          </cell>
        </row>
        <row r="28">
          <cell r="D28">
            <v>3166</v>
          </cell>
          <cell r="E28">
            <v>3174</v>
          </cell>
        </row>
        <row r="28">
          <cell r="G28">
            <v>3329</v>
          </cell>
        </row>
        <row r="29">
          <cell r="B29">
            <v>2010302</v>
          </cell>
        </row>
        <row r="29">
          <cell r="D29">
            <v>632</v>
          </cell>
          <cell r="E29">
            <v>1059</v>
          </cell>
        </row>
        <row r="29">
          <cell r="G29">
            <v>245</v>
          </cell>
        </row>
        <row r="30">
          <cell r="B30">
            <v>2010303</v>
          </cell>
        </row>
        <row r="30">
          <cell r="D30">
            <v>9</v>
          </cell>
          <cell r="E30">
            <v>434</v>
          </cell>
        </row>
        <row r="30">
          <cell r="G30">
            <v>483</v>
          </cell>
        </row>
        <row r="31">
          <cell r="B31">
            <v>2010304</v>
          </cell>
        </row>
        <row r="31">
          <cell r="E31">
            <v>0</v>
          </cell>
        </row>
        <row r="31">
          <cell r="G31">
            <v>0</v>
          </cell>
        </row>
        <row r="32">
          <cell r="B32">
            <v>2010305</v>
          </cell>
        </row>
        <row r="32">
          <cell r="E32">
            <v>0</v>
          </cell>
        </row>
        <row r="32">
          <cell r="G32">
            <v>0</v>
          </cell>
        </row>
        <row r="33">
          <cell r="B33">
            <v>2010306</v>
          </cell>
        </row>
        <row r="33">
          <cell r="E33">
            <v>0</v>
          </cell>
        </row>
        <row r="33">
          <cell r="G33">
            <v>0</v>
          </cell>
        </row>
        <row r="34">
          <cell r="B34">
            <v>2010308</v>
          </cell>
        </row>
        <row r="34">
          <cell r="D34">
            <v>2</v>
          </cell>
          <cell r="E34">
            <v>15</v>
          </cell>
        </row>
        <row r="34">
          <cell r="G34">
            <v>48</v>
          </cell>
        </row>
        <row r="35">
          <cell r="B35">
            <v>2010309</v>
          </cell>
        </row>
        <row r="35">
          <cell r="E35">
            <v>0</v>
          </cell>
        </row>
        <row r="35">
          <cell r="G35">
            <v>0</v>
          </cell>
        </row>
        <row r="36">
          <cell r="B36">
            <v>2010350</v>
          </cell>
        </row>
        <row r="36">
          <cell r="D36">
            <v>611</v>
          </cell>
          <cell r="E36">
            <v>231</v>
          </cell>
        </row>
        <row r="36">
          <cell r="G36">
            <v>263</v>
          </cell>
        </row>
        <row r="37">
          <cell r="B37">
            <v>2010399</v>
          </cell>
        </row>
        <row r="37">
          <cell r="D37">
            <v>9024</v>
          </cell>
          <cell r="E37">
            <v>489</v>
          </cell>
        </row>
        <row r="37">
          <cell r="G37">
            <v>343</v>
          </cell>
        </row>
        <row r="38">
          <cell r="B38">
            <v>20104</v>
          </cell>
        </row>
        <row r="38">
          <cell r="D38">
            <v>503</v>
          </cell>
          <cell r="E38">
            <v>554</v>
          </cell>
        </row>
        <row r="38">
          <cell r="G38">
            <v>508</v>
          </cell>
        </row>
        <row r="39">
          <cell r="B39">
            <v>2010401</v>
          </cell>
        </row>
        <row r="39">
          <cell r="D39">
            <v>382</v>
          </cell>
          <cell r="E39">
            <v>334</v>
          </cell>
        </row>
        <row r="39">
          <cell r="G39">
            <v>345</v>
          </cell>
        </row>
        <row r="40">
          <cell r="B40">
            <v>2010402</v>
          </cell>
        </row>
        <row r="40">
          <cell r="D40">
            <v>11</v>
          </cell>
          <cell r="E40">
            <v>9</v>
          </cell>
        </row>
        <row r="40">
          <cell r="G40">
            <v>9</v>
          </cell>
        </row>
        <row r="41">
          <cell r="B41">
            <v>2010403</v>
          </cell>
        </row>
        <row r="41">
          <cell r="E41">
            <v>0</v>
          </cell>
        </row>
        <row r="41">
          <cell r="G41">
            <v>0</v>
          </cell>
        </row>
        <row r="42">
          <cell r="B42">
            <v>2010404</v>
          </cell>
        </row>
        <row r="42">
          <cell r="E42">
            <v>56</v>
          </cell>
        </row>
        <row r="42">
          <cell r="G42">
            <v>0</v>
          </cell>
        </row>
        <row r="43">
          <cell r="B43">
            <v>2010405</v>
          </cell>
        </row>
        <row r="43">
          <cell r="E43">
            <v>0</v>
          </cell>
        </row>
        <row r="43">
          <cell r="G43">
            <v>8</v>
          </cell>
        </row>
        <row r="44">
          <cell r="B44">
            <v>2010406</v>
          </cell>
        </row>
        <row r="44">
          <cell r="E44">
            <v>0</v>
          </cell>
        </row>
        <row r="44">
          <cell r="G44">
            <v>0</v>
          </cell>
        </row>
        <row r="45">
          <cell r="B45">
            <v>2010407</v>
          </cell>
        </row>
        <row r="45">
          <cell r="E45">
            <v>0</v>
          </cell>
        </row>
        <row r="45">
          <cell r="G45">
            <v>0</v>
          </cell>
        </row>
        <row r="46">
          <cell r="B46">
            <v>2010408</v>
          </cell>
        </row>
        <row r="46">
          <cell r="D46">
            <v>3</v>
          </cell>
          <cell r="E46">
            <v>0</v>
          </cell>
        </row>
        <row r="46">
          <cell r="G46">
            <v>0</v>
          </cell>
        </row>
        <row r="47">
          <cell r="B47">
            <v>2010450</v>
          </cell>
        </row>
        <row r="47">
          <cell r="D47">
            <v>107</v>
          </cell>
          <cell r="E47">
            <v>134</v>
          </cell>
        </row>
        <row r="47">
          <cell r="G47">
            <v>142</v>
          </cell>
        </row>
        <row r="48">
          <cell r="B48">
            <v>2010499</v>
          </cell>
        </row>
        <row r="48">
          <cell r="E48">
            <v>21</v>
          </cell>
        </row>
        <row r="48">
          <cell r="G48">
            <v>4</v>
          </cell>
        </row>
        <row r="49">
          <cell r="B49">
            <v>20105</v>
          </cell>
        </row>
        <row r="49">
          <cell r="D49">
            <v>534</v>
          </cell>
          <cell r="E49">
            <v>574</v>
          </cell>
        </row>
        <row r="49">
          <cell r="G49">
            <v>631</v>
          </cell>
        </row>
        <row r="50">
          <cell r="B50">
            <v>2010501</v>
          </cell>
        </row>
        <row r="50">
          <cell r="D50">
            <v>297</v>
          </cell>
          <cell r="E50">
            <v>304</v>
          </cell>
        </row>
        <row r="50">
          <cell r="G50">
            <v>303</v>
          </cell>
        </row>
        <row r="51">
          <cell r="B51">
            <v>2010502</v>
          </cell>
        </row>
        <row r="51">
          <cell r="E51">
            <v>0</v>
          </cell>
        </row>
        <row r="51">
          <cell r="G51">
            <v>0</v>
          </cell>
        </row>
        <row r="52">
          <cell r="B52">
            <v>2010503</v>
          </cell>
        </row>
        <row r="52">
          <cell r="E52">
            <v>0</v>
          </cell>
        </row>
        <row r="52">
          <cell r="G52">
            <v>0</v>
          </cell>
        </row>
        <row r="53">
          <cell r="B53">
            <v>2010504</v>
          </cell>
        </row>
        <row r="53">
          <cell r="E53">
            <v>0</v>
          </cell>
        </row>
        <row r="53">
          <cell r="G53">
            <v>0</v>
          </cell>
        </row>
        <row r="54">
          <cell r="B54">
            <v>2010505</v>
          </cell>
        </row>
        <row r="54">
          <cell r="E54">
            <v>7</v>
          </cell>
        </row>
        <row r="54">
          <cell r="G54">
            <v>7</v>
          </cell>
        </row>
        <row r="55">
          <cell r="B55">
            <v>2010506</v>
          </cell>
        </row>
        <row r="55">
          <cell r="E55">
            <v>0</v>
          </cell>
        </row>
        <row r="55">
          <cell r="G55">
            <v>0</v>
          </cell>
        </row>
        <row r="56">
          <cell r="B56">
            <v>2010507</v>
          </cell>
        </row>
        <row r="56">
          <cell r="E56">
            <v>0</v>
          </cell>
        </row>
        <row r="56">
          <cell r="G56">
            <v>0</v>
          </cell>
        </row>
        <row r="57">
          <cell r="B57">
            <v>2010508</v>
          </cell>
        </row>
        <row r="57">
          <cell r="E57">
            <v>58</v>
          </cell>
        </row>
        <row r="57">
          <cell r="G57">
            <v>84</v>
          </cell>
        </row>
        <row r="58">
          <cell r="B58">
            <v>2010550</v>
          </cell>
        </row>
        <row r="58">
          <cell r="D58">
            <v>232</v>
          </cell>
          <cell r="E58">
            <v>205</v>
          </cell>
        </row>
        <row r="58">
          <cell r="G58">
            <v>237</v>
          </cell>
        </row>
        <row r="59">
          <cell r="B59">
            <v>2010599</v>
          </cell>
        </row>
        <row r="59">
          <cell r="D59">
            <v>5</v>
          </cell>
          <cell r="E59">
            <v>0</v>
          </cell>
        </row>
        <row r="59">
          <cell r="G59">
            <v>0</v>
          </cell>
        </row>
        <row r="60">
          <cell r="B60">
            <v>20106</v>
          </cell>
        </row>
        <row r="60">
          <cell r="D60">
            <v>1515</v>
          </cell>
          <cell r="E60">
            <v>1481</v>
          </cell>
        </row>
        <row r="60">
          <cell r="G60">
            <v>1580</v>
          </cell>
        </row>
        <row r="61">
          <cell r="B61">
            <v>2010601</v>
          </cell>
        </row>
        <row r="61">
          <cell r="D61">
            <v>1037</v>
          </cell>
          <cell r="E61">
            <v>807</v>
          </cell>
        </row>
        <row r="61">
          <cell r="G61">
            <v>850</v>
          </cell>
        </row>
        <row r="62">
          <cell r="B62">
            <v>2010602</v>
          </cell>
        </row>
        <row r="62">
          <cell r="E62">
            <v>0</v>
          </cell>
        </row>
        <row r="62">
          <cell r="G62">
            <v>0</v>
          </cell>
        </row>
        <row r="63">
          <cell r="B63">
            <v>2010603</v>
          </cell>
        </row>
        <row r="63">
          <cell r="E63">
            <v>0</v>
          </cell>
        </row>
        <row r="63">
          <cell r="G63">
            <v>0</v>
          </cell>
        </row>
        <row r="64">
          <cell r="B64">
            <v>2010604</v>
          </cell>
        </row>
        <row r="64">
          <cell r="E64">
            <v>0</v>
          </cell>
        </row>
        <row r="64">
          <cell r="G64">
            <v>0</v>
          </cell>
        </row>
        <row r="65">
          <cell r="B65">
            <v>2010605</v>
          </cell>
        </row>
        <row r="65">
          <cell r="E65">
            <v>0</v>
          </cell>
        </row>
        <row r="65">
          <cell r="G65">
            <v>0</v>
          </cell>
        </row>
        <row r="66">
          <cell r="B66">
            <v>2010606</v>
          </cell>
        </row>
        <row r="66">
          <cell r="E66">
            <v>0</v>
          </cell>
        </row>
        <row r="66">
          <cell r="G66">
            <v>0</v>
          </cell>
        </row>
        <row r="67">
          <cell r="B67">
            <v>2010607</v>
          </cell>
        </row>
        <row r="67">
          <cell r="D67">
            <v>29</v>
          </cell>
          <cell r="E67">
            <v>74</v>
          </cell>
        </row>
        <row r="67">
          <cell r="G67">
            <v>83</v>
          </cell>
        </row>
        <row r="68">
          <cell r="B68">
            <v>2010608</v>
          </cell>
        </row>
        <row r="68">
          <cell r="D68">
            <v>10</v>
          </cell>
          <cell r="E68">
            <v>50</v>
          </cell>
        </row>
        <row r="68">
          <cell r="G68">
            <v>45</v>
          </cell>
        </row>
        <row r="69">
          <cell r="B69">
            <v>2010650</v>
          </cell>
        </row>
        <row r="69">
          <cell r="D69">
            <v>407</v>
          </cell>
          <cell r="E69">
            <v>450</v>
          </cell>
        </row>
        <row r="69">
          <cell r="G69">
            <v>493</v>
          </cell>
        </row>
        <row r="70">
          <cell r="B70">
            <v>2010699</v>
          </cell>
        </row>
        <row r="70">
          <cell r="D70">
            <v>32</v>
          </cell>
          <cell r="E70">
            <v>100</v>
          </cell>
        </row>
        <row r="70">
          <cell r="G70">
            <v>109</v>
          </cell>
        </row>
        <row r="71">
          <cell r="B71">
            <v>20107</v>
          </cell>
        </row>
        <row r="71">
          <cell r="D71">
            <v>248</v>
          </cell>
          <cell r="E71">
            <v>300</v>
          </cell>
        </row>
        <row r="71">
          <cell r="G71">
            <v>241</v>
          </cell>
        </row>
        <row r="72">
          <cell r="B72">
            <v>2010701</v>
          </cell>
        </row>
        <row r="72">
          <cell r="E72">
            <v>0</v>
          </cell>
        </row>
        <row r="72">
          <cell r="G72">
            <v>0</v>
          </cell>
        </row>
        <row r="73">
          <cell r="B73">
            <v>2010702</v>
          </cell>
        </row>
        <row r="73">
          <cell r="E73">
            <v>0</v>
          </cell>
        </row>
        <row r="73">
          <cell r="G73">
            <v>0</v>
          </cell>
        </row>
        <row r="74">
          <cell r="B74">
            <v>2010703</v>
          </cell>
        </row>
        <row r="74">
          <cell r="E74">
            <v>0</v>
          </cell>
        </row>
        <row r="74">
          <cell r="G74">
            <v>0</v>
          </cell>
        </row>
        <row r="75">
          <cell r="B75">
            <v>2010709</v>
          </cell>
        </row>
        <row r="75">
          <cell r="E75">
            <v>0</v>
          </cell>
        </row>
        <row r="75">
          <cell r="G75">
            <v>0</v>
          </cell>
        </row>
        <row r="76">
          <cell r="B76">
            <v>2010710</v>
          </cell>
        </row>
        <row r="76">
          <cell r="E76">
            <v>0</v>
          </cell>
        </row>
        <row r="76">
          <cell r="G76">
            <v>0</v>
          </cell>
        </row>
        <row r="77">
          <cell r="B77">
            <v>2010750</v>
          </cell>
        </row>
        <row r="77">
          <cell r="E77">
            <v>0</v>
          </cell>
        </row>
        <row r="77">
          <cell r="G77">
            <v>0</v>
          </cell>
        </row>
        <row r="78">
          <cell r="B78">
            <v>2010799</v>
          </cell>
        </row>
        <row r="78">
          <cell r="D78">
            <v>248</v>
          </cell>
          <cell r="E78">
            <v>300</v>
          </cell>
        </row>
        <row r="78">
          <cell r="G78">
            <v>241</v>
          </cell>
        </row>
        <row r="79">
          <cell r="B79">
            <v>20108</v>
          </cell>
        </row>
        <row r="79">
          <cell r="D79">
            <v>44</v>
          </cell>
          <cell r="E79">
            <v>48</v>
          </cell>
        </row>
        <row r="79">
          <cell r="G79">
            <v>-272</v>
          </cell>
        </row>
        <row r="80">
          <cell r="B80">
            <v>2010801</v>
          </cell>
        </row>
        <row r="80">
          <cell r="D80">
            <v>27</v>
          </cell>
          <cell r="E80">
            <v>38</v>
          </cell>
        </row>
        <row r="80">
          <cell r="G80">
            <v>-7</v>
          </cell>
        </row>
        <row r="81">
          <cell r="B81">
            <v>2010802</v>
          </cell>
        </row>
        <row r="81">
          <cell r="E81">
            <v>0</v>
          </cell>
        </row>
        <row r="81">
          <cell r="G81">
            <v>0</v>
          </cell>
        </row>
        <row r="82">
          <cell r="B82">
            <v>2010803</v>
          </cell>
        </row>
        <row r="82">
          <cell r="E82">
            <v>0</v>
          </cell>
        </row>
        <row r="82">
          <cell r="G82">
            <v>0</v>
          </cell>
        </row>
        <row r="83">
          <cell r="B83">
            <v>2010804</v>
          </cell>
        </row>
        <row r="83">
          <cell r="E83">
            <v>10</v>
          </cell>
        </row>
        <row r="83">
          <cell r="G83">
            <v>-265</v>
          </cell>
        </row>
        <row r="84">
          <cell r="B84">
            <v>2010805</v>
          </cell>
        </row>
        <row r="84">
          <cell r="E84">
            <v>0</v>
          </cell>
        </row>
        <row r="84">
          <cell r="G84">
            <v>0</v>
          </cell>
        </row>
        <row r="85">
          <cell r="B85">
            <v>2010806</v>
          </cell>
        </row>
        <row r="85">
          <cell r="E85">
            <v>0</v>
          </cell>
        </row>
        <row r="85">
          <cell r="G85">
            <v>0</v>
          </cell>
        </row>
        <row r="86">
          <cell r="B86">
            <v>2010850</v>
          </cell>
        </row>
        <row r="86">
          <cell r="D86">
            <v>17</v>
          </cell>
          <cell r="E86">
            <v>0</v>
          </cell>
        </row>
        <row r="86">
          <cell r="G86">
            <v>0</v>
          </cell>
        </row>
        <row r="87">
          <cell r="B87">
            <v>2010899</v>
          </cell>
        </row>
        <row r="87">
          <cell r="E87">
            <v>0</v>
          </cell>
        </row>
        <row r="87">
          <cell r="G87">
            <v>0</v>
          </cell>
        </row>
        <row r="88">
          <cell r="B88">
            <v>20109</v>
          </cell>
        </row>
        <row r="88">
          <cell r="D88">
            <v>0</v>
          </cell>
          <cell r="E88">
            <v>0</v>
          </cell>
        </row>
        <row r="88">
          <cell r="G88">
            <v>0</v>
          </cell>
        </row>
        <row r="89">
          <cell r="B89">
            <v>2010901</v>
          </cell>
        </row>
        <row r="89">
          <cell r="E89">
            <v>0</v>
          </cell>
        </row>
        <row r="89">
          <cell r="G89">
            <v>0</v>
          </cell>
        </row>
        <row r="90">
          <cell r="B90">
            <v>2010902</v>
          </cell>
        </row>
        <row r="90">
          <cell r="E90">
            <v>0</v>
          </cell>
        </row>
        <row r="90">
          <cell r="G90">
            <v>0</v>
          </cell>
        </row>
        <row r="91">
          <cell r="B91">
            <v>2010903</v>
          </cell>
        </row>
        <row r="91">
          <cell r="E91">
            <v>0</v>
          </cell>
        </row>
        <row r="91">
          <cell r="G91">
            <v>0</v>
          </cell>
        </row>
        <row r="92">
          <cell r="B92">
            <v>2010905</v>
          </cell>
        </row>
        <row r="92">
          <cell r="E92">
            <v>0</v>
          </cell>
        </row>
        <row r="92">
          <cell r="G92">
            <v>0</v>
          </cell>
        </row>
        <row r="93">
          <cell r="B93">
            <v>2010907</v>
          </cell>
        </row>
        <row r="93">
          <cell r="E93">
            <v>0</v>
          </cell>
        </row>
        <row r="93">
          <cell r="G93">
            <v>0</v>
          </cell>
        </row>
        <row r="94">
          <cell r="B94">
            <v>2010908</v>
          </cell>
        </row>
        <row r="94">
          <cell r="E94">
            <v>0</v>
          </cell>
        </row>
        <row r="94">
          <cell r="G94">
            <v>0</v>
          </cell>
        </row>
        <row r="95">
          <cell r="B95">
            <v>2010909</v>
          </cell>
        </row>
        <row r="95">
          <cell r="E95">
            <v>0</v>
          </cell>
        </row>
        <row r="95">
          <cell r="G95">
            <v>0</v>
          </cell>
        </row>
        <row r="96">
          <cell r="B96">
            <v>2010910</v>
          </cell>
        </row>
        <row r="96">
          <cell r="E96">
            <v>0</v>
          </cell>
        </row>
        <row r="96">
          <cell r="G96">
            <v>0</v>
          </cell>
        </row>
        <row r="97">
          <cell r="B97">
            <v>2010911</v>
          </cell>
        </row>
        <row r="97">
          <cell r="E97">
            <v>0</v>
          </cell>
        </row>
        <row r="97">
          <cell r="G97">
            <v>0</v>
          </cell>
        </row>
        <row r="98">
          <cell r="B98">
            <v>2010912</v>
          </cell>
        </row>
        <row r="98">
          <cell r="E98">
            <v>0</v>
          </cell>
        </row>
        <row r="98">
          <cell r="G98">
            <v>0</v>
          </cell>
        </row>
        <row r="99">
          <cell r="B99">
            <v>2010950</v>
          </cell>
        </row>
        <row r="99">
          <cell r="E99">
            <v>0</v>
          </cell>
        </row>
        <row r="99">
          <cell r="G99">
            <v>0</v>
          </cell>
        </row>
        <row r="100">
          <cell r="B100">
            <v>2010999</v>
          </cell>
        </row>
        <row r="100">
          <cell r="E100">
            <v>0</v>
          </cell>
        </row>
        <row r="100">
          <cell r="G100">
            <v>0</v>
          </cell>
        </row>
        <row r="101">
          <cell r="B101">
            <v>20111</v>
          </cell>
        </row>
        <row r="101">
          <cell r="D101">
            <v>1418</v>
          </cell>
          <cell r="E101">
            <v>1438</v>
          </cell>
        </row>
        <row r="101">
          <cell r="G101">
            <v>1502</v>
          </cell>
        </row>
        <row r="102">
          <cell r="B102">
            <v>2011101</v>
          </cell>
        </row>
        <row r="102">
          <cell r="D102">
            <v>1418</v>
          </cell>
          <cell r="E102">
            <v>1438</v>
          </cell>
        </row>
        <row r="102">
          <cell r="G102">
            <v>1487</v>
          </cell>
        </row>
        <row r="103">
          <cell r="B103">
            <v>2011102</v>
          </cell>
        </row>
        <row r="103">
          <cell r="E103">
            <v>0</v>
          </cell>
        </row>
        <row r="103">
          <cell r="G103">
            <v>0</v>
          </cell>
        </row>
        <row r="104">
          <cell r="B104">
            <v>2011103</v>
          </cell>
        </row>
        <row r="104">
          <cell r="E104">
            <v>0</v>
          </cell>
        </row>
        <row r="104">
          <cell r="G104">
            <v>0</v>
          </cell>
        </row>
        <row r="105">
          <cell r="B105">
            <v>2011104</v>
          </cell>
        </row>
        <row r="105">
          <cell r="E105">
            <v>0</v>
          </cell>
        </row>
        <row r="105">
          <cell r="G105">
            <v>0</v>
          </cell>
        </row>
        <row r="106">
          <cell r="B106">
            <v>2011105</v>
          </cell>
        </row>
        <row r="106">
          <cell r="E106">
            <v>0</v>
          </cell>
        </row>
        <row r="106">
          <cell r="G106">
            <v>0</v>
          </cell>
        </row>
        <row r="107">
          <cell r="B107">
            <v>2011106</v>
          </cell>
        </row>
        <row r="107">
          <cell r="E107">
            <v>0</v>
          </cell>
        </row>
        <row r="107">
          <cell r="G107">
            <v>0</v>
          </cell>
        </row>
        <row r="108">
          <cell r="B108">
            <v>2011150</v>
          </cell>
        </row>
        <row r="108">
          <cell r="E108">
            <v>0</v>
          </cell>
        </row>
        <row r="108">
          <cell r="G108">
            <v>0</v>
          </cell>
        </row>
        <row r="109">
          <cell r="B109">
            <v>2011199</v>
          </cell>
        </row>
        <row r="109">
          <cell r="E109">
            <v>0</v>
          </cell>
        </row>
        <row r="109">
          <cell r="G109">
            <v>15</v>
          </cell>
        </row>
        <row r="110">
          <cell r="B110">
            <v>20113</v>
          </cell>
        </row>
        <row r="110">
          <cell r="D110">
            <v>179</v>
          </cell>
          <cell r="E110">
            <v>411</v>
          </cell>
        </row>
        <row r="110">
          <cell r="G110">
            <v>166</v>
          </cell>
        </row>
        <row r="111">
          <cell r="B111">
            <v>2011301</v>
          </cell>
        </row>
        <row r="111">
          <cell r="D111">
            <v>174</v>
          </cell>
          <cell r="E111">
            <v>154</v>
          </cell>
        </row>
        <row r="111">
          <cell r="G111">
            <v>159</v>
          </cell>
        </row>
        <row r="112">
          <cell r="B112">
            <v>2011302</v>
          </cell>
        </row>
        <row r="112">
          <cell r="E112">
            <v>0</v>
          </cell>
        </row>
        <row r="112">
          <cell r="G112">
            <v>0</v>
          </cell>
        </row>
        <row r="113">
          <cell r="B113">
            <v>2011303</v>
          </cell>
        </row>
        <row r="113">
          <cell r="E113">
            <v>0</v>
          </cell>
        </row>
        <row r="113">
          <cell r="G113">
            <v>0</v>
          </cell>
        </row>
        <row r="114">
          <cell r="B114">
            <v>2011304</v>
          </cell>
        </row>
        <row r="114">
          <cell r="E114">
            <v>0</v>
          </cell>
        </row>
        <row r="114">
          <cell r="G114">
            <v>0</v>
          </cell>
        </row>
        <row r="115">
          <cell r="B115">
            <v>2011305</v>
          </cell>
        </row>
        <row r="115">
          <cell r="E115">
            <v>0</v>
          </cell>
        </row>
        <row r="115">
          <cell r="G115">
            <v>0</v>
          </cell>
        </row>
        <row r="116">
          <cell r="B116">
            <v>2011306</v>
          </cell>
        </row>
        <row r="116">
          <cell r="E116">
            <v>0</v>
          </cell>
        </row>
        <row r="116">
          <cell r="G116">
            <v>0</v>
          </cell>
        </row>
        <row r="117">
          <cell r="B117">
            <v>2011307</v>
          </cell>
        </row>
        <row r="117">
          <cell r="E117">
            <v>0</v>
          </cell>
        </row>
        <row r="117">
          <cell r="G117">
            <v>0</v>
          </cell>
        </row>
        <row r="118">
          <cell r="B118">
            <v>2011308</v>
          </cell>
        </row>
        <row r="118">
          <cell r="E118">
            <v>252</v>
          </cell>
        </row>
        <row r="118">
          <cell r="G118">
            <v>7</v>
          </cell>
        </row>
        <row r="119">
          <cell r="B119">
            <v>2011350</v>
          </cell>
        </row>
        <row r="119">
          <cell r="E119">
            <v>0</v>
          </cell>
        </row>
        <row r="119">
          <cell r="G119">
            <v>0</v>
          </cell>
        </row>
        <row r="120">
          <cell r="B120">
            <v>2011399</v>
          </cell>
        </row>
        <row r="120">
          <cell r="D120">
            <v>5</v>
          </cell>
          <cell r="E120">
            <v>5</v>
          </cell>
        </row>
        <row r="120">
          <cell r="G120">
            <v>0</v>
          </cell>
        </row>
        <row r="121">
          <cell r="B121">
            <v>20114</v>
          </cell>
        </row>
        <row r="121">
          <cell r="D121">
            <v>0</v>
          </cell>
          <cell r="E121">
            <v>0</v>
          </cell>
        </row>
        <row r="121">
          <cell r="G121">
            <v>0</v>
          </cell>
        </row>
        <row r="122">
          <cell r="B122">
            <v>2011401</v>
          </cell>
        </row>
        <row r="122">
          <cell r="E122">
            <v>0</v>
          </cell>
        </row>
        <row r="122">
          <cell r="G122">
            <v>0</v>
          </cell>
        </row>
        <row r="123">
          <cell r="B123">
            <v>2011402</v>
          </cell>
        </row>
        <row r="123">
          <cell r="E123">
            <v>0</v>
          </cell>
        </row>
        <row r="123">
          <cell r="G123">
            <v>0</v>
          </cell>
        </row>
        <row r="124">
          <cell r="B124">
            <v>2011403</v>
          </cell>
        </row>
        <row r="124">
          <cell r="E124">
            <v>0</v>
          </cell>
        </row>
        <row r="124">
          <cell r="G124">
            <v>0</v>
          </cell>
        </row>
        <row r="125">
          <cell r="B125">
            <v>2011404</v>
          </cell>
        </row>
        <row r="125">
          <cell r="E125">
            <v>0</v>
          </cell>
        </row>
        <row r="125">
          <cell r="G125">
            <v>0</v>
          </cell>
        </row>
        <row r="126">
          <cell r="B126">
            <v>2011405</v>
          </cell>
        </row>
        <row r="126">
          <cell r="E126">
            <v>0</v>
          </cell>
        </row>
        <row r="126">
          <cell r="G126">
            <v>0</v>
          </cell>
        </row>
        <row r="127">
          <cell r="B127">
            <v>2011408</v>
          </cell>
        </row>
        <row r="127">
          <cell r="E127">
            <v>0</v>
          </cell>
        </row>
        <row r="127">
          <cell r="G127">
            <v>0</v>
          </cell>
        </row>
        <row r="128">
          <cell r="B128">
            <v>2011409</v>
          </cell>
        </row>
        <row r="128">
          <cell r="E128">
            <v>0</v>
          </cell>
        </row>
        <row r="128">
          <cell r="G128">
            <v>0</v>
          </cell>
        </row>
        <row r="129">
          <cell r="B129">
            <v>2011410</v>
          </cell>
        </row>
        <row r="129">
          <cell r="E129">
            <v>0</v>
          </cell>
        </row>
        <row r="129">
          <cell r="G129">
            <v>0</v>
          </cell>
        </row>
        <row r="130">
          <cell r="B130">
            <v>2011411</v>
          </cell>
        </row>
        <row r="130">
          <cell r="E130">
            <v>0</v>
          </cell>
        </row>
        <row r="130">
          <cell r="G130">
            <v>0</v>
          </cell>
        </row>
        <row r="131">
          <cell r="B131">
            <v>2011450</v>
          </cell>
        </row>
        <row r="131">
          <cell r="E131">
            <v>0</v>
          </cell>
        </row>
        <row r="131">
          <cell r="G131">
            <v>0</v>
          </cell>
        </row>
        <row r="132">
          <cell r="B132">
            <v>2011499</v>
          </cell>
        </row>
        <row r="132">
          <cell r="E132">
            <v>0</v>
          </cell>
        </row>
        <row r="132">
          <cell r="G132">
            <v>0</v>
          </cell>
        </row>
        <row r="133">
          <cell r="B133">
            <v>20123</v>
          </cell>
        </row>
        <row r="133">
          <cell r="D133">
            <v>198</v>
          </cell>
          <cell r="E133">
            <v>23</v>
          </cell>
        </row>
        <row r="133">
          <cell r="G133">
            <v>205</v>
          </cell>
        </row>
        <row r="134">
          <cell r="B134">
            <v>2012301</v>
          </cell>
        </row>
        <row r="134">
          <cell r="E134">
            <v>0</v>
          </cell>
        </row>
        <row r="134">
          <cell r="G134">
            <v>0</v>
          </cell>
        </row>
        <row r="135">
          <cell r="B135">
            <v>2012302</v>
          </cell>
        </row>
        <row r="135">
          <cell r="E135">
            <v>0</v>
          </cell>
        </row>
        <row r="135">
          <cell r="G135">
            <v>0</v>
          </cell>
        </row>
        <row r="136">
          <cell r="B136">
            <v>2012303</v>
          </cell>
        </row>
        <row r="136">
          <cell r="E136">
            <v>0</v>
          </cell>
        </row>
        <row r="136">
          <cell r="G136">
            <v>0</v>
          </cell>
        </row>
        <row r="137">
          <cell r="B137">
            <v>2012304</v>
          </cell>
        </row>
        <row r="137">
          <cell r="E137">
            <v>20</v>
          </cell>
        </row>
        <row r="137">
          <cell r="G137">
            <v>202</v>
          </cell>
        </row>
        <row r="138">
          <cell r="B138">
            <v>2012350</v>
          </cell>
        </row>
        <row r="138">
          <cell r="E138">
            <v>0</v>
          </cell>
        </row>
        <row r="138">
          <cell r="G138">
            <v>0</v>
          </cell>
        </row>
        <row r="139">
          <cell r="B139">
            <v>2012399</v>
          </cell>
        </row>
        <row r="139">
          <cell r="D139">
            <v>198</v>
          </cell>
          <cell r="E139">
            <v>3</v>
          </cell>
        </row>
        <row r="139">
          <cell r="G139">
            <v>3</v>
          </cell>
        </row>
        <row r="140">
          <cell r="B140">
            <v>20125</v>
          </cell>
        </row>
        <row r="140">
          <cell r="D140">
            <v>0</v>
          </cell>
          <cell r="E140">
            <v>0</v>
          </cell>
        </row>
        <row r="140">
          <cell r="G140">
            <v>0</v>
          </cell>
        </row>
        <row r="141">
          <cell r="B141">
            <v>2012501</v>
          </cell>
        </row>
        <row r="141">
          <cell r="E141">
            <v>0</v>
          </cell>
        </row>
        <row r="141">
          <cell r="G141">
            <v>0</v>
          </cell>
        </row>
        <row r="142">
          <cell r="B142">
            <v>2012502</v>
          </cell>
        </row>
        <row r="142">
          <cell r="E142">
            <v>0</v>
          </cell>
        </row>
        <row r="142">
          <cell r="G142">
            <v>0</v>
          </cell>
        </row>
        <row r="143">
          <cell r="B143">
            <v>2012503</v>
          </cell>
        </row>
        <row r="143">
          <cell r="E143">
            <v>0</v>
          </cell>
        </row>
        <row r="143">
          <cell r="G143">
            <v>0</v>
          </cell>
        </row>
        <row r="144">
          <cell r="B144">
            <v>2012504</v>
          </cell>
        </row>
        <row r="144">
          <cell r="E144">
            <v>0</v>
          </cell>
        </row>
        <row r="144">
          <cell r="G144">
            <v>0</v>
          </cell>
        </row>
        <row r="145">
          <cell r="B145">
            <v>2012505</v>
          </cell>
        </row>
        <row r="145">
          <cell r="E145">
            <v>0</v>
          </cell>
        </row>
        <row r="145">
          <cell r="G145">
            <v>0</v>
          </cell>
        </row>
        <row r="146">
          <cell r="B146">
            <v>2012550</v>
          </cell>
        </row>
        <row r="146">
          <cell r="E146">
            <v>0</v>
          </cell>
        </row>
        <row r="146">
          <cell r="G146">
            <v>0</v>
          </cell>
        </row>
        <row r="147">
          <cell r="B147">
            <v>2012599</v>
          </cell>
        </row>
        <row r="147">
          <cell r="E147">
            <v>0</v>
          </cell>
        </row>
        <row r="147">
          <cell r="G147">
            <v>0</v>
          </cell>
        </row>
        <row r="148">
          <cell r="B148">
            <v>20126</v>
          </cell>
        </row>
        <row r="148">
          <cell r="D148">
            <v>114</v>
          </cell>
          <cell r="E148">
            <v>127</v>
          </cell>
        </row>
        <row r="148">
          <cell r="G148">
            <v>66</v>
          </cell>
        </row>
        <row r="149">
          <cell r="B149">
            <v>2012601</v>
          </cell>
        </row>
        <row r="149">
          <cell r="D149">
            <v>86</v>
          </cell>
          <cell r="E149">
            <v>99</v>
          </cell>
        </row>
        <row r="149">
          <cell r="G149">
            <v>101</v>
          </cell>
        </row>
        <row r="150">
          <cell r="B150">
            <v>2012602</v>
          </cell>
        </row>
        <row r="150">
          <cell r="E150">
            <v>0</v>
          </cell>
        </row>
        <row r="150">
          <cell r="G150">
            <v>0</v>
          </cell>
        </row>
        <row r="151">
          <cell r="B151">
            <v>2012603</v>
          </cell>
        </row>
        <row r="151">
          <cell r="E151">
            <v>0</v>
          </cell>
        </row>
        <row r="151">
          <cell r="G151">
            <v>0</v>
          </cell>
        </row>
        <row r="152">
          <cell r="B152">
            <v>2012604</v>
          </cell>
        </row>
        <row r="152">
          <cell r="D152">
            <v>18</v>
          </cell>
          <cell r="E152">
            <v>0</v>
          </cell>
        </row>
        <row r="152">
          <cell r="G152">
            <v>0</v>
          </cell>
        </row>
        <row r="153">
          <cell r="B153">
            <v>2012699</v>
          </cell>
        </row>
        <row r="153">
          <cell r="D153">
            <v>10</v>
          </cell>
          <cell r="E153">
            <v>28</v>
          </cell>
        </row>
        <row r="153">
          <cell r="G153">
            <v>-35</v>
          </cell>
        </row>
        <row r="154">
          <cell r="B154">
            <v>20128</v>
          </cell>
        </row>
        <row r="154">
          <cell r="D154">
            <v>71</v>
          </cell>
          <cell r="E154">
            <v>54</v>
          </cell>
        </row>
        <row r="154">
          <cell r="G154">
            <v>57</v>
          </cell>
        </row>
        <row r="155">
          <cell r="B155">
            <v>2012801</v>
          </cell>
        </row>
        <row r="155">
          <cell r="D155">
            <v>71</v>
          </cell>
          <cell r="E155">
            <v>50</v>
          </cell>
        </row>
        <row r="155">
          <cell r="G155">
            <v>53</v>
          </cell>
        </row>
        <row r="156">
          <cell r="B156">
            <v>2012802</v>
          </cell>
        </row>
        <row r="156">
          <cell r="E156">
            <v>0</v>
          </cell>
        </row>
        <row r="156">
          <cell r="G156">
            <v>0</v>
          </cell>
        </row>
        <row r="157">
          <cell r="B157">
            <v>2012803</v>
          </cell>
        </row>
        <row r="157">
          <cell r="E157">
            <v>0</v>
          </cell>
        </row>
        <row r="157">
          <cell r="G157">
            <v>0</v>
          </cell>
        </row>
        <row r="158">
          <cell r="B158">
            <v>2012804</v>
          </cell>
        </row>
        <row r="158">
          <cell r="E158">
            <v>0</v>
          </cell>
        </row>
        <row r="158">
          <cell r="G158">
            <v>0</v>
          </cell>
        </row>
        <row r="159">
          <cell r="B159">
            <v>2012850</v>
          </cell>
        </row>
        <row r="159">
          <cell r="E159">
            <v>0</v>
          </cell>
        </row>
        <row r="159">
          <cell r="G159">
            <v>0</v>
          </cell>
        </row>
        <row r="160">
          <cell r="B160">
            <v>2012899</v>
          </cell>
        </row>
        <row r="160">
          <cell r="E160">
            <v>4</v>
          </cell>
        </row>
        <row r="160">
          <cell r="G160">
            <v>4</v>
          </cell>
        </row>
        <row r="161">
          <cell r="B161">
            <v>20129</v>
          </cell>
        </row>
        <row r="161">
          <cell r="D161">
            <v>375</v>
          </cell>
          <cell r="E161">
            <v>443</v>
          </cell>
        </row>
        <row r="161">
          <cell r="G161">
            <v>340</v>
          </cell>
        </row>
        <row r="162">
          <cell r="B162">
            <v>2012901</v>
          </cell>
        </row>
        <row r="162">
          <cell r="D162">
            <v>250</v>
          </cell>
          <cell r="E162">
            <v>227</v>
          </cell>
        </row>
        <row r="162">
          <cell r="G162">
            <v>246</v>
          </cell>
        </row>
        <row r="163">
          <cell r="B163">
            <v>2012902</v>
          </cell>
        </row>
        <row r="163">
          <cell r="D163">
            <v>6</v>
          </cell>
          <cell r="E163">
            <v>6</v>
          </cell>
        </row>
        <row r="163">
          <cell r="G163">
            <v>8</v>
          </cell>
        </row>
        <row r="164">
          <cell r="B164">
            <v>2012903</v>
          </cell>
        </row>
        <row r="164">
          <cell r="E164">
            <v>0</v>
          </cell>
        </row>
        <row r="164">
          <cell r="G164">
            <v>0</v>
          </cell>
        </row>
        <row r="165">
          <cell r="B165">
            <v>2012906</v>
          </cell>
        </row>
        <row r="165">
          <cell r="E165">
            <v>0</v>
          </cell>
        </row>
        <row r="165">
          <cell r="G165">
            <v>0</v>
          </cell>
        </row>
        <row r="166">
          <cell r="B166">
            <v>2012950</v>
          </cell>
        </row>
        <row r="166">
          <cell r="D166">
            <v>37</v>
          </cell>
          <cell r="E166">
            <v>42</v>
          </cell>
        </row>
        <row r="166">
          <cell r="G166">
            <v>44</v>
          </cell>
        </row>
        <row r="167">
          <cell r="B167">
            <v>2012999</v>
          </cell>
        </row>
        <row r="167">
          <cell r="D167">
            <v>82</v>
          </cell>
          <cell r="E167">
            <v>168</v>
          </cell>
        </row>
        <row r="167">
          <cell r="G167">
            <v>42</v>
          </cell>
        </row>
        <row r="168">
          <cell r="B168">
            <v>20131</v>
          </cell>
        </row>
        <row r="168">
          <cell r="D168">
            <v>1353</v>
          </cell>
          <cell r="E168">
            <v>1456</v>
          </cell>
        </row>
        <row r="168">
          <cell r="G168">
            <v>1462</v>
          </cell>
        </row>
        <row r="169">
          <cell r="B169">
            <v>2013101</v>
          </cell>
        </row>
        <row r="169">
          <cell r="D169">
            <v>1261</v>
          </cell>
          <cell r="E169">
            <v>1192</v>
          </cell>
        </row>
        <row r="169">
          <cell r="G169">
            <v>1213</v>
          </cell>
        </row>
        <row r="170">
          <cell r="B170">
            <v>2013102</v>
          </cell>
        </row>
        <row r="170">
          <cell r="D170">
            <v>4</v>
          </cell>
          <cell r="E170">
            <v>177</v>
          </cell>
        </row>
        <row r="170">
          <cell r="G170">
            <v>150</v>
          </cell>
        </row>
        <row r="171">
          <cell r="B171">
            <v>2013103</v>
          </cell>
        </row>
        <row r="171">
          <cell r="E171">
            <v>0</v>
          </cell>
        </row>
        <row r="171">
          <cell r="G171">
            <v>0</v>
          </cell>
        </row>
        <row r="172">
          <cell r="B172">
            <v>2013105</v>
          </cell>
        </row>
        <row r="172">
          <cell r="E172">
            <v>0</v>
          </cell>
        </row>
        <row r="172">
          <cell r="G172">
            <v>0</v>
          </cell>
        </row>
        <row r="173">
          <cell r="B173">
            <v>2013150</v>
          </cell>
        </row>
        <row r="173">
          <cell r="D173">
            <v>88</v>
          </cell>
          <cell r="E173">
            <v>86</v>
          </cell>
        </row>
        <row r="173">
          <cell r="G173">
            <v>98</v>
          </cell>
        </row>
        <row r="174">
          <cell r="B174">
            <v>2013199</v>
          </cell>
        </row>
        <row r="174">
          <cell r="E174">
            <v>1</v>
          </cell>
        </row>
        <row r="174">
          <cell r="G174">
            <v>1</v>
          </cell>
        </row>
        <row r="175">
          <cell r="B175">
            <v>20132</v>
          </cell>
        </row>
        <row r="175">
          <cell r="D175">
            <v>623</v>
          </cell>
          <cell r="E175">
            <v>1535</v>
          </cell>
        </row>
        <row r="175">
          <cell r="G175">
            <v>44</v>
          </cell>
        </row>
        <row r="176">
          <cell r="B176">
            <v>2013201</v>
          </cell>
        </row>
        <row r="176">
          <cell r="D176">
            <v>551</v>
          </cell>
          <cell r="E176">
            <v>728</v>
          </cell>
        </row>
        <row r="176">
          <cell r="G176">
            <v>730</v>
          </cell>
        </row>
        <row r="177">
          <cell r="B177">
            <v>2013202</v>
          </cell>
        </row>
        <row r="177">
          <cell r="D177">
            <v>72</v>
          </cell>
          <cell r="E177">
            <v>802</v>
          </cell>
        </row>
        <row r="177">
          <cell r="G177">
            <v>-686</v>
          </cell>
        </row>
        <row r="178">
          <cell r="B178">
            <v>2013203</v>
          </cell>
        </row>
        <row r="178">
          <cell r="E178">
            <v>0</v>
          </cell>
        </row>
        <row r="178">
          <cell r="G178">
            <v>0</v>
          </cell>
        </row>
        <row r="179">
          <cell r="B179">
            <v>2013204</v>
          </cell>
        </row>
        <row r="179">
          <cell r="E179">
            <v>0</v>
          </cell>
        </row>
        <row r="179">
          <cell r="G179">
            <v>0</v>
          </cell>
        </row>
        <row r="180">
          <cell r="B180">
            <v>2013250</v>
          </cell>
        </row>
        <row r="180">
          <cell r="E180">
            <v>0</v>
          </cell>
        </row>
        <row r="180">
          <cell r="G180">
            <v>0</v>
          </cell>
        </row>
        <row r="181">
          <cell r="B181">
            <v>2013299</v>
          </cell>
        </row>
        <row r="181">
          <cell r="E181">
            <v>5</v>
          </cell>
        </row>
        <row r="181">
          <cell r="G181">
            <v>0</v>
          </cell>
        </row>
        <row r="182">
          <cell r="B182">
            <v>20133</v>
          </cell>
        </row>
        <row r="182">
          <cell r="D182">
            <v>930</v>
          </cell>
          <cell r="E182">
            <v>738</v>
          </cell>
        </row>
        <row r="182">
          <cell r="G182">
            <v>505</v>
          </cell>
        </row>
        <row r="183">
          <cell r="B183">
            <v>2013301</v>
          </cell>
        </row>
        <row r="183">
          <cell r="D183">
            <v>311</v>
          </cell>
          <cell r="E183">
            <v>262</v>
          </cell>
        </row>
        <row r="183">
          <cell r="G183">
            <v>262</v>
          </cell>
        </row>
        <row r="184">
          <cell r="B184">
            <v>2013302</v>
          </cell>
        </row>
        <row r="184">
          <cell r="D184">
            <v>586</v>
          </cell>
          <cell r="E184">
            <v>154</v>
          </cell>
        </row>
        <row r="184">
          <cell r="G184">
            <v>148</v>
          </cell>
        </row>
        <row r="185">
          <cell r="B185">
            <v>2013303</v>
          </cell>
        </row>
        <row r="185">
          <cell r="E185">
            <v>0</v>
          </cell>
        </row>
        <row r="185">
          <cell r="G185">
            <v>0</v>
          </cell>
        </row>
        <row r="186">
          <cell r="B186">
            <v>2013304</v>
          </cell>
        </row>
        <row r="186">
          <cell r="E186">
            <v>157</v>
          </cell>
        </row>
        <row r="186">
          <cell r="G186">
            <v>-94</v>
          </cell>
        </row>
        <row r="187">
          <cell r="B187">
            <v>2013350</v>
          </cell>
        </row>
        <row r="187">
          <cell r="D187">
            <v>33</v>
          </cell>
          <cell r="E187">
            <v>81</v>
          </cell>
        </row>
        <row r="187">
          <cell r="G187">
            <v>105</v>
          </cell>
        </row>
        <row r="188">
          <cell r="B188">
            <v>2013399</v>
          </cell>
        </row>
        <row r="188">
          <cell r="E188">
            <v>84</v>
          </cell>
        </row>
        <row r="188">
          <cell r="G188">
            <v>84</v>
          </cell>
        </row>
        <row r="189">
          <cell r="B189">
            <v>20134</v>
          </cell>
        </row>
        <row r="189">
          <cell r="D189">
            <v>383</v>
          </cell>
          <cell r="E189">
            <v>256</v>
          </cell>
        </row>
        <row r="189">
          <cell r="G189">
            <v>713</v>
          </cell>
        </row>
        <row r="190">
          <cell r="B190">
            <v>2013401</v>
          </cell>
        </row>
        <row r="190">
          <cell r="D190">
            <v>168</v>
          </cell>
          <cell r="E190">
            <v>155</v>
          </cell>
        </row>
        <row r="190">
          <cell r="G190">
            <v>152</v>
          </cell>
        </row>
        <row r="191">
          <cell r="B191">
            <v>2013402</v>
          </cell>
        </row>
        <row r="191">
          <cell r="E191">
            <v>1</v>
          </cell>
        </row>
        <row r="191">
          <cell r="G191">
            <v>1</v>
          </cell>
        </row>
        <row r="192">
          <cell r="B192">
            <v>2013403</v>
          </cell>
        </row>
        <row r="192">
          <cell r="E192">
            <v>0</v>
          </cell>
        </row>
        <row r="192">
          <cell r="G192">
            <v>0</v>
          </cell>
        </row>
        <row r="193">
          <cell r="B193">
            <v>2013404</v>
          </cell>
        </row>
        <row r="193">
          <cell r="D193">
            <v>183</v>
          </cell>
          <cell r="E193">
            <v>27</v>
          </cell>
        </row>
        <row r="193">
          <cell r="G193">
            <v>482</v>
          </cell>
        </row>
        <row r="194">
          <cell r="B194">
            <v>2013405</v>
          </cell>
        </row>
        <row r="194">
          <cell r="E194">
            <v>0</v>
          </cell>
        </row>
        <row r="194">
          <cell r="G194">
            <v>5</v>
          </cell>
        </row>
        <row r="195">
          <cell r="B195">
            <v>2013450</v>
          </cell>
        </row>
        <row r="195">
          <cell r="E195">
            <v>0</v>
          </cell>
        </row>
        <row r="195">
          <cell r="G195">
            <v>23</v>
          </cell>
        </row>
        <row r="196">
          <cell r="B196">
            <v>2013499</v>
          </cell>
        </row>
        <row r="196">
          <cell r="D196">
            <v>32</v>
          </cell>
          <cell r="E196">
            <v>73</v>
          </cell>
        </row>
        <row r="196">
          <cell r="G196">
            <v>50</v>
          </cell>
        </row>
        <row r="197">
          <cell r="B197">
            <v>20135</v>
          </cell>
        </row>
        <row r="197">
          <cell r="D197">
            <v>0</v>
          </cell>
          <cell r="E197">
            <v>0</v>
          </cell>
        </row>
        <row r="197">
          <cell r="G197">
            <v>0</v>
          </cell>
        </row>
        <row r="198">
          <cell r="B198">
            <v>2013501</v>
          </cell>
        </row>
        <row r="198">
          <cell r="E198">
            <v>0</v>
          </cell>
        </row>
        <row r="198">
          <cell r="G198">
            <v>0</v>
          </cell>
        </row>
        <row r="199">
          <cell r="B199">
            <v>2013502</v>
          </cell>
        </row>
        <row r="199">
          <cell r="E199">
            <v>0</v>
          </cell>
        </row>
        <row r="199">
          <cell r="G199">
            <v>0</v>
          </cell>
        </row>
        <row r="200">
          <cell r="B200">
            <v>2013503</v>
          </cell>
        </row>
        <row r="200">
          <cell r="E200">
            <v>0</v>
          </cell>
        </row>
        <row r="200">
          <cell r="G200">
            <v>0</v>
          </cell>
        </row>
        <row r="201">
          <cell r="B201">
            <v>2013550</v>
          </cell>
        </row>
        <row r="201">
          <cell r="E201">
            <v>0</v>
          </cell>
        </row>
        <row r="201">
          <cell r="G201">
            <v>0</v>
          </cell>
        </row>
        <row r="202">
          <cell r="B202">
            <v>2013599</v>
          </cell>
        </row>
        <row r="202">
          <cell r="E202">
            <v>0</v>
          </cell>
        </row>
        <row r="202">
          <cell r="G202">
            <v>0</v>
          </cell>
        </row>
        <row r="203">
          <cell r="B203">
            <v>20136</v>
          </cell>
        </row>
        <row r="203">
          <cell r="D203">
            <v>107</v>
          </cell>
          <cell r="E203">
            <v>132</v>
          </cell>
        </row>
        <row r="203">
          <cell r="G203">
            <v>134</v>
          </cell>
        </row>
        <row r="204">
          <cell r="B204">
            <v>2013601</v>
          </cell>
        </row>
        <row r="204">
          <cell r="E204">
            <v>0</v>
          </cell>
        </row>
        <row r="204">
          <cell r="G204">
            <v>0</v>
          </cell>
        </row>
        <row r="205">
          <cell r="B205">
            <v>2013602</v>
          </cell>
        </row>
        <row r="205">
          <cell r="D205">
            <v>1</v>
          </cell>
          <cell r="E205">
            <v>21</v>
          </cell>
        </row>
        <row r="205">
          <cell r="G205">
            <v>21</v>
          </cell>
        </row>
        <row r="206">
          <cell r="B206">
            <v>2013603</v>
          </cell>
        </row>
        <row r="206">
          <cell r="E206">
            <v>0</v>
          </cell>
        </row>
        <row r="206">
          <cell r="G206">
            <v>0</v>
          </cell>
        </row>
        <row r="207">
          <cell r="B207">
            <v>2013650</v>
          </cell>
        </row>
        <row r="207">
          <cell r="D207">
            <v>94</v>
          </cell>
          <cell r="E207">
            <v>101</v>
          </cell>
        </row>
        <row r="207">
          <cell r="G207">
            <v>110</v>
          </cell>
        </row>
        <row r="208">
          <cell r="B208">
            <v>2013699</v>
          </cell>
        </row>
        <row r="208">
          <cell r="D208">
            <v>12</v>
          </cell>
          <cell r="E208">
            <v>10</v>
          </cell>
        </row>
        <row r="208">
          <cell r="G208">
            <v>3</v>
          </cell>
        </row>
        <row r="209">
          <cell r="B209">
            <v>20137</v>
          </cell>
        </row>
        <row r="209">
          <cell r="D209">
            <v>0</v>
          </cell>
          <cell r="E209">
            <v>0</v>
          </cell>
        </row>
        <row r="209">
          <cell r="G209">
            <v>0</v>
          </cell>
        </row>
        <row r="210">
          <cell r="B210">
            <v>2013701</v>
          </cell>
        </row>
        <row r="210">
          <cell r="E210">
            <v>0</v>
          </cell>
        </row>
        <row r="210">
          <cell r="G210">
            <v>0</v>
          </cell>
        </row>
        <row r="211">
          <cell r="B211">
            <v>2013702</v>
          </cell>
        </row>
        <row r="211">
          <cell r="E211">
            <v>0</v>
          </cell>
        </row>
        <row r="211">
          <cell r="G211">
            <v>0</v>
          </cell>
        </row>
        <row r="212">
          <cell r="B212">
            <v>2013703</v>
          </cell>
        </row>
        <row r="212">
          <cell r="E212">
            <v>0</v>
          </cell>
        </row>
        <row r="212">
          <cell r="G212">
            <v>0</v>
          </cell>
        </row>
        <row r="213">
          <cell r="B213">
            <v>2013704</v>
          </cell>
        </row>
        <row r="213">
          <cell r="E213">
            <v>0</v>
          </cell>
        </row>
        <row r="213">
          <cell r="G213">
            <v>0</v>
          </cell>
        </row>
        <row r="214">
          <cell r="B214">
            <v>2013750</v>
          </cell>
        </row>
        <row r="214">
          <cell r="E214">
            <v>0</v>
          </cell>
        </row>
        <row r="214">
          <cell r="G214">
            <v>0</v>
          </cell>
        </row>
        <row r="215">
          <cell r="B215">
            <v>2013799</v>
          </cell>
        </row>
        <row r="215">
          <cell r="E215">
            <v>0</v>
          </cell>
        </row>
        <row r="215">
          <cell r="G215">
            <v>0</v>
          </cell>
        </row>
        <row r="216">
          <cell r="B216">
            <v>20138</v>
          </cell>
        </row>
        <row r="216">
          <cell r="D216">
            <v>1088</v>
          </cell>
          <cell r="E216">
            <v>1106</v>
          </cell>
        </row>
        <row r="216">
          <cell r="G216">
            <v>1112</v>
          </cell>
        </row>
        <row r="217">
          <cell r="B217">
            <v>2013801</v>
          </cell>
        </row>
        <row r="217">
          <cell r="D217">
            <v>930</v>
          </cell>
          <cell r="E217">
            <v>888</v>
          </cell>
        </row>
        <row r="217">
          <cell r="G217">
            <v>912</v>
          </cell>
        </row>
        <row r="218">
          <cell r="B218">
            <v>2013802</v>
          </cell>
        </row>
        <row r="218">
          <cell r="E218">
            <v>0</v>
          </cell>
        </row>
        <row r="218">
          <cell r="G218">
            <v>0</v>
          </cell>
        </row>
        <row r="219">
          <cell r="B219">
            <v>2013803</v>
          </cell>
        </row>
        <row r="219">
          <cell r="E219">
            <v>0</v>
          </cell>
        </row>
        <row r="219">
          <cell r="G219">
            <v>0</v>
          </cell>
        </row>
        <row r="220">
          <cell r="B220">
            <v>2013804</v>
          </cell>
        </row>
        <row r="220">
          <cell r="D220">
            <v>11</v>
          </cell>
          <cell r="E220">
            <v>20</v>
          </cell>
        </row>
        <row r="220">
          <cell r="G220">
            <v>20</v>
          </cell>
        </row>
        <row r="221">
          <cell r="B221">
            <v>2013805</v>
          </cell>
        </row>
        <row r="221">
          <cell r="E221">
            <v>5</v>
          </cell>
        </row>
        <row r="221">
          <cell r="G221">
            <v>5</v>
          </cell>
        </row>
        <row r="222">
          <cell r="B222">
            <v>2013808</v>
          </cell>
        </row>
        <row r="222">
          <cell r="E222">
            <v>0</v>
          </cell>
        </row>
        <row r="222">
          <cell r="G222">
            <v>0</v>
          </cell>
        </row>
        <row r="223">
          <cell r="B223">
            <v>2013810</v>
          </cell>
        </row>
        <row r="223">
          <cell r="E223">
            <v>11</v>
          </cell>
        </row>
        <row r="223">
          <cell r="G223">
            <v>-5</v>
          </cell>
        </row>
        <row r="224">
          <cell r="B224">
            <v>2013812</v>
          </cell>
        </row>
        <row r="224">
          <cell r="D224">
            <v>1</v>
          </cell>
          <cell r="E224">
            <v>3</v>
          </cell>
        </row>
        <row r="224">
          <cell r="G224">
            <v>3</v>
          </cell>
        </row>
        <row r="225">
          <cell r="B225">
            <v>2013813</v>
          </cell>
        </row>
        <row r="225">
          <cell r="E225">
            <v>0</v>
          </cell>
        </row>
        <row r="225">
          <cell r="G225">
            <v>0</v>
          </cell>
        </row>
        <row r="226">
          <cell r="B226">
            <v>2013814</v>
          </cell>
        </row>
        <row r="226">
          <cell r="E226">
            <v>0</v>
          </cell>
        </row>
        <row r="226">
          <cell r="G226">
            <v>0</v>
          </cell>
        </row>
        <row r="227">
          <cell r="B227">
            <v>2013815</v>
          </cell>
        </row>
        <row r="227">
          <cell r="D227">
            <v>7</v>
          </cell>
          <cell r="E227">
            <v>9</v>
          </cell>
        </row>
        <row r="227">
          <cell r="G227">
            <v>9</v>
          </cell>
        </row>
        <row r="228">
          <cell r="B228">
            <v>2013816</v>
          </cell>
        </row>
        <row r="228">
          <cell r="E228">
            <v>29</v>
          </cell>
        </row>
        <row r="228">
          <cell r="G228">
            <v>27</v>
          </cell>
        </row>
        <row r="229">
          <cell r="B229">
            <v>2013850</v>
          </cell>
        </row>
        <row r="229">
          <cell r="D229">
            <v>139</v>
          </cell>
          <cell r="E229">
            <v>136</v>
          </cell>
        </row>
        <row r="229">
          <cell r="G229">
            <v>136</v>
          </cell>
        </row>
        <row r="230">
          <cell r="B230">
            <v>2013899</v>
          </cell>
        </row>
        <row r="230">
          <cell r="E230">
            <v>5</v>
          </cell>
        </row>
        <row r="230">
          <cell r="G230">
            <v>5</v>
          </cell>
        </row>
        <row r="231">
          <cell r="B231">
            <v>20199</v>
          </cell>
        </row>
        <row r="231">
          <cell r="D231">
            <v>157</v>
          </cell>
          <cell r="E231">
            <v>6548</v>
          </cell>
        </row>
        <row r="231">
          <cell r="G231">
            <v>14736</v>
          </cell>
        </row>
        <row r="232">
          <cell r="B232">
            <v>2019901</v>
          </cell>
        </row>
        <row r="232">
          <cell r="E232">
            <v>0</v>
          </cell>
        </row>
        <row r="232">
          <cell r="G232">
            <v>0</v>
          </cell>
        </row>
        <row r="233">
          <cell r="B233">
            <v>2019999</v>
          </cell>
        </row>
        <row r="233">
          <cell r="D233">
            <v>157</v>
          </cell>
          <cell r="E233">
            <v>6548</v>
          </cell>
        </row>
        <row r="233">
          <cell r="G233">
            <v>14736</v>
          </cell>
        </row>
        <row r="234">
          <cell r="B234">
            <v>202</v>
          </cell>
        </row>
        <row r="234">
          <cell r="D234">
            <v>0</v>
          </cell>
          <cell r="E234">
            <v>0</v>
          </cell>
        </row>
        <row r="234">
          <cell r="G234">
            <v>0</v>
          </cell>
        </row>
        <row r="235">
          <cell r="B235">
            <v>20205</v>
          </cell>
        </row>
        <row r="236">
          <cell r="B236">
            <v>20299</v>
          </cell>
        </row>
        <row r="237">
          <cell r="B237">
            <v>203</v>
          </cell>
        </row>
        <row r="237">
          <cell r="D237">
            <v>177</v>
          </cell>
          <cell r="E237">
            <v>142</v>
          </cell>
        </row>
        <row r="237">
          <cell r="G237">
            <v>200</v>
          </cell>
        </row>
        <row r="238">
          <cell r="B238">
            <v>20301</v>
          </cell>
        </row>
        <row r="238">
          <cell r="D238">
            <v>0</v>
          </cell>
          <cell r="E238">
            <v>0</v>
          </cell>
        </row>
        <row r="238">
          <cell r="G238">
            <v>0</v>
          </cell>
        </row>
        <row r="239">
          <cell r="B239">
            <v>2030101</v>
          </cell>
        </row>
        <row r="239">
          <cell r="E239">
            <v>0</v>
          </cell>
        </row>
        <row r="239">
          <cell r="G239">
            <v>0</v>
          </cell>
        </row>
        <row r="240">
          <cell r="B240">
            <v>2030102</v>
          </cell>
        </row>
        <row r="240">
          <cell r="E240">
            <v>0</v>
          </cell>
        </row>
        <row r="241">
          <cell r="B241">
            <v>2030199</v>
          </cell>
        </row>
        <row r="241">
          <cell r="E241">
            <v>0</v>
          </cell>
        </row>
        <row r="242">
          <cell r="B242">
            <v>20304</v>
          </cell>
        </row>
        <row r="242">
          <cell r="D242">
            <v>0</v>
          </cell>
          <cell r="E242">
            <v>0</v>
          </cell>
        </row>
        <row r="242">
          <cell r="G242">
            <v>0</v>
          </cell>
        </row>
        <row r="243">
          <cell r="B243">
            <v>2030401</v>
          </cell>
        </row>
        <row r="243">
          <cell r="E243">
            <v>0</v>
          </cell>
        </row>
        <row r="243">
          <cell r="G243">
            <v>0</v>
          </cell>
        </row>
        <row r="244">
          <cell r="B244">
            <v>20305</v>
          </cell>
        </row>
        <row r="244">
          <cell r="D244">
            <v>0</v>
          </cell>
          <cell r="E244">
            <v>0</v>
          </cell>
        </row>
        <row r="244">
          <cell r="G244">
            <v>0</v>
          </cell>
        </row>
        <row r="245">
          <cell r="B245">
            <v>2030501</v>
          </cell>
        </row>
        <row r="245">
          <cell r="E245">
            <v>0</v>
          </cell>
        </row>
        <row r="245">
          <cell r="G245">
            <v>0</v>
          </cell>
        </row>
        <row r="246">
          <cell r="B246">
            <v>20306</v>
          </cell>
        </row>
        <row r="246">
          <cell r="D246">
            <v>177</v>
          </cell>
          <cell r="E246">
            <v>142</v>
          </cell>
        </row>
        <row r="246">
          <cell r="G246">
            <v>200</v>
          </cell>
        </row>
        <row r="247">
          <cell r="B247">
            <v>2030601</v>
          </cell>
        </row>
        <row r="247">
          <cell r="D247">
            <v>68</v>
          </cell>
          <cell r="E247">
            <v>73</v>
          </cell>
        </row>
        <row r="247">
          <cell r="G247">
            <v>84</v>
          </cell>
        </row>
        <row r="248">
          <cell r="B248">
            <v>2030602</v>
          </cell>
        </row>
        <row r="248">
          <cell r="E248">
            <v>0</v>
          </cell>
        </row>
        <row r="248">
          <cell r="G248">
            <v>0</v>
          </cell>
        </row>
        <row r="249">
          <cell r="B249">
            <v>2030603</v>
          </cell>
        </row>
        <row r="249">
          <cell r="E249">
            <v>0</v>
          </cell>
        </row>
        <row r="249">
          <cell r="G249">
            <v>0</v>
          </cell>
        </row>
        <row r="250">
          <cell r="B250">
            <v>2030604</v>
          </cell>
        </row>
        <row r="250">
          <cell r="E250">
            <v>0</v>
          </cell>
        </row>
        <row r="250">
          <cell r="G250">
            <v>0</v>
          </cell>
        </row>
        <row r="251">
          <cell r="B251">
            <v>2030605</v>
          </cell>
        </row>
        <row r="251">
          <cell r="D251">
            <v>9</v>
          </cell>
          <cell r="E251">
            <v>0</v>
          </cell>
        </row>
        <row r="251">
          <cell r="G251">
            <v>0</v>
          </cell>
        </row>
        <row r="252">
          <cell r="B252">
            <v>2030606</v>
          </cell>
        </row>
        <row r="252">
          <cell r="E252">
            <v>0</v>
          </cell>
        </row>
        <row r="252">
          <cell r="G252">
            <v>0</v>
          </cell>
        </row>
        <row r="253">
          <cell r="B253">
            <v>2030607</v>
          </cell>
        </row>
        <row r="253">
          <cell r="D253">
            <v>91</v>
          </cell>
          <cell r="E253">
            <v>47</v>
          </cell>
        </row>
        <row r="253">
          <cell r="G253">
            <v>94</v>
          </cell>
        </row>
        <row r="254">
          <cell r="B254">
            <v>2030608</v>
          </cell>
        </row>
        <row r="254">
          <cell r="E254">
            <v>0</v>
          </cell>
        </row>
        <row r="254">
          <cell r="G254">
            <v>0</v>
          </cell>
        </row>
        <row r="255">
          <cell r="B255">
            <v>2030699</v>
          </cell>
        </row>
        <row r="255">
          <cell r="D255">
            <v>9</v>
          </cell>
          <cell r="E255">
            <v>22</v>
          </cell>
        </row>
        <row r="255">
          <cell r="G255">
            <v>22</v>
          </cell>
        </row>
        <row r="256">
          <cell r="B256">
            <v>20399</v>
          </cell>
        </row>
        <row r="256">
          <cell r="D256">
            <v>0</v>
          </cell>
          <cell r="E256">
            <v>0</v>
          </cell>
        </row>
        <row r="256">
          <cell r="G256">
            <v>0</v>
          </cell>
        </row>
        <row r="257">
          <cell r="B257">
            <v>2039999</v>
          </cell>
        </row>
        <row r="257">
          <cell r="E257">
            <v>0</v>
          </cell>
        </row>
        <row r="257">
          <cell r="G257">
            <v>0</v>
          </cell>
        </row>
        <row r="258">
          <cell r="B258">
            <v>204</v>
          </cell>
        </row>
        <row r="258">
          <cell r="D258">
            <v>8891</v>
          </cell>
          <cell r="E258">
            <v>8992</v>
          </cell>
        </row>
        <row r="258">
          <cell r="G258">
            <v>9677</v>
          </cell>
        </row>
        <row r="259">
          <cell r="B259">
            <v>20401</v>
          </cell>
        </row>
        <row r="259">
          <cell r="D259">
            <v>22</v>
          </cell>
          <cell r="E259">
            <v>22</v>
          </cell>
        </row>
        <row r="259">
          <cell r="G259">
            <v>7</v>
          </cell>
        </row>
        <row r="260">
          <cell r="B260">
            <v>2040101</v>
          </cell>
        </row>
        <row r="260">
          <cell r="E260">
            <v>0</v>
          </cell>
        </row>
        <row r="260">
          <cell r="G260">
            <v>0</v>
          </cell>
        </row>
        <row r="261">
          <cell r="B261">
            <v>2040199</v>
          </cell>
        </row>
        <row r="261">
          <cell r="D261">
            <v>22</v>
          </cell>
          <cell r="E261">
            <v>22</v>
          </cell>
        </row>
        <row r="261">
          <cell r="G261">
            <v>7</v>
          </cell>
        </row>
        <row r="262">
          <cell r="B262">
            <v>20402</v>
          </cell>
        </row>
        <row r="262">
          <cell r="D262">
            <v>7923</v>
          </cell>
          <cell r="E262">
            <v>7756</v>
          </cell>
        </row>
        <row r="262">
          <cell r="G262">
            <v>8396</v>
          </cell>
        </row>
        <row r="263">
          <cell r="B263">
            <v>2040201</v>
          </cell>
        </row>
        <row r="263">
          <cell r="D263">
            <v>6768</v>
          </cell>
          <cell r="E263">
            <v>6541</v>
          </cell>
        </row>
        <row r="263">
          <cell r="G263">
            <v>6657</v>
          </cell>
        </row>
        <row r="264">
          <cell r="B264">
            <v>2040202</v>
          </cell>
        </row>
        <row r="264">
          <cell r="D264">
            <v>641</v>
          </cell>
          <cell r="E264">
            <v>846</v>
          </cell>
        </row>
        <row r="264">
          <cell r="G264">
            <v>784</v>
          </cell>
        </row>
        <row r="265">
          <cell r="B265">
            <v>2040203</v>
          </cell>
        </row>
        <row r="265">
          <cell r="E265">
            <v>0</v>
          </cell>
        </row>
        <row r="265">
          <cell r="G265">
            <v>0</v>
          </cell>
        </row>
        <row r="266">
          <cell r="B266">
            <v>2040219</v>
          </cell>
        </row>
        <row r="266">
          <cell r="E266">
            <v>0</v>
          </cell>
        </row>
        <row r="266">
          <cell r="G266">
            <v>0</v>
          </cell>
        </row>
        <row r="267">
          <cell r="B267">
            <v>2040220</v>
          </cell>
        </row>
        <row r="267">
          <cell r="D267">
            <v>116</v>
          </cell>
          <cell r="E267">
            <v>128</v>
          </cell>
        </row>
        <row r="267">
          <cell r="G267">
            <v>123</v>
          </cell>
        </row>
        <row r="268">
          <cell r="B268">
            <v>2040221</v>
          </cell>
        </row>
        <row r="268">
          <cell r="E268">
            <v>0</v>
          </cell>
        </row>
        <row r="268">
          <cell r="G268">
            <v>0</v>
          </cell>
        </row>
        <row r="269">
          <cell r="B269">
            <v>2040222</v>
          </cell>
        </row>
        <row r="269">
          <cell r="E269">
            <v>0</v>
          </cell>
        </row>
        <row r="269">
          <cell r="G269">
            <v>0</v>
          </cell>
        </row>
        <row r="270">
          <cell r="B270">
            <v>2040223</v>
          </cell>
        </row>
        <row r="270">
          <cell r="E270">
            <v>0</v>
          </cell>
        </row>
        <row r="270">
          <cell r="G270">
            <v>0</v>
          </cell>
        </row>
        <row r="271">
          <cell r="B271">
            <v>2040250</v>
          </cell>
        </row>
        <row r="271">
          <cell r="E271">
            <v>0</v>
          </cell>
        </row>
        <row r="271">
          <cell r="G271">
            <v>0</v>
          </cell>
        </row>
        <row r="272">
          <cell r="B272">
            <v>2040299</v>
          </cell>
        </row>
        <row r="272">
          <cell r="D272">
            <v>398</v>
          </cell>
          <cell r="E272">
            <v>241</v>
          </cell>
        </row>
        <row r="272">
          <cell r="G272">
            <v>832</v>
          </cell>
        </row>
        <row r="273">
          <cell r="B273">
            <v>20403</v>
          </cell>
        </row>
        <row r="273">
          <cell r="D273">
            <v>0</v>
          </cell>
          <cell r="E273">
            <v>0</v>
          </cell>
        </row>
        <row r="273">
          <cell r="G273">
            <v>0</v>
          </cell>
        </row>
        <row r="274">
          <cell r="B274">
            <v>2040301</v>
          </cell>
        </row>
        <row r="274">
          <cell r="E274">
            <v>0</v>
          </cell>
        </row>
        <row r="274">
          <cell r="G274">
            <v>0</v>
          </cell>
        </row>
        <row r="275">
          <cell r="B275">
            <v>2040302</v>
          </cell>
        </row>
        <row r="275">
          <cell r="E275">
            <v>0</v>
          </cell>
        </row>
        <row r="275">
          <cell r="G275">
            <v>0</v>
          </cell>
        </row>
        <row r="276">
          <cell r="B276">
            <v>2040303</v>
          </cell>
        </row>
        <row r="276">
          <cell r="E276">
            <v>0</v>
          </cell>
        </row>
        <row r="276">
          <cell r="G276">
            <v>0</v>
          </cell>
        </row>
        <row r="277">
          <cell r="B277">
            <v>2040304</v>
          </cell>
        </row>
        <row r="277">
          <cell r="E277">
            <v>0</v>
          </cell>
        </row>
        <row r="277">
          <cell r="G277">
            <v>0</v>
          </cell>
        </row>
        <row r="278">
          <cell r="B278">
            <v>2040350</v>
          </cell>
        </row>
        <row r="278">
          <cell r="E278">
            <v>0</v>
          </cell>
        </row>
        <row r="278">
          <cell r="G278">
            <v>0</v>
          </cell>
        </row>
        <row r="279">
          <cell r="B279">
            <v>2040399</v>
          </cell>
        </row>
        <row r="279">
          <cell r="E279">
            <v>0</v>
          </cell>
        </row>
        <row r="279">
          <cell r="G279">
            <v>0</v>
          </cell>
        </row>
        <row r="280">
          <cell r="B280">
            <v>20404</v>
          </cell>
        </row>
        <row r="280">
          <cell r="D280">
            <v>119</v>
          </cell>
          <cell r="E280">
            <v>80</v>
          </cell>
        </row>
        <row r="280">
          <cell r="G280">
            <v>80</v>
          </cell>
        </row>
        <row r="281">
          <cell r="B281">
            <v>2040401</v>
          </cell>
        </row>
        <row r="281">
          <cell r="D281">
            <v>119</v>
          </cell>
          <cell r="E281">
            <v>80</v>
          </cell>
        </row>
        <row r="281">
          <cell r="G281">
            <v>80</v>
          </cell>
        </row>
        <row r="282">
          <cell r="B282">
            <v>2040402</v>
          </cell>
        </row>
        <row r="282">
          <cell r="E282">
            <v>0</v>
          </cell>
        </row>
        <row r="282">
          <cell r="G282">
            <v>0</v>
          </cell>
        </row>
        <row r="283">
          <cell r="B283">
            <v>2040403</v>
          </cell>
        </row>
        <row r="283">
          <cell r="E283">
            <v>0</v>
          </cell>
        </row>
        <row r="283">
          <cell r="G283">
            <v>0</v>
          </cell>
        </row>
        <row r="284">
          <cell r="B284">
            <v>2040409</v>
          </cell>
        </row>
        <row r="284">
          <cell r="E284">
            <v>0</v>
          </cell>
        </row>
        <row r="284">
          <cell r="G284">
            <v>0</v>
          </cell>
        </row>
        <row r="285">
          <cell r="B285">
            <v>2040410</v>
          </cell>
        </row>
        <row r="285">
          <cell r="E285">
            <v>0</v>
          </cell>
        </row>
        <row r="285">
          <cell r="G285">
            <v>0</v>
          </cell>
        </row>
        <row r="286">
          <cell r="B286">
            <v>2040450</v>
          </cell>
        </row>
        <row r="286">
          <cell r="E286">
            <v>0</v>
          </cell>
        </row>
        <row r="286">
          <cell r="G286">
            <v>0</v>
          </cell>
        </row>
        <row r="287">
          <cell r="B287">
            <v>2040499</v>
          </cell>
        </row>
        <row r="287">
          <cell r="E287">
            <v>0</v>
          </cell>
        </row>
        <row r="287">
          <cell r="G287">
            <v>0</v>
          </cell>
        </row>
        <row r="288">
          <cell r="B288">
            <v>20405</v>
          </cell>
        </row>
        <row r="288">
          <cell r="D288">
            <v>157</v>
          </cell>
          <cell r="E288">
            <v>163</v>
          </cell>
        </row>
        <row r="288">
          <cell r="G288">
            <v>163</v>
          </cell>
        </row>
        <row r="289">
          <cell r="B289">
            <v>2040501</v>
          </cell>
        </row>
        <row r="289">
          <cell r="D289">
            <v>122</v>
          </cell>
          <cell r="E289">
            <v>131</v>
          </cell>
        </row>
        <row r="289">
          <cell r="G289">
            <v>131</v>
          </cell>
        </row>
        <row r="290">
          <cell r="B290">
            <v>2040502</v>
          </cell>
        </row>
        <row r="290">
          <cell r="E290">
            <v>20</v>
          </cell>
        </row>
        <row r="290">
          <cell r="G290">
            <v>0</v>
          </cell>
        </row>
        <row r="291">
          <cell r="B291">
            <v>2040503</v>
          </cell>
        </row>
        <row r="291">
          <cell r="E291">
            <v>0</v>
          </cell>
        </row>
        <row r="291">
          <cell r="G291">
            <v>0</v>
          </cell>
        </row>
        <row r="292">
          <cell r="B292">
            <v>2040504</v>
          </cell>
        </row>
        <row r="292">
          <cell r="E292">
            <v>0</v>
          </cell>
        </row>
        <row r="292">
          <cell r="G292">
            <v>0</v>
          </cell>
        </row>
        <row r="293">
          <cell r="B293">
            <v>2040505</v>
          </cell>
        </row>
        <row r="293">
          <cell r="E293">
            <v>0</v>
          </cell>
        </row>
        <row r="293">
          <cell r="G293">
            <v>0</v>
          </cell>
        </row>
        <row r="294">
          <cell r="B294">
            <v>2040506</v>
          </cell>
        </row>
        <row r="294">
          <cell r="E294">
            <v>0</v>
          </cell>
        </row>
        <row r="294">
          <cell r="G294">
            <v>0</v>
          </cell>
        </row>
        <row r="295">
          <cell r="B295">
            <v>2040550</v>
          </cell>
        </row>
        <row r="295">
          <cell r="E295">
            <v>0</v>
          </cell>
        </row>
        <row r="295">
          <cell r="G295">
            <v>0</v>
          </cell>
        </row>
        <row r="296">
          <cell r="B296">
            <v>2040599</v>
          </cell>
        </row>
        <row r="296">
          <cell r="D296">
            <v>35</v>
          </cell>
          <cell r="E296">
            <v>12</v>
          </cell>
        </row>
        <row r="296">
          <cell r="G296">
            <v>32</v>
          </cell>
        </row>
        <row r="297">
          <cell r="B297">
            <v>20406</v>
          </cell>
        </row>
        <row r="297">
          <cell r="D297">
            <v>517</v>
          </cell>
          <cell r="E297">
            <v>691</v>
          </cell>
        </row>
        <row r="297">
          <cell r="G297">
            <v>677</v>
          </cell>
        </row>
        <row r="298">
          <cell r="B298">
            <v>2040601</v>
          </cell>
        </row>
        <row r="298">
          <cell r="D298">
            <v>408</v>
          </cell>
          <cell r="E298">
            <v>383</v>
          </cell>
        </row>
        <row r="298">
          <cell r="G298">
            <v>406</v>
          </cell>
        </row>
        <row r="299">
          <cell r="B299">
            <v>2040602</v>
          </cell>
        </row>
        <row r="299">
          <cell r="D299">
            <v>15</v>
          </cell>
          <cell r="E299">
            <v>23</v>
          </cell>
        </row>
        <row r="299">
          <cell r="G299">
            <v>7</v>
          </cell>
        </row>
        <row r="300">
          <cell r="B300">
            <v>2040603</v>
          </cell>
        </row>
        <row r="300">
          <cell r="E300">
            <v>0</v>
          </cell>
        </row>
        <row r="300">
          <cell r="G300">
            <v>0</v>
          </cell>
        </row>
        <row r="301">
          <cell r="B301">
            <v>2040604</v>
          </cell>
        </row>
        <row r="301">
          <cell r="D301">
            <v>4</v>
          </cell>
          <cell r="E301">
            <v>26</v>
          </cell>
        </row>
        <row r="301">
          <cell r="G301">
            <v>21</v>
          </cell>
        </row>
        <row r="302">
          <cell r="B302">
            <v>2040605</v>
          </cell>
        </row>
        <row r="302">
          <cell r="D302">
            <v>3</v>
          </cell>
          <cell r="E302">
            <v>28</v>
          </cell>
        </row>
        <row r="302">
          <cell r="G302">
            <v>5</v>
          </cell>
        </row>
        <row r="303">
          <cell r="B303">
            <v>2040606</v>
          </cell>
        </row>
        <row r="303">
          <cell r="E303">
            <v>0</v>
          </cell>
        </row>
        <row r="303">
          <cell r="G303">
            <v>0</v>
          </cell>
        </row>
        <row r="304">
          <cell r="B304">
            <v>2040607</v>
          </cell>
        </row>
        <row r="304">
          <cell r="D304">
            <v>41</v>
          </cell>
          <cell r="E304">
            <v>65</v>
          </cell>
        </row>
        <row r="304">
          <cell r="G304">
            <v>66</v>
          </cell>
        </row>
        <row r="305">
          <cell r="B305">
            <v>2040608</v>
          </cell>
        </row>
        <row r="305">
          <cell r="E305">
            <v>0</v>
          </cell>
        </row>
        <row r="305">
          <cell r="G305">
            <v>0</v>
          </cell>
        </row>
        <row r="306">
          <cell r="B306">
            <v>2040610</v>
          </cell>
        </row>
        <row r="306">
          <cell r="D306">
            <v>20</v>
          </cell>
          <cell r="E306">
            <v>25</v>
          </cell>
        </row>
        <row r="306">
          <cell r="G306">
            <v>38</v>
          </cell>
        </row>
        <row r="307">
          <cell r="B307">
            <v>2040612</v>
          </cell>
        </row>
        <row r="307">
          <cell r="E307">
            <v>11</v>
          </cell>
        </row>
        <row r="307">
          <cell r="G307">
            <v>18</v>
          </cell>
        </row>
        <row r="308">
          <cell r="B308">
            <v>2040613</v>
          </cell>
        </row>
        <row r="308">
          <cell r="E308">
            <v>0</v>
          </cell>
        </row>
        <row r="308">
          <cell r="G308">
            <v>0</v>
          </cell>
        </row>
        <row r="309">
          <cell r="B309">
            <v>2040650</v>
          </cell>
        </row>
        <row r="309">
          <cell r="E309">
            <v>0</v>
          </cell>
        </row>
        <row r="309">
          <cell r="G309">
            <v>0</v>
          </cell>
        </row>
        <row r="310">
          <cell r="B310">
            <v>2040699</v>
          </cell>
        </row>
        <row r="310">
          <cell r="D310">
            <v>26</v>
          </cell>
          <cell r="E310">
            <v>130</v>
          </cell>
        </row>
        <row r="310">
          <cell r="G310">
            <v>116</v>
          </cell>
        </row>
        <row r="311">
          <cell r="B311">
            <v>20407</v>
          </cell>
        </row>
        <row r="311">
          <cell r="D311">
            <v>0</v>
          </cell>
          <cell r="E311">
            <v>0</v>
          </cell>
        </row>
        <row r="311">
          <cell r="G311">
            <v>0</v>
          </cell>
        </row>
        <row r="312">
          <cell r="B312">
            <v>2040701</v>
          </cell>
        </row>
        <row r="312">
          <cell r="E312">
            <v>0</v>
          </cell>
        </row>
        <row r="312">
          <cell r="G312">
            <v>0</v>
          </cell>
        </row>
        <row r="313">
          <cell r="B313">
            <v>2040702</v>
          </cell>
        </row>
        <row r="313">
          <cell r="E313">
            <v>0</v>
          </cell>
        </row>
        <row r="313">
          <cell r="G313">
            <v>0</v>
          </cell>
        </row>
        <row r="314">
          <cell r="B314">
            <v>2040703</v>
          </cell>
        </row>
        <row r="314">
          <cell r="E314">
            <v>0</v>
          </cell>
        </row>
        <row r="314">
          <cell r="G314">
            <v>0</v>
          </cell>
        </row>
        <row r="315">
          <cell r="B315">
            <v>2040704</v>
          </cell>
        </row>
        <row r="315">
          <cell r="E315">
            <v>0</v>
          </cell>
        </row>
        <row r="315">
          <cell r="G315">
            <v>0</v>
          </cell>
        </row>
        <row r="316">
          <cell r="B316">
            <v>2040705</v>
          </cell>
        </row>
        <row r="316">
          <cell r="E316">
            <v>0</v>
          </cell>
        </row>
        <row r="316">
          <cell r="G316">
            <v>0</v>
          </cell>
        </row>
        <row r="317">
          <cell r="B317">
            <v>2040706</v>
          </cell>
        </row>
        <row r="317">
          <cell r="E317">
            <v>0</v>
          </cell>
        </row>
        <row r="317">
          <cell r="G317">
            <v>0</v>
          </cell>
        </row>
        <row r="318">
          <cell r="B318">
            <v>2040707</v>
          </cell>
        </row>
        <row r="318">
          <cell r="E318">
            <v>0</v>
          </cell>
        </row>
        <row r="318">
          <cell r="G318">
            <v>0</v>
          </cell>
        </row>
        <row r="319">
          <cell r="B319">
            <v>2040750</v>
          </cell>
        </row>
        <row r="319">
          <cell r="E319">
            <v>0</v>
          </cell>
        </row>
        <row r="319">
          <cell r="G319">
            <v>0</v>
          </cell>
        </row>
        <row r="320">
          <cell r="B320">
            <v>2040799</v>
          </cell>
        </row>
        <row r="320">
          <cell r="E320">
            <v>0</v>
          </cell>
        </row>
        <row r="320">
          <cell r="G320">
            <v>0</v>
          </cell>
        </row>
        <row r="321">
          <cell r="B321">
            <v>20408</v>
          </cell>
        </row>
        <row r="321">
          <cell r="D321">
            <v>0</v>
          </cell>
          <cell r="E321">
            <v>0</v>
          </cell>
        </row>
        <row r="321">
          <cell r="G321">
            <v>0</v>
          </cell>
        </row>
        <row r="322">
          <cell r="B322">
            <v>2040801</v>
          </cell>
        </row>
        <row r="322">
          <cell r="E322">
            <v>0</v>
          </cell>
        </row>
        <row r="322">
          <cell r="G322">
            <v>0</v>
          </cell>
        </row>
        <row r="323">
          <cell r="B323">
            <v>2040802</v>
          </cell>
        </row>
        <row r="323">
          <cell r="E323">
            <v>0</v>
          </cell>
        </row>
        <row r="323">
          <cell r="G323">
            <v>0</v>
          </cell>
        </row>
        <row r="324">
          <cell r="B324">
            <v>2040803</v>
          </cell>
        </row>
        <row r="324">
          <cell r="E324">
            <v>0</v>
          </cell>
        </row>
        <row r="324">
          <cell r="G324">
            <v>0</v>
          </cell>
        </row>
        <row r="325">
          <cell r="B325">
            <v>2040804</v>
          </cell>
        </row>
        <row r="325">
          <cell r="E325">
            <v>0</v>
          </cell>
        </row>
        <row r="325">
          <cell r="G325">
            <v>0</v>
          </cell>
        </row>
        <row r="326">
          <cell r="B326">
            <v>2040805</v>
          </cell>
        </row>
        <row r="326">
          <cell r="E326">
            <v>0</v>
          </cell>
        </row>
        <row r="326">
          <cell r="G326">
            <v>0</v>
          </cell>
        </row>
        <row r="327">
          <cell r="B327">
            <v>2040806</v>
          </cell>
        </row>
        <row r="327">
          <cell r="E327">
            <v>0</v>
          </cell>
        </row>
        <row r="327">
          <cell r="G327">
            <v>0</v>
          </cell>
        </row>
        <row r="328">
          <cell r="B328">
            <v>2040807</v>
          </cell>
        </row>
        <row r="328">
          <cell r="E328">
            <v>0</v>
          </cell>
        </row>
        <row r="328">
          <cell r="G328">
            <v>0</v>
          </cell>
        </row>
        <row r="329">
          <cell r="B329">
            <v>2040850</v>
          </cell>
        </row>
        <row r="329">
          <cell r="E329">
            <v>0</v>
          </cell>
        </row>
        <row r="329">
          <cell r="G329">
            <v>0</v>
          </cell>
        </row>
        <row r="330">
          <cell r="B330">
            <v>2040899</v>
          </cell>
        </row>
        <row r="330">
          <cell r="E330">
            <v>0</v>
          </cell>
        </row>
        <row r="330">
          <cell r="G330">
            <v>0</v>
          </cell>
        </row>
        <row r="331">
          <cell r="B331">
            <v>20409</v>
          </cell>
        </row>
        <row r="331">
          <cell r="D331">
            <v>0</v>
          </cell>
          <cell r="E331">
            <v>0</v>
          </cell>
        </row>
        <row r="331">
          <cell r="G331">
            <v>0</v>
          </cell>
        </row>
        <row r="332">
          <cell r="B332">
            <v>2040901</v>
          </cell>
        </row>
        <row r="332">
          <cell r="E332">
            <v>0</v>
          </cell>
        </row>
        <row r="332">
          <cell r="G332">
            <v>0</v>
          </cell>
        </row>
        <row r="333">
          <cell r="B333">
            <v>2040902</v>
          </cell>
        </row>
        <row r="333">
          <cell r="E333">
            <v>0</v>
          </cell>
        </row>
        <row r="333">
          <cell r="G333">
            <v>0</v>
          </cell>
        </row>
        <row r="334">
          <cell r="B334">
            <v>2040903</v>
          </cell>
        </row>
        <row r="334">
          <cell r="E334">
            <v>0</v>
          </cell>
        </row>
        <row r="334">
          <cell r="G334">
            <v>0</v>
          </cell>
        </row>
        <row r="335">
          <cell r="B335">
            <v>2040904</v>
          </cell>
        </row>
        <row r="335">
          <cell r="E335">
            <v>0</v>
          </cell>
        </row>
        <row r="335">
          <cell r="G335">
            <v>0</v>
          </cell>
        </row>
        <row r="336">
          <cell r="B336">
            <v>2040905</v>
          </cell>
        </row>
        <row r="336">
          <cell r="E336">
            <v>0</v>
          </cell>
        </row>
        <row r="336">
          <cell r="G336">
            <v>0</v>
          </cell>
        </row>
        <row r="337">
          <cell r="B337">
            <v>2040950</v>
          </cell>
        </row>
        <row r="337">
          <cell r="E337">
            <v>0</v>
          </cell>
        </row>
        <row r="337">
          <cell r="G337">
            <v>0</v>
          </cell>
        </row>
        <row r="338">
          <cell r="B338">
            <v>2040999</v>
          </cell>
        </row>
        <row r="338">
          <cell r="E338">
            <v>0</v>
          </cell>
        </row>
        <row r="338">
          <cell r="G338">
            <v>0</v>
          </cell>
        </row>
        <row r="339">
          <cell r="B339">
            <v>20410</v>
          </cell>
        </row>
        <row r="339">
          <cell r="D339">
            <v>0</v>
          </cell>
          <cell r="E339">
            <v>0</v>
          </cell>
        </row>
        <row r="339">
          <cell r="G339">
            <v>0</v>
          </cell>
        </row>
        <row r="340">
          <cell r="B340">
            <v>2041001</v>
          </cell>
        </row>
        <row r="340">
          <cell r="E340">
            <v>0</v>
          </cell>
        </row>
        <row r="340">
          <cell r="G340">
            <v>0</v>
          </cell>
        </row>
        <row r="341">
          <cell r="B341">
            <v>2041002</v>
          </cell>
        </row>
        <row r="341">
          <cell r="E341">
            <v>0</v>
          </cell>
        </row>
        <row r="341">
          <cell r="G341">
            <v>0</v>
          </cell>
        </row>
        <row r="342">
          <cell r="B342">
            <v>2041006</v>
          </cell>
        </row>
        <row r="342">
          <cell r="E342">
            <v>0</v>
          </cell>
        </row>
        <row r="342">
          <cell r="G342">
            <v>0</v>
          </cell>
        </row>
        <row r="343">
          <cell r="B343">
            <v>2041007</v>
          </cell>
        </row>
        <row r="343">
          <cell r="E343">
            <v>0</v>
          </cell>
        </row>
        <row r="343">
          <cell r="G343">
            <v>0</v>
          </cell>
        </row>
        <row r="344">
          <cell r="B344">
            <v>2041099</v>
          </cell>
        </row>
        <row r="344">
          <cell r="E344">
            <v>0</v>
          </cell>
        </row>
        <row r="344">
          <cell r="G344">
            <v>0</v>
          </cell>
        </row>
        <row r="345">
          <cell r="B345">
            <v>20499</v>
          </cell>
        </row>
        <row r="345">
          <cell r="D345">
            <v>153</v>
          </cell>
          <cell r="E345">
            <v>280</v>
          </cell>
        </row>
        <row r="345">
          <cell r="G345">
            <v>354</v>
          </cell>
        </row>
        <row r="346">
          <cell r="B346">
            <v>2049902</v>
          </cell>
        </row>
        <row r="346">
          <cell r="E346">
            <v>0</v>
          </cell>
        </row>
        <row r="346">
          <cell r="G346">
            <v>0</v>
          </cell>
        </row>
        <row r="347">
          <cell r="B347">
            <v>2049999</v>
          </cell>
        </row>
        <row r="347">
          <cell r="D347">
            <v>153</v>
          </cell>
          <cell r="E347">
            <v>280</v>
          </cell>
        </row>
        <row r="347">
          <cell r="G347">
            <v>354</v>
          </cell>
        </row>
        <row r="348">
          <cell r="B348">
            <v>205</v>
          </cell>
        </row>
        <row r="348">
          <cell r="D348">
            <v>43402</v>
          </cell>
          <cell r="E348">
            <v>34663</v>
          </cell>
        </row>
        <row r="348">
          <cell r="G348">
            <v>33155</v>
          </cell>
        </row>
        <row r="349">
          <cell r="B349">
            <v>20501</v>
          </cell>
        </row>
        <row r="349">
          <cell r="D349">
            <v>599</v>
          </cell>
          <cell r="E349">
            <v>698</v>
          </cell>
        </row>
        <row r="349">
          <cell r="G349">
            <v>669</v>
          </cell>
        </row>
        <row r="350">
          <cell r="B350">
            <v>2050101</v>
          </cell>
        </row>
        <row r="350">
          <cell r="D350">
            <v>184</v>
          </cell>
          <cell r="E350">
            <v>151</v>
          </cell>
        </row>
        <row r="350">
          <cell r="G350">
            <v>157</v>
          </cell>
        </row>
        <row r="351">
          <cell r="B351">
            <v>2050102</v>
          </cell>
        </row>
        <row r="351">
          <cell r="E351">
            <v>0</v>
          </cell>
        </row>
        <row r="351">
          <cell r="G351">
            <v>0</v>
          </cell>
        </row>
        <row r="352">
          <cell r="B352">
            <v>2050103</v>
          </cell>
        </row>
        <row r="352">
          <cell r="E352">
            <v>0</v>
          </cell>
        </row>
        <row r="352">
          <cell r="G352">
            <v>0</v>
          </cell>
        </row>
        <row r="353">
          <cell r="B353">
            <v>2050199</v>
          </cell>
        </row>
        <row r="353">
          <cell r="D353">
            <v>415</v>
          </cell>
          <cell r="E353">
            <v>547</v>
          </cell>
        </row>
        <row r="353">
          <cell r="G353">
            <v>512</v>
          </cell>
        </row>
        <row r="354">
          <cell r="B354">
            <v>20502</v>
          </cell>
        </row>
        <row r="354">
          <cell r="D354">
            <v>39940</v>
          </cell>
          <cell r="E354">
            <v>32319</v>
          </cell>
        </row>
        <row r="354">
          <cell r="G354">
            <v>30222</v>
          </cell>
        </row>
        <row r="355">
          <cell r="B355">
            <v>2050201</v>
          </cell>
        </row>
        <row r="355">
          <cell r="D355">
            <v>2525</v>
          </cell>
          <cell r="E355">
            <v>2922</v>
          </cell>
        </row>
        <row r="355">
          <cell r="G355">
            <v>2690</v>
          </cell>
        </row>
        <row r="356">
          <cell r="B356">
            <v>2050202</v>
          </cell>
        </row>
        <row r="356">
          <cell r="D356">
            <v>13620</v>
          </cell>
          <cell r="E356">
            <v>12941</v>
          </cell>
        </row>
        <row r="356">
          <cell r="G356">
            <v>13353</v>
          </cell>
        </row>
        <row r="357">
          <cell r="B357">
            <v>2050203</v>
          </cell>
        </row>
        <row r="357">
          <cell r="D357">
            <v>7205</v>
          </cell>
          <cell r="E357">
            <v>6358</v>
          </cell>
        </row>
        <row r="357">
          <cell r="G357">
            <v>6500</v>
          </cell>
        </row>
        <row r="358">
          <cell r="B358">
            <v>2050204</v>
          </cell>
        </row>
        <row r="358">
          <cell r="D358">
            <v>2850</v>
          </cell>
          <cell r="E358">
            <v>2775</v>
          </cell>
        </row>
        <row r="358">
          <cell r="G358">
            <v>2873</v>
          </cell>
        </row>
        <row r="359">
          <cell r="B359">
            <v>2050205</v>
          </cell>
        </row>
        <row r="359">
          <cell r="E359">
            <v>0</v>
          </cell>
        </row>
        <row r="359">
          <cell r="G359">
            <v>18</v>
          </cell>
        </row>
        <row r="360">
          <cell r="B360">
            <v>2050299</v>
          </cell>
        </row>
        <row r="360">
          <cell r="D360">
            <v>13740</v>
          </cell>
          <cell r="E360">
            <v>7323</v>
          </cell>
        </row>
        <row r="360">
          <cell r="G360">
            <v>4788</v>
          </cell>
        </row>
        <row r="361">
          <cell r="B361">
            <v>20503</v>
          </cell>
        </row>
        <row r="361">
          <cell r="D361">
            <v>1121</v>
          </cell>
          <cell r="E361">
            <v>1243</v>
          </cell>
        </row>
        <row r="361">
          <cell r="G361">
            <v>1329</v>
          </cell>
        </row>
        <row r="362">
          <cell r="B362">
            <v>2050301</v>
          </cell>
        </row>
        <row r="362">
          <cell r="E362">
            <v>0</v>
          </cell>
        </row>
        <row r="362">
          <cell r="G362">
            <v>0</v>
          </cell>
        </row>
        <row r="363">
          <cell r="B363">
            <v>2050302</v>
          </cell>
        </row>
        <row r="363">
          <cell r="D363">
            <v>1121</v>
          </cell>
          <cell r="E363">
            <v>1243</v>
          </cell>
        </row>
        <row r="363">
          <cell r="G363">
            <v>1329</v>
          </cell>
        </row>
        <row r="364">
          <cell r="B364">
            <v>2050303</v>
          </cell>
        </row>
        <row r="364">
          <cell r="E364">
            <v>0</v>
          </cell>
        </row>
        <row r="364">
          <cell r="G364">
            <v>0</v>
          </cell>
        </row>
        <row r="365">
          <cell r="B365">
            <v>2050305</v>
          </cell>
        </row>
        <row r="365">
          <cell r="E365">
            <v>0</v>
          </cell>
        </row>
        <row r="365">
          <cell r="G365">
            <v>0</v>
          </cell>
        </row>
        <row r="366">
          <cell r="B366">
            <v>2050399</v>
          </cell>
        </row>
        <row r="366">
          <cell r="E366">
            <v>0</v>
          </cell>
        </row>
        <row r="366">
          <cell r="G366">
            <v>0</v>
          </cell>
        </row>
        <row r="367">
          <cell r="B367">
            <v>20504</v>
          </cell>
        </row>
        <row r="367">
          <cell r="D367">
            <v>0</v>
          </cell>
          <cell r="E367">
            <v>0</v>
          </cell>
        </row>
        <row r="367">
          <cell r="G367">
            <v>0</v>
          </cell>
        </row>
        <row r="368">
          <cell r="B368">
            <v>2050401</v>
          </cell>
        </row>
        <row r="368">
          <cell r="E368">
            <v>0</v>
          </cell>
        </row>
        <row r="368">
          <cell r="G368">
            <v>0</v>
          </cell>
        </row>
        <row r="369">
          <cell r="B369">
            <v>2050402</v>
          </cell>
        </row>
        <row r="369">
          <cell r="E369">
            <v>0</v>
          </cell>
        </row>
        <row r="369">
          <cell r="G369">
            <v>0</v>
          </cell>
        </row>
        <row r="370">
          <cell r="B370">
            <v>2050403</v>
          </cell>
        </row>
        <row r="370">
          <cell r="E370">
            <v>0</v>
          </cell>
        </row>
        <row r="370">
          <cell r="G370">
            <v>0</v>
          </cell>
        </row>
        <row r="371">
          <cell r="B371">
            <v>2050404</v>
          </cell>
        </row>
        <row r="371">
          <cell r="E371">
            <v>0</v>
          </cell>
        </row>
        <row r="371">
          <cell r="G371">
            <v>0</v>
          </cell>
        </row>
        <row r="372">
          <cell r="B372">
            <v>2050499</v>
          </cell>
        </row>
        <row r="372">
          <cell r="E372">
            <v>0</v>
          </cell>
        </row>
        <row r="372">
          <cell r="G372">
            <v>0</v>
          </cell>
        </row>
        <row r="373">
          <cell r="B373">
            <v>20505</v>
          </cell>
        </row>
        <row r="373">
          <cell r="D373">
            <v>0</v>
          </cell>
          <cell r="E373">
            <v>0</v>
          </cell>
        </row>
        <row r="373">
          <cell r="G373">
            <v>0</v>
          </cell>
        </row>
        <row r="374">
          <cell r="B374">
            <v>2050501</v>
          </cell>
        </row>
        <row r="374">
          <cell r="E374">
            <v>0</v>
          </cell>
        </row>
        <row r="374">
          <cell r="G374">
            <v>0</v>
          </cell>
        </row>
        <row r="375">
          <cell r="B375">
            <v>2050502</v>
          </cell>
        </row>
        <row r="375">
          <cell r="E375">
            <v>0</v>
          </cell>
        </row>
        <row r="375">
          <cell r="G375">
            <v>0</v>
          </cell>
        </row>
        <row r="376">
          <cell r="B376">
            <v>2050599</v>
          </cell>
        </row>
        <row r="376">
          <cell r="E376">
            <v>0</v>
          </cell>
        </row>
        <row r="376">
          <cell r="G376">
            <v>0</v>
          </cell>
        </row>
        <row r="377">
          <cell r="B377">
            <v>20506</v>
          </cell>
        </row>
        <row r="377">
          <cell r="D377">
            <v>0</v>
          </cell>
          <cell r="E377">
            <v>0</v>
          </cell>
        </row>
        <row r="377">
          <cell r="G377">
            <v>0</v>
          </cell>
        </row>
        <row r="378">
          <cell r="B378">
            <v>2050601</v>
          </cell>
        </row>
        <row r="378">
          <cell r="E378">
            <v>0</v>
          </cell>
        </row>
        <row r="378">
          <cell r="G378">
            <v>0</v>
          </cell>
        </row>
        <row r="379">
          <cell r="B379">
            <v>2050602</v>
          </cell>
        </row>
        <row r="379">
          <cell r="E379">
            <v>0</v>
          </cell>
        </row>
        <row r="379">
          <cell r="G379">
            <v>0</v>
          </cell>
        </row>
        <row r="380">
          <cell r="B380">
            <v>2050699</v>
          </cell>
        </row>
        <row r="380">
          <cell r="E380">
            <v>0</v>
          </cell>
        </row>
        <row r="380">
          <cell r="G380">
            <v>0</v>
          </cell>
        </row>
        <row r="381">
          <cell r="B381">
            <v>20507</v>
          </cell>
        </row>
        <row r="381">
          <cell r="D381">
            <v>5</v>
          </cell>
          <cell r="E381">
            <v>3</v>
          </cell>
        </row>
        <row r="381">
          <cell r="G381">
            <v>3</v>
          </cell>
        </row>
        <row r="382">
          <cell r="B382">
            <v>2050701</v>
          </cell>
        </row>
        <row r="382">
          <cell r="E382">
            <v>3</v>
          </cell>
        </row>
        <row r="382">
          <cell r="G382">
            <v>3</v>
          </cell>
        </row>
        <row r="383">
          <cell r="B383">
            <v>2050702</v>
          </cell>
        </row>
        <row r="383">
          <cell r="E383">
            <v>0</v>
          </cell>
        </row>
        <row r="383">
          <cell r="G383">
            <v>0</v>
          </cell>
        </row>
        <row r="384">
          <cell r="B384">
            <v>2050799</v>
          </cell>
        </row>
        <row r="384">
          <cell r="D384">
            <v>5</v>
          </cell>
          <cell r="E384">
            <v>0</v>
          </cell>
        </row>
        <row r="384">
          <cell r="G384">
            <v>0</v>
          </cell>
        </row>
        <row r="385">
          <cell r="B385">
            <v>20508</v>
          </cell>
        </row>
        <row r="385">
          <cell r="D385">
            <v>331</v>
          </cell>
          <cell r="E385">
            <v>235</v>
          </cell>
        </row>
        <row r="385">
          <cell r="G385">
            <v>745</v>
          </cell>
        </row>
        <row r="386">
          <cell r="B386">
            <v>2050801</v>
          </cell>
        </row>
        <row r="386">
          <cell r="D386">
            <v>13</v>
          </cell>
          <cell r="E386">
            <v>0</v>
          </cell>
        </row>
        <row r="386">
          <cell r="G386">
            <v>0</v>
          </cell>
        </row>
        <row r="387">
          <cell r="B387">
            <v>2050802</v>
          </cell>
        </row>
        <row r="387">
          <cell r="D387">
            <v>314</v>
          </cell>
          <cell r="E387">
            <v>235</v>
          </cell>
        </row>
        <row r="387">
          <cell r="G387">
            <v>745</v>
          </cell>
        </row>
        <row r="388">
          <cell r="B388">
            <v>2050803</v>
          </cell>
        </row>
        <row r="388">
          <cell r="E388">
            <v>0</v>
          </cell>
        </row>
        <row r="388">
          <cell r="G388">
            <v>0</v>
          </cell>
        </row>
        <row r="389">
          <cell r="B389">
            <v>2050804</v>
          </cell>
        </row>
        <row r="389">
          <cell r="E389">
            <v>0</v>
          </cell>
        </row>
        <row r="389">
          <cell r="G389">
            <v>0</v>
          </cell>
        </row>
        <row r="390">
          <cell r="B390">
            <v>2050899</v>
          </cell>
        </row>
        <row r="390">
          <cell r="D390">
            <v>4</v>
          </cell>
          <cell r="E390">
            <v>0</v>
          </cell>
        </row>
        <row r="390">
          <cell r="G390">
            <v>0</v>
          </cell>
        </row>
        <row r="391">
          <cell r="B391">
            <v>20509</v>
          </cell>
        </row>
        <row r="391">
          <cell r="D391">
            <v>0</v>
          </cell>
          <cell r="E391">
            <v>0</v>
          </cell>
        </row>
        <row r="391">
          <cell r="G391">
            <v>0</v>
          </cell>
        </row>
        <row r="392">
          <cell r="B392">
            <v>2050901</v>
          </cell>
        </row>
        <row r="392">
          <cell r="E392">
            <v>0</v>
          </cell>
        </row>
        <row r="392">
          <cell r="G392">
            <v>0</v>
          </cell>
        </row>
        <row r="393">
          <cell r="B393">
            <v>2050902</v>
          </cell>
        </row>
        <row r="393">
          <cell r="E393">
            <v>0</v>
          </cell>
        </row>
        <row r="393">
          <cell r="G393">
            <v>0</v>
          </cell>
        </row>
        <row r="394">
          <cell r="B394">
            <v>2050903</v>
          </cell>
        </row>
        <row r="394">
          <cell r="E394">
            <v>0</v>
          </cell>
        </row>
        <row r="394">
          <cell r="G394">
            <v>0</v>
          </cell>
        </row>
        <row r="395">
          <cell r="B395">
            <v>2050904</v>
          </cell>
        </row>
        <row r="395">
          <cell r="E395">
            <v>0</v>
          </cell>
        </row>
        <row r="395">
          <cell r="G395">
            <v>0</v>
          </cell>
        </row>
        <row r="396">
          <cell r="B396">
            <v>2050905</v>
          </cell>
        </row>
        <row r="396">
          <cell r="E396">
            <v>0</v>
          </cell>
        </row>
        <row r="396">
          <cell r="G396">
            <v>0</v>
          </cell>
        </row>
        <row r="397">
          <cell r="B397">
            <v>2050999</v>
          </cell>
        </row>
        <row r="397">
          <cell r="E397">
            <v>0</v>
          </cell>
        </row>
        <row r="397">
          <cell r="G397">
            <v>0</v>
          </cell>
        </row>
        <row r="398">
          <cell r="B398">
            <v>20599</v>
          </cell>
        </row>
        <row r="398">
          <cell r="D398">
            <v>1406</v>
          </cell>
          <cell r="E398">
            <v>165</v>
          </cell>
        </row>
        <row r="398">
          <cell r="G398">
            <v>187</v>
          </cell>
        </row>
        <row r="399">
          <cell r="B399">
            <v>2059999</v>
          </cell>
        </row>
        <row r="399">
          <cell r="D399">
            <v>1406</v>
          </cell>
          <cell r="E399">
            <v>165</v>
          </cell>
        </row>
        <row r="399">
          <cell r="G399">
            <v>187</v>
          </cell>
        </row>
        <row r="400">
          <cell r="B400">
            <v>206</v>
          </cell>
        </row>
        <row r="400">
          <cell r="D400">
            <v>916</v>
          </cell>
          <cell r="E400">
            <v>1928</v>
          </cell>
        </row>
        <row r="400">
          <cell r="G400">
            <v>683</v>
          </cell>
        </row>
        <row r="401">
          <cell r="B401">
            <v>20601</v>
          </cell>
        </row>
        <row r="401">
          <cell r="D401">
            <v>0</v>
          </cell>
          <cell r="E401">
            <v>66</v>
          </cell>
        </row>
        <row r="401">
          <cell r="G401">
            <v>73</v>
          </cell>
        </row>
        <row r="402">
          <cell r="B402">
            <v>2060101</v>
          </cell>
        </row>
        <row r="402">
          <cell r="E402">
            <v>66</v>
          </cell>
        </row>
        <row r="402">
          <cell r="G402">
            <v>73</v>
          </cell>
        </row>
        <row r="403">
          <cell r="B403">
            <v>2060102</v>
          </cell>
        </row>
        <row r="403">
          <cell r="E403">
            <v>0</v>
          </cell>
        </row>
        <row r="403">
          <cell r="G403">
            <v>0</v>
          </cell>
        </row>
        <row r="404">
          <cell r="B404">
            <v>2060103</v>
          </cell>
        </row>
        <row r="404">
          <cell r="E404">
            <v>0</v>
          </cell>
        </row>
        <row r="404">
          <cell r="G404">
            <v>0</v>
          </cell>
        </row>
        <row r="405">
          <cell r="B405">
            <v>2060199</v>
          </cell>
        </row>
        <row r="405">
          <cell r="E405">
            <v>0</v>
          </cell>
        </row>
        <row r="405">
          <cell r="G405">
            <v>0</v>
          </cell>
        </row>
        <row r="406">
          <cell r="B406">
            <v>20602</v>
          </cell>
        </row>
        <row r="406">
          <cell r="D406">
            <v>0</v>
          </cell>
          <cell r="E406">
            <v>475</v>
          </cell>
        </row>
        <row r="406">
          <cell r="G406">
            <v>0</v>
          </cell>
        </row>
        <row r="407">
          <cell r="B407">
            <v>2060201</v>
          </cell>
        </row>
        <row r="407">
          <cell r="E407">
            <v>0</v>
          </cell>
        </row>
        <row r="407">
          <cell r="G407">
            <v>0</v>
          </cell>
        </row>
        <row r="408">
          <cell r="B408">
            <v>2060203</v>
          </cell>
        </row>
        <row r="408">
          <cell r="E408">
            <v>0</v>
          </cell>
        </row>
        <row r="408">
          <cell r="G408">
            <v>0</v>
          </cell>
        </row>
        <row r="409">
          <cell r="B409">
            <v>2060204</v>
          </cell>
        </row>
        <row r="409">
          <cell r="E409">
            <v>0</v>
          </cell>
        </row>
        <row r="409">
          <cell r="G409">
            <v>0</v>
          </cell>
        </row>
        <row r="410">
          <cell r="B410">
            <v>2060205</v>
          </cell>
        </row>
        <row r="410">
          <cell r="E410">
            <v>0</v>
          </cell>
        </row>
        <row r="410">
          <cell r="G410">
            <v>0</v>
          </cell>
        </row>
        <row r="411">
          <cell r="B411">
            <v>2060206</v>
          </cell>
        </row>
        <row r="411">
          <cell r="E411">
            <v>0</v>
          </cell>
        </row>
        <row r="411">
          <cell r="G411">
            <v>0</v>
          </cell>
        </row>
        <row r="412">
          <cell r="B412">
            <v>2060207</v>
          </cell>
        </row>
        <row r="412">
          <cell r="E412">
            <v>0</v>
          </cell>
        </row>
        <row r="412">
          <cell r="G412">
            <v>0</v>
          </cell>
        </row>
        <row r="413">
          <cell r="B413">
            <v>2060208</v>
          </cell>
        </row>
        <row r="413">
          <cell r="E413">
            <v>0</v>
          </cell>
        </row>
        <row r="413">
          <cell r="G413">
            <v>0</v>
          </cell>
        </row>
        <row r="414">
          <cell r="B414">
            <v>2060299</v>
          </cell>
        </row>
        <row r="414">
          <cell r="E414">
            <v>475</v>
          </cell>
        </row>
        <row r="414">
          <cell r="G414">
            <v>0</v>
          </cell>
        </row>
        <row r="415">
          <cell r="B415">
            <v>20603</v>
          </cell>
        </row>
        <row r="415">
          <cell r="D415">
            <v>0</v>
          </cell>
          <cell r="E415">
            <v>0</v>
          </cell>
        </row>
        <row r="415">
          <cell r="G415">
            <v>0</v>
          </cell>
        </row>
        <row r="416">
          <cell r="B416">
            <v>2060301</v>
          </cell>
        </row>
        <row r="416">
          <cell r="E416">
            <v>0</v>
          </cell>
        </row>
        <row r="416">
          <cell r="G416">
            <v>0</v>
          </cell>
        </row>
        <row r="417">
          <cell r="B417">
            <v>2060302</v>
          </cell>
        </row>
        <row r="417">
          <cell r="E417">
            <v>0</v>
          </cell>
        </row>
        <row r="417">
          <cell r="G417">
            <v>0</v>
          </cell>
        </row>
        <row r="418">
          <cell r="B418">
            <v>2060303</v>
          </cell>
        </row>
        <row r="418">
          <cell r="E418">
            <v>0</v>
          </cell>
        </row>
        <row r="418">
          <cell r="G418">
            <v>0</v>
          </cell>
        </row>
        <row r="419">
          <cell r="B419">
            <v>2060304</v>
          </cell>
        </row>
        <row r="419">
          <cell r="E419">
            <v>0</v>
          </cell>
        </row>
        <row r="419">
          <cell r="G419">
            <v>0</v>
          </cell>
        </row>
        <row r="420">
          <cell r="B420">
            <v>2060399</v>
          </cell>
        </row>
        <row r="420">
          <cell r="E420">
            <v>0</v>
          </cell>
        </row>
        <row r="420">
          <cell r="G420">
            <v>0</v>
          </cell>
        </row>
        <row r="421">
          <cell r="B421">
            <v>20604</v>
          </cell>
        </row>
        <row r="421">
          <cell r="D421">
            <v>0</v>
          </cell>
          <cell r="E421">
            <v>168</v>
          </cell>
        </row>
        <row r="421">
          <cell r="G421">
            <v>54</v>
          </cell>
        </row>
        <row r="422">
          <cell r="B422">
            <v>2060401</v>
          </cell>
        </row>
        <row r="422">
          <cell r="E422">
            <v>0</v>
          </cell>
        </row>
        <row r="422">
          <cell r="G422">
            <v>0</v>
          </cell>
        </row>
        <row r="423">
          <cell r="B423">
            <v>2060404</v>
          </cell>
        </row>
        <row r="423">
          <cell r="E423">
            <v>0</v>
          </cell>
        </row>
        <row r="423">
          <cell r="G423">
            <v>0</v>
          </cell>
        </row>
        <row r="424">
          <cell r="B424">
            <v>2060405</v>
          </cell>
        </row>
        <row r="424">
          <cell r="E424">
            <v>0</v>
          </cell>
        </row>
        <row r="424">
          <cell r="G424">
            <v>0</v>
          </cell>
        </row>
        <row r="425">
          <cell r="B425">
            <v>2060499</v>
          </cell>
        </row>
        <row r="425">
          <cell r="E425">
            <v>168</v>
          </cell>
        </row>
        <row r="425">
          <cell r="G425">
            <v>54</v>
          </cell>
        </row>
        <row r="426">
          <cell r="B426">
            <v>20605</v>
          </cell>
        </row>
        <row r="426">
          <cell r="D426">
            <v>0</v>
          </cell>
          <cell r="E426">
            <v>0</v>
          </cell>
        </row>
        <row r="426">
          <cell r="G426">
            <v>0</v>
          </cell>
        </row>
        <row r="427">
          <cell r="B427">
            <v>2060501</v>
          </cell>
        </row>
        <row r="427">
          <cell r="E427">
            <v>0</v>
          </cell>
        </row>
        <row r="427">
          <cell r="G427">
            <v>0</v>
          </cell>
        </row>
        <row r="428">
          <cell r="B428">
            <v>2060502</v>
          </cell>
        </row>
        <row r="428">
          <cell r="E428">
            <v>0</v>
          </cell>
        </row>
        <row r="428">
          <cell r="G428">
            <v>0</v>
          </cell>
        </row>
        <row r="429">
          <cell r="B429">
            <v>2060503</v>
          </cell>
        </row>
        <row r="429">
          <cell r="E429">
            <v>0</v>
          </cell>
        </row>
        <row r="429">
          <cell r="G429">
            <v>0</v>
          </cell>
        </row>
        <row r="430">
          <cell r="B430">
            <v>2060599</v>
          </cell>
        </row>
        <row r="430">
          <cell r="E430">
            <v>0</v>
          </cell>
        </row>
        <row r="430">
          <cell r="G430">
            <v>0</v>
          </cell>
        </row>
        <row r="431">
          <cell r="B431">
            <v>20606</v>
          </cell>
        </row>
        <row r="431">
          <cell r="D431">
            <v>64</v>
          </cell>
          <cell r="E431">
            <v>0</v>
          </cell>
        </row>
        <row r="431">
          <cell r="G431">
            <v>0</v>
          </cell>
        </row>
        <row r="432">
          <cell r="B432">
            <v>2060601</v>
          </cell>
        </row>
        <row r="432">
          <cell r="D432">
            <v>64</v>
          </cell>
          <cell r="E432">
            <v>0</v>
          </cell>
        </row>
        <row r="432">
          <cell r="G432">
            <v>0</v>
          </cell>
        </row>
        <row r="433">
          <cell r="B433">
            <v>2060602</v>
          </cell>
        </row>
        <row r="433">
          <cell r="E433">
            <v>0</v>
          </cell>
        </row>
        <row r="433">
          <cell r="G433">
            <v>0</v>
          </cell>
        </row>
        <row r="434">
          <cell r="B434">
            <v>2060603</v>
          </cell>
        </row>
        <row r="434">
          <cell r="E434">
            <v>0</v>
          </cell>
        </row>
        <row r="434">
          <cell r="G434">
            <v>0</v>
          </cell>
        </row>
        <row r="435">
          <cell r="B435">
            <v>2060699</v>
          </cell>
        </row>
        <row r="435">
          <cell r="E435">
            <v>0</v>
          </cell>
        </row>
        <row r="435">
          <cell r="G435">
            <v>0</v>
          </cell>
        </row>
        <row r="436">
          <cell r="B436">
            <v>20607</v>
          </cell>
        </row>
        <row r="436">
          <cell r="D436">
            <v>10</v>
          </cell>
          <cell r="E436">
            <v>99</v>
          </cell>
        </row>
        <row r="436">
          <cell r="G436">
            <v>-49</v>
          </cell>
        </row>
        <row r="437">
          <cell r="B437">
            <v>2060701</v>
          </cell>
        </row>
        <row r="437">
          <cell r="E437">
            <v>0</v>
          </cell>
        </row>
        <row r="437">
          <cell r="G437">
            <v>0</v>
          </cell>
        </row>
        <row r="438">
          <cell r="B438">
            <v>2060702</v>
          </cell>
        </row>
        <row r="438">
          <cell r="D438">
            <v>4</v>
          </cell>
          <cell r="E438">
            <v>74</v>
          </cell>
        </row>
        <row r="438">
          <cell r="G438">
            <v>70</v>
          </cell>
        </row>
        <row r="439">
          <cell r="B439">
            <v>2060703</v>
          </cell>
        </row>
        <row r="439">
          <cell r="E439">
            <v>0</v>
          </cell>
        </row>
        <row r="439">
          <cell r="G439">
            <v>0</v>
          </cell>
        </row>
        <row r="440">
          <cell r="B440">
            <v>2060704</v>
          </cell>
        </row>
        <row r="440">
          <cell r="E440">
            <v>0</v>
          </cell>
        </row>
        <row r="440">
          <cell r="G440">
            <v>0</v>
          </cell>
        </row>
        <row r="441">
          <cell r="B441">
            <v>2060705</v>
          </cell>
        </row>
        <row r="441">
          <cell r="E441">
            <v>0</v>
          </cell>
        </row>
        <row r="441">
          <cell r="G441">
            <v>0</v>
          </cell>
        </row>
        <row r="442">
          <cell r="B442">
            <v>2060799</v>
          </cell>
        </row>
        <row r="442">
          <cell r="D442">
            <v>6</v>
          </cell>
          <cell r="E442">
            <v>25</v>
          </cell>
        </row>
        <row r="442">
          <cell r="G442">
            <v>-119</v>
          </cell>
        </row>
        <row r="443">
          <cell r="B443">
            <v>20608</v>
          </cell>
        </row>
        <row r="443">
          <cell r="D443">
            <v>0</v>
          </cell>
          <cell r="E443">
            <v>0</v>
          </cell>
        </row>
        <row r="443">
          <cell r="G443">
            <v>0</v>
          </cell>
        </row>
        <row r="444">
          <cell r="B444">
            <v>2060801</v>
          </cell>
        </row>
        <row r="444">
          <cell r="E444">
            <v>0</v>
          </cell>
        </row>
        <row r="444">
          <cell r="G444">
            <v>0</v>
          </cell>
        </row>
        <row r="445">
          <cell r="B445">
            <v>2060802</v>
          </cell>
        </row>
        <row r="445">
          <cell r="E445">
            <v>0</v>
          </cell>
        </row>
        <row r="445">
          <cell r="G445">
            <v>0</v>
          </cell>
        </row>
        <row r="446">
          <cell r="B446">
            <v>2060899</v>
          </cell>
        </row>
        <row r="446">
          <cell r="E446">
            <v>0</v>
          </cell>
        </row>
        <row r="446">
          <cell r="G446">
            <v>0</v>
          </cell>
        </row>
        <row r="447">
          <cell r="B447">
            <v>20609</v>
          </cell>
        </row>
        <row r="447">
          <cell r="D447">
            <v>0</v>
          </cell>
          <cell r="E447">
            <v>0</v>
          </cell>
        </row>
        <row r="447">
          <cell r="G447">
            <v>0</v>
          </cell>
        </row>
        <row r="448">
          <cell r="B448">
            <v>2060901</v>
          </cell>
        </row>
        <row r="448">
          <cell r="E448">
            <v>0</v>
          </cell>
        </row>
        <row r="448">
          <cell r="G448">
            <v>0</v>
          </cell>
        </row>
        <row r="449">
          <cell r="B449">
            <v>2060902</v>
          </cell>
        </row>
        <row r="449">
          <cell r="E449">
            <v>0</v>
          </cell>
        </row>
        <row r="449">
          <cell r="G449">
            <v>0</v>
          </cell>
        </row>
        <row r="450">
          <cell r="B450">
            <v>2060999</v>
          </cell>
        </row>
        <row r="450">
          <cell r="E450">
            <v>0</v>
          </cell>
        </row>
        <row r="450">
          <cell r="G450">
            <v>0</v>
          </cell>
        </row>
        <row r="451">
          <cell r="B451">
            <v>20699</v>
          </cell>
        </row>
        <row r="451">
          <cell r="D451">
            <v>842</v>
          </cell>
          <cell r="E451">
            <v>1120</v>
          </cell>
        </row>
        <row r="451">
          <cell r="G451">
            <v>605</v>
          </cell>
        </row>
        <row r="452">
          <cell r="B452">
            <v>2069901</v>
          </cell>
        </row>
        <row r="452">
          <cell r="E452">
            <v>0</v>
          </cell>
        </row>
        <row r="452">
          <cell r="G452">
            <v>0</v>
          </cell>
        </row>
        <row r="453">
          <cell r="B453">
            <v>2069902</v>
          </cell>
        </row>
        <row r="453">
          <cell r="E453">
            <v>0</v>
          </cell>
        </row>
        <row r="453">
          <cell r="G453">
            <v>0</v>
          </cell>
        </row>
        <row r="454">
          <cell r="B454">
            <v>2069903</v>
          </cell>
        </row>
        <row r="454">
          <cell r="E454">
            <v>0</v>
          </cell>
        </row>
        <row r="454">
          <cell r="G454">
            <v>0</v>
          </cell>
        </row>
        <row r="455">
          <cell r="B455">
            <v>2069999</v>
          </cell>
        </row>
        <row r="455">
          <cell r="D455">
            <v>842</v>
          </cell>
          <cell r="E455">
            <v>1120</v>
          </cell>
        </row>
        <row r="455">
          <cell r="G455">
            <v>605</v>
          </cell>
        </row>
        <row r="456">
          <cell r="B456">
            <v>207</v>
          </cell>
        </row>
        <row r="456">
          <cell r="D456">
            <v>2914</v>
          </cell>
          <cell r="E456">
            <v>3481</v>
          </cell>
        </row>
        <row r="456">
          <cell r="G456">
            <v>-253</v>
          </cell>
        </row>
        <row r="457">
          <cell r="B457">
            <v>20701</v>
          </cell>
        </row>
        <row r="457">
          <cell r="D457">
            <v>1278</v>
          </cell>
          <cell r="E457">
            <v>1609</v>
          </cell>
        </row>
        <row r="457">
          <cell r="G457">
            <v>-1022</v>
          </cell>
        </row>
        <row r="458">
          <cell r="B458">
            <v>2070101</v>
          </cell>
        </row>
        <row r="458">
          <cell r="D458">
            <v>336</v>
          </cell>
          <cell r="E458">
            <v>337</v>
          </cell>
        </row>
        <row r="458">
          <cell r="G458">
            <v>341</v>
          </cell>
        </row>
        <row r="459">
          <cell r="B459">
            <v>2070102</v>
          </cell>
        </row>
        <row r="459">
          <cell r="E459">
            <v>0</v>
          </cell>
        </row>
        <row r="459">
          <cell r="G459">
            <v>0</v>
          </cell>
        </row>
        <row r="460">
          <cell r="B460">
            <v>2070103</v>
          </cell>
        </row>
        <row r="460">
          <cell r="E460">
            <v>0</v>
          </cell>
        </row>
        <row r="460">
          <cell r="G460">
            <v>0</v>
          </cell>
        </row>
        <row r="461">
          <cell r="B461">
            <v>2070104</v>
          </cell>
        </row>
        <row r="461">
          <cell r="D461">
            <v>90</v>
          </cell>
          <cell r="E461">
            <v>103</v>
          </cell>
        </row>
        <row r="461">
          <cell r="G461">
            <v>99</v>
          </cell>
        </row>
        <row r="462">
          <cell r="B462">
            <v>2070105</v>
          </cell>
        </row>
        <row r="462">
          <cell r="E462">
            <v>0</v>
          </cell>
        </row>
        <row r="462">
          <cell r="G462">
            <v>0</v>
          </cell>
        </row>
        <row r="463">
          <cell r="B463">
            <v>2070106</v>
          </cell>
        </row>
        <row r="463">
          <cell r="E463">
            <v>0</v>
          </cell>
        </row>
        <row r="463">
          <cell r="G463">
            <v>0</v>
          </cell>
        </row>
        <row r="464">
          <cell r="B464">
            <v>2070107</v>
          </cell>
        </row>
        <row r="464">
          <cell r="E464">
            <v>0</v>
          </cell>
        </row>
        <row r="464">
          <cell r="G464">
            <v>0</v>
          </cell>
        </row>
        <row r="465">
          <cell r="B465">
            <v>2070108</v>
          </cell>
        </row>
        <row r="465">
          <cell r="E465">
            <v>93</v>
          </cell>
        </row>
        <row r="465">
          <cell r="G465">
            <v>36</v>
          </cell>
        </row>
        <row r="466">
          <cell r="B466">
            <v>2070109</v>
          </cell>
        </row>
        <row r="466">
          <cell r="D466">
            <v>525</v>
          </cell>
          <cell r="E466">
            <v>477</v>
          </cell>
        </row>
        <row r="466">
          <cell r="G466">
            <v>433</v>
          </cell>
        </row>
        <row r="467">
          <cell r="B467">
            <v>2070110</v>
          </cell>
        </row>
        <row r="467">
          <cell r="E467">
            <v>20</v>
          </cell>
        </row>
        <row r="467">
          <cell r="G467">
            <v>20</v>
          </cell>
        </row>
        <row r="468">
          <cell r="B468">
            <v>2070111</v>
          </cell>
        </row>
        <row r="468">
          <cell r="E468">
            <v>7</v>
          </cell>
        </row>
        <row r="468">
          <cell r="G468">
            <v>-132</v>
          </cell>
        </row>
        <row r="469">
          <cell r="B469">
            <v>2070112</v>
          </cell>
        </row>
        <row r="469">
          <cell r="E469">
            <v>25</v>
          </cell>
        </row>
        <row r="469">
          <cell r="G469">
            <v>15</v>
          </cell>
        </row>
        <row r="470">
          <cell r="B470">
            <v>2070113</v>
          </cell>
        </row>
        <row r="470">
          <cell r="E470">
            <v>0</v>
          </cell>
        </row>
        <row r="470">
          <cell r="G470">
            <v>0</v>
          </cell>
        </row>
        <row r="471">
          <cell r="B471">
            <v>2070114</v>
          </cell>
        </row>
        <row r="471">
          <cell r="E471">
            <v>147</v>
          </cell>
        </row>
        <row r="471">
          <cell r="G471">
            <v>117</v>
          </cell>
        </row>
        <row r="472">
          <cell r="B472">
            <v>2070199</v>
          </cell>
        </row>
        <row r="472">
          <cell r="D472">
            <v>327</v>
          </cell>
          <cell r="E472">
            <v>400</v>
          </cell>
        </row>
        <row r="472">
          <cell r="G472">
            <v>-1951</v>
          </cell>
        </row>
        <row r="473">
          <cell r="B473">
            <v>20702</v>
          </cell>
        </row>
        <row r="473">
          <cell r="D473">
            <v>956</v>
          </cell>
          <cell r="E473">
            <v>992</v>
          </cell>
        </row>
        <row r="473">
          <cell r="G473">
            <v>381</v>
          </cell>
        </row>
        <row r="474">
          <cell r="B474">
            <v>2070201</v>
          </cell>
        </row>
        <row r="474">
          <cell r="D474">
            <v>353</v>
          </cell>
          <cell r="E474">
            <v>556</v>
          </cell>
        </row>
        <row r="474">
          <cell r="G474">
            <v>563</v>
          </cell>
        </row>
        <row r="475">
          <cell r="B475">
            <v>2070202</v>
          </cell>
        </row>
        <row r="475">
          <cell r="E475">
            <v>0</v>
          </cell>
        </row>
        <row r="475">
          <cell r="G475">
            <v>0</v>
          </cell>
        </row>
        <row r="476">
          <cell r="B476">
            <v>2070203</v>
          </cell>
        </row>
        <row r="476">
          <cell r="E476">
            <v>0</v>
          </cell>
        </row>
        <row r="476">
          <cell r="G476">
            <v>0</v>
          </cell>
        </row>
        <row r="477">
          <cell r="B477">
            <v>2070204</v>
          </cell>
        </row>
        <row r="477">
          <cell r="D477">
            <v>120</v>
          </cell>
          <cell r="E477">
            <v>84</v>
          </cell>
        </row>
        <row r="477">
          <cell r="G477">
            <v>-438</v>
          </cell>
        </row>
        <row r="478">
          <cell r="B478">
            <v>2070205</v>
          </cell>
        </row>
        <row r="478">
          <cell r="D478">
            <v>388</v>
          </cell>
          <cell r="E478">
            <v>258</v>
          </cell>
        </row>
        <row r="478">
          <cell r="G478">
            <v>265</v>
          </cell>
        </row>
        <row r="479">
          <cell r="B479">
            <v>2070206</v>
          </cell>
        </row>
        <row r="479">
          <cell r="E479">
            <v>0</v>
          </cell>
        </row>
        <row r="479">
          <cell r="G479">
            <v>0</v>
          </cell>
        </row>
        <row r="480">
          <cell r="B480">
            <v>2070299</v>
          </cell>
        </row>
        <row r="480">
          <cell r="D480">
            <v>95</v>
          </cell>
          <cell r="E480">
            <v>94</v>
          </cell>
        </row>
        <row r="480">
          <cell r="G480">
            <v>-9</v>
          </cell>
        </row>
        <row r="481">
          <cell r="B481">
            <v>20703</v>
          </cell>
        </row>
        <row r="481">
          <cell r="D481">
            <v>90</v>
          </cell>
          <cell r="E481">
            <v>175</v>
          </cell>
        </row>
        <row r="481">
          <cell r="G481">
            <v>70</v>
          </cell>
        </row>
        <row r="482">
          <cell r="B482">
            <v>2070301</v>
          </cell>
        </row>
        <row r="482">
          <cell r="E482">
            <v>0</v>
          </cell>
        </row>
        <row r="482">
          <cell r="G482">
            <v>0</v>
          </cell>
        </row>
        <row r="483">
          <cell r="B483">
            <v>2070302</v>
          </cell>
        </row>
        <row r="483">
          <cell r="E483">
            <v>0</v>
          </cell>
        </row>
        <row r="483">
          <cell r="G483">
            <v>0</v>
          </cell>
        </row>
        <row r="484">
          <cell r="B484">
            <v>2070303</v>
          </cell>
        </row>
        <row r="484">
          <cell r="E484">
            <v>0</v>
          </cell>
        </row>
        <row r="484">
          <cell r="G484">
            <v>0</v>
          </cell>
        </row>
        <row r="485">
          <cell r="B485">
            <v>2070304</v>
          </cell>
        </row>
        <row r="485">
          <cell r="E485">
            <v>0</v>
          </cell>
        </row>
        <row r="485">
          <cell r="G485">
            <v>0</v>
          </cell>
        </row>
        <row r="486">
          <cell r="B486">
            <v>2070305</v>
          </cell>
        </row>
        <row r="486">
          <cell r="D486">
            <v>5</v>
          </cell>
          <cell r="E486">
            <v>0</v>
          </cell>
        </row>
        <row r="486">
          <cell r="G486">
            <v>0</v>
          </cell>
        </row>
        <row r="487">
          <cell r="B487">
            <v>2070306</v>
          </cell>
        </row>
        <row r="487">
          <cell r="E487">
            <v>0</v>
          </cell>
        </row>
        <row r="487">
          <cell r="G487">
            <v>0</v>
          </cell>
        </row>
        <row r="488">
          <cell r="B488">
            <v>2070307</v>
          </cell>
        </row>
        <row r="488">
          <cell r="E488">
            <v>0</v>
          </cell>
        </row>
        <row r="488">
          <cell r="G488">
            <v>0</v>
          </cell>
        </row>
        <row r="489">
          <cell r="B489">
            <v>2070308</v>
          </cell>
        </row>
        <row r="489">
          <cell r="E489">
            <v>0</v>
          </cell>
        </row>
        <row r="489">
          <cell r="G489">
            <v>0</v>
          </cell>
        </row>
        <row r="490">
          <cell r="B490">
            <v>2070309</v>
          </cell>
        </row>
        <row r="490">
          <cell r="E490">
            <v>0</v>
          </cell>
        </row>
        <row r="490">
          <cell r="G490">
            <v>0</v>
          </cell>
        </row>
        <row r="491">
          <cell r="B491">
            <v>2070399</v>
          </cell>
        </row>
        <row r="491">
          <cell r="D491">
            <v>85</v>
          </cell>
          <cell r="E491">
            <v>175</v>
          </cell>
        </row>
        <row r="491">
          <cell r="G491">
            <v>70</v>
          </cell>
        </row>
        <row r="492">
          <cell r="B492">
            <v>20706</v>
          </cell>
        </row>
        <row r="492">
          <cell r="D492">
            <v>7</v>
          </cell>
          <cell r="E492">
            <v>7</v>
          </cell>
        </row>
        <row r="492">
          <cell r="G492">
            <v>7</v>
          </cell>
        </row>
        <row r="493">
          <cell r="B493">
            <v>2070601</v>
          </cell>
        </row>
        <row r="493">
          <cell r="E493">
            <v>0</v>
          </cell>
        </row>
        <row r="493">
          <cell r="G493">
            <v>0</v>
          </cell>
        </row>
        <row r="494">
          <cell r="B494">
            <v>2070602</v>
          </cell>
        </row>
        <row r="494">
          <cell r="E494">
            <v>0</v>
          </cell>
        </row>
        <row r="494">
          <cell r="G494">
            <v>0</v>
          </cell>
        </row>
        <row r="495">
          <cell r="B495">
            <v>2070603</v>
          </cell>
        </row>
        <row r="495">
          <cell r="E495">
            <v>0</v>
          </cell>
        </row>
        <row r="495">
          <cell r="G495">
            <v>0</v>
          </cell>
        </row>
        <row r="496">
          <cell r="B496">
            <v>2070604</v>
          </cell>
        </row>
        <row r="496">
          <cell r="E496">
            <v>0</v>
          </cell>
        </row>
        <row r="496">
          <cell r="G496">
            <v>0</v>
          </cell>
        </row>
        <row r="497">
          <cell r="B497">
            <v>2070605</v>
          </cell>
        </row>
        <row r="497">
          <cell r="E497">
            <v>0</v>
          </cell>
        </row>
        <row r="497">
          <cell r="G497">
            <v>0</v>
          </cell>
        </row>
        <row r="498">
          <cell r="B498">
            <v>2070606</v>
          </cell>
        </row>
        <row r="498">
          <cell r="E498">
            <v>0</v>
          </cell>
        </row>
        <row r="498">
          <cell r="G498">
            <v>0</v>
          </cell>
        </row>
        <row r="499">
          <cell r="B499">
            <v>2070607</v>
          </cell>
        </row>
        <row r="499">
          <cell r="D499">
            <v>7</v>
          </cell>
          <cell r="E499">
            <v>7</v>
          </cell>
        </row>
        <row r="499">
          <cell r="G499">
            <v>7</v>
          </cell>
        </row>
        <row r="500">
          <cell r="B500">
            <v>2070699</v>
          </cell>
        </row>
        <row r="500">
          <cell r="E500">
            <v>0</v>
          </cell>
        </row>
        <row r="500">
          <cell r="G500">
            <v>0</v>
          </cell>
        </row>
        <row r="501">
          <cell r="B501">
            <v>20708</v>
          </cell>
        </row>
        <row r="501">
          <cell r="D501">
            <v>563</v>
          </cell>
          <cell r="E501">
            <v>485</v>
          </cell>
        </row>
        <row r="501">
          <cell r="G501">
            <v>136</v>
          </cell>
        </row>
        <row r="502">
          <cell r="B502">
            <v>2070801</v>
          </cell>
        </row>
        <row r="502">
          <cell r="E502">
            <v>0</v>
          </cell>
        </row>
        <row r="502">
          <cell r="G502">
            <v>0</v>
          </cell>
        </row>
        <row r="503">
          <cell r="B503">
            <v>2070802</v>
          </cell>
        </row>
        <row r="503">
          <cell r="E503">
            <v>0</v>
          </cell>
        </row>
        <row r="503">
          <cell r="G503">
            <v>0</v>
          </cell>
        </row>
        <row r="504">
          <cell r="B504">
            <v>2070803</v>
          </cell>
        </row>
        <row r="504">
          <cell r="E504">
            <v>0</v>
          </cell>
        </row>
        <row r="504">
          <cell r="G504">
            <v>0</v>
          </cell>
        </row>
        <row r="505">
          <cell r="B505">
            <v>2070806</v>
          </cell>
        </row>
        <row r="505">
          <cell r="E505">
            <v>0</v>
          </cell>
        </row>
        <row r="505">
          <cell r="G505">
            <v>0</v>
          </cell>
        </row>
        <row r="506">
          <cell r="B506">
            <v>2070807</v>
          </cell>
        </row>
        <row r="506">
          <cell r="E506">
            <v>0</v>
          </cell>
        </row>
        <row r="506">
          <cell r="G506">
            <v>0</v>
          </cell>
        </row>
        <row r="507">
          <cell r="B507">
            <v>2070808</v>
          </cell>
        </row>
        <row r="507">
          <cell r="D507">
            <v>556</v>
          </cell>
          <cell r="E507">
            <v>452</v>
          </cell>
        </row>
        <row r="507">
          <cell r="G507">
            <v>129</v>
          </cell>
        </row>
        <row r="508">
          <cell r="B508">
            <v>2070899</v>
          </cell>
        </row>
        <row r="508">
          <cell r="D508">
            <v>7</v>
          </cell>
          <cell r="E508">
            <v>33</v>
          </cell>
        </row>
        <row r="508">
          <cell r="G508">
            <v>7</v>
          </cell>
        </row>
        <row r="509">
          <cell r="B509">
            <v>20799</v>
          </cell>
        </row>
        <row r="509">
          <cell r="D509">
            <v>20</v>
          </cell>
          <cell r="E509">
            <v>213</v>
          </cell>
        </row>
        <row r="509">
          <cell r="G509">
            <v>175</v>
          </cell>
        </row>
        <row r="510">
          <cell r="B510">
            <v>2079902</v>
          </cell>
        </row>
        <row r="510">
          <cell r="E510">
            <v>0</v>
          </cell>
        </row>
        <row r="510">
          <cell r="G510">
            <v>0</v>
          </cell>
        </row>
        <row r="511">
          <cell r="B511">
            <v>2079903</v>
          </cell>
        </row>
        <row r="511">
          <cell r="D511">
            <v>20</v>
          </cell>
          <cell r="E511">
            <v>0</v>
          </cell>
        </row>
        <row r="511">
          <cell r="G511">
            <v>0</v>
          </cell>
        </row>
        <row r="512">
          <cell r="B512">
            <v>2079999</v>
          </cell>
        </row>
        <row r="512">
          <cell r="E512">
            <v>213</v>
          </cell>
        </row>
        <row r="512">
          <cell r="G512">
            <v>175</v>
          </cell>
        </row>
        <row r="513">
          <cell r="B513">
            <v>208</v>
          </cell>
        </row>
        <row r="513">
          <cell r="D513">
            <v>30041</v>
          </cell>
          <cell r="E513">
            <v>36862</v>
          </cell>
        </row>
        <row r="513">
          <cell r="G513">
            <v>37992</v>
          </cell>
        </row>
        <row r="514">
          <cell r="B514">
            <v>20801</v>
          </cell>
        </row>
        <row r="514">
          <cell r="D514">
            <v>1070</v>
          </cell>
          <cell r="E514">
            <v>1023</v>
          </cell>
        </row>
        <row r="514">
          <cell r="G514">
            <v>1116</v>
          </cell>
        </row>
        <row r="515">
          <cell r="B515">
            <v>2080101</v>
          </cell>
        </row>
        <row r="515">
          <cell r="D515">
            <v>309</v>
          </cell>
          <cell r="E515">
            <v>284</v>
          </cell>
        </row>
        <row r="515">
          <cell r="G515">
            <v>276</v>
          </cell>
        </row>
        <row r="516">
          <cell r="B516">
            <v>2080102</v>
          </cell>
        </row>
        <row r="516">
          <cell r="E516">
            <v>0</v>
          </cell>
        </row>
        <row r="516">
          <cell r="G516">
            <v>0</v>
          </cell>
        </row>
        <row r="517">
          <cell r="B517">
            <v>2080103</v>
          </cell>
        </row>
        <row r="517">
          <cell r="E517">
            <v>0</v>
          </cell>
        </row>
        <row r="517">
          <cell r="G517">
            <v>0</v>
          </cell>
        </row>
        <row r="518">
          <cell r="B518">
            <v>2080104</v>
          </cell>
        </row>
        <row r="518">
          <cell r="D518">
            <v>26</v>
          </cell>
          <cell r="E518">
            <v>29</v>
          </cell>
        </row>
        <row r="518">
          <cell r="G518">
            <v>24</v>
          </cell>
        </row>
        <row r="519">
          <cell r="B519">
            <v>2080105</v>
          </cell>
        </row>
        <row r="519">
          <cell r="D519">
            <v>7</v>
          </cell>
          <cell r="E519">
            <v>4</v>
          </cell>
        </row>
        <row r="519">
          <cell r="G519">
            <v>4</v>
          </cell>
        </row>
        <row r="520">
          <cell r="B520">
            <v>2080106</v>
          </cell>
        </row>
        <row r="520">
          <cell r="E520">
            <v>0</v>
          </cell>
        </row>
        <row r="520">
          <cell r="G520">
            <v>0</v>
          </cell>
        </row>
        <row r="521">
          <cell r="B521">
            <v>2080107</v>
          </cell>
        </row>
        <row r="521">
          <cell r="D521">
            <v>2</v>
          </cell>
          <cell r="E521">
            <v>0</v>
          </cell>
        </row>
        <row r="521">
          <cell r="G521">
            <v>0</v>
          </cell>
        </row>
        <row r="522">
          <cell r="B522">
            <v>2080108</v>
          </cell>
        </row>
        <row r="522">
          <cell r="E522">
            <v>0</v>
          </cell>
        </row>
        <row r="522">
          <cell r="G522">
            <v>0</v>
          </cell>
        </row>
        <row r="523">
          <cell r="B523">
            <v>2080109</v>
          </cell>
        </row>
        <row r="523">
          <cell r="D523">
            <v>613</v>
          </cell>
          <cell r="E523">
            <v>543</v>
          </cell>
        </row>
        <row r="523">
          <cell r="G523">
            <v>522</v>
          </cell>
        </row>
        <row r="524">
          <cell r="B524">
            <v>2080110</v>
          </cell>
        </row>
        <row r="524">
          <cell r="E524">
            <v>0</v>
          </cell>
        </row>
        <row r="524">
          <cell r="G524">
            <v>0</v>
          </cell>
        </row>
        <row r="525">
          <cell r="B525">
            <v>2080111</v>
          </cell>
        </row>
        <row r="525">
          <cell r="E525">
            <v>0</v>
          </cell>
        </row>
        <row r="525">
          <cell r="G525">
            <v>0</v>
          </cell>
        </row>
        <row r="526">
          <cell r="B526">
            <v>2080112</v>
          </cell>
        </row>
        <row r="526">
          <cell r="E526">
            <v>9</v>
          </cell>
        </row>
        <row r="526">
          <cell r="G526">
            <v>2</v>
          </cell>
        </row>
        <row r="527">
          <cell r="B527">
            <v>2080113</v>
          </cell>
        </row>
        <row r="527">
          <cell r="E527">
            <v>0</v>
          </cell>
        </row>
        <row r="527">
          <cell r="G527">
            <v>0</v>
          </cell>
        </row>
        <row r="528">
          <cell r="B528">
            <v>2080114</v>
          </cell>
        </row>
        <row r="528">
          <cell r="E528">
            <v>0</v>
          </cell>
        </row>
        <row r="528">
          <cell r="G528">
            <v>0</v>
          </cell>
        </row>
        <row r="529">
          <cell r="B529">
            <v>2080115</v>
          </cell>
        </row>
        <row r="529">
          <cell r="E529">
            <v>0</v>
          </cell>
        </row>
        <row r="529">
          <cell r="G529">
            <v>0</v>
          </cell>
        </row>
        <row r="530">
          <cell r="B530">
            <v>2080116</v>
          </cell>
        </row>
        <row r="530">
          <cell r="E530">
            <v>0</v>
          </cell>
        </row>
        <row r="530">
          <cell r="G530">
            <v>0</v>
          </cell>
        </row>
        <row r="531">
          <cell r="B531">
            <v>2080150</v>
          </cell>
        </row>
        <row r="531">
          <cell r="E531">
            <v>95</v>
          </cell>
        </row>
        <row r="531">
          <cell r="G531">
            <v>104</v>
          </cell>
        </row>
        <row r="532">
          <cell r="B532">
            <v>2080199</v>
          </cell>
        </row>
        <row r="532">
          <cell r="D532">
            <v>113</v>
          </cell>
          <cell r="E532">
            <v>59</v>
          </cell>
        </row>
        <row r="532">
          <cell r="G532">
            <v>184</v>
          </cell>
        </row>
        <row r="533">
          <cell r="B533">
            <v>20802</v>
          </cell>
        </row>
        <row r="533">
          <cell r="D533">
            <v>431</v>
          </cell>
          <cell r="E533">
            <v>438</v>
          </cell>
        </row>
        <row r="533">
          <cell r="G533">
            <v>401</v>
          </cell>
        </row>
        <row r="534">
          <cell r="B534">
            <v>2080201</v>
          </cell>
        </row>
        <row r="534">
          <cell r="D534">
            <v>154</v>
          </cell>
          <cell r="E534">
            <v>159</v>
          </cell>
        </row>
        <row r="534">
          <cell r="G534">
            <v>161</v>
          </cell>
        </row>
        <row r="535">
          <cell r="B535">
            <v>2080202</v>
          </cell>
        </row>
        <row r="535">
          <cell r="E535">
            <v>0</v>
          </cell>
        </row>
        <row r="535">
          <cell r="G535">
            <v>0</v>
          </cell>
        </row>
        <row r="536">
          <cell r="B536">
            <v>2080203</v>
          </cell>
        </row>
        <row r="536">
          <cell r="E536">
            <v>0</v>
          </cell>
        </row>
        <row r="536">
          <cell r="G536">
            <v>0</v>
          </cell>
        </row>
        <row r="537">
          <cell r="B537">
            <v>2080206</v>
          </cell>
        </row>
        <row r="537">
          <cell r="E537">
            <v>5</v>
          </cell>
        </row>
        <row r="537">
          <cell r="G537">
            <v>5</v>
          </cell>
        </row>
        <row r="538">
          <cell r="B538">
            <v>2080207</v>
          </cell>
        </row>
        <row r="538">
          <cell r="D538">
            <v>4</v>
          </cell>
          <cell r="E538">
            <v>25</v>
          </cell>
        </row>
        <row r="538">
          <cell r="G538">
            <v>10</v>
          </cell>
        </row>
        <row r="539">
          <cell r="B539">
            <v>2080208</v>
          </cell>
        </row>
        <row r="539">
          <cell r="D539">
            <v>1</v>
          </cell>
          <cell r="E539">
            <v>28</v>
          </cell>
        </row>
        <row r="539">
          <cell r="G539">
            <v>0</v>
          </cell>
        </row>
        <row r="540">
          <cell r="B540">
            <v>2080299</v>
          </cell>
        </row>
        <row r="540">
          <cell r="D540">
            <v>272</v>
          </cell>
          <cell r="E540">
            <v>221</v>
          </cell>
        </row>
        <row r="540">
          <cell r="G540">
            <v>225</v>
          </cell>
        </row>
        <row r="541">
          <cell r="B541">
            <v>20804</v>
          </cell>
        </row>
        <row r="541">
          <cell r="D541">
            <v>0</v>
          </cell>
          <cell r="E541">
            <v>0</v>
          </cell>
        </row>
        <row r="541">
          <cell r="G541">
            <v>0</v>
          </cell>
        </row>
        <row r="542">
          <cell r="B542">
            <v>2080402</v>
          </cell>
        </row>
        <row r="542">
          <cell r="E542">
            <v>0</v>
          </cell>
        </row>
        <row r="542">
          <cell r="G542">
            <v>0</v>
          </cell>
        </row>
        <row r="543">
          <cell r="B543">
            <v>20805</v>
          </cell>
        </row>
        <row r="543">
          <cell r="D543">
            <v>16516</v>
          </cell>
          <cell r="E543">
            <v>20862</v>
          </cell>
        </row>
        <row r="543">
          <cell r="G543">
            <v>22440</v>
          </cell>
        </row>
        <row r="544">
          <cell r="B544">
            <v>2080501</v>
          </cell>
        </row>
        <row r="544">
          <cell r="D544">
            <v>2646</v>
          </cell>
          <cell r="E544">
            <v>2065</v>
          </cell>
        </row>
        <row r="544">
          <cell r="G544">
            <v>2669</v>
          </cell>
        </row>
        <row r="545">
          <cell r="B545">
            <v>2080502</v>
          </cell>
        </row>
        <row r="545">
          <cell r="D545">
            <v>5291</v>
          </cell>
          <cell r="E545">
            <v>4385</v>
          </cell>
        </row>
        <row r="545">
          <cell r="G545">
            <v>4607</v>
          </cell>
        </row>
        <row r="546">
          <cell r="B546">
            <v>2080503</v>
          </cell>
        </row>
        <row r="546">
          <cell r="D546">
            <v>9</v>
          </cell>
          <cell r="E546">
            <v>74</v>
          </cell>
        </row>
        <row r="546">
          <cell r="G546">
            <v>74</v>
          </cell>
        </row>
        <row r="547">
          <cell r="B547">
            <v>2080505</v>
          </cell>
        </row>
        <row r="547">
          <cell r="D547">
            <v>6213</v>
          </cell>
          <cell r="E547">
            <v>6501</v>
          </cell>
        </row>
        <row r="547">
          <cell r="G547">
            <v>6866</v>
          </cell>
        </row>
        <row r="548">
          <cell r="B548">
            <v>2080506</v>
          </cell>
        </row>
        <row r="548">
          <cell r="D548">
            <v>694</v>
          </cell>
          <cell r="E548">
            <v>1393</v>
          </cell>
        </row>
        <row r="548">
          <cell r="G548">
            <v>1393</v>
          </cell>
        </row>
        <row r="549">
          <cell r="B549">
            <v>2080507</v>
          </cell>
        </row>
        <row r="549">
          <cell r="D549">
            <v>1663</v>
          </cell>
          <cell r="E549">
            <v>5635</v>
          </cell>
        </row>
        <row r="549">
          <cell r="G549">
            <v>6037</v>
          </cell>
        </row>
        <row r="550">
          <cell r="B550">
            <v>2080508</v>
          </cell>
        </row>
        <row r="550">
          <cell r="E550">
            <v>600</v>
          </cell>
        </row>
        <row r="550">
          <cell r="G550">
            <v>600</v>
          </cell>
        </row>
        <row r="551">
          <cell r="B551">
            <v>2080599</v>
          </cell>
        </row>
        <row r="551">
          <cell r="E551">
            <v>209</v>
          </cell>
        </row>
        <row r="551">
          <cell r="G551">
            <v>194</v>
          </cell>
        </row>
        <row r="552">
          <cell r="B552">
            <v>20806</v>
          </cell>
        </row>
        <row r="552">
          <cell r="D552">
            <v>52</v>
          </cell>
          <cell r="E552">
            <v>207</v>
          </cell>
        </row>
        <row r="552">
          <cell r="G552">
            <v>207</v>
          </cell>
        </row>
        <row r="553">
          <cell r="B553">
            <v>2080601</v>
          </cell>
        </row>
        <row r="553">
          <cell r="D553">
            <v>52</v>
          </cell>
          <cell r="E553">
            <v>207</v>
          </cell>
        </row>
        <row r="553">
          <cell r="G553">
            <v>207</v>
          </cell>
        </row>
        <row r="554">
          <cell r="B554">
            <v>2080602</v>
          </cell>
        </row>
        <row r="554">
          <cell r="E554">
            <v>0</v>
          </cell>
        </row>
        <row r="554">
          <cell r="G554">
            <v>0</v>
          </cell>
        </row>
        <row r="555">
          <cell r="B555">
            <v>2080699</v>
          </cell>
        </row>
        <row r="555">
          <cell r="E555">
            <v>0</v>
          </cell>
        </row>
        <row r="555">
          <cell r="G555">
            <v>0</v>
          </cell>
        </row>
        <row r="556">
          <cell r="B556">
            <v>20807</v>
          </cell>
        </row>
        <row r="556">
          <cell r="D556">
            <v>906</v>
          </cell>
          <cell r="E556">
            <v>747</v>
          </cell>
        </row>
        <row r="556">
          <cell r="G556">
            <v>1079</v>
          </cell>
        </row>
        <row r="557">
          <cell r="B557">
            <v>2080701</v>
          </cell>
        </row>
        <row r="557">
          <cell r="E557">
            <v>0</v>
          </cell>
        </row>
        <row r="557">
          <cell r="G557">
            <v>0</v>
          </cell>
        </row>
        <row r="558">
          <cell r="B558">
            <v>2080702</v>
          </cell>
        </row>
        <row r="558">
          <cell r="E558">
            <v>0</v>
          </cell>
        </row>
        <row r="558">
          <cell r="G558">
            <v>0</v>
          </cell>
        </row>
        <row r="559">
          <cell r="B559">
            <v>2080704</v>
          </cell>
        </row>
        <row r="559">
          <cell r="E559">
            <v>0</v>
          </cell>
        </row>
        <row r="559">
          <cell r="G559">
            <v>0</v>
          </cell>
        </row>
        <row r="560">
          <cell r="B560">
            <v>2080705</v>
          </cell>
        </row>
        <row r="560">
          <cell r="E560">
            <v>0</v>
          </cell>
        </row>
        <row r="560">
          <cell r="G560">
            <v>0</v>
          </cell>
        </row>
        <row r="561">
          <cell r="B561">
            <v>2080709</v>
          </cell>
        </row>
        <row r="561">
          <cell r="E561">
            <v>0</v>
          </cell>
        </row>
        <row r="561">
          <cell r="G561">
            <v>0</v>
          </cell>
        </row>
        <row r="562">
          <cell r="B562">
            <v>2080711</v>
          </cell>
        </row>
        <row r="562">
          <cell r="E562">
            <v>0</v>
          </cell>
        </row>
        <row r="562">
          <cell r="G562">
            <v>61</v>
          </cell>
        </row>
        <row r="563">
          <cell r="B563">
            <v>2080712</v>
          </cell>
        </row>
        <row r="563">
          <cell r="E563">
            <v>0</v>
          </cell>
        </row>
        <row r="563">
          <cell r="G563">
            <v>0</v>
          </cell>
        </row>
        <row r="564">
          <cell r="B564">
            <v>2080713</v>
          </cell>
        </row>
        <row r="564">
          <cell r="E564">
            <v>0</v>
          </cell>
        </row>
        <row r="564">
          <cell r="G564">
            <v>0</v>
          </cell>
        </row>
        <row r="565">
          <cell r="B565">
            <v>2080799</v>
          </cell>
        </row>
        <row r="565">
          <cell r="D565">
            <v>906</v>
          </cell>
          <cell r="E565">
            <v>747</v>
          </cell>
        </row>
        <row r="565">
          <cell r="G565">
            <v>1018</v>
          </cell>
        </row>
        <row r="566">
          <cell r="B566">
            <v>20808</v>
          </cell>
        </row>
        <row r="566">
          <cell r="D566">
            <v>2192</v>
          </cell>
          <cell r="E566">
            <v>2828</v>
          </cell>
        </row>
        <row r="566">
          <cell r="G566">
            <v>2663</v>
          </cell>
        </row>
        <row r="567">
          <cell r="B567">
            <v>2080801</v>
          </cell>
        </row>
        <row r="567">
          <cell r="D567">
            <v>637</v>
          </cell>
          <cell r="E567">
            <v>817</v>
          </cell>
        </row>
        <row r="567">
          <cell r="G567">
            <v>623</v>
          </cell>
        </row>
        <row r="568">
          <cell r="B568">
            <v>2080802</v>
          </cell>
        </row>
        <row r="568">
          <cell r="D568">
            <v>165</v>
          </cell>
          <cell r="E568">
            <v>1065</v>
          </cell>
        </row>
        <row r="568">
          <cell r="G568">
            <v>33</v>
          </cell>
        </row>
        <row r="569">
          <cell r="B569">
            <v>2080803</v>
          </cell>
        </row>
        <row r="569">
          <cell r="D569">
            <v>281</v>
          </cell>
          <cell r="E569">
            <v>36</v>
          </cell>
        </row>
        <row r="569">
          <cell r="G569">
            <v>28</v>
          </cell>
        </row>
        <row r="570">
          <cell r="B570">
            <v>2080804</v>
          </cell>
        </row>
        <row r="570">
          <cell r="E570">
            <v>0</v>
          </cell>
        </row>
        <row r="570">
          <cell r="G570">
            <v>0</v>
          </cell>
        </row>
        <row r="571">
          <cell r="B571">
            <v>2080805</v>
          </cell>
        </row>
        <row r="571">
          <cell r="D571">
            <v>232</v>
          </cell>
          <cell r="E571">
            <v>270</v>
          </cell>
        </row>
        <row r="571">
          <cell r="G571">
            <v>236</v>
          </cell>
        </row>
        <row r="572">
          <cell r="B572">
            <v>2080806</v>
          </cell>
        </row>
        <row r="572">
          <cell r="E572">
            <v>0</v>
          </cell>
        </row>
        <row r="572">
          <cell r="G572">
            <v>0</v>
          </cell>
        </row>
        <row r="573">
          <cell r="B573">
            <v>2080807</v>
          </cell>
        </row>
        <row r="573">
          <cell r="E573">
            <v>0</v>
          </cell>
        </row>
        <row r="574">
          <cell r="B574">
            <v>2080808</v>
          </cell>
        </row>
        <row r="574">
          <cell r="E574">
            <v>3</v>
          </cell>
        </row>
        <row r="574">
          <cell r="G574">
            <v>0</v>
          </cell>
        </row>
        <row r="575">
          <cell r="B575">
            <v>2080899</v>
          </cell>
        </row>
        <row r="575">
          <cell r="D575">
            <v>877</v>
          </cell>
          <cell r="E575">
            <v>637</v>
          </cell>
        </row>
        <row r="575">
          <cell r="G575">
            <v>1743</v>
          </cell>
        </row>
        <row r="576">
          <cell r="B576">
            <v>20809</v>
          </cell>
        </row>
        <row r="576">
          <cell r="D576">
            <v>145</v>
          </cell>
          <cell r="E576">
            <v>472</v>
          </cell>
        </row>
        <row r="576">
          <cell r="G576">
            <v>319</v>
          </cell>
        </row>
        <row r="577">
          <cell r="B577">
            <v>2080901</v>
          </cell>
        </row>
        <row r="577">
          <cell r="D577">
            <v>73</v>
          </cell>
          <cell r="E577">
            <v>257</v>
          </cell>
        </row>
        <row r="577">
          <cell r="G577">
            <v>110</v>
          </cell>
        </row>
        <row r="578">
          <cell r="B578">
            <v>2080902</v>
          </cell>
        </row>
        <row r="578">
          <cell r="D578">
            <v>58</v>
          </cell>
          <cell r="E578">
            <v>185</v>
          </cell>
        </row>
        <row r="578">
          <cell r="G578">
            <v>184</v>
          </cell>
        </row>
        <row r="579">
          <cell r="B579">
            <v>2080903</v>
          </cell>
        </row>
        <row r="579">
          <cell r="E579">
            <v>4</v>
          </cell>
        </row>
        <row r="579">
          <cell r="G579">
            <v>4</v>
          </cell>
        </row>
        <row r="580">
          <cell r="B580">
            <v>2080904</v>
          </cell>
        </row>
        <row r="580">
          <cell r="E580">
            <v>18</v>
          </cell>
        </row>
        <row r="580">
          <cell r="G580">
            <v>13</v>
          </cell>
        </row>
        <row r="581">
          <cell r="B581">
            <v>2080905</v>
          </cell>
        </row>
        <row r="581">
          <cell r="D581">
            <v>9</v>
          </cell>
          <cell r="E581">
            <v>8</v>
          </cell>
        </row>
        <row r="581">
          <cell r="G581">
            <v>8</v>
          </cell>
        </row>
        <row r="582">
          <cell r="B582">
            <v>2080999</v>
          </cell>
        </row>
        <row r="582">
          <cell r="D582">
            <v>5</v>
          </cell>
          <cell r="E582">
            <v>0</v>
          </cell>
        </row>
        <row r="582">
          <cell r="G582">
            <v>0</v>
          </cell>
        </row>
        <row r="583">
          <cell r="B583">
            <v>20810</v>
          </cell>
        </row>
        <row r="583">
          <cell r="D583">
            <v>622</v>
          </cell>
          <cell r="E583">
            <v>1084</v>
          </cell>
        </row>
        <row r="583">
          <cell r="G583">
            <v>1149</v>
          </cell>
        </row>
        <row r="584">
          <cell r="B584">
            <v>2081001</v>
          </cell>
        </row>
        <row r="584">
          <cell r="D584">
            <v>36</v>
          </cell>
          <cell r="E584">
            <v>17</v>
          </cell>
        </row>
        <row r="584">
          <cell r="G584">
            <v>27</v>
          </cell>
        </row>
        <row r="585">
          <cell r="B585">
            <v>2081002</v>
          </cell>
        </row>
        <row r="585">
          <cell r="D585">
            <v>291</v>
          </cell>
          <cell r="E585">
            <v>340</v>
          </cell>
        </row>
        <row r="585">
          <cell r="G585">
            <v>288</v>
          </cell>
        </row>
        <row r="586">
          <cell r="B586">
            <v>2081003</v>
          </cell>
        </row>
        <row r="586">
          <cell r="E586">
            <v>0</v>
          </cell>
        </row>
        <row r="586">
          <cell r="G586">
            <v>0</v>
          </cell>
        </row>
        <row r="587">
          <cell r="B587">
            <v>2081004</v>
          </cell>
        </row>
        <row r="587">
          <cell r="D587">
            <v>295</v>
          </cell>
          <cell r="E587">
            <v>492</v>
          </cell>
        </row>
        <row r="587">
          <cell r="G587">
            <v>246</v>
          </cell>
        </row>
        <row r="588">
          <cell r="B588">
            <v>2081005</v>
          </cell>
        </row>
        <row r="588">
          <cell r="E588">
            <v>4</v>
          </cell>
        </row>
        <row r="588">
          <cell r="G588">
            <v>4</v>
          </cell>
        </row>
        <row r="589">
          <cell r="B589">
            <v>2081006</v>
          </cell>
        </row>
        <row r="589">
          <cell r="E589">
            <v>231</v>
          </cell>
        </row>
        <row r="589">
          <cell r="G589">
            <v>584</v>
          </cell>
        </row>
        <row r="590">
          <cell r="B590">
            <v>2081099</v>
          </cell>
        </row>
        <row r="590">
          <cell r="E590">
            <v>0</v>
          </cell>
        </row>
        <row r="590">
          <cell r="G590">
            <v>0</v>
          </cell>
        </row>
        <row r="591">
          <cell r="B591">
            <v>20811</v>
          </cell>
        </row>
        <row r="591">
          <cell r="D591">
            <v>839</v>
          </cell>
          <cell r="E591">
            <v>979</v>
          </cell>
        </row>
        <row r="591">
          <cell r="G591">
            <v>901</v>
          </cell>
        </row>
        <row r="592">
          <cell r="B592">
            <v>2081101</v>
          </cell>
        </row>
        <row r="592">
          <cell r="D592">
            <v>122</v>
          </cell>
          <cell r="E592">
            <v>129</v>
          </cell>
        </row>
        <row r="592">
          <cell r="G592">
            <v>133</v>
          </cell>
        </row>
        <row r="593">
          <cell r="B593">
            <v>2081102</v>
          </cell>
        </row>
        <row r="593">
          <cell r="E593">
            <v>0</v>
          </cell>
        </row>
        <row r="593">
          <cell r="G593">
            <v>0</v>
          </cell>
        </row>
        <row r="594">
          <cell r="B594">
            <v>2081103</v>
          </cell>
        </row>
        <row r="594">
          <cell r="E594">
            <v>0</v>
          </cell>
        </row>
        <row r="594">
          <cell r="G594">
            <v>0</v>
          </cell>
        </row>
        <row r="595">
          <cell r="B595">
            <v>2081104</v>
          </cell>
        </row>
        <row r="595">
          <cell r="D595">
            <v>116</v>
          </cell>
          <cell r="E595">
            <v>128</v>
          </cell>
        </row>
        <row r="595">
          <cell r="G595">
            <v>106</v>
          </cell>
        </row>
        <row r="596">
          <cell r="B596">
            <v>2081105</v>
          </cell>
        </row>
        <row r="596">
          <cell r="D596">
            <v>65</v>
          </cell>
          <cell r="E596">
            <v>72</v>
          </cell>
        </row>
        <row r="596">
          <cell r="G596">
            <v>81</v>
          </cell>
        </row>
        <row r="597">
          <cell r="B597">
            <v>2081106</v>
          </cell>
        </row>
        <row r="597">
          <cell r="E597">
            <v>0</v>
          </cell>
        </row>
        <row r="597">
          <cell r="G597">
            <v>0</v>
          </cell>
        </row>
        <row r="598">
          <cell r="B598">
            <v>2081107</v>
          </cell>
        </row>
        <row r="598">
          <cell r="D598">
            <v>392</v>
          </cell>
          <cell r="E598">
            <v>470</v>
          </cell>
        </row>
        <row r="598">
          <cell r="G598">
            <v>411</v>
          </cell>
        </row>
        <row r="599">
          <cell r="B599">
            <v>2081199</v>
          </cell>
        </row>
        <row r="599">
          <cell r="D599">
            <v>144</v>
          </cell>
          <cell r="E599">
            <v>180</v>
          </cell>
        </row>
        <row r="599">
          <cell r="G599">
            <v>170</v>
          </cell>
        </row>
        <row r="600">
          <cell r="B600">
            <v>20816</v>
          </cell>
        </row>
        <row r="600">
          <cell r="D600">
            <v>59</v>
          </cell>
          <cell r="E600">
            <v>73</v>
          </cell>
        </row>
        <row r="600">
          <cell r="G600">
            <v>70</v>
          </cell>
        </row>
        <row r="601">
          <cell r="B601">
            <v>2081601</v>
          </cell>
        </row>
        <row r="601">
          <cell r="D601">
            <v>55</v>
          </cell>
          <cell r="E601">
            <v>53</v>
          </cell>
        </row>
        <row r="601">
          <cell r="G601">
            <v>50</v>
          </cell>
        </row>
        <row r="602">
          <cell r="B602">
            <v>2081602</v>
          </cell>
        </row>
        <row r="602">
          <cell r="E602">
            <v>0</v>
          </cell>
        </row>
        <row r="602">
          <cell r="G602">
            <v>0</v>
          </cell>
        </row>
        <row r="603">
          <cell r="B603">
            <v>2081603</v>
          </cell>
        </row>
        <row r="603">
          <cell r="E603">
            <v>0</v>
          </cell>
        </row>
        <row r="603">
          <cell r="G603">
            <v>0</v>
          </cell>
        </row>
        <row r="604">
          <cell r="B604">
            <v>2081699</v>
          </cell>
        </row>
        <row r="604">
          <cell r="D604">
            <v>4</v>
          </cell>
          <cell r="E604">
            <v>20</v>
          </cell>
        </row>
        <row r="604">
          <cell r="G604">
            <v>20</v>
          </cell>
        </row>
        <row r="605">
          <cell r="B605">
            <v>20819</v>
          </cell>
        </row>
        <row r="605">
          <cell r="D605">
            <v>2706</v>
          </cell>
          <cell r="E605">
            <v>3373</v>
          </cell>
        </row>
        <row r="605">
          <cell r="G605">
            <v>2786</v>
          </cell>
        </row>
        <row r="606">
          <cell r="B606">
            <v>2081901</v>
          </cell>
        </row>
        <row r="606">
          <cell r="D606">
            <v>1212</v>
          </cell>
          <cell r="E606">
            <v>2443</v>
          </cell>
        </row>
        <row r="606">
          <cell r="G606">
            <v>1098</v>
          </cell>
        </row>
        <row r="607">
          <cell r="B607">
            <v>2081902</v>
          </cell>
        </row>
        <row r="607">
          <cell r="D607">
            <v>1494</v>
          </cell>
          <cell r="E607">
            <v>930</v>
          </cell>
        </row>
        <row r="607">
          <cell r="G607">
            <v>1688</v>
          </cell>
        </row>
        <row r="608">
          <cell r="B608">
            <v>20820</v>
          </cell>
        </row>
        <row r="608">
          <cell r="D608">
            <v>285</v>
          </cell>
          <cell r="E608">
            <v>178</v>
          </cell>
        </row>
        <row r="608">
          <cell r="G608">
            <v>790</v>
          </cell>
        </row>
        <row r="609">
          <cell r="B609">
            <v>2082001</v>
          </cell>
        </row>
        <row r="609">
          <cell r="D609">
            <v>282</v>
          </cell>
          <cell r="E609">
            <v>168</v>
          </cell>
        </row>
        <row r="609">
          <cell r="G609">
            <v>218</v>
          </cell>
        </row>
        <row r="610">
          <cell r="B610">
            <v>2082002</v>
          </cell>
        </row>
        <row r="610">
          <cell r="D610">
            <v>3</v>
          </cell>
          <cell r="E610">
            <v>10</v>
          </cell>
        </row>
        <row r="610">
          <cell r="G610">
            <v>572</v>
          </cell>
        </row>
        <row r="611">
          <cell r="B611">
            <v>20821</v>
          </cell>
        </row>
        <row r="611">
          <cell r="D611">
            <v>301</v>
          </cell>
          <cell r="E611">
            <v>202</v>
          </cell>
        </row>
        <row r="611">
          <cell r="G611">
            <v>327</v>
          </cell>
        </row>
        <row r="612">
          <cell r="B612">
            <v>2082101</v>
          </cell>
        </row>
        <row r="612">
          <cell r="D612">
            <v>205</v>
          </cell>
          <cell r="E612">
            <v>93</v>
          </cell>
        </row>
        <row r="612">
          <cell r="G612">
            <v>93</v>
          </cell>
        </row>
        <row r="613">
          <cell r="B613">
            <v>2082102</v>
          </cell>
        </row>
        <row r="613">
          <cell r="D613">
            <v>96</v>
          </cell>
          <cell r="E613">
            <v>109</v>
          </cell>
        </row>
        <row r="613">
          <cell r="G613">
            <v>234</v>
          </cell>
        </row>
        <row r="614">
          <cell r="B614">
            <v>20824</v>
          </cell>
        </row>
        <row r="614">
          <cell r="D614">
            <v>0</v>
          </cell>
          <cell r="E614">
            <v>0</v>
          </cell>
        </row>
        <row r="614">
          <cell r="G614">
            <v>0</v>
          </cell>
        </row>
        <row r="615">
          <cell r="B615">
            <v>2082401</v>
          </cell>
        </row>
        <row r="615">
          <cell r="E615">
            <v>0</v>
          </cell>
        </row>
        <row r="615">
          <cell r="G615">
            <v>0</v>
          </cell>
        </row>
        <row r="616">
          <cell r="B616">
            <v>2082402</v>
          </cell>
        </row>
        <row r="616">
          <cell r="E616">
            <v>0</v>
          </cell>
        </row>
        <row r="616">
          <cell r="G616">
            <v>0</v>
          </cell>
        </row>
        <row r="617">
          <cell r="B617">
            <v>20825</v>
          </cell>
        </row>
        <row r="617">
          <cell r="D617">
            <v>111</v>
          </cell>
          <cell r="E617">
            <v>117</v>
          </cell>
        </row>
        <row r="617">
          <cell r="G617">
            <v>114</v>
          </cell>
        </row>
        <row r="618">
          <cell r="B618">
            <v>2082501</v>
          </cell>
        </row>
        <row r="618">
          <cell r="E618">
            <v>0</v>
          </cell>
        </row>
        <row r="618">
          <cell r="G618">
            <v>0</v>
          </cell>
        </row>
        <row r="619">
          <cell r="B619">
            <v>2082502</v>
          </cell>
        </row>
        <row r="619">
          <cell r="D619">
            <v>111</v>
          </cell>
          <cell r="E619">
            <v>117</v>
          </cell>
        </row>
        <row r="619">
          <cell r="G619">
            <v>114</v>
          </cell>
        </row>
        <row r="620">
          <cell r="B620">
            <v>20826</v>
          </cell>
        </row>
        <row r="620">
          <cell r="D620">
            <v>2787</v>
          </cell>
          <cell r="E620">
            <v>3095</v>
          </cell>
        </row>
        <row r="620">
          <cell r="G620">
            <v>2431</v>
          </cell>
        </row>
        <row r="621">
          <cell r="B621">
            <v>2082601</v>
          </cell>
        </row>
        <row r="621">
          <cell r="E621">
            <v>0</v>
          </cell>
        </row>
        <row r="621">
          <cell r="G621">
            <v>0</v>
          </cell>
        </row>
        <row r="622">
          <cell r="B622">
            <v>2082602</v>
          </cell>
        </row>
        <row r="622">
          <cell r="D622">
            <v>2787</v>
          </cell>
          <cell r="E622">
            <v>3095</v>
          </cell>
        </row>
        <row r="622">
          <cell r="G622">
            <v>2431</v>
          </cell>
        </row>
        <row r="623">
          <cell r="B623">
            <v>2082699</v>
          </cell>
        </row>
        <row r="623">
          <cell r="E623">
            <v>0</v>
          </cell>
        </row>
        <row r="623">
          <cell r="G623">
            <v>0</v>
          </cell>
        </row>
        <row r="624">
          <cell r="B624">
            <v>20827</v>
          </cell>
        </row>
        <row r="624">
          <cell r="D624">
            <v>0</v>
          </cell>
          <cell r="E624">
            <v>0</v>
          </cell>
        </row>
        <row r="624">
          <cell r="G624">
            <v>0</v>
          </cell>
        </row>
        <row r="625">
          <cell r="B625">
            <v>2082701</v>
          </cell>
        </row>
        <row r="625">
          <cell r="E625">
            <v>0</v>
          </cell>
        </row>
        <row r="625">
          <cell r="G625">
            <v>0</v>
          </cell>
        </row>
        <row r="626">
          <cell r="B626">
            <v>2082702</v>
          </cell>
        </row>
        <row r="626">
          <cell r="E626">
            <v>0</v>
          </cell>
        </row>
        <row r="626">
          <cell r="G626">
            <v>0</v>
          </cell>
        </row>
        <row r="627">
          <cell r="B627">
            <v>2082799</v>
          </cell>
        </row>
        <row r="627">
          <cell r="E627">
            <v>0</v>
          </cell>
        </row>
        <row r="627">
          <cell r="G627">
            <v>0</v>
          </cell>
        </row>
        <row r="628">
          <cell r="B628">
            <v>20828</v>
          </cell>
        </row>
        <row r="628">
          <cell r="D628">
            <v>392</v>
          </cell>
          <cell r="E628">
            <v>488</v>
          </cell>
        </row>
        <row r="628">
          <cell r="G628">
            <v>448</v>
          </cell>
        </row>
        <row r="629">
          <cell r="B629">
            <v>2082801</v>
          </cell>
        </row>
        <row r="629">
          <cell r="D629">
            <v>200</v>
          </cell>
          <cell r="E629">
            <v>225</v>
          </cell>
        </row>
        <row r="629">
          <cell r="G629">
            <v>230</v>
          </cell>
        </row>
        <row r="630">
          <cell r="B630">
            <v>2082802</v>
          </cell>
        </row>
        <row r="630">
          <cell r="D630">
            <v>10</v>
          </cell>
          <cell r="E630">
            <v>0</v>
          </cell>
        </row>
        <row r="630">
          <cell r="G630">
            <v>0</v>
          </cell>
        </row>
        <row r="631">
          <cell r="B631">
            <v>2082803</v>
          </cell>
        </row>
        <row r="631">
          <cell r="E631">
            <v>0</v>
          </cell>
        </row>
        <row r="631">
          <cell r="G631">
            <v>0</v>
          </cell>
        </row>
        <row r="632">
          <cell r="B632">
            <v>2082804</v>
          </cell>
        </row>
        <row r="632">
          <cell r="D632">
            <v>53</v>
          </cell>
          <cell r="E632">
            <v>100</v>
          </cell>
        </row>
        <row r="632">
          <cell r="G632">
            <v>50</v>
          </cell>
        </row>
        <row r="633">
          <cell r="B633">
            <v>2082805</v>
          </cell>
        </row>
        <row r="633">
          <cell r="E633">
            <v>0</v>
          </cell>
        </row>
        <row r="633">
          <cell r="G633">
            <v>0</v>
          </cell>
        </row>
        <row r="634">
          <cell r="B634">
            <v>2082850</v>
          </cell>
        </row>
        <row r="634">
          <cell r="D634">
            <v>106</v>
          </cell>
          <cell r="E634">
            <v>103</v>
          </cell>
        </row>
        <row r="634">
          <cell r="G634">
            <v>107</v>
          </cell>
        </row>
        <row r="635">
          <cell r="B635">
            <v>2082899</v>
          </cell>
        </row>
        <row r="635">
          <cell r="D635">
            <v>23</v>
          </cell>
          <cell r="E635">
            <v>60</v>
          </cell>
        </row>
        <row r="635">
          <cell r="G635">
            <v>61</v>
          </cell>
        </row>
        <row r="636">
          <cell r="B636">
            <v>20830</v>
          </cell>
        </row>
        <row r="636">
          <cell r="D636">
            <v>22</v>
          </cell>
          <cell r="E636">
            <v>30</v>
          </cell>
        </row>
        <row r="636">
          <cell r="G636">
            <v>59</v>
          </cell>
        </row>
        <row r="637">
          <cell r="B637">
            <v>2083001</v>
          </cell>
        </row>
        <row r="637">
          <cell r="D637">
            <v>22</v>
          </cell>
          <cell r="E637">
            <v>30</v>
          </cell>
        </row>
        <row r="637">
          <cell r="G637">
            <v>59</v>
          </cell>
        </row>
        <row r="638">
          <cell r="B638">
            <v>2083099</v>
          </cell>
        </row>
        <row r="638">
          <cell r="E638">
            <v>0</v>
          </cell>
        </row>
        <row r="638">
          <cell r="G638">
            <v>0</v>
          </cell>
        </row>
        <row r="639">
          <cell r="B639">
            <v>20899</v>
          </cell>
        </row>
        <row r="639">
          <cell r="D639">
            <v>605</v>
          </cell>
          <cell r="E639">
            <v>666</v>
          </cell>
        </row>
        <row r="639">
          <cell r="G639">
            <v>692</v>
          </cell>
        </row>
        <row r="640">
          <cell r="B640">
            <v>2089999</v>
          </cell>
        </row>
        <row r="640">
          <cell r="D640">
            <v>605</v>
          </cell>
          <cell r="E640">
            <v>666</v>
          </cell>
        </row>
        <row r="640">
          <cell r="G640">
            <v>692</v>
          </cell>
        </row>
        <row r="641">
          <cell r="B641">
            <v>210</v>
          </cell>
        </row>
        <row r="641">
          <cell r="D641">
            <v>16827</v>
          </cell>
          <cell r="E641">
            <v>17908</v>
          </cell>
        </row>
        <row r="641">
          <cell r="G641">
            <v>22452</v>
          </cell>
        </row>
        <row r="642">
          <cell r="B642">
            <v>21001</v>
          </cell>
        </row>
        <row r="642">
          <cell r="D642">
            <v>401</v>
          </cell>
          <cell r="E642">
            <v>492</v>
          </cell>
        </row>
        <row r="642">
          <cell r="G642">
            <v>1053</v>
          </cell>
        </row>
        <row r="643">
          <cell r="B643">
            <v>2100101</v>
          </cell>
        </row>
        <row r="643">
          <cell r="D643">
            <v>285</v>
          </cell>
          <cell r="E643">
            <v>385</v>
          </cell>
        </row>
        <row r="643">
          <cell r="G643">
            <v>507</v>
          </cell>
        </row>
        <row r="644">
          <cell r="B644">
            <v>2100102</v>
          </cell>
        </row>
        <row r="644">
          <cell r="E644">
            <v>0</v>
          </cell>
        </row>
        <row r="644">
          <cell r="G644">
            <v>0</v>
          </cell>
        </row>
        <row r="645">
          <cell r="B645">
            <v>2100103</v>
          </cell>
        </row>
        <row r="645">
          <cell r="E645">
            <v>0</v>
          </cell>
        </row>
        <row r="645">
          <cell r="G645">
            <v>0</v>
          </cell>
        </row>
        <row r="646">
          <cell r="B646">
            <v>2100199</v>
          </cell>
        </row>
        <row r="646">
          <cell r="D646">
            <v>116</v>
          </cell>
          <cell r="E646">
            <v>107</v>
          </cell>
        </row>
        <row r="646">
          <cell r="G646">
            <v>546</v>
          </cell>
        </row>
        <row r="647">
          <cell r="B647">
            <v>21002</v>
          </cell>
        </row>
        <row r="647">
          <cell r="D647">
            <v>1758</v>
          </cell>
          <cell r="E647">
            <v>2204</v>
          </cell>
        </row>
        <row r="647">
          <cell r="G647">
            <v>2879</v>
          </cell>
        </row>
        <row r="648">
          <cell r="B648">
            <v>2100201</v>
          </cell>
        </row>
        <row r="648">
          <cell r="D648">
            <v>1046</v>
          </cell>
          <cell r="E648">
            <v>1108</v>
          </cell>
        </row>
        <row r="648">
          <cell r="G648">
            <v>1613</v>
          </cell>
        </row>
        <row r="649">
          <cell r="B649">
            <v>2100202</v>
          </cell>
        </row>
        <row r="649">
          <cell r="D649">
            <v>704</v>
          </cell>
          <cell r="E649">
            <v>664</v>
          </cell>
        </row>
        <row r="649">
          <cell r="G649">
            <v>711</v>
          </cell>
        </row>
        <row r="650">
          <cell r="B650">
            <v>2100203</v>
          </cell>
        </row>
        <row r="650">
          <cell r="E650">
            <v>0</v>
          </cell>
        </row>
        <row r="650">
          <cell r="G650">
            <v>0</v>
          </cell>
        </row>
        <row r="651">
          <cell r="B651">
            <v>2100204</v>
          </cell>
        </row>
        <row r="651">
          <cell r="E651">
            <v>0</v>
          </cell>
        </row>
        <row r="651">
          <cell r="G651">
            <v>0</v>
          </cell>
        </row>
        <row r="652">
          <cell r="B652">
            <v>2100205</v>
          </cell>
        </row>
        <row r="652">
          <cell r="E652">
            <v>0</v>
          </cell>
        </row>
        <row r="652">
          <cell r="G652">
            <v>0</v>
          </cell>
        </row>
        <row r="653">
          <cell r="B653">
            <v>2100206</v>
          </cell>
        </row>
        <row r="653">
          <cell r="E653">
            <v>0</v>
          </cell>
        </row>
        <row r="653">
          <cell r="G653">
            <v>0</v>
          </cell>
        </row>
        <row r="654">
          <cell r="B654">
            <v>2100207</v>
          </cell>
        </row>
        <row r="654">
          <cell r="E654">
            <v>0</v>
          </cell>
        </row>
        <row r="654">
          <cell r="G654">
            <v>0</v>
          </cell>
        </row>
        <row r="655">
          <cell r="B655">
            <v>2100208</v>
          </cell>
        </row>
        <row r="655">
          <cell r="E655">
            <v>0</v>
          </cell>
        </row>
        <row r="655">
          <cell r="G655">
            <v>0</v>
          </cell>
        </row>
        <row r="656">
          <cell r="B656">
            <v>2100209</v>
          </cell>
        </row>
        <row r="656">
          <cell r="E656">
            <v>0</v>
          </cell>
        </row>
        <row r="656">
          <cell r="G656">
            <v>0</v>
          </cell>
        </row>
        <row r="657">
          <cell r="B657">
            <v>2100210</v>
          </cell>
        </row>
        <row r="657">
          <cell r="E657">
            <v>0</v>
          </cell>
        </row>
        <row r="657">
          <cell r="G657">
            <v>0</v>
          </cell>
        </row>
        <row r="658">
          <cell r="B658">
            <v>2100211</v>
          </cell>
        </row>
        <row r="658">
          <cell r="E658">
            <v>0</v>
          </cell>
        </row>
        <row r="658">
          <cell r="G658">
            <v>0</v>
          </cell>
        </row>
        <row r="659">
          <cell r="B659">
            <v>2100212</v>
          </cell>
        </row>
        <row r="659">
          <cell r="E659">
            <v>0</v>
          </cell>
        </row>
        <row r="659">
          <cell r="G659">
            <v>0</v>
          </cell>
        </row>
        <row r="660">
          <cell r="B660">
            <v>2100213</v>
          </cell>
        </row>
        <row r="660">
          <cell r="E660">
            <v>0</v>
          </cell>
        </row>
        <row r="661">
          <cell r="B661">
            <v>2100299</v>
          </cell>
        </row>
        <row r="661">
          <cell r="D661">
            <v>8</v>
          </cell>
          <cell r="E661">
            <v>432</v>
          </cell>
        </row>
        <row r="661">
          <cell r="G661">
            <v>555</v>
          </cell>
        </row>
        <row r="662">
          <cell r="B662">
            <v>21003</v>
          </cell>
        </row>
        <row r="662">
          <cell r="D662">
            <v>2365</v>
          </cell>
          <cell r="E662">
            <v>2343</v>
          </cell>
        </row>
        <row r="662">
          <cell r="G662">
            <v>2686</v>
          </cell>
        </row>
        <row r="663">
          <cell r="B663">
            <v>2100301</v>
          </cell>
        </row>
        <row r="663">
          <cell r="D663">
            <v>153</v>
          </cell>
          <cell r="E663">
            <v>140</v>
          </cell>
        </row>
        <row r="663">
          <cell r="G663">
            <v>146</v>
          </cell>
        </row>
        <row r="664">
          <cell r="B664">
            <v>2100302</v>
          </cell>
        </row>
        <row r="664">
          <cell r="D664">
            <v>2073</v>
          </cell>
          <cell r="E664">
            <v>2004</v>
          </cell>
        </row>
        <row r="664">
          <cell r="G664">
            <v>2050</v>
          </cell>
        </row>
        <row r="665">
          <cell r="B665">
            <v>2100399</v>
          </cell>
        </row>
        <row r="665">
          <cell r="D665">
            <v>139</v>
          </cell>
          <cell r="E665">
            <v>199</v>
          </cell>
        </row>
        <row r="665">
          <cell r="G665">
            <v>490</v>
          </cell>
        </row>
        <row r="666">
          <cell r="B666">
            <v>21004</v>
          </cell>
        </row>
        <row r="666">
          <cell r="D666">
            <v>4057</v>
          </cell>
          <cell r="E666">
            <v>3363</v>
          </cell>
        </row>
        <row r="666">
          <cell r="G666">
            <v>5316</v>
          </cell>
        </row>
        <row r="667">
          <cell r="B667">
            <v>2100401</v>
          </cell>
        </row>
        <row r="667">
          <cell r="D667">
            <v>727</v>
          </cell>
          <cell r="E667">
            <v>732</v>
          </cell>
        </row>
        <row r="667">
          <cell r="G667">
            <v>867</v>
          </cell>
        </row>
        <row r="668">
          <cell r="B668">
            <v>2100402</v>
          </cell>
        </row>
        <row r="668">
          <cell r="D668">
            <v>166</v>
          </cell>
          <cell r="E668">
            <v>146</v>
          </cell>
        </row>
        <row r="668">
          <cell r="G668">
            <v>141</v>
          </cell>
        </row>
        <row r="669">
          <cell r="B669">
            <v>2100403</v>
          </cell>
        </row>
        <row r="669">
          <cell r="D669">
            <v>812</v>
          </cell>
          <cell r="E669">
            <v>720</v>
          </cell>
        </row>
        <row r="669">
          <cell r="G669">
            <v>749</v>
          </cell>
        </row>
        <row r="670">
          <cell r="B670">
            <v>2100404</v>
          </cell>
        </row>
        <row r="670">
          <cell r="E670">
            <v>0</v>
          </cell>
        </row>
        <row r="670">
          <cell r="G670">
            <v>0</v>
          </cell>
        </row>
        <row r="671">
          <cell r="B671">
            <v>2100405</v>
          </cell>
        </row>
        <row r="671">
          <cell r="D671">
            <v>222</v>
          </cell>
          <cell r="E671">
            <v>200</v>
          </cell>
        </row>
        <row r="671">
          <cell r="G671">
            <v>205</v>
          </cell>
        </row>
        <row r="672">
          <cell r="B672">
            <v>2100406</v>
          </cell>
        </row>
        <row r="672">
          <cell r="E672">
            <v>0</v>
          </cell>
        </row>
        <row r="672">
          <cell r="G672">
            <v>0</v>
          </cell>
        </row>
        <row r="673">
          <cell r="B673">
            <v>2100407</v>
          </cell>
        </row>
        <row r="673">
          <cell r="E673">
            <v>0</v>
          </cell>
        </row>
        <row r="673">
          <cell r="G673">
            <v>0</v>
          </cell>
        </row>
        <row r="674">
          <cell r="B674">
            <v>2100408</v>
          </cell>
        </row>
        <row r="674">
          <cell r="D674">
            <v>1125</v>
          </cell>
          <cell r="E674">
            <v>847</v>
          </cell>
        </row>
        <row r="674">
          <cell r="G674">
            <v>2418</v>
          </cell>
        </row>
        <row r="675">
          <cell r="B675">
            <v>2100409</v>
          </cell>
        </row>
        <row r="675">
          <cell r="D675">
            <v>172</v>
          </cell>
          <cell r="E675">
            <v>234</v>
          </cell>
        </row>
        <row r="675">
          <cell r="G675">
            <v>688</v>
          </cell>
        </row>
        <row r="676">
          <cell r="B676">
            <v>2100410</v>
          </cell>
        </row>
        <row r="676">
          <cell r="D676">
            <v>818</v>
          </cell>
          <cell r="E676">
            <v>484</v>
          </cell>
        </row>
        <row r="676">
          <cell r="G676">
            <v>248</v>
          </cell>
        </row>
        <row r="677">
          <cell r="B677">
            <v>2100499</v>
          </cell>
        </row>
        <row r="677">
          <cell r="D677">
            <v>15</v>
          </cell>
          <cell r="E677">
            <v>0</v>
          </cell>
        </row>
        <row r="677">
          <cell r="G677">
            <v>0</v>
          </cell>
        </row>
        <row r="678">
          <cell r="B678">
            <v>21006</v>
          </cell>
        </row>
        <row r="678">
          <cell r="D678">
            <v>0</v>
          </cell>
          <cell r="E678">
            <v>0</v>
          </cell>
        </row>
        <row r="678">
          <cell r="G678">
            <v>50</v>
          </cell>
        </row>
        <row r="679">
          <cell r="B679">
            <v>2100601</v>
          </cell>
        </row>
        <row r="679">
          <cell r="E679">
            <v>0</v>
          </cell>
        </row>
        <row r="679">
          <cell r="G679">
            <v>50</v>
          </cell>
        </row>
        <row r="680">
          <cell r="B680">
            <v>2100699</v>
          </cell>
        </row>
        <row r="680">
          <cell r="E680">
            <v>0</v>
          </cell>
        </row>
        <row r="680">
          <cell r="G680">
            <v>0</v>
          </cell>
        </row>
        <row r="681">
          <cell r="B681">
            <v>21007</v>
          </cell>
        </row>
        <row r="681">
          <cell r="D681">
            <v>288</v>
          </cell>
          <cell r="E681">
            <v>228</v>
          </cell>
        </row>
        <row r="681">
          <cell r="G681">
            <v>478</v>
          </cell>
        </row>
        <row r="682">
          <cell r="B682">
            <v>2100716</v>
          </cell>
        </row>
        <row r="682">
          <cell r="E682">
            <v>0</v>
          </cell>
        </row>
        <row r="682">
          <cell r="G682">
            <v>0</v>
          </cell>
        </row>
        <row r="683">
          <cell r="B683">
            <v>2100717</v>
          </cell>
        </row>
        <row r="683">
          <cell r="D683">
            <v>20</v>
          </cell>
          <cell r="E683">
            <v>71</v>
          </cell>
        </row>
        <row r="683">
          <cell r="G683">
            <v>49</v>
          </cell>
        </row>
        <row r="684">
          <cell r="B684">
            <v>2100799</v>
          </cell>
        </row>
        <row r="684">
          <cell r="E684">
            <v>157</v>
          </cell>
        </row>
        <row r="684">
          <cell r="G684">
            <v>429</v>
          </cell>
        </row>
        <row r="685">
          <cell r="B685">
            <v>21011</v>
          </cell>
        </row>
        <row r="685">
          <cell r="D685">
            <v>5982</v>
          </cell>
          <cell r="E685">
            <v>6707</v>
          </cell>
        </row>
        <row r="685">
          <cell r="G685">
            <v>6790</v>
          </cell>
        </row>
        <row r="686">
          <cell r="B686">
            <v>2101101</v>
          </cell>
        </row>
        <row r="686">
          <cell r="D686">
            <v>1070</v>
          </cell>
          <cell r="E686">
            <v>1217</v>
          </cell>
        </row>
        <row r="686">
          <cell r="G686">
            <v>1237</v>
          </cell>
        </row>
        <row r="687">
          <cell r="B687">
            <v>2101102</v>
          </cell>
        </row>
        <row r="687">
          <cell r="D687">
            <v>2343</v>
          </cell>
          <cell r="E687">
            <v>2634</v>
          </cell>
        </row>
        <row r="687">
          <cell r="G687">
            <v>2669</v>
          </cell>
        </row>
        <row r="688">
          <cell r="B688">
            <v>2101103</v>
          </cell>
        </row>
        <row r="688">
          <cell r="D688">
            <v>2569</v>
          </cell>
          <cell r="E688">
            <v>2856</v>
          </cell>
        </row>
        <row r="688">
          <cell r="G688">
            <v>2884</v>
          </cell>
        </row>
        <row r="689">
          <cell r="B689">
            <v>2101199</v>
          </cell>
        </row>
        <row r="689">
          <cell r="E689">
            <v>0</v>
          </cell>
        </row>
        <row r="689">
          <cell r="G689">
            <v>0</v>
          </cell>
        </row>
        <row r="690">
          <cell r="B690">
            <v>21012</v>
          </cell>
        </row>
        <row r="690">
          <cell r="D690">
            <v>390</v>
          </cell>
          <cell r="E690">
            <v>557</v>
          </cell>
        </row>
        <row r="690">
          <cell r="G690">
            <v>826</v>
          </cell>
        </row>
        <row r="691">
          <cell r="B691">
            <v>2101201</v>
          </cell>
        </row>
        <row r="691">
          <cell r="D691">
            <v>44</v>
          </cell>
          <cell r="E691">
            <v>0</v>
          </cell>
        </row>
        <row r="691">
          <cell r="G691">
            <v>175</v>
          </cell>
        </row>
        <row r="692">
          <cell r="B692">
            <v>2101202</v>
          </cell>
        </row>
        <row r="692">
          <cell r="D692">
            <v>346</v>
          </cell>
          <cell r="E692">
            <v>557</v>
          </cell>
        </row>
        <row r="692">
          <cell r="G692">
            <v>651</v>
          </cell>
        </row>
        <row r="693">
          <cell r="B693">
            <v>2101299</v>
          </cell>
        </row>
        <row r="693">
          <cell r="E693">
            <v>0</v>
          </cell>
        </row>
        <row r="693">
          <cell r="G693">
            <v>0</v>
          </cell>
        </row>
        <row r="694">
          <cell r="B694">
            <v>21013</v>
          </cell>
        </row>
        <row r="694">
          <cell r="D694">
            <v>1067</v>
          </cell>
          <cell r="E694">
            <v>1288</v>
          </cell>
        </row>
        <row r="694">
          <cell r="G694">
            <v>1197</v>
          </cell>
        </row>
        <row r="695">
          <cell r="B695">
            <v>2101301</v>
          </cell>
        </row>
        <row r="695">
          <cell r="D695">
            <v>1014</v>
          </cell>
          <cell r="E695">
            <v>1283</v>
          </cell>
        </row>
        <row r="695">
          <cell r="G695">
            <v>1197</v>
          </cell>
        </row>
        <row r="696">
          <cell r="B696">
            <v>2101302</v>
          </cell>
        </row>
        <row r="696">
          <cell r="E696">
            <v>0</v>
          </cell>
        </row>
        <row r="696">
          <cell r="G696">
            <v>0</v>
          </cell>
        </row>
        <row r="697">
          <cell r="B697">
            <v>2101399</v>
          </cell>
        </row>
        <row r="697">
          <cell r="D697">
            <v>53</v>
          </cell>
          <cell r="E697">
            <v>5</v>
          </cell>
        </row>
        <row r="697">
          <cell r="G697">
            <v>0</v>
          </cell>
        </row>
        <row r="698">
          <cell r="B698">
            <v>21014</v>
          </cell>
        </row>
        <row r="698">
          <cell r="D698">
            <v>93</v>
          </cell>
          <cell r="E698">
            <v>247</v>
          </cell>
        </row>
        <row r="698">
          <cell r="G698">
            <v>121</v>
          </cell>
        </row>
        <row r="699">
          <cell r="B699">
            <v>2101401</v>
          </cell>
        </row>
        <row r="699">
          <cell r="D699">
            <v>93</v>
          </cell>
          <cell r="E699">
            <v>247</v>
          </cell>
        </row>
        <row r="699">
          <cell r="G699">
            <v>121</v>
          </cell>
        </row>
        <row r="700">
          <cell r="B700">
            <v>2101499</v>
          </cell>
        </row>
        <row r="700">
          <cell r="E700">
            <v>0</v>
          </cell>
        </row>
        <row r="700">
          <cell r="G700">
            <v>0</v>
          </cell>
        </row>
        <row r="701">
          <cell r="B701">
            <v>21015</v>
          </cell>
        </row>
        <row r="701">
          <cell r="D701">
            <v>331</v>
          </cell>
          <cell r="E701">
            <v>363</v>
          </cell>
        </row>
        <row r="701">
          <cell r="G701">
            <v>351</v>
          </cell>
        </row>
        <row r="702">
          <cell r="B702">
            <v>2101501</v>
          </cell>
        </row>
        <row r="702">
          <cell r="D702">
            <v>310</v>
          </cell>
          <cell r="E702">
            <v>306</v>
          </cell>
        </row>
        <row r="702">
          <cell r="G702">
            <v>296</v>
          </cell>
        </row>
        <row r="703">
          <cell r="B703">
            <v>2101502</v>
          </cell>
        </row>
        <row r="703">
          <cell r="E703">
            <v>0</v>
          </cell>
        </row>
        <row r="703">
          <cell r="G703">
            <v>0</v>
          </cell>
        </row>
        <row r="704">
          <cell r="B704">
            <v>2101503</v>
          </cell>
        </row>
        <row r="704">
          <cell r="E704">
            <v>0</v>
          </cell>
        </row>
        <row r="704">
          <cell r="G704">
            <v>0</v>
          </cell>
        </row>
        <row r="705">
          <cell r="B705">
            <v>2101504</v>
          </cell>
        </row>
        <row r="705">
          <cell r="E705">
            <v>0</v>
          </cell>
        </row>
        <row r="705">
          <cell r="G705">
            <v>0</v>
          </cell>
        </row>
        <row r="706">
          <cell r="B706">
            <v>2101505</v>
          </cell>
        </row>
        <row r="706">
          <cell r="D706">
            <v>15</v>
          </cell>
          <cell r="E706">
            <v>42</v>
          </cell>
        </row>
        <row r="706">
          <cell r="G706">
            <v>40</v>
          </cell>
        </row>
        <row r="707">
          <cell r="B707">
            <v>2101506</v>
          </cell>
        </row>
        <row r="707">
          <cell r="D707">
            <v>6</v>
          </cell>
          <cell r="E707">
            <v>15</v>
          </cell>
        </row>
        <row r="707">
          <cell r="G707">
            <v>15</v>
          </cell>
        </row>
        <row r="708">
          <cell r="B708">
            <v>2101550</v>
          </cell>
        </row>
        <row r="708">
          <cell r="E708">
            <v>0</v>
          </cell>
        </row>
        <row r="708">
          <cell r="G708">
            <v>0</v>
          </cell>
        </row>
        <row r="709">
          <cell r="B709">
            <v>2101599</v>
          </cell>
        </row>
        <row r="709">
          <cell r="E709">
            <v>0</v>
          </cell>
        </row>
        <row r="709">
          <cell r="G709">
            <v>0</v>
          </cell>
        </row>
        <row r="710">
          <cell r="B710">
            <v>21016</v>
          </cell>
        </row>
        <row r="710">
          <cell r="D710">
            <v>57</v>
          </cell>
          <cell r="E710">
            <v>97</v>
          </cell>
        </row>
        <row r="710">
          <cell r="G710">
            <v>121</v>
          </cell>
        </row>
        <row r="711">
          <cell r="B711">
            <v>2101601</v>
          </cell>
        </row>
        <row r="711">
          <cell r="D711">
            <v>57</v>
          </cell>
          <cell r="E711">
            <v>97</v>
          </cell>
        </row>
        <row r="711">
          <cell r="G711">
            <v>121</v>
          </cell>
        </row>
        <row r="712">
          <cell r="B712">
            <v>21099</v>
          </cell>
        </row>
        <row r="712">
          <cell r="D712">
            <v>38</v>
          </cell>
          <cell r="E712">
            <v>19</v>
          </cell>
        </row>
        <row r="712">
          <cell r="G712">
            <v>584</v>
          </cell>
        </row>
        <row r="713">
          <cell r="B713">
            <v>2109999</v>
          </cell>
        </row>
        <row r="713">
          <cell r="D713">
            <v>38</v>
          </cell>
          <cell r="E713">
            <v>19</v>
          </cell>
        </row>
        <row r="713">
          <cell r="G713">
            <v>584</v>
          </cell>
        </row>
        <row r="714">
          <cell r="B714">
            <v>211</v>
          </cell>
        </row>
        <row r="714">
          <cell r="D714">
            <v>33229</v>
          </cell>
          <cell r="E714">
            <v>45173</v>
          </cell>
        </row>
        <row r="714">
          <cell r="G714">
            <v>18606</v>
          </cell>
        </row>
        <row r="715">
          <cell r="B715">
            <v>21101</v>
          </cell>
        </row>
        <row r="715">
          <cell r="D715">
            <v>1351</v>
          </cell>
          <cell r="E715">
            <v>1261</v>
          </cell>
        </row>
        <row r="715">
          <cell r="G715">
            <v>1334</v>
          </cell>
        </row>
        <row r="716">
          <cell r="B716">
            <v>2110101</v>
          </cell>
        </row>
        <row r="716">
          <cell r="D716">
            <v>61</v>
          </cell>
          <cell r="E716">
            <v>66</v>
          </cell>
        </row>
        <row r="716">
          <cell r="G716">
            <v>71</v>
          </cell>
        </row>
        <row r="717">
          <cell r="B717">
            <v>2110102</v>
          </cell>
        </row>
        <row r="717">
          <cell r="D717">
            <v>64</v>
          </cell>
          <cell r="E717">
            <v>69</v>
          </cell>
        </row>
        <row r="717">
          <cell r="G717">
            <v>69</v>
          </cell>
        </row>
        <row r="718">
          <cell r="B718">
            <v>2110103</v>
          </cell>
        </row>
        <row r="718">
          <cell r="E718">
            <v>0</v>
          </cell>
        </row>
        <row r="718">
          <cell r="G718">
            <v>0</v>
          </cell>
        </row>
        <row r="719">
          <cell r="B719">
            <v>2110104</v>
          </cell>
        </row>
        <row r="719">
          <cell r="E719">
            <v>0</v>
          </cell>
        </row>
        <row r="719">
          <cell r="G719">
            <v>0</v>
          </cell>
        </row>
        <row r="720">
          <cell r="B720">
            <v>2110105</v>
          </cell>
        </row>
        <row r="720">
          <cell r="E720">
            <v>0</v>
          </cell>
        </row>
        <row r="720">
          <cell r="G720">
            <v>0</v>
          </cell>
        </row>
        <row r="721">
          <cell r="B721">
            <v>2110106</v>
          </cell>
        </row>
        <row r="721">
          <cell r="E721">
            <v>0</v>
          </cell>
        </row>
        <row r="721">
          <cell r="G721">
            <v>0</v>
          </cell>
        </row>
        <row r="722">
          <cell r="B722">
            <v>2110107</v>
          </cell>
        </row>
        <row r="722">
          <cell r="E722">
            <v>0</v>
          </cell>
        </row>
        <row r="722">
          <cell r="G722">
            <v>0</v>
          </cell>
        </row>
        <row r="723">
          <cell r="B723">
            <v>2110108</v>
          </cell>
        </row>
        <row r="723">
          <cell r="E723">
            <v>0</v>
          </cell>
        </row>
        <row r="723">
          <cell r="G723">
            <v>0</v>
          </cell>
        </row>
        <row r="724">
          <cell r="B724">
            <v>2110199</v>
          </cell>
        </row>
        <row r="724">
          <cell r="D724">
            <v>1226</v>
          </cell>
          <cell r="E724">
            <v>1126</v>
          </cell>
        </row>
        <row r="724">
          <cell r="G724">
            <v>1194</v>
          </cell>
        </row>
        <row r="725">
          <cell r="B725">
            <v>21102</v>
          </cell>
        </row>
        <row r="725">
          <cell r="D725">
            <v>17</v>
          </cell>
          <cell r="E725">
            <v>45</v>
          </cell>
        </row>
        <row r="725">
          <cell r="G725">
            <v>35</v>
          </cell>
        </row>
        <row r="726">
          <cell r="B726">
            <v>2110203</v>
          </cell>
        </row>
        <row r="726">
          <cell r="E726">
            <v>0</v>
          </cell>
        </row>
        <row r="726">
          <cell r="G726">
            <v>0</v>
          </cell>
        </row>
        <row r="727">
          <cell r="B727">
            <v>2110204</v>
          </cell>
        </row>
        <row r="727">
          <cell r="E727">
            <v>0</v>
          </cell>
        </row>
        <row r="727">
          <cell r="G727">
            <v>0</v>
          </cell>
        </row>
        <row r="728">
          <cell r="B728">
            <v>2110299</v>
          </cell>
        </row>
        <row r="728">
          <cell r="D728">
            <v>17</v>
          </cell>
          <cell r="E728">
            <v>45</v>
          </cell>
        </row>
        <row r="728">
          <cell r="G728">
            <v>35</v>
          </cell>
        </row>
        <row r="729">
          <cell r="B729">
            <v>21103</v>
          </cell>
        </row>
        <row r="729">
          <cell r="D729">
            <v>27480</v>
          </cell>
          <cell r="E729">
            <v>41349</v>
          </cell>
        </row>
        <row r="729">
          <cell r="G729">
            <v>8296</v>
          </cell>
        </row>
        <row r="730">
          <cell r="B730">
            <v>2110301</v>
          </cell>
        </row>
        <row r="730">
          <cell r="E730">
            <v>0</v>
          </cell>
        </row>
        <row r="730">
          <cell r="G730">
            <v>0</v>
          </cell>
        </row>
        <row r="731">
          <cell r="B731">
            <v>2110302</v>
          </cell>
        </row>
        <row r="731">
          <cell r="D731">
            <v>27480</v>
          </cell>
          <cell r="E731">
            <v>41349</v>
          </cell>
        </row>
        <row r="731">
          <cell r="G731">
            <v>7849</v>
          </cell>
        </row>
        <row r="732">
          <cell r="B732">
            <v>2110303</v>
          </cell>
        </row>
        <row r="732">
          <cell r="E732">
            <v>0</v>
          </cell>
        </row>
        <row r="732">
          <cell r="G732">
            <v>0</v>
          </cell>
        </row>
        <row r="733">
          <cell r="B733">
            <v>2110304</v>
          </cell>
        </row>
        <row r="733">
          <cell r="E733">
            <v>0</v>
          </cell>
        </row>
        <row r="733">
          <cell r="G733">
            <v>447</v>
          </cell>
        </row>
        <row r="734">
          <cell r="B734">
            <v>2110305</v>
          </cell>
        </row>
        <row r="734">
          <cell r="E734">
            <v>0</v>
          </cell>
        </row>
        <row r="734">
          <cell r="G734">
            <v>0</v>
          </cell>
        </row>
        <row r="735">
          <cell r="B735">
            <v>2110306</v>
          </cell>
        </row>
        <row r="735">
          <cell r="E735">
            <v>0</v>
          </cell>
        </row>
        <row r="735">
          <cell r="G735">
            <v>0</v>
          </cell>
        </row>
        <row r="736">
          <cell r="B736">
            <v>2110307</v>
          </cell>
        </row>
        <row r="736">
          <cell r="E736">
            <v>0</v>
          </cell>
        </row>
        <row r="736">
          <cell r="G736">
            <v>0</v>
          </cell>
        </row>
        <row r="737">
          <cell r="B737">
            <v>2110399</v>
          </cell>
        </row>
        <row r="737">
          <cell r="E737">
            <v>0</v>
          </cell>
        </row>
        <row r="737">
          <cell r="G737">
            <v>0</v>
          </cell>
        </row>
        <row r="738">
          <cell r="B738">
            <v>21104</v>
          </cell>
        </row>
        <row r="738">
          <cell r="D738">
            <v>1804</v>
          </cell>
          <cell r="E738">
            <v>755</v>
          </cell>
        </row>
        <row r="738">
          <cell r="G738">
            <v>882</v>
          </cell>
        </row>
        <row r="739">
          <cell r="B739">
            <v>2110401</v>
          </cell>
        </row>
        <row r="739">
          <cell r="D739">
            <v>827</v>
          </cell>
          <cell r="E739">
            <v>520</v>
          </cell>
        </row>
        <row r="739">
          <cell r="G739">
            <v>464</v>
          </cell>
        </row>
        <row r="740">
          <cell r="B740">
            <v>2110402</v>
          </cell>
        </row>
        <row r="740">
          <cell r="E740">
            <v>0</v>
          </cell>
        </row>
        <row r="740">
          <cell r="G740">
            <v>0</v>
          </cell>
        </row>
        <row r="741">
          <cell r="B741">
            <v>2110404</v>
          </cell>
        </row>
        <row r="741">
          <cell r="E741">
            <v>0</v>
          </cell>
        </row>
        <row r="741">
          <cell r="G741">
            <v>0</v>
          </cell>
        </row>
        <row r="742">
          <cell r="B742">
            <v>2110405</v>
          </cell>
        </row>
        <row r="742">
          <cell r="E742">
            <v>0</v>
          </cell>
        </row>
        <row r="743">
          <cell r="B743">
            <v>2110406</v>
          </cell>
        </row>
        <row r="743">
          <cell r="E743">
            <v>0</v>
          </cell>
        </row>
        <row r="744">
          <cell r="B744">
            <v>2110499</v>
          </cell>
        </row>
        <row r="744">
          <cell r="D744">
            <v>977</v>
          </cell>
          <cell r="E744">
            <v>235</v>
          </cell>
        </row>
        <row r="744">
          <cell r="G744">
            <v>418</v>
          </cell>
        </row>
        <row r="745">
          <cell r="B745">
            <v>21105</v>
          </cell>
        </row>
        <row r="745">
          <cell r="D745">
            <v>1398</v>
          </cell>
          <cell r="E745">
            <v>1277</v>
          </cell>
        </row>
        <row r="745">
          <cell r="G745">
            <v>1239</v>
          </cell>
        </row>
        <row r="746">
          <cell r="B746">
            <v>2110501</v>
          </cell>
        </row>
        <row r="746">
          <cell r="D746">
            <v>1398</v>
          </cell>
          <cell r="E746">
            <v>1277</v>
          </cell>
        </row>
        <row r="746">
          <cell r="G746">
            <v>1239</v>
          </cell>
        </row>
        <row r="747">
          <cell r="B747">
            <v>2110502</v>
          </cell>
        </row>
        <row r="747">
          <cell r="E747">
            <v>0</v>
          </cell>
        </row>
        <row r="747">
          <cell r="G747">
            <v>0</v>
          </cell>
        </row>
        <row r="748">
          <cell r="B748">
            <v>2110503</v>
          </cell>
        </row>
        <row r="748">
          <cell r="E748">
            <v>0</v>
          </cell>
        </row>
        <row r="748">
          <cell r="G748">
            <v>0</v>
          </cell>
        </row>
        <row r="749">
          <cell r="B749">
            <v>2110506</v>
          </cell>
        </row>
        <row r="749">
          <cell r="E749">
            <v>0</v>
          </cell>
        </row>
        <row r="749">
          <cell r="G749">
            <v>0</v>
          </cell>
        </row>
        <row r="750">
          <cell r="B750">
            <v>2110507</v>
          </cell>
        </row>
        <row r="750">
          <cell r="E750">
            <v>0</v>
          </cell>
        </row>
        <row r="750">
          <cell r="G750">
            <v>0</v>
          </cell>
        </row>
        <row r="751">
          <cell r="B751">
            <v>2110599</v>
          </cell>
        </row>
        <row r="751">
          <cell r="E751">
            <v>0</v>
          </cell>
        </row>
        <row r="751">
          <cell r="G751">
            <v>0</v>
          </cell>
        </row>
        <row r="752">
          <cell r="B752">
            <v>21106</v>
          </cell>
        </row>
        <row r="752">
          <cell r="D752">
            <v>25</v>
          </cell>
          <cell r="E752">
            <v>486</v>
          </cell>
        </row>
        <row r="752">
          <cell r="G752">
            <v>646</v>
          </cell>
        </row>
        <row r="753">
          <cell r="B753">
            <v>2110602</v>
          </cell>
        </row>
        <row r="753">
          <cell r="D753">
            <v>25</v>
          </cell>
          <cell r="E753">
            <v>486</v>
          </cell>
        </row>
        <row r="753">
          <cell r="G753">
            <v>346</v>
          </cell>
        </row>
        <row r="754">
          <cell r="B754">
            <v>2110603</v>
          </cell>
        </row>
        <row r="754">
          <cell r="E754">
            <v>0</v>
          </cell>
        </row>
        <row r="754">
          <cell r="G754">
            <v>0</v>
          </cell>
        </row>
        <row r="755">
          <cell r="B755">
            <v>2110604</v>
          </cell>
        </row>
        <row r="755">
          <cell r="E755">
            <v>0</v>
          </cell>
        </row>
        <row r="755">
          <cell r="G755">
            <v>0</v>
          </cell>
        </row>
        <row r="756">
          <cell r="B756">
            <v>2110605</v>
          </cell>
        </row>
        <row r="756">
          <cell r="E756">
            <v>0</v>
          </cell>
        </row>
        <row r="756">
          <cell r="G756">
            <v>0</v>
          </cell>
        </row>
        <row r="757">
          <cell r="B757">
            <v>2110699</v>
          </cell>
        </row>
        <row r="757">
          <cell r="E757">
            <v>0</v>
          </cell>
        </row>
        <row r="757">
          <cell r="G757">
            <v>300</v>
          </cell>
        </row>
        <row r="758">
          <cell r="B758">
            <v>21107</v>
          </cell>
        </row>
        <row r="758">
          <cell r="D758">
            <v>825</v>
          </cell>
          <cell r="E758">
            <v>0</v>
          </cell>
        </row>
        <row r="758">
          <cell r="G758">
            <v>0</v>
          </cell>
        </row>
        <row r="759">
          <cell r="B759">
            <v>2110704</v>
          </cell>
        </row>
        <row r="759">
          <cell r="E759">
            <v>0</v>
          </cell>
        </row>
        <row r="759">
          <cell r="G759">
            <v>0</v>
          </cell>
        </row>
        <row r="760">
          <cell r="B760">
            <v>2110799</v>
          </cell>
        </row>
        <row r="760">
          <cell r="D760">
            <v>825</v>
          </cell>
          <cell r="E760">
            <v>0</v>
          </cell>
        </row>
        <row r="760">
          <cell r="G760">
            <v>0</v>
          </cell>
        </row>
        <row r="761">
          <cell r="B761">
            <v>21108</v>
          </cell>
        </row>
        <row r="761">
          <cell r="D761">
            <v>0</v>
          </cell>
          <cell r="E761">
            <v>0</v>
          </cell>
        </row>
        <row r="761">
          <cell r="G761">
            <v>0</v>
          </cell>
        </row>
        <row r="762">
          <cell r="B762">
            <v>2110804</v>
          </cell>
        </row>
        <row r="762">
          <cell r="E762">
            <v>0</v>
          </cell>
        </row>
        <row r="762">
          <cell r="G762">
            <v>0</v>
          </cell>
        </row>
        <row r="763">
          <cell r="B763">
            <v>2110899</v>
          </cell>
        </row>
        <row r="763">
          <cell r="E763">
            <v>0</v>
          </cell>
        </row>
        <row r="763">
          <cell r="G763">
            <v>0</v>
          </cell>
        </row>
        <row r="764">
          <cell r="B764">
            <v>21109</v>
          </cell>
        </row>
        <row r="764">
          <cell r="D764">
            <v>0</v>
          </cell>
          <cell r="E764">
            <v>0</v>
          </cell>
        </row>
        <row r="764">
          <cell r="G764">
            <v>0</v>
          </cell>
        </row>
        <row r="765">
          <cell r="B765">
            <v>2110901</v>
          </cell>
        </row>
        <row r="765">
          <cell r="E765">
            <v>0</v>
          </cell>
        </row>
        <row r="765">
          <cell r="G765">
            <v>0</v>
          </cell>
        </row>
        <row r="766">
          <cell r="B766">
            <v>21110</v>
          </cell>
        </row>
        <row r="766">
          <cell r="D766">
            <v>0</v>
          </cell>
          <cell r="E766">
            <v>0</v>
          </cell>
        </row>
        <row r="766">
          <cell r="G766">
            <v>0</v>
          </cell>
        </row>
        <row r="767">
          <cell r="B767">
            <v>2111001</v>
          </cell>
        </row>
        <row r="767">
          <cell r="E767">
            <v>0</v>
          </cell>
        </row>
        <row r="767">
          <cell r="G767">
            <v>0</v>
          </cell>
        </row>
        <row r="768">
          <cell r="B768">
            <v>21111</v>
          </cell>
        </row>
        <row r="768">
          <cell r="D768">
            <v>0</v>
          </cell>
          <cell r="E768">
            <v>0</v>
          </cell>
        </row>
        <row r="768">
          <cell r="G768">
            <v>0</v>
          </cell>
        </row>
        <row r="769">
          <cell r="B769">
            <v>2111101</v>
          </cell>
        </row>
        <row r="769">
          <cell r="E769">
            <v>0</v>
          </cell>
        </row>
        <row r="769">
          <cell r="G769">
            <v>0</v>
          </cell>
        </row>
        <row r="770">
          <cell r="B770">
            <v>2111102</v>
          </cell>
        </row>
        <row r="770">
          <cell r="E770">
            <v>0</v>
          </cell>
        </row>
        <row r="770">
          <cell r="G770">
            <v>0</v>
          </cell>
        </row>
        <row r="771">
          <cell r="B771">
            <v>2111103</v>
          </cell>
        </row>
        <row r="771">
          <cell r="E771">
            <v>0</v>
          </cell>
        </row>
        <row r="771">
          <cell r="G771">
            <v>0</v>
          </cell>
        </row>
        <row r="772">
          <cell r="B772">
            <v>2111104</v>
          </cell>
        </row>
        <row r="772">
          <cell r="E772">
            <v>0</v>
          </cell>
        </row>
        <row r="772">
          <cell r="G772">
            <v>0</v>
          </cell>
        </row>
        <row r="773">
          <cell r="B773">
            <v>2111199</v>
          </cell>
        </row>
        <row r="773">
          <cell r="E773">
            <v>0</v>
          </cell>
        </row>
        <row r="773">
          <cell r="G773">
            <v>0</v>
          </cell>
        </row>
        <row r="774">
          <cell r="B774">
            <v>21112</v>
          </cell>
        </row>
        <row r="774">
          <cell r="D774">
            <v>0</v>
          </cell>
          <cell r="E774">
            <v>0</v>
          </cell>
        </row>
        <row r="774">
          <cell r="G774">
            <v>0</v>
          </cell>
        </row>
        <row r="775">
          <cell r="B775">
            <v>2111201</v>
          </cell>
        </row>
        <row r="775">
          <cell r="E775">
            <v>0</v>
          </cell>
        </row>
        <row r="775">
          <cell r="G775">
            <v>0</v>
          </cell>
        </row>
        <row r="776">
          <cell r="B776">
            <v>21113</v>
          </cell>
        </row>
        <row r="776">
          <cell r="D776">
            <v>0</v>
          </cell>
          <cell r="E776">
            <v>0</v>
          </cell>
        </row>
        <row r="776">
          <cell r="G776">
            <v>0</v>
          </cell>
        </row>
        <row r="777">
          <cell r="B777">
            <v>2111301</v>
          </cell>
        </row>
        <row r="777">
          <cell r="E777">
            <v>0</v>
          </cell>
        </row>
        <row r="777">
          <cell r="G777">
            <v>0</v>
          </cell>
        </row>
        <row r="778">
          <cell r="B778">
            <v>21114</v>
          </cell>
        </row>
        <row r="778">
          <cell r="D778">
            <v>0</v>
          </cell>
          <cell r="E778">
            <v>0</v>
          </cell>
        </row>
        <row r="778">
          <cell r="G778">
            <v>0</v>
          </cell>
        </row>
        <row r="779">
          <cell r="B779">
            <v>2111401</v>
          </cell>
        </row>
        <row r="779">
          <cell r="E779">
            <v>0</v>
          </cell>
        </row>
        <row r="779">
          <cell r="G779">
            <v>0</v>
          </cell>
        </row>
        <row r="780">
          <cell r="B780">
            <v>2111402</v>
          </cell>
        </row>
        <row r="780">
          <cell r="E780">
            <v>0</v>
          </cell>
        </row>
        <row r="780">
          <cell r="G780">
            <v>0</v>
          </cell>
        </row>
        <row r="781">
          <cell r="B781">
            <v>2111403</v>
          </cell>
        </row>
        <row r="781">
          <cell r="E781">
            <v>0</v>
          </cell>
        </row>
        <row r="781">
          <cell r="G781">
            <v>0</v>
          </cell>
        </row>
        <row r="782">
          <cell r="B782">
            <v>2111404</v>
          </cell>
        </row>
        <row r="782">
          <cell r="E782">
            <v>0</v>
          </cell>
        </row>
        <row r="782">
          <cell r="G782">
            <v>0</v>
          </cell>
        </row>
        <row r="783">
          <cell r="B783">
            <v>2111405</v>
          </cell>
        </row>
        <row r="783">
          <cell r="E783">
            <v>0</v>
          </cell>
        </row>
        <row r="783">
          <cell r="G783">
            <v>0</v>
          </cell>
        </row>
        <row r="784">
          <cell r="B784">
            <v>2111406</v>
          </cell>
        </row>
        <row r="784">
          <cell r="E784">
            <v>0</v>
          </cell>
        </row>
        <row r="784">
          <cell r="G784">
            <v>0</v>
          </cell>
        </row>
        <row r="785">
          <cell r="B785">
            <v>2111407</v>
          </cell>
        </row>
        <row r="785">
          <cell r="E785">
            <v>0</v>
          </cell>
        </row>
        <row r="785">
          <cell r="G785">
            <v>0</v>
          </cell>
        </row>
        <row r="786">
          <cell r="B786">
            <v>2111408</v>
          </cell>
        </row>
        <row r="786">
          <cell r="E786">
            <v>0</v>
          </cell>
        </row>
        <row r="786">
          <cell r="G786">
            <v>0</v>
          </cell>
        </row>
        <row r="787">
          <cell r="B787">
            <v>2111409</v>
          </cell>
        </row>
        <row r="787">
          <cell r="E787">
            <v>0</v>
          </cell>
        </row>
        <row r="787">
          <cell r="G787">
            <v>0</v>
          </cell>
        </row>
        <row r="788">
          <cell r="B788">
            <v>2111410</v>
          </cell>
        </row>
        <row r="788">
          <cell r="E788">
            <v>0</v>
          </cell>
        </row>
        <row r="788">
          <cell r="G788">
            <v>0</v>
          </cell>
        </row>
        <row r="789">
          <cell r="B789">
            <v>2111411</v>
          </cell>
        </row>
        <row r="789">
          <cell r="E789">
            <v>0</v>
          </cell>
        </row>
        <row r="789">
          <cell r="G789">
            <v>0</v>
          </cell>
        </row>
        <row r="790">
          <cell r="B790">
            <v>2111413</v>
          </cell>
        </row>
        <row r="790">
          <cell r="E790">
            <v>0</v>
          </cell>
        </row>
        <row r="790">
          <cell r="G790">
            <v>0</v>
          </cell>
        </row>
        <row r="791">
          <cell r="B791">
            <v>2111450</v>
          </cell>
        </row>
        <row r="791">
          <cell r="E791">
            <v>0</v>
          </cell>
        </row>
        <row r="791">
          <cell r="G791">
            <v>0</v>
          </cell>
        </row>
        <row r="792">
          <cell r="B792">
            <v>2111499</v>
          </cell>
        </row>
        <row r="792">
          <cell r="E792">
            <v>0</v>
          </cell>
        </row>
        <row r="792">
          <cell r="G792">
            <v>0</v>
          </cell>
        </row>
        <row r="793">
          <cell r="B793">
            <v>21199</v>
          </cell>
        </row>
        <row r="793">
          <cell r="D793">
            <v>329</v>
          </cell>
          <cell r="E793">
            <v>0</v>
          </cell>
        </row>
        <row r="793">
          <cell r="G793">
            <v>6174</v>
          </cell>
        </row>
        <row r="794">
          <cell r="B794">
            <v>2119999</v>
          </cell>
        </row>
        <row r="794">
          <cell r="D794">
            <v>329</v>
          </cell>
          <cell r="E794">
            <v>0</v>
          </cell>
        </row>
        <row r="794">
          <cell r="G794">
            <v>6174</v>
          </cell>
        </row>
        <row r="795">
          <cell r="B795">
            <v>212</v>
          </cell>
        </row>
        <row r="795">
          <cell r="D795">
            <v>16703</v>
          </cell>
          <cell r="E795">
            <v>4988</v>
          </cell>
        </row>
        <row r="795">
          <cell r="G795">
            <v>6742</v>
          </cell>
        </row>
        <row r="796">
          <cell r="B796">
            <v>21201</v>
          </cell>
        </row>
        <row r="796">
          <cell r="D796">
            <v>1712</v>
          </cell>
          <cell r="E796">
            <v>1386</v>
          </cell>
        </row>
        <row r="796">
          <cell r="G796">
            <v>1430</v>
          </cell>
        </row>
        <row r="797">
          <cell r="B797">
            <v>2120101</v>
          </cell>
        </row>
        <row r="797">
          <cell r="D797">
            <v>298</v>
          </cell>
          <cell r="E797">
            <v>263</v>
          </cell>
        </row>
        <row r="797">
          <cell r="G797">
            <v>287</v>
          </cell>
        </row>
        <row r="798">
          <cell r="B798">
            <v>2120102</v>
          </cell>
        </row>
        <row r="798">
          <cell r="E798">
            <v>0</v>
          </cell>
        </row>
        <row r="798">
          <cell r="G798">
            <v>0</v>
          </cell>
        </row>
        <row r="799">
          <cell r="B799">
            <v>2120103</v>
          </cell>
        </row>
        <row r="799">
          <cell r="E799">
            <v>0</v>
          </cell>
        </row>
        <row r="799">
          <cell r="G799">
            <v>0</v>
          </cell>
        </row>
        <row r="800">
          <cell r="B800">
            <v>2120104</v>
          </cell>
        </row>
        <row r="800">
          <cell r="D800">
            <v>739</v>
          </cell>
          <cell r="E800">
            <v>671</v>
          </cell>
        </row>
        <row r="800">
          <cell r="G800">
            <v>685</v>
          </cell>
        </row>
        <row r="801">
          <cell r="B801">
            <v>2120105</v>
          </cell>
        </row>
        <row r="801">
          <cell r="E801">
            <v>0</v>
          </cell>
        </row>
        <row r="801">
          <cell r="G801">
            <v>0</v>
          </cell>
        </row>
        <row r="802">
          <cell r="B802">
            <v>2120106</v>
          </cell>
        </row>
        <row r="802">
          <cell r="D802">
            <v>125</v>
          </cell>
          <cell r="E802">
            <v>117</v>
          </cell>
        </row>
        <row r="802">
          <cell r="G802">
            <v>116</v>
          </cell>
        </row>
        <row r="803">
          <cell r="B803">
            <v>2120107</v>
          </cell>
        </row>
        <row r="803">
          <cell r="E803">
            <v>0</v>
          </cell>
        </row>
        <row r="803">
          <cell r="G803">
            <v>0</v>
          </cell>
        </row>
        <row r="804">
          <cell r="B804">
            <v>2120109</v>
          </cell>
        </row>
        <row r="804">
          <cell r="E804">
            <v>0</v>
          </cell>
        </row>
        <row r="804">
          <cell r="G804">
            <v>0</v>
          </cell>
        </row>
        <row r="805">
          <cell r="B805">
            <v>2120110</v>
          </cell>
        </row>
        <row r="805">
          <cell r="E805">
            <v>0</v>
          </cell>
        </row>
        <row r="805">
          <cell r="G805">
            <v>0</v>
          </cell>
        </row>
        <row r="806">
          <cell r="B806">
            <v>2120199</v>
          </cell>
        </row>
        <row r="806">
          <cell r="D806">
            <v>550</v>
          </cell>
          <cell r="E806">
            <v>335</v>
          </cell>
        </row>
        <row r="806">
          <cell r="G806">
            <v>342</v>
          </cell>
        </row>
        <row r="807">
          <cell r="B807">
            <v>21202</v>
          </cell>
        </row>
        <row r="807">
          <cell r="D807">
            <v>6345</v>
          </cell>
          <cell r="E807">
            <v>0</v>
          </cell>
        </row>
        <row r="807">
          <cell r="G807">
            <v>33</v>
          </cell>
        </row>
        <row r="808">
          <cell r="B808">
            <v>2120201</v>
          </cell>
        </row>
        <row r="808">
          <cell r="D808">
            <v>6345</v>
          </cell>
          <cell r="E808">
            <v>0</v>
          </cell>
        </row>
        <row r="808">
          <cell r="G808">
            <v>33</v>
          </cell>
        </row>
        <row r="809">
          <cell r="B809">
            <v>21203</v>
          </cell>
        </row>
        <row r="809">
          <cell r="D809">
            <v>234</v>
          </cell>
          <cell r="E809">
            <v>93</v>
          </cell>
        </row>
        <row r="809">
          <cell r="G809">
            <v>208</v>
          </cell>
        </row>
        <row r="810">
          <cell r="B810">
            <v>2120303</v>
          </cell>
        </row>
        <row r="810">
          <cell r="D810">
            <v>99</v>
          </cell>
          <cell r="E810">
            <v>13</v>
          </cell>
        </row>
        <row r="810">
          <cell r="G810">
            <v>165</v>
          </cell>
        </row>
        <row r="811">
          <cell r="B811">
            <v>2120399</v>
          </cell>
        </row>
        <row r="811">
          <cell r="D811">
            <v>135</v>
          </cell>
          <cell r="E811">
            <v>80</v>
          </cell>
        </row>
        <row r="811">
          <cell r="G811">
            <v>43</v>
          </cell>
        </row>
        <row r="812">
          <cell r="B812">
            <v>21205</v>
          </cell>
        </row>
        <row r="812">
          <cell r="D812">
            <v>628</v>
          </cell>
          <cell r="E812">
            <v>869</v>
          </cell>
        </row>
        <row r="812">
          <cell r="G812">
            <v>880</v>
          </cell>
        </row>
        <row r="813">
          <cell r="B813">
            <v>2120501</v>
          </cell>
        </row>
        <row r="813">
          <cell r="D813">
            <v>628</v>
          </cell>
          <cell r="E813">
            <v>869</v>
          </cell>
        </row>
        <row r="813">
          <cell r="G813">
            <v>880</v>
          </cell>
        </row>
        <row r="814">
          <cell r="B814">
            <v>21206</v>
          </cell>
        </row>
        <row r="814">
          <cell r="D814">
            <v>0</v>
          </cell>
          <cell r="E814">
            <v>0</v>
          </cell>
        </row>
        <row r="814">
          <cell r="G814">
            <v>0</v>
          </cell>
        </row>
        <row r="815">
          <cell r="B815">
            <v>2120601</v>
          </cell>
        </row>
        <row r="815">
          <cell r="E815">
            <v>0</v>
          </cell>
        </row>
        <row r="815">
          <cell r="G815">
            <v>0</v>
          </cell>
        </row>
        <row r="816">
          <cell r="B816">
            <v>21299</v>
          </cell>
        </row>
        <row r="816">
          <cell r="D816">
            <v>7784</v>
          </cell>
          <cell r="E816">
            <v>2640</v>
          </cell>
        </row>
        <row r="816">
          <cell r="G816">
            <v>4191</v>
          </cell>
        </row>
        <row r="817">
          <cell r="B817">
            <v>2129999</v>
          </cell>
        </row>
        <row r="817">
          <cell r="D817">
            <v>7784</v>
          </cell>
          <cell r="E817">
            <v>2640</v>
          </cell>
        </row>
        <row r="817">
          <cell r="G817">
            <v>4191</v>
          </cell>
        </row>
        <row r="818">
          <cell r="B818">
            <v>213</v>
          </cell>
        </row>
        <row r="818">
          <cell r="D818">
            <v>23262</v>
          </cell>
          <cell r="E818">
            <v>27004</v>
          </cell>
        </row>
        <row r="818">
          <cell r="G818">
            <v>24541</v>
          </cell>
        </row>
        <row r="819">
          <cell r="B819">
            <v>21301</v>
          </cell>
        </row>
        <row r="819">
          <cell r="D819">
            <v>7226</v>
          </cell>
          <cell r="E819">
            <v>8238</v>
          </cell>
        </row>
        <row r="819">
          <cell r="G819">
            <v>9162</v>
          </cell>
        </row>
        <row r="820">
          <cell r="B820">
            <v>2130101</v>
          </cell>
        </row>
        <row r="820">
          <cell r="D820">
            <v>359</v>
          </cell>
          <cell r="E820">
            <v>409</v>
          </cell>
        </row>
        <row r="820">
          <cell r="G820">
            <v>422</v>
          </cell>
        </row>
        <row r="821">
          <cell r="B821">
            <v>2130102</v>
          </cell>
        </row>
        <row r="821">
          <cell r="E821">
            <v>8</v>
          </cell>
        </row>
        <row r="821">
          <cell r="G821">
            <v>8</v>
          </cell>
        </row>
        <row r="822">
          <cell r="B822">
            <v>2130103</v>
          </cell>
        </row>
        <row r="822">
          <cell r="E822">
            <v>0</v>
          </cell>
        </row>
        <row r="822">
          <cell r="G822">
            <v>2</v>
          </cell>
        </row>
        <row r="823">
          <cell r="B823">
            <v>2130104</v>
          </cell>
        </row>
        <row r="823">
          <cell r="D823">
            <v>3247</v>
          </cell>
          <cell r="E823">
            <v>3138</v>
          </cell>
        </row>
        <row r="823">
          <cell r="G823">
            <v>3470</v>
          </cell>
        </row>
        <row r="824">
          <cell r="B824">
            <v>2130105</v>
          </cell>
        </row>
        <row r="824">
          <cell r="E824">
            <v>0</v>
          </cell>
        </row>
        <row r="824">
          <cell r="G824">
            <v>0</v>
          </cell>
        </row>
        <row r="825">
          <cell r="B825">
            <v>2130106</v>
          </cell>
        </row>
        <row r="825">
          <cell r="D825">
            <v>1182</v>
          </cell>
          <cell r="E825">
            <v>1314</v>
          </cell>
        </row>
        <row r="825">
          <cell r="G825">
            <v>49</v>
          </cell>
        </row>
        <row r="826">
          <cell r="B826">
            <v>2130108</v>
          </cell>
        </row>
        <row r="826">
          <cell r="D826">
            <v>50</v>
          </cell>
          <cell r="E826">
            <v>113</v>
          </cell>
        </row>
        <row r="826">
          <cell r="G826">
            <v>63</v>
          </cell>
        </row>
        <row r="827">
          <cell r="B827">
            <v>2130109</v>
          </cell>
        </row>
        <row r="827">
          <cell r="E827">
            <v>6</v>
          </cell>
        </row>
        <row r="827">
          <cell r="G827">
            <v>10</v>
          </cell>
        </row>
        <row r="828">
          <cell r="B828">
            <v>2130110</v>
          </cell>
        </row>
        <row r="828">
          <cell r="E828">
            <v>0</v>
          </cell>
        </row>
        <row r="828">
          <cell r="G828">
            <v>0</v>
          </cell>
        </row>
        <row r="829">
          <cell r="B829">
            <v>2130111</v>
          </cell>
        </row>
        <row r="829">
          <cell r="D829">
            <v>104</v>
          </cell>
          <cell r="E829">
            <v>104</v>
          </cell>
        </row>
        <row r="829">
          <cell r="G829">
            <v>0</v>
          </cell>
        </row>
        <row r="830">
          <cell r="B830">
            <v>2130112</v>
          </cell>
        </row>
        <row r="830">
          <cell r="E830">
            <v>0</v>
          </cell>
        </row>
        <row r="830">
          <cell r="G830">
            <v>0</v>
          </cell>
        </row>
        <row r="831">
          <cell r="B831">
            <v>2130114</v>
          </cell>
        </row>
        <row r="831">
          <cell r="E831">
            <v>0</v>
          </cell>
        </row>
        <row r="831">
          <cell r="G831">
            <v>0</v>
          </cell>
        </row>
        <row r="832">
          <cell r="B832">
            <v>2130119</v>
          </cell>
        </row>
        <row r="832">
          <cell r="D832">
            <v>16</v>
          </cell>
          <cell r="E832">
            <v>0</v>
          </cell>
        </row>
        <row r="832">
          <cell r="G832">
            <v>5</v>
          </cell>
        </row>
        <row r="833">
          <cell r="B833">
            <v>2130120</v>
          </cell>
        </row>
        <row r="833">
          <cell r="E833">
            <v>0</v>
          </cell>
        </row>
        <row r="833">
          <cell r="G833">
            <v>244</v>
          </cell>
        </row>
        <row r="834">
          <cell r="B834">
            <v>2130121</v>
          </cell>
        </row>
        <row r="834">
          <cell r="E834">
            <v>0</v>
          </cell>
        </row>
        <row r="834">
          <cell r="G834">
            <v>0</v>
          </cell>
        </row>
        <row r="835">
          <cell r="B835">
            <v>2130122</v>
          </cell>
        </row>
        <row r="835">
          <cell r="D835">
            <v>190</v>
          </cell>
          <cell r="E835">
            <v>20</v>
          </cell>
        </row>
        <row r="835">
          <cell r="G835">
            <v>340</v>
          </cell>
        </row>
        <row r="836">
          <cell r="B836">
            <v>2130124</v>
          </cell>
        </row>
        <row r="836">
          <cell r="E836">
            <v>9</v>
          </cell>
        </row>
        <row r="836">
          <cell r="G836">
            <v>0</v>
          </cell>
        </row>
        <row r="837">
          <cell r="B837">
            <v>2130125</v>
          </cell>
        </row>
        <row r="837">
          <cell r="E837">
            <v>1</v>
          </cell>
        </row>
        <row r="837">
          <cell r="G837">
            <v>0</v>
          </cell>
        </row>
        <row r="838">
          <cell r="B838">
            <v>2130126</v>
          </cell>
        </row>
        <row r="838">
          <cell r="D838">
            <v>968</v>
          </cell>
          <cell r="E838">
            <v>677</v>
          </cell>
        </row>
        <row r="838">
          <cell r="G838">
            <v>1429</v>
          </cell>
        </row>
        <row r="839">
          <cell r="B839">
            <v>2130135</v>
          </cell>
        </row>
        <row r="839">
          <cell r="D839">
            <v>150</v>
          </cell>
          <cell r="E839">
            <v>0</v>
          </cell>
        </row>
        <row r="839">
          <cell r="G839">
            <v>383</v>
          </cell>
        </row>
        <row r="840">
          <cell r="B840">
            <v>2130142</v>
          </cell>
        </row>
        <row r="840">
          <cell r="D840">
            <v>270</v>
          </cell>
          <cell r="E840">
            <v>0</v>
          </cell>
        </row>
        <row r="840">
          <cell r="G840">
            <v>0</v>
          </cell>
        </row>
        <row r="841">
          <cell r="B841">
            <v>2130148</v>
          </cell>
        </row>
        <row r="841">
          <cell r="E841">
            <v>0</v>
          </cell>
        </row>
        <row r="841">
          <cell r="G841">
            <v>0</v>
          </cell>
        </row>
        <row r="842">
          <cell r="B842">
            <v>2130152</v>
          </cell>
        </row>
        <row r="842">
          <cell r="E842">
            <v>0</v>
          </cell>
        </row>
        <row r="842">
          <cell r="G842">
            <v>0</v>
          </cell>
        </row>
        <row r="843">
          <cell r="B843">
            <v>2130153</v>
          </cell>
        </row>
        <row r="843">
          <cell r="D843">
            <v>344</v>
          </cell>
          <cell r="E843">
            <v>1071</v>
          </cell>
        </row>
        <row r="843">
          <cell r="G843">
            <v>1118</v>
          </cell>
        </row>
        <row r="844">
          <cell r="B844">
            <v>2130199</v>
          </cell>
        </row>
        <row r="844">
          <cell r="D844">
            <v>346</v>
          </cell>
          <cell r="E844">
            <v>1368</v>
          </cell>
        </row>
        <row r="844">
          <cell r="G844">
            <v>1619</v>
          </cell>
        </row>
        <row r="845">
          <cell r="B845">
            <v>21302</v>
          </cell>
        </row>
        <row r="845">
          <cell r="D845">
            <v>3004</v>
          </cell>
          <cell r="E845">
            <v>2523</v>
          </cell>
        </row>
        <row r="845">
          <cell r="G845">
            <v>2020</v>
          </cell>
        </row>
        <row r="846">
          <cell r="B846">
            <v>2130201</v>
          </cell>
        </row>
        <row r="846">
          <cell r="D846">
            <v>268</v>
          </cell>
          <cell r="E846">
            <v>297</v>
          </cell>
        </row>
        <row r="846">
          <cell r="G846">
            <v>315</v>
          </cell>
        </row>
        <row r="847">
          <cell r="B847">
            <v>2130202</v>
          </cell>
        </row>
        <row r="847">
          <cell r="E847">
            <v>0</v>
          </cell>
        </row>
        <row r="847">
          <cell r="G847">
            <v>0</v>
          </cell>
        </row>
        <row r="848">
          <cell r="B848">
            <v>2130203</v>
          </cell>
        </row>
        <row r="848">
          <cell r="E848">
            <v>0</v>
          </cell>
        </row>
        <row r="848">
          <cell r="G848">
            <v>0</v>
          </cell>
        </row>
        <row r="849">
          <cell r="B849">
            <v>2130204</v>
          </cell>
        </row>
        <row r="849">
          <cell r="D849">
            <v>433</v>
          </cell>
          <cell r="E849">
            <v>383</v>
          </cell>
        </row>
        <row r="849">
          <cell r="G849">
            <v>434</v>
          </cell>
        </row>
        <row r="850">
          <cell r="B850">
            <v>2130205</v>
          </cell>
        </row>
        <row r="850">
          <cell r="D850">
            <v>799</v>
          </cell>
          <cell r="E850">
            <v>1168</v>
          </cell>
        </row>
        <row r="850">
          <cell r="G850">
            <v>666</v>
          </cell>
        </row>
        <row r="851">
          <cell r="B851">
            <v>2130206</v>
          </cell>
        </row>
        <row r="851">
          <cell r="E851">
            <v>0</v>
          </cell>
        </row>
        <row r="851">
          <cell r="G851">
            <v>0</v>
          </cell>
        </row>
        <row r="852">
          <cell r="B852">
            <v>2130207</v>
          </cell>
        </row>
        <row r="852">
          <cell r="D852">
            <v>43</v>
          </cell>
          <cell r="E852">
            <v>0</v>
          </cell>
        </row>
        <row r="852">
          <cell r="G852">
            <v>38</v>
          </cell>
        </row>
        <row r="853">
          <cell r="B853">
            <v>2130209</v>
          </cell>
        </row>
        <row r="853">
          <cell r="D853">
            <v>450</v>
          </cell>
          <cell r="E853">
            <v>40</v>
          </cell>
        </row>
        <row r="853">
          <cell r="G853">
            <v>391</v>
          </cell>
        </row>
        <row r="854">
          <cell r="B854">
            <v>2130210</v>
          </cell>
        </row>
        <row r="854">
          <cell r="E854">
            <v>0</v>
          </cell>
        </row>
        <row r="854">
          <cell r="G854">
            <v>0</v>
          </cell>
        </row>
        <row r="855">
          <cell r="B855">
            <v>2130211</v>
          </cell>
        </row>
        <row r="855">
          <cell r="E855">
            <v>20</v>
          </cell>
        </row>
        <row r="855">
          <cell r="G855">
            <v>2</v>
          </cell>
        </row>
        <row r="856">
          <cell r="B856">
            <v>2130212</v>
          </cell>
        </row>
        <row r="856">
          <cell r="D856">
            <v>132</v>
          </cell>
          <cell r="E856">
            <v>0</v>
          </cell>
        </row>
        <row r="856">
          <cell r="G856">
            <v>0</v>
          </cell>
        </row>
        <row r="857">
          <cell r="B857">
            <v>2130213</v>
          </cell>
        </row>
        <row r="857">
          <cell r="E857">
            <v>30</v>
          </cell>
        </row>
        <row r="857">
          <cell r="G857">
            <v>10</v>
          </cell>
        </row>
        <row r="858">
          <cell r="B858">
            <v>2130217</v>
          </cell>
        </row>
        <row r="858">
          <cell r="E858">
            <v>0</v>
          </cell>
        </row>
        <row r="858">
          <cell r="G858">
            <v>0</v>
          </cell>
        </row>
        <row r="859">
          <cell r="B859">
            <v>2130220</v>
          </cell>
        </row>
        <row r="859">
          <cell r="E859">
            <v>0</v>
          </cell>
        </row>
        <row r="859">
          <cell r="G859">
            <v>0</v>
          </cell>
        </row>
        <row r="860">
          <cell r="B860">
            <v>2130221</v>
          </cell>
        </row>
        <row r="860">
          <cell r="E860">
            <v>0</v>
          </cell>
        </row>
        <row r="860">
          <cell r="G860">
            <v>0</v>
          </cell>
        </row>
        <row r="861">
          <cell r="B861">
            <v>2130223</v>
          </cell>
        </row>
        <row r="861">
          <cell r="E861">
            <v>0</v>
          </cell>
        </row>
        <row r="861">
          <cell r="G861">
            <v>0</v>
          </cell>
        </row>
        <row r="862">
          <cell r="B862">
            <v>2130226</v>
          </cell>
        </row>
        <row r="862">
          <cell r="E862">
            <v>0</v>
          </cell>
        </row>
        <row r="862">
          <cell r="G862">
            <v>0</v>
          </cell>
        </row>
        <row r="863">
          <cell r="B863">
            <v>2130227</v>
          </cell>
        </row>
        <row r="863">
          <cell r="E863">
            <v>0</v>
          </cell>
        </row>
        <row r="863">
          <cell r="G863">
            <v>0</v>
          </cell>
        </row>
        <row r="864">
          <cell r="B864">
            <v>2130232</v>
          </cell>
        </row>
        <row r="864">
          <cell r="E864">
            <v>0</v>
          </cell>
        </row>
        <row r="864">
          <cell r="G864">
            <v>0</v>
          </cell>
        </row>
        <row r="865">
          <cell r="B865">
            <v>2130234</v>
          </cell>
        </row>
        <row r="865">
          <cell r="D865">
            <v>267</v>
          </cell>
          <cell r="E865">
            <v>357</v>
          </cell>
        </row>
        <row r="865">
          <cell r="G865">
            <v>54</v>
          </cell>
        </row>
        <row r="866">
          <cell r="B866">
            <v>2130235</v>
          </cell>
        </row>
        <row r="866">
          <cell r="E866">
            <v>0</v>
          </cell>
        </row>
        <row r="866">
          <cell r="G866">
            <v>0</v>
          </cell>
        </row>
        <row r="867">
          <cell r="B867">
            <v>2130236</v>
          </cell>
        </row>
        <row r="867">
          <cell r="D867">
            <v>12</v>
          </cell>
          <cell r="E867">
            <v>0</v>
          </cell>
        </row>
        <row r="867">
          <cell r="G867">
            <v>0</v>
          </cell>
        </row>
        <row r="868">
          <cell r="B868">
            <v>2130237</v>
          </cell>
        </row>
        <row r="868">
          <cell r="E868">
            <v>0</v>
          </cell>
        </row>
        <row r="868">
          <cell r="G868">
            <v>0</v>
          </cell>
        </row>
        <row r="869">
          <cell r="B869">
            <v>2130299</v>
          </cell>
        </row>
        <row r="869">
          <cell r="D869">
            <v>600</v>
          </cell>
          <cell r="E869">
            <v>228</v>
          </cell>
        </row>
        <row r="869">
          <cell r="G869">
            <v>110</v>
          </cell>
        </row>
        <row r="870">
          <cell r="B870">
            <v>21303</v>
          </cell>
        </row>
        <row r="870">
          <cell r="D870">
            <v>3207</v>
          </cell>
          <cell r="E870">
            <v>5573</v>
          </cell>
        </row>
        <row r="870">
          <cell r="G870">
            <v>4323</v>
          </cell>
        </row>
        <row r="871">
          <cell r="B871">
            <v>2130301</v>
          </cell>
        </row>
        <row r="871">
          <cell r="D871">
            <v>248</v>
          </cell>
          <cell r="E871">
            <v>304</v>
          </cell>
        </row>
        <row r="871">
          <cell r="G871">
            <v>286</v>
          </cell>
        </row>
        <row r="872">
          <cell r="B872">
            <v>2130302</v>
          </cell>
        </row>
        <row r="872">
          <cell r="E872">
            <v>0</v>
          </cell>
        </row>
        <row r="872">
          <cell r="G872">
            <v>0</v>
          </cell>
        </row>
        <row r="873">
          <cell r="B873">
            <v>2130303</v>
          </cell>
        </row>
        <row r="873">
          <cell r="E873">
            <v>0</v>
          </cell>
        </row>
        <row r="873">
          <cell r="G873">
            <v>0</v>
          </cell>
        </row>
        <row r="874">
          <cell r="B874">
            <v>2130304</v>
          </cell>
        </row>
        <row r="874">
          <cell r="E874">
            <v>0</v>
          </cell>
        </row>
        <row r="874">
          <cell r="G874">
            <v>0</v>
          </cell>
        </row>
        <row r="875">
          <cell r="B875">
            <v>2130305</v>
          </cell>
        </row>
        <row r="875">
          <cell r="D875">
            <v>1806</v>
          </cell>
          <cell r="E875">
            <v>3598</v>
          </cell>
        </row>
        <row r="875">
          <cell r="G875">
            <v>1025</v>
          </cell>
        </row>
        <row r="876">
          <cell r="B876">
            <v>2130306</v>
          </cell>
        </row>
        <row r="876">
          <cell r="D876">
            <v>22</v>
          </cell>
          <cell r="E876">
            <v>40</v>
          </cell>
        </row>
        <row r="876">
          <cell r="G876">
            <v>-24</v>
          </cell>
        </row>
        <row r="877">
          <cell r="B877">
            <v>2130307</v>
          </cell>
        </row>
        <row r="877">
          <cell r="E877">
            <v>0</v>
          </cell>
        </row>
        <row r="877">
          <cell r="G877">
            <v>0</v>
          </cell>
        </row>
        <row r="878">
          <cell r="B878">
            <v>2130308</v>
          </cell>
        </row>
        <row r="878">
          <cell r="E878">
            <v>0</v>
          </cell>
        </row>
        <row r="878">
          <cell r="G878">
            <v>0</v>
          </cell>
        </row>
        <row r="879">
          <cell r="B879">
            <v>2130309</v>
          </cell>
        </row>
        <row r="879">
          <cell r="E879">
            <v>0</v>
          </cell>
        </row>
        <row r="879">
          <cell r="G879">
            <v>0</v>
          </cell>
        </row>
        <row r="880">
          <cell r="B880">
            <v>2130310</v>
          </cell>
        </row>
        <row r="880">
          <cell r="D880">
            <v>55</v>
          </cell>
          <cell r="E880">
            <v>56</v>
          </cell>
        </row>
        <row r="880">
          <cell r="G880">
            <v>1006</v>
          </cell>
        </row>
        <row r="881">
          <cell r="B881">
            <v>2130311</v>
          </cell>
        </row>
        <row r="881">
          <cell r="D881">
            <v>191</v>
          </cell>
          <cell r="E881">
            <v>245</v>
          </cell>
        </row>
        <row r="881">
          <cell r="G881">
            <v>520</v>
          </cell>
        </row>
        <row r="882">
          <cell r="B882">
            <v>2130312</v>
          </cell>
        </row>
        <row r="882">
          <cell r="E882">
            <v>20</v>
          </cell>
        </row>
        <row r="882">
          <cell r="G882">
            <v>20</v>
          </cell>
        </row>
        <row r="883">
          <cell r="B883">
            <v>2130313</v>
          </cell>
        </row>
        <row r="883">
          <cell r="E883">
            <v>0</v>
          </cell>
        </row>
        <row r="883">
          <cell r="G883">
            <v>0</v>
          </cell>
        </row>
        <row r="884">
          <cell r="B884">
            <v>2130314</v>
          </cell>
        </row>
        <row r="884">
          <cell r="D884">
            <v>41</v>
          </cell>
          <cell r="E884">
            <v>10</v>
          </cell>
        </row>
        <row r="884">
          <cell r="G884">
            <v>46</v>
          </cell>
        </row>
        <row r="885">
          <cell r="B885">
            <v>2130315</v>
          </cell>
        </row>
        <row r="885">
          <cell r="D885">
            <v>72</v>
          </cell>
          <cell r="E885">
            <v>0</v>
          </cell>
        </row>
        <row r="885">
          <cell r="G885">
            <v>20</v>
          </cell>
        </row>
        <row r="886">
          <cell r="B886">
            <v>2130316</v>
          </cell>
        </row>
        <row r="886">
          <cell r="D886">
            <v>300</v>
          </cell>
          <cell r="E886">
            <v>0</v>
          </cell>
        </row>
        <row r="886">
          <cell r="G886">
            <v>0</v>
          </cell>
        </row>
        <row r="887">
          <cell r="B887">
            <v>2130317</v>
          </cell>
        </row>
        <row r="887">
          <cell r="E887">
            <v>0</v>
          </cell>
        </row>
        <row r="887">
          <cell r="G887">
            <v>0</v>
          </cell>
        </row>
        <row r="888">
          <cell r="B888">
            <v>2130318</v>
          </cell>
        </row>
        <row r="888">
          <cell r="E888">
            <v>0</v>
          </cell>
        </row>
        <row r="888">
          <cell r="G888">
            <v>0</v>
          </cell>
        </row>
        <row r="889">
          <cell r="B889">
            <v>2130319</v>
          </cell>
        </row>
        <row r="889">
          <cell r="D889">
            <v>40</v>
          </cell>
          <cell r="E889">
            <v>833</v>
          </cell>
        </row>
        <row r="889">
          <cell r="G889">
            <v>442</v>
          </cell>
        </row>
        <row r="890">
          <cell r="B890">
            <v>2130321</v>
          </cell>
        </row>
        <row r="890">
          <cell r="E890">
            <v>0</v>
          </cell>
        </row>
        <row r="890">
          <cell r="G890">
            <v>0</v>
          </cell>
        </row>
        <row r="891">
          <cell r="B891">
            <v>2130322</v>
          </cell>
        </row>
        <row r="891">
          <cell r="E891">
            <v>0</v>
          </cell>
        </row>
        <row r="891">
          <cell r="G891">
            <v>0</v>
          </cell>
        </row>
        <row r="892">
          <cell r="B892">
            <v>2130333</v>
          </cell>
        </row>
        <row r="892">
          <cell r="E892">
            <v>4</v>
          </cell>
        </row>
        <row r="892">
          <cell r="G892">
            <v>4</v>
          </cell>
        </row>
        <row r="893">
          <cell r="B893">
            <v>2130334</v>
          </cell>
        </row>
        <row r="893">
          <cell r="E893">
            <v>0</v>
          </cell>
        </row>
        <row r="893">
          <cell r="G893">
            <v>0</v>
          </cell>
        </row>
        <row r="894">
          <cell r="B894">
            <v>2130335</v>
          </cell>
        </row>
        <row r="894">
          <cell r="D894">
            <v>14</v>
          </cell>
          <cell r="E894">
            <v>32</v>
          </cell>
        </row>
        <row r="894">
          <cell r="G894">
            <v>0</v>
          </cell>
        </row>
        <row r="895">
          <cell r="B895">
            <v>2130336</v>
          </cell>
        </row>
        <row r="895">
          <cell r="E895">
            <v>0</v>
          </cell>
        </row>
        <row r="895">
          <cell r="G895">
            <v>0</v>
          </cell>
        </row>
        <row r="896">
          <cell r="B896">
            <v>2130337</v>
          </cell>
        </row>
        <row r="896">
          <cell r="E896">
            <v>0</v>
          </cell>
        </row>
        <row r="896">
          <cell r="G896">
            <v>0</v>
          </cell>
        </row>
        <row r="897">
          <cell r="B897">
            <v>2130399</v>
          </cell>
        </row>
        <row r="897">
          <cell r="D897">
            <v>418</v>
          </cell>
          <cell r="E897">
            <v>431</v>
          </cell>
        </row>
        <row r="897">
          <cell r="G897">
            <v>978</v>
          </cell>
        </row>
        <row r="898">
          <cell r="B898">
            <v>21305</v>
          </cell>
        </row>
        <row r="898">
          <cell r="D898">
            <v>4343</v>
          </cell>
          <cell r="E898">
            <v>3896</v>
          </cell>
        </row>
        <row r="898">
          <cell r="G898">
            <v>3538</v>
          </cell>
        </row>
        <row r="899">
          <cell r="B899">
            <v>2130501</v>
          </cell>
        </row>
        <row r="899">
          <cell r="E899">
            <v>0</v>
          </cell>
        </row>
        <row r="899">
          <cell r="G899">
            <v>0</v>
          </cell>
        </row>
        <row r="900">
          <cell r="B900">
            <v>2130502</v>
          </cell>
        </row>
        <row r="900">
          <cell r="E900">
            <v>0</v>
          </cell>
        </row>
        <row r="900">
          <cell r="G900">
            <v>0</v>
          </cell>
        </row>
        <row r="901">
          <cell r="B901">
            <v>2130503</v>
          </cell>
        </row>
        <row r="901">
          <cell r="E901">
            <v>0</v>
          </cell>
        </row>
        <row r="901">
          <cell r="G901">
            <v>0</v>
          </cell>
        </row>
        <row r="902">
          <cell r="B902">
            <v>2130504</v>
          </cell>
        </row>
        <row r="902">
          <cell r="D902">
            <v>2027</v>
          </cell>
          <cell r="E902">
            <v>3366</v>
          </cell>
        </row>
        <row r="902">
          <cell r="G902">
            <v>112</v>
          </cell>
        </row>
        <row r="903">
          <cell r="B903">
            <v>2130505</v>
          </cell>
        </row>
        <row r="903">
          <cell r="D903">
            <v>1875</v>
          </cell>
          <cell r="E903">
            <v>500</v>
          </cell>
        </row>
        <row r="903">
          <cell r="G903">
            <v>205</v>
          </cell>
        </row>
        <row r="904">
          <cell r="B904">
            <v>2130506</v>
          </cell>
        </row>
        <row r="904">
          <cell r="E904">
            <v>0</v>
          </cell>
        </row>
        <row r="904">
          <cell r="G904">
            <v>80</v>
          </cell>
        </row>
        <row r="905">
          <cell r="B905">
            <v>2130507</v>
          </cell>
        </row>
        <row r="905">
          <cell r="D905">
            <v>187</v>
          </cell>
          <cell r="E905">
            <v>0</v>
          </cell>
        </row>
        <row r="905">
          <cell r="G905">
            <v>0</v>
          </cell>
        </row>
        <row r="906">
          <cell r="B906">
            <v>2130508</v>
          </cell>
        </row>
        <row r="906">
          <cell r="E906">
            <v>0</v>
          </cell>
        </row>
        <row r="906">
          <cell r="G906">
            <v>0</v>
          </cell>
        </row>
        <row r="907">
          <cell r="B907">
            <v>2130550</v>
          </cell>
        </row>
        <row r="907">
          <cell r="E907">
            <v>0</v>
          </cell>
        </row>
        <row r="907">
          <cell r="G907">
            <v>0</v>
          </cell>
        </row>
        <row r="908">
          <cell r="B908">
            <v>2130599</v>
          </cell>
        </row>
        <row r="908">
          <cell r="D908">
            <v>254</v>
          </cell>
          <cell r="E908">
            <v>30</v>
          </cell>
        </row>
        <row r="908">
          <cell r="G908">
            <v>3141</v>
          </cell>
        </row>
        <row r="909">
          <cell r="B909">
            <v>21307</v>
          </cell>
        </row>
        <row r="909">
          <cell r="D909">
            <v>4503</v>
          </cell>
          <cell r="E909">
            <v>3824</v>
          </cell>
        </row>
        <row r="909">
          <cell r="G909">
            <v>3850</v>
          </cell>
        </row>
        <row r="910">
          <cell r="B910">
            <v>2130701</v>
          </cell>
        </row>
        <row r="910">
          <cell r="D910">
            <v>128</v>
          </cell>
          <cell r="E910">
            <v>3</v>
          </cell>
        </row>
        <row r="910">
          <cell r="G910">
            <v>6</v>
          </cell>
        </row>
        <row r="911">
          <cell r="B911">
            <v>2130704</v>
          </cell>
        </row>
        <row r="911">
          <cell r="E911">
            <v>0</v>
          </cell>
        </row>
        <row r="911">
          <cell r="G911">
            <v>0</v>
          </cell>
        </row>
        <row r="912">
          <cell r="B912">
            <v>2130705</v>
          </cell>
        </row>
        <row r="912">
          <cell r="D912">
            <v>3625</v>
          </cell>
          <cell r="E912">
            <v>3821</v>
          </cell>
        </row>
        <row r="912">
          <cell r="G912">
            <v>3844</v>
          </cell>
        </row>
        <row r="913">
          <cell r="B913">
            <v>2130706</v>
          </cell>
        </row>
        <row r="913">
          <cell r="D913">
            <v>750</v>
          </cell>
          <cell r="E913">
            <v>0</v>
          </cell>
        </row>
        <row r="913">
          <cell r="G913">
            <v>0</v>
          </cell>
        </row>
        <row r="914">
          <cell r="B914">
            <v>2130707</v>
          </cell>
        </row>
        <row r="914">
          <cell r="E914">
            <v>0</v>
          </cell>
        </row>
        <row r="914">
          <cell r="G914">
            <v>0</v>
          </cell>
        </row>
        <row r="915">
          <cell r="B915">
            <v>2130799</v>
          </cell>
        </row>
        <row r="915">
          <cell r="E915">
            <v>0</v>
          </cell>
        </row>
        <row r="915">
          <cell r="G915">
            <v>0</v>
          </cell>
        </row>
        <row r="916">
          <cell r="B916">
            <v>21308</v>
          </cell>
        </row>
        <row r="916">
          <cell r="D916">
            <v>979</v>
          </cell>
          <cell r="E916">
            <v>2550</v>
          </cell>
        </row>
        <row r="916">
          <cell r="G916">
            <v>1393</v>
          </cell>
        </row>
        <row r="917">
          <cell r="B917">
            <v>2130801</v>
          </cell>
        </row>
        <row r="917">
          <cell r="E917">
            <v>0</v>
          </cell>
        </row>
        <row r="917">
          <cell r="G917">
            <v>0</v>
          </cell>
        </row>
        <row r="918">
          <cell r="B918">
            <v>2130802</v>
          </cell>
        </row>
        <row r="918">
          <cell r="E918">
            <v>0</v>
          </cell>
        </row>
        <row r="918">
          <cell r="G918">
            <v>0</v>
          </cell>
        </row>
        <row r="919">
          <cell r="B919">
            <v>2130803</v>
          </cell>
        </row>
        <row r="919">
          <cell r="D919">
            <v>69</v>
          </cell>
          <cell r="E919">
            <v>142</v>
          </cell>
        </row>
        <row r="919">
          <cell r="G919">
            <v>109</v>
          </cell>
        </row>
        <row r="920">
          <cell r="B920">
            <v>2130804</v>
          </cell>
        </row>
        <row r="920">
          <cell r="D920">
            <v>860</v>
          </cell>
          <cell r="E920">
            <v>2356</v>
          </cell>
        </row>
        <row r="920">
          <cell r="G920">
            <v>1283</v>
          </cell>
        </row>
        <row r="921">
          <cell r="B921">
            <v>2130805</v>
          </cell>
        </row>
        <row r="921">
          <cell r="E921">
            <v>0</v>
          </cell>
        </row>
        <row r="921">
          <cell r="G921">
            <v>0</v>
          </cell>
        </row>
        <row r="922">
          <cell r="B922">
            <v>2130899</v>
          </cell>
        </row>
        <row r="922">
          <cell r="D922">
            <v>50</v>
          </cell>
          <cell r="E922">
            <v>52</v>
          </cell>
        </row>
        <row r="922">
          <cell r="G922">
            <v>1</v>
          </cell>
        </row>
        <row r="923">
          <cell r="B923">
            <v>21309</v>
          </cell>
        </row>
        <row r="923">
          <cell r="D923">
            <v>0</v>
          </cell>
          <cell r="E923">
            <v>0</v>
          </cell>
        </row>
        <row r="923">
          <cell r="G923">
            <v>0</v>
          </cell>
        </row>
        <row r="924">
          <cell r="B924">
            <v>2130901</v>
          </cell>
        </row>
        <row r="924">
          <cell r="E924">
            <v>0</v>
          </cell>
        </row>
        <row r="924">
          <cell r="G924">
            <v>0</v>
          </cell>
        </row>
        <row r="925">
          <cell r="B925">
            <v>2130999</v>
          </cell>
        </row>
        <row r="925">
          <cell r="E925">
            <v>0</v>
          </cell>
        </row>
        <row r="925">
          <cell r="G925">
            <v>0</v>
          </cell>
        </row>
        <row r="926">
          <cell r="B926">
            <v>21399</v>
          </cell>
        </row>
        <row r="926">
          <cell r="D926">
            <v>0</v>
          </cell>
          <cell r="E926">
            <v>400</v>
          </cell>
        </row>
        <row r="926">
          <cell r="G926">
            <v>255</v>
          </cell>
        </row>
        <row r="927">
          <cell r="B927">
            <v>2139901</v>
          </cell>
        </row>
        <row r="927">
          <cell r="E927">
            <v>0</v>
          </cell>
        </row>
        <row r="927">
          <cell r="G927">
            <v>0</v>
          </cell>
        </row>
        <row r="928">
          <cell r="B928">
            <v>2139999</v>
          </cell>
        </row>
        <row r="928">
          <cell r="E928">
            <v>400</v>
          </cell>
        </row>
        <row r="928">
          <cell r="G928">
            <v>255</v>
          </cell>
        </row>
        <row r="929">
          <cell r="B929">
            <v>214</v>
          </cell>
        </row>
        <row r="929">
          <cell r="D929">
            <v>2775</v>
          </cell>
          <cell r="E929">
            <v>2847</v>
          </cell>
        </row>
        <row r="929">
          <cell r="G929">
            <v>4807</v>
          </cell>
        </row>
        <row r="930">
          <cell r="B930">
            <v>21401</v>
          </cell>
        </row>
        <row r="930">
          <cell r="D930">
            <v>2775</v>
          </cell>
          <cell r="E930">
            <v>2847</v>
          </cell>
        </row>
        <row r="930">
          <cell r="G930">
            <v>4244</v>
          </cell>
        </row>
        <row r="931">
          <cell r="B931">
            <v>2140101</v>
          </cell>
        </row>
        <row r="931">
          <cell r="D931">
            <v>104</v>
          </cell>
          <cell r="E931">
            <v>111</v>
          </cell>
        </row>
        <row r="931">
          <cell r="G931">
            <v>115</v>
          </cell>
        </row>
        <row r="932">
          <cell r="B932">
            <v>2140102</v>
          </cell>
        </row>
        <row r="932">
          <cell r="E932">
            <v>0</v>
          </cell>
        </row>
        <row r="932">
          <cell r="G932">
            <v>0</v>
          </cell>
        </row>
        <row r="933">
          <cell r="B933">
            <v>2140103</v>
          </cell>
        </row>
        <row r="933">
          <cell r="E933">
            <v>0</v>
          </cell>
        </row>
        <row r="933">
          <cell r="G933">
            <v>0</v>
          </cell>
        </row>
        <row r="934">
          <cell r="B934">
            <v>2140104</v>
          </cell>
        </row>
        <row r="934">
          <cell r="D934">
            <v>740</v>
          </cell>
          <cell r="E934">
            <v>160</v>
          </cell>
        </row>
        <row r="934">
          <cell r="G934">
            <v>160</v>
          </cell>
        </row>
        <row r="935">
          <cell r="B935">
            <v>2140106</v>
          </cell>
        </row>
        <row r="935">
          <cell r="D935">
            <v>557</v>
          </cell>
          <cell r="E935">
            <v>1311</v>
          </cell>
        </row>
        <row r="935">
          <cell r="G935">
            <v>1601</v>
          </cell>
        </row>
        <row r="936">
          <cell r="B936">
            <v>2140109</v>
          </cell>
        </row>
        <row r="936">
          <cell r="E936">
            <v>0</v>
          </cell>
        </row>
        <row r="936">
          <cell r="G936">
            <v>0</v>
          </cell>
        </row>
        <row r="937">
          <cell r="B937">
            <v>2140110</v>
          </cell>
        </row>
        <row r="937">
          <cell r="E937">
            <v>0</v>
          </cell>
        </row>
        <row r="937">
          <cell r="G937">
            <v>0</v>
          </cell>
        </row>
        <row r="938">
          <cell r="B938">
            <v>2140111</v>
          </cell>
        </row>
        <row r="938">
          <cell r="E938">
            <v>0</v>
          </cell>
        </row>
        <row r="938">
          <cell r="G938">
            <v>0</v>
          </cell>
        </row>
        <row r="939">
          <cell r="B939">
            <v>2140112</v>
          </cell>
        </row>
        <row r="939">
          <cell r="E939">
            <v>0</v>
          </cell>
        </row>
        <row r="939">
          <cell r="G939">
            <v>0</v>
          </cell>
        </row>
        <row r="940">
          <cell r="B940">
            <v>2140114</v>
          </cell>
        </row>
        <row r="940">
          <cell r="E940">
            <v>0</v>
          </cell>
        </row>
        <row r="940">
          <cell r="G940">
            <v>0</v>
          </cell>
        </row>
        <row r="941">
          <cell r="B941">
            <v>2140122</v>
          </cell>
        </row>
        <row r="941">
          <cell r="E941">
            <v>0</v>
          </cell>
        </row>
        <row r="941">
          <cell r="G941">
            <v>0</v>
          </cell>
        </row>
        <row r="942">
          <cell r="B942">
            <v>2140123</v>
          </cell>
        </row>
        <row r="942">
          <cell r="E942">
            <v>0</v>
          </cell>
        </row>
        <row r="942">
          <cell r="G942">
            <v>0</v>
          </cell>
        </row>
        <row r="943">
          <cell r="B943">
            <v>2140127</v>
          </cell>
        </row>
        <row r="943">
          <cell r="E943">
            <v>0</v>
          </cell>
        </row>
        <row r="943">
          <cell r="G943">
            <v>0</v>
          </cell>
        </row>
        <row r="944">
          <cell r="B944">
            <v>2140128</v>
          </cell>
        </row>
        <row r="944">
          <cell r="E944">
            <v>0</v>
          </cell>
        </row>
        <row r="944">
          <cell r="G944">
            <v>0</v>
          </cell>
        </row>
        <row r="945">
          <cell r="B945">
            <v>2140129</v>
          </cell>
        </row>
        <row r="945">
          <cell r="E945">
            <v>0</v>
          </cell>
        </row>
        <row r="945">
          <cell r="G945">
            <v>0</v>
          </cell>
        </row>
        <row r="946">
          <cell r="B946">
            <v>2140130</v>
          </cell>
        </row>
        <row r="946">
          <cell r="E946">
            <v>0</v>
          </cell>
        </row>
        <row r="946">
          <cell r="G946">
            <v>0</v>
          </cell>
        </row>
        <row r="947">
          <cell r="B947">
            <v>2140131</v>
          </cell>
        </row>
        <row r="947">
          <cell r="E947">
            <v>0</v>
          </cell>
        </row>
        <row r="947">
          <cell r="G947">
            <v>0</v>
          </cell>
        </row>
        <row r="948">
          <cell r="B948">
            <v>2140133</v>
          </cell>
        </row>
        <row r="948">
          <cell r="E948">
            <v>0</v>
          </cell>
        </row>
        <row r="948">
          <cell r="G948">
            <v>0</v>
          </cell>
        </row>
        <row r="949">
          <cell r="B949">
            <v>2140136</v>
          </cell>
        </row>
        <row r="949">
          <cell r="E949">
            <v>0</v>
          </cell>
        </row>
        <row r="949">
          <cell r="G949">
            <v>0</v>
          </cell>
        </row>
        <row r="950">
          <cell r="B950">
            <v>2140138</v>
          </cell>
        </row>
        <row r="950">
          <cell r="E950">
            <v>0</v>
          </cell>
        </row>
        <row r="950">
          <cell r="G950">
            <v>0</v>
          </cell>
        </row>
        <row r="951">
          <cell r="B951">
            <v>2140139</v>
          </cell>
        </row>
        <row r="951">
          <cell r="E951">
            <v>0</v>
          </cell>
        </row>
        <row r="951">
          <cell r="G951">
            <v>0</v>
          </cell>
        </row>
        <row r="952">
          <cell r="B952">
            <v>2140199</v>
          </cell>
        </row>
        <row r="952">
          <cell r="D952">
            <v>1374</v>
          </cell>
          <cell r="E952">
            <v>1265</v>
          </cell>
        </row>
        <row r="952">
          <cell r="G952">
            <v>2368</v>
          </cell>
        </row>
        <row r="953">
          <cell r="B953">
            <v>21402</v>
          </cell>
        </row>
        <row r="953">
          <cell r="D953">
            <v>0</v>
          </cell>
          <cell r="E953">
            <v>0</v>
          </cell>
        </row>
        <row r="953">
          <cell r="G953">
            <v>0</v>
          </cell>
        </row>
        <row r="954">
          <cell r="B954">
            <v>2140201</v>
          </cell>
        </row>
        <row r="954">
          <cell r="E954">
            <v>0</v>
          </cell>
        </row>
        <row r="954">
          <cell r="G954">
            <v>0</v>
          </cell>
        </row>
        <row r="955">
          <cell r="B955">
            <v>2140202</v>
          </cell>
        </row>
        <row r="955">
          <cell r="E955">
            <v>0</v>
          </cell>
        </row>
        <row r="955">
          <cell r="G955">
            <v>0</v>
          </cell>
        </row>
        <row r="956">
          <cell r="B956">
            <v>2140203</v>
          </cell>
        </row>
        <row r="956">
          <cell r="E956">
            <v>0</v>
          </cell>
        </row>
        <row r="956">
          <cell r="G956">
            <v>0</v>
          </cell>
        </row>
        <row r="957">
          <cell r="B957">
            <v>2140204</v>
          </cell>
        </row>
        <row r="957">
          <cell r="E957">
            <v>0</v>
          </cell>
        </row>
        <row r="957">
          <cell r="G957">
            <v>0</v>
          </cell>
        </row>
        <row r="958">
          <cell r="B958">
            <v>2140205</v>
          </cell>
        </row>
        <row r="958">
          <cell r="E958">
            <v>0</v>
          </cell>
        </row>
        <row r="958">
          <cell r="G958">
            <v>0</v>
          </cell>
        </row>
        <row r="959">
          <cell r="B959">
            <v>2140206</v>
          </cell>
        </row>
        <row r="959">
          <cell r="E959">
            <v>0</v>
          </cell>
        </row>
        <row r="959">
          <cell r="G959">
            <v>0</v>
          </cell>
        </row>
        <row r="960">
          <cell r="B960">
            <v>2140207</v>
          </cell>
        </row>
        <row r="960">
          <cell r="E960">
            <v>0</v>
          </cell>
        </row>
        <row r="960">
          <cell r="G960">
            <v>0</v>
          </cell>
        </row>
        <row r="961">
          <cell r="B961">
            <v>2140208</v>
          </cell>
        </row>
        <row r="961">
          <cell r="E961">
            <v>0</v>
          </cell>
        </row>
        <row r="961">
          <cell r="G961">
            <v>0</v>
          </cell>
        </row>
        <row r="962">
          <cell r="B962">
            <v>2140299</v>
          </cell>
        </row>
        <row r="962">
          <cell r="E962">
            <v>0</v>
          </cell>
        </row>
        <row r="962">
          <cell r="G962">
            <v>0</v>
          </cell>
        </row>
        <row r="963">
          <cell r="B963">
            <v>21403</v>
          </cell>
        </row>
        <row r="963">
          <cell r="D963">
            <v>0</v>
          </cell>
          <cell r="E963">
            <v>0</v>
          </cell>
        </row>
        <row r="963">
          <cell r="G963">
            <v>0</v>
          </cell>
        </row>
        <row r="964">
          <cell r="B964">
            <v>2140301</v>
          </cell>
        </row>
        <row r="964">
          <cell r="E964">
            <v>0</v>
          </cell>
        </row>
        <row r="964">
          <cell r="G964">
            <v>0</v>
          </cell>
        </row>
        <row r="965">
          <cell r="B965">
            <v>2140302</v>
          </cell>
        </row>
        <row r="965">
          <cell r="E965">
            <v>0</v>
          </cell>
        </row>
        <row r="965">
          <cell r="G965">
            <v>0</v>
          </cell>
        </row>
        <row r="966">
          <cell r="B966">
            <v>2140303</v>
          </cell>
        </row>
        <row r="966">
          <cell r="E966">
            <v>0</v>
          </cell>
        </row>
        <row r="966">
          <cell r="G966">
            <v>0</v>
          </cell>
        </row>
        <row r="967">
          <cell r="B967">
            <v>2140304</v>
          </cell>
        </row>
        <row r="967">
          <cell r="E967">
            <v>0</v>
          </cell>
        </row>
        <row r="967">
          <cell r="G967">
            <v>0</v>
          </cell>
        </row>
        <row r="968">
          <cell r="B968">
            <v>2140305</v>
          </cell>
        </row>
        <row r="968">
          <cell r="E968">
            <v>0</v>
          </cell>
        </row>
        <row r="968">
          <cell r="G968">
            <v>0</v>
          </cell>
        </row>
        <row r="969">
          <cell r="B969">
            <v>2140306</v>
          </cell>
        </row>
        <row r="969">
          <cell r="E969">
            <v>0</v>
          </cell>
        </row>
        <row r="969">
          <cell r="G969">
            <v>0</v>
          </cell>
        </row>
        <row r="970">
          <cell r="B970">
            <v>2140307</v>
          </cell>
        </row>
        <row r="970">
          <cell r="E970">
            <v>0</v>
          </cell>
        </row>
        <row r="970">
          <cell r="G970">
            <v>0</v>
          </cell>
        </row>
        <row r="971">
          <cell r="B971">
            <v>2140308</v>
          </cell>
        </row>
        <row r="971">
          <cell r="E971">
            <v>0</v>
          </cell>
        </row>
        <row r="971">
          <cell r="G971">
            <v>0</v>
          </cell>
        </row>
        <row r="972">
          <cell r="B972">
            <v>2140399</v>
          </cell>
        </row>
        <row r="972">
          <cell r="E972">
            <v>0</v>
          </cell>
        </row>
        <row r="972">
          <cell r="G972">
            <v>0</v>
          </cell>
        </row>
        <row r="973">
          <cell r="B973">
            <v>21404</v>
          </cell>
        </row>
        <row r="973">
          <cell r="D973">
            <v>0</v>
          </cell>
          <cell r="E973">
            <v>0</v>
          </cell>
        </row>
        <row r="973">
          <cell r="G973">
            <v>467</v>
          </cell>
        </row>
        <row r="974">
          <cell r="B974">
            <v>2140401</v>
          </cell>
        </row>
        <row r="974">
          <cell r="E974">
            <v>0</v>
          </cell>
        </row>
        <row r="974">
          <cell r="G974">
            <v>0</v>
          </cell>
        </row>
        <row r="975">
          <cell r="B975">
            <v>2140402</v>
          </cell>
        </row>
        <row r="975">
          <cell r="E975">
            <v>0</v>
          </cell>
        </row>
        <row r="975">
          <cell r="G975">
            <v>0</v>
          </cell>
        </row>
        <row r="976">
          <cell r="B976">
            <v>2140403</v>
          </cell>
        </row>
        <row r="976">
          <cell r="E976">
            <v>0</v>
          </cell>
        </row>
        <row r="976">
          <cell r="G976">
            <v>0</v>
          </cell>
        </row>
        <row r="977">
          <cell r="B977">
            <v>2140499</v>
          </cell>
        </row>
        <row r="977">
          <cell r="E977">
            <v>0</v>
          </cell>
        </row>
        <row r="977">
          <cell r="G977">
            <v>467</v>
          </cell>
        </row>
        <row r="978">
          <cell r="B978">
            <v>21405</v>
          </cell>
        </row>
        <row r="978">
          <cell r="D978">
            <v>0</v>
          </cell>
          <cell r="E978">
            <v>0</v>
          </cell>
        </row>
        <row r="978">
          <cell r="G978">
            <v>0</v>
          </cell>
        </row>
        <row r="979">
          <cell r="B979">
            <v>2140501</v>
          </cell>
        </row>
        <row r="979">
          <cell r="E979">
            <v>0</v>
          </cell>
        </row>
        <row r="979">
          <cell r="G979">
            <v>0</v>
          </cell>
        </row>
        <row r="980">
          <cell r="B980">
            <v>2140502</v>
          </cell>
        </row>
        <row r="980">
          <cell r="E980">
            <v>0</v>
          </cell>
        </row>
        <row r="980">
          <cell r="G980">
            <v>0</v>
          </cell>
        </row>
        <row r="981">
          <cell r="B981">
            <v>2140503</v>
          </cell>
        </row>
        <row r="981">
          <cell r="E981">
            <v>0</v>
          </cell>
        </row>
        <row r="981">
          <cell r="G981">
            <v>0</v>
          </cell>
        </row>
        <row r="982">
          <cell r="B982">
            <v>2140504</v>
          </cell>
        </row>
        <row r="982">
          <cell r="E982">
            <v>0</v>
          </cell>
        </row>
        <row r="982">
          <cell r="G982">
            <v>0</v>
          </cell>
        </row>
        <row r="983">
          <cell r="B983">
            <v>2140505</v>
          </cell>
        </row>
        <row r="983">
          <cell r="E983">
            <v>0</v>
          </cell>
        </row>
        <row r="983">
          <cell r="G983">
            <v>0</v>
          </cell>
        </row>
        <row r="984">
          <cell r="B984">
            <v>2140599</v>
          </cell>
        </row>
        <row r="984">
          <cell r="E984">
            <v>0</v>
          </cell>
        </row>
        <row r="984">
          <cell r="G984">
            <v>0</v>
          </cell>
        </row>
        <row r="985">
          <cell r="B985">
            <v>21406</v>
          </cell>
        </row>
        <row r="985">
          <cell r="D985">
            <v>0</v>
          </cell>
          <cell r="E985">
            <v>0</v>
          </cell>
        </row>
        <row r="985">
          <cell r="G985">
            <v>0</v>
          </cell>
        </row>
        <row r="986">
          <cell r="B986">
            <v>2140601</v>
          </cell>
        </row>
        <row r="986">
          <cell r="E986">
            <v>0</v>
          </cell>
        </row>
        <row r="986">
          <cell r="G986">
            <v>0</v>
          </cell>
        </row>
        <row r="987">
          <cell r="B987">
            <v>2140602</v>
          </cell>
        </row>
        <row r="987">
          <cell r="E987">
            <v>0</v>
          </cell>
        </row>
        <row r="987">
          <cell r="G987">
            <v>0</v>
          </cell>
        </row>
        <row r="988">
          <cell r="B988">
            <v>2140603</v>
          </cell>
        </row>
        <row r="988">
          <cell r="E988">
            <v>0</v>
          </cell>
        </row>
        <row r="988">
          <cell r="G988">
            <v>0</v>
          </cell>
        </row>
        <row r="989">
          <cell r="B989">
            <v>2140699</v>
          </cell>
        </row>
        <row r="989">
          <cell r="E989">
            <v>0</v>
          </cell>
        </row>
        <row r="989">
          <cell r="G989">
            <v>0</v>
          </cell>
        </row>
        <row r="990">
          <cell r="B990">
            <v>21499</v>
          </cell>
        </row>
        <row r="990">
          <cell r="D990">
            <v>0</v>
          </cell>
          <cell r="E990">
            <v>0</v>
          </cell>
        </row>
        <row r="990">
          <cell r="G990">
            <v>96</v>
          </cell>
        </row>
        <row r="991">
          <cell r="B991">
            <v>2149901</v>
          </cell>
        </row>
        <row r="991">
          <cell r="E991">
            <v>0</v>
          </cell>
        </row>
        <row r="991">
          <cell r="G991">
            <v>96</v>
          </cell>
        </row>
        <row r="992">
          <cell r="B992">
            <v>2149999</v>
          </cell>
        </row>
        <row r="992">
          <cell r="E992">
            <v>0</v>
          </cell>
        </row>
        <row r="992">
          <cell r="G992">
            <v>0</v>
          </cell>
        </row>
        <row r="993">
          <cell r="B993">
            <v>215</v>
          </cell>
        </row>
        <row r="993">
          <cell r="D993">
            <v>597</v>
          </cell>
          <cell r="E993">
            <v>608</v>
          </cell>
        </row>
        <row r="993">
          <cell r="G993">
            <v>1741</v>
          </cell>
        </row>
        <row r="994">
          <cell r="B994">
            <v>21501</v>
          </cell>
        </row>
        <row r="994">
          <cell r="D994">
            <v>31</v>
          </cell>
          <cell r="E994">
            <v>0</v>
          </cell>
        </row>
        <row r="994">
          <cell r="G994">
            <v>0</v>
          </cell>
        </row>
        <row r="995">
          <cell r="B995">
            <v>2150101</v>
          </cell>
        </row>
        <row r="995">
          <cell r="D995">
            <v>31</v>
          </cell>
          <cell r="E995">
            <v>0</v>
          </cell>
        </row>
        <row r="995">
          <cell r="G995">
            <v>0</v>
          </cell>
        </row>
        <row r="996">
          <cell r="B996">
            <v>2150102</v>
          </cell>
        </row>
        <row r="996">
          <cell r="E996">
            <v>0</v>
          </cell>
        </row>
        <row r="996">
          <cell r="G996">
            <v>0</v>
          </cell>
        </row>
        <row r="997">
          <cell r="B997">
            <v>2150103</v>
          </cell>
        </row>
        <row r="997">
          <cell r="E997">
            <v>0</v>
          </cell>
        </row>
        <row r="997">
          <cell r="G997">
            <v>0</v>
          </cell>
        </row>
        <row r="998">
          <cell r="B998">
            <v>2150104</v>
          </cell>
        </row>
        <row r="998">
          <cell r="E998">
            <v>0</v>
          </cell>
        </row>
        <row r="998">
          <cell r="G998">
            <v>0</v>
          </cell>
        </row>
        <row r="999">
          <cell r="B999">
            <v>2150105</v>
          </cell>
        </row>
        <row r="999">
          <cell r="E999">
            <v>0</v>
          </cell>
        </row>
        <row r="999">
          <cell r="G999">
            <v>0</v>
          </cell>
        </row>
        <row r="1000">
          <cell r="B1000">
            <v>2150106</v>
          </cell>
        </row>
        <row r="1000">
          <cell r="E1000">
            <v>0</v>
          </cell>
        </row>
        <row r="1000">
          <cell r="G1000">
            <v>0</v>
          </cell>
        </row>
        <row r="1001">
          <cell r="B1001">
            <v>2150107</v>
          </cell>
        </row>
        <row r="1001">
          <cell r="E1001">
            <v>0</v>
          </cell>
        </row>
        <row r="1001">
          <cell r="G1001">
            <v>0</v>
          </cell>
        </row>
        <row r="1002">
          <cell r="B1002">
            <v>2150108</v>
          </cell>
        </row>
        <row r="1002">
          <cell r="E1002">
            <v>0</v>
          </cell>
        </row>
        <row r="1002">
          <cell r="G1002">
            <v>0</v>
          </cell>
        </row>
        <row r="1003">
          <cell r="B1003">
            <v>2150199</v>
          </cell>
        </row>
        <row r="1003">
          <cell r="E1003">
            <v>0</v>
          </cell>
        </row>
        <row r="1003">
          <cell r="G1003">
            <v>0</v>
          </cell>
        </row>
        <row r="1004">
          <cell r="B1004">
            <v>21502</v>
          </cell>
        </row>
        <row r="1004">
          <cell r="D1004">
            <v>0</v>
          </cell>
          <cell r="E1004">
            <v>0</v>
          </cell>
        </row>
        <row r="1004">
          <cell r="G1004">
            <v>0</v>
          </cell>
        </row>
        <row r="1005">
          <cell r="B1005">
            <v>2150201</v>
          </cell>
        </row>
        <row r="1005">
          <cell r="E1005">
            <v>0</v>
          </cell>
        </row>
        <row r="1005">
          <cell r="G1005">
            <v>0</v>
          </cell>
        </row>
        <row r="1006">
          <cell r="B1006">
            <v>2150202</v>
          </cell>
        </row>
        <row r="1006">
          <cell r="E1006">
            <v>0</v>
          </cell>
        </row>
        <row r="1006">
          <cell r="G1006">
            <v>0</v>
          </cell>
        </row>
        <row r="1007">
          <cell r="B1007">
            <v>2150203</v>
          </cell>
        </row>
        <row r="1007">
          <cell r="E1007">
            <v>0</v>
          </cell>
        </row>
        <row r="1007">
          <cell r="G1007">
            <v>0</v>
          </cell>
        </row>
        <row r="1008">
          <cell r="B1008">
            <v>2150204</v>
          </cell>
        </row>
        <row r="1008">
          <cell r="E1008">
            <v>0</v>
          </cell>
        </row>
        <row r="1008">
          <cell r="G1008">
            <v>0</v>
          </cell>
        </row>
        <row r="1009">
          <cell r="B1009">
            <v>2150205</v>
          </cell>
        </row>
        <row r="1009">
          <cell r="E1009">
            <v>0</v>
          </cell>
        </row>
        <row r="1009">
          <cell r="G1009">
            <v>0</v>
          </cell>
        </row>
        <row r="1010">
          <cell r="B1010">
            <v>2150206</v>
          </cell>
        </row>
        <row r="1010">
          <cell r="E1010">
            <v>0</v>
          </cell>
        </row>
        <row r="1010">
          <cell r="G1010">
            <v>0</v>
          </cell>
        </row>
        <row r="1011">
          <cell r="B1011">
            <v>2150207</v>
          </cell>
        </row>
        <row r="1011">
          <cell r="E1011">
            <v>0</v>
          </cell>
        </row>
        <row r="1011">
          <cell r="G1011">
            <v>0</v>
          </cell>
        </row>
        <row r="1012">
          <cell r="B1012">
            <v>2150208</v>
          </cell>
        </row>
        <row r="1012">
          <cell r="E1012">
            <v>0</v>
          </cell>
        </row>
        <row r="1012">
          <cell r="G1012">
            <v>0</v>
          </cell>
        </row>
        <row r="1013">
          <cell r="B1013">
            <v>2150209</v>
          </cell>
        </row>
        <row r="1013">
          <cell r="E1013">
            <v>0</v>
          </cell>
        </row>
        <row r="1013">
          <cell r="G1013">
            <v>0</v>
          </cell>
        </row>
        <row r="1014">
          <cell r="B1014">
            <v>2150210</v>
          </cell>
        </row>
        <row r="1014">
          <cell r="E1014">
            <v>0</v>
          </cell>
        </row>
        <row r="1014">
          <cell r="G1014">
            <v>0</v>
          </cell>
        </row>
        <row r="1015">
          <cell r="B1015">
            <v>2150212</v>
          </cell>
        </row>
        <row r="1015">
          <cell r="E1015">
            <v>0</v>
          </cell>
        </row>
        <row r="1015">
          <cell r="G1015">
            <v>0</v>
          </cell>
        </row>
        <row r="1016">
          <cell r="B1016">
            <v>2150213</v>
          </cell>
        </row>
        <row r="1016">
          <cell r="E1016">
            <v>0</v>
          </cell>
        </row>
        <row r="1016">
          <cell r="G1016">
            <v>0</v>
          </cell>
        </row>
        <row r="1017">
          <cell r="B1017">
            <v>2150214</v>
          </cell>
        </row>
        <row r="1017">
          <cell r="E1017">
            <v>0</v>
          </cell>
        </row>
        <row r="1017">
          <cell r="G1017">
            <v>0</v>
          </cell>
        </row>
        <row r="1018">
          <cell r="B1018">
            <v>2150215</v>
          </cell>
        </row>
        <row r="1018">
          <cell r="E1018">
            <v>0</v>
          </cell>
        </row>
        <row r="1018">
          <cell r="G1018">
            <v>0</v>
          </cell>
        </row>
        <row r="1019">
          <cell r="B1019">
            <v>2150299</v>
          </cell>
        </row>
        <row r="1019">
          <cell r="E1019">
            <v>0</v>
          </cell>
        </row>
        <row r="1019">
          <cell r="G1019">
            <v>0</v>
          </cell>
        </row>
        <row r="1020">
          <cell r="B1020">
            <v>21503</v>
          </cell>
        </row>
        <row r="1020">
          <cell r="D1020">
            <v>0</v>
          </cell>
          <cell r="E1020">
            <v>0</v>
          </cell>
        </row>
        <row r="1020">
          <cell r="G1020">
            <v>0</v>
          </cell>
        </row>
        <row r="1021">
          <cell r="B1021">
            <v>2150301</v>
          </cell>
        </row>
        <row r="1021">
          <cell r="E1021">
            <v>0</v>
          </cell>
        </row>
        <row r="1021">
          <cell r="G1021">
            <v>0</v>
          </cell>
        </row>
        <row r="1022">
          <cell r="B1022">
            <v>2150302</v>
          </cell>
        </row>
        <row r="1022">
          <cell r="E1022">
            <v>0</v>
          </cell>
        </row>
        <row r="1022">
          <cell r="G1022">
            <v>0</v>
          </cell>
        </row>
        <row r="1023">
          <cell r="B1023">
            <v>2150303</v>
          </cell>
        </row>
        <row r="1023">
          <cell r="E1023">
            <v>0</v>
          </cell>
        </row>
        <row r="1023">
          <cell r="G1023">
            <v>0</v>
          </cell>
        </row>
        <row r="1024">
          <cell r="B1024">
            <v>2150399</v>
          </cell>
        </row>
        <row r="1024">
          <cell r="E1024">
            <v>0</v>
          </cell>
        </row>
        <row r="1024">
          <cell r="G1024">
            <v>0</v>
          </cell>
        </row>
        <row r="1025">
          <cell r="B1025">
            <v>21505</v>
          </cell>
        </row>
        <row r="1025">
          <cell r="D1025">
            <v>566</v>
          </cell>
          <cell r="E1025">
            <v>572</v>
          </cell>
        </row>
        <row r="1025">
          <cell r="G1025">
            <v>1041</v>
          </cell>
        </row>
        <row r="1026">
          <cell r="B1026">
            <v>2150501</v>
          </cell>
        </row>
        <row r="1026">
          <cell r="D1026">
            <v>393</v>
          </cell>
          <cell r="E1026">
            <v>425</v>
          </cell>
        </row>
        <row r="1026">
          <cell r="G1026">
            <v>423</v>
          </cell>
        </row>
        <row r="1027">
          <cell r="B1027">
            <v>2150502</v>
          </cell>
        </row>
        <row r="1027">
          <cell r="E1027">
            <v>0</v>
          </cell>
        </row>
        <row r="1027">
          <cell r="G1027">
            <v>0</v>
          </cell>
        </row>
        <row r="1028">
          <cell r="B1028">
            <v>2150503</v>
          </cell>
        </row>
        <row r="1028">
          <cell r="E1028">
            <v>0</v>
          </cell>
        </row>
        <row r="1028">
          <cell r="G1028">
            <v>0</v>
          </cell>
        </row>
        <row r="1029">
          <cell r="B1029">
            <v>2150505</v>
          </cell>
        </row>
        <row r="1029">
          <cell r="E1029">
            <v>0</v>
          </cell>
        </row>
        <row r="1029">
          <cell r="G1029">
            <v>0</v>
          </cell>
        </row>
        <row r="1030">
          <cell r="B1030">
            <v>2150507</v>
          </cell>
        </row>
        <row r="1030">
          <cell r="E1030">
            <v>0</v>
          </cell>
        </row>
        <row r="1030">
          <cell r="G1030">
            <v>0</v>
          </cell>
        </row>
        <row r="1031">
          <cell r="B1031">
            <v>2150508</v>
          </cell>
        </row>
        <row r="1031">
          <cell r="E1031">
            <v>0</v>
          </cell>
        </row>
        <row r="1031">
          <cell r="G1031">
            <v>0</v>
          </cell>
        </row>
        <row r="1032">
          <cell r="B1032">
            <v>2150516</v>
          </cell>
        </row>
        <row r="1032">
          <cell r="E1032">
            <v>0</v>
          </cell>
        </row>
        <row r="1032">
          <cell r="G1032">
            <v>0</v>
          </cell>
        </row>
        <row r="1033">
          <cell r="B1033">
            <v>2150517</v>
          </cell>
        </row>
        <row r="1033">
          <cell r="E1033">
            <v>0</v>
          </cell>
        </row>
        <row r="1033">
          <cell r="G1033">
            <v>435</v>
          </cell>
        </row>
        <row r="1034">
          <cell r="B1034">
            <v>2150550</v>
          </cell>
        </row>
        <row r="1034">
          <cell r="D1034">
            <v>24</v>
          </cell>
          <cell r="E1034">
            <v>20</v>
          </cell>
        </row>
        <row r="1034">
          <cell r="G1034">
            <v>34</v>
          </cell>
        </row>
        <row r="1035">
          <cell r="B1035">
            <v>2150599</v>
          </cell>
        </row>
        <row r="1035">
          <cell r="D1035">
            <v>149</v>
          </cell>
          <cell r="E1035">
            <v>127</v>
          </cell>
        </row>
        <row r="1035">
          <cell r="G1035">
            <v>149</v>
          </cell>
        </row>
        <row r="1036">
          <cell r="B1036">
            <v>21507</v>
          </cell>
        </row>
        <row r="1036">
          <cell r="D1036">
            <v>0</v>
          </cell>
          <cell r="E1036">
            <v>0</v>
          </cell>
        </row>
        <row r="1036">
          <cell r="G1036">
            <v>0</v>
          </cell>
        </row>
        <row r="1037">
          <cell r="B1037">
            <v>2150701</v>
          </cell>
        </row>
        <row r="1037">
          <cell r="E1037">
            <v>0</v>
          </cell>
        </row>
        <row r="1037">
          <cell r="G1037">
            <v>0</v>
          </cell>
        </row>
        <row r="1038">
          <cell r="B1038">
            <v>2150702</v>
          </cell>
        </row>
        <row r="1038">
          <cell r="E1038">
            <v>0</v>
          </cell>
        </row>
        <row r="1038">
          <cell r="G1038">
            <v>0</v>
          </cell>
        </row>
        <row r="1039">
          <cell r="B1039">
            <v>2150703</v>
          </cell>
        </row>
        <row r="1039">
          <cell r="E1039">
            <v>0</v>
          </cell>
        </row>
        <row r="1039">
          <cell r="G1039">
            <v>0</v>
          </cell>
        </row>
        <row r="1040">
          <cell r="B1040">
            <v>2150704</v>
          </cell>
        </row>
        <row r="1040">
          <cell r="E1040">
            <v>0</v>
          </cell>
        </row>
        <row r="1040">
          <cell r="G1040">
            <v>0</v>
          </cell>
        </row>
        <row r="1041">
          <cell r="B1041">
            <v>2150705</v>
          </cell>
        </row>
        <row r="1041">
          <cell r="E1041">
            <v>0</v>
          </cell>
        </row>
        <row r="1041">
          <cell r="G1041">
            <v>0</v>
          </cell>
        </row>
        <row r="1042">
          <cell r="B1042">
            <v>2150799</v>
          </cell>
        </row>
        <row r="1042">
          <cell r="E1042">
            <v>0</v>
          </cell>
        </row>
        <row r="1042">
          <cell r="G1042">
            <v>0</v>
          </cell>
        </row>
        <row r="1043">
          <cell r="B1043">
            <v>21508</v>
          </cell>
        </row>
        <row r="1043">
          <cell r="D1043">
            <v>0</v>
          </cell>
          <cell r="E1043">
            <v>36</v>
          </cell>
        </row>
        <row r="1043">
          <cell r="G1043">
            <v>0</v>
          </cell>
        </row>
        <row r="1044">
          <cell r="B1044">
            <v>2150801</v>
          </cell>
        </row>
        <row r="1044">
          <cell r="E1044">
            <v>0</v>
          </cell>
        </row>
        <row r="1044">
          <cell r="G1044">
            <v>0</v>
          </cell>
        </row>
        <row r="1045">
          <cell r="B1045">
            <v>2150802</v>
          </cell>
        </row>
        <row r="1045">
          <cell r="E1045">
            <v>0</v>
          </cell>
        </row>
        <row r="1045">
          <cell r="G1045">
            <v>0</v>
          </cell>
        </row>
        <row r="1046">
          <cell r="B1046">
            <v>2150803</v>
          </cell>
        </row>
        <row r="1046">
          <cell r="E1046">
            <v>0</v>
          </cell>
        </row>
        <row r="1046">
          <cell r="G1046">
            <v>0</v>
          </cell>
        </row>
        <row r="1047">
          <cell r="B1047">
            <v>2150804</v>
          </cell>
        </row>
        <row r="1047">
          <cell r="E1047">
            <v>0</v>
          </cell>
        </row>
        <row r="1047">
          <cell r="G1047">
            <v>0</v>
          </cell>
        </row>
        <row r="1048">
          <cell r="B1048">
            <v>2150805</v>
          </cell>
        </row>
        <row r="1048">
          <cell r="E1048">
            <v>36</v>
          </cell>
        </row>
        <row r="1048">
          <cell r="G1048">
            <v>0</v>
          </cell>
        </row>
        <row r="1049">
          <cell r="B1049">
            <v>2150806</v>
          </cell>
        </row>
        <row r="1049">
          <cell r="E1049">
            <v>0</v>
          </cell>
        </row>
        <row r="1049">
          <cell r="G1049">
            <v>0</v>
          </cell>
        </row>
        <row r="1050">
          <cell r="B1050">
            <v>2150899</v>
          </cell>
        </row>
        <row r="1050">
          <cell r="E1050">
            <v>0</v>
          </cell>
        </row>
        <row r="1050">
          <cell r="G1050">
            <v>0</v>
          </cell>
        </row>
        <row r="1051">
          <cell r="B1051">
            <v>21599</v>
          </cell>
        </row>
        <row r="1051">
          <cell r="D1051">
            <v>0</v>
          </cell>
          <cell r="E1051">
            <v>0</v>
          </cell>
        </row>
        <row r="1051">
          <cell r="G1051">
            <v>700</v>
          </cell>
        </row>
        <row r="1052">
          <cell r="B1052">
            <v>2159901</v>
          </cell>
        </row>
        <row r="1052">
          <cell r="E1052">
            <v>0</v>
          </cell>
        </row>
        <row r="1052">
          <cell r="G1052">
            <v>0</v>
          </cell>
        </row>
        <row r="1053">
          <cell r="B1053">
            <v>2159904</v>
          </cell>
        </row>
        <row r="1053">
          <cell r="E1053">
            <v>0</v>
          </cell>
        </row>
        <row r="1053">
          <cell r="G1053">
            <v>0</v>
          </cell>
        </row>
        <row r="1054">
          <cell r="B1054">
            <v>2159905</v>
          </cell>
        </row>
        <row r="1054">
          <cell r="E1054">
            <v>0</v>
          </cell>
        </row>
        <row r="1054">
          <cell r="G1054">
            <v>0</v>
          </cell>
        </row>
        <row r="1055">
          <cell r="B1055">
            <v>2159906</v>
          </cell>
        </row>
        <row r="1055">
          <cell r="E1055">
            <v>0</v>
          </cell>
        </row>
        <row r="1055">
          <cell r="G1055">
            <v>0</v>
          </cell>
        </row>
        <row r="1056">
          <cell r="B1056">
            <v>2159999</v>
          </cell>
        </row>
        <row r="1056">
          <cell r="E1056">
            <v>0</v>
          </cell>
        </row>
        <row r="1056">
          <cell r="G1056">
            <v>700</v>
          </cell>
        </row>
        <row r="1057">
          <cell r="B1057">
            <v>216</v>
          </cell>
        </row>
        <row r="1057">
          <cell r="D1057">
            <v>214</v>
          </cell>
          <cell r="E1057">
            <v>321</v>
          </cell>
        </row>
        <row r="1057">
          <cell r="G1057">
            <v>388</v>
          </cell>
        </row>
        <row r="1058">
          <cell r="B1058">
            <v>21602</v>
          </cell>
        </row>
        <row r="1058">
          <cell r="D1058">
            <v>214</v>
          </cell>
          <cell r="E1058">
            <v>321</v>
          </cell>
        </row>
        <row r="1058">
          <cell r="G1058">
            <v>308</v>
          </cell>
        </row>
        <row r="1059">
          <cell r="B1059">
            <v>2160201</v>
          </cell>
        </row>
        <row r="1059">
          <cell r="D1059">
            <v>207</v>
          </cell>
          <cell r="E1059">
            <v>228</v>
          </cell>
        </row>
        <row r="1059">
          <cell r="G1059">
            <v>238</v>
          </cell>
        </row>
        <row r="1060">
          <cell r="B1060">
            <v>2160202</v>
          </cell>
        </row>
        <row r="1060">
          <cell r="D1060">
            <v>7</v>
          </cell>
          <cell r="E1060">
            <v>0</v>
          </cell>
        </row>
        <row r="1060">
          <cell r="G1060">
            <v>0</v>
          </cell>
        </row>
        <row r="1061">
          <cell r="B1061">
            <v>2160203</v>
          </cell>
        </row>
        <row r="1061">
          <cell r="E1061">
            <v>0</v>
          </cell>
        </row>
        <row r="1061">
          <cell r="G1061">
            <v>0</v>
          </cell>
        </row>
        <row r="1062">
          <cell r="B1062">
            <v>2160216</v>
          </cell>
        </row>
        <row r="1062">
          <cell r="E1062">
            <v>0</v>
          </cell>
        </row>
        <row r="1062">
          <cell r="G1062">
            <v>0</v>
          </cell>
        </row>
        <row r="1063">
          <cell r="B1063">
            <v>2160217</v>
          </cell>
        </row>
        <row r="1063">
          <cell r="E1063">
            <v>0</v>
          </cell>
        </row>
        <row r="1063">
          <cell r="G1063">
            <v>0</v>
          </cell>
        </row>
        <row r="1064">
          <cell r="B1064">
            <v>2160218</v>
          </cell>
        </row>
        <row r="1064">
          <cell r="E1064">
            <v>0</v>
          </cell>
        </row>
        <row r="1064">
          <cell r="G1064">
            <v>0</v>
          </cell>
        </row>
        <row r="1065">
          <cell r="B1065">
            <v>2160219</v>
          </cell>
        </row>
        <row r="1065">
          <cell r="E1065">
            <v>0</v>
          </cell>
        </row>
        <row r="1065">
          <cell r="G1065">
            <v>0</v>
          </cell>
        </row>
        <row r="1066">
          <cell r="B1066">
            <v>2160250</v>
          </cell>
        </row>
        <row r="1066">
          <cell r="E1066">
            <v>0</v>
          </cell>
        </row>
        <row r="1066">
          <cell r="G1066">
            <v>0</v>
          </cell>
        </row>
        <row r="1067">
          <cell r="B1067">
            <v>2160299</v>
          </cell>
        </row>
        <row r="1067">
          <cell r="E1067">
            <v>93</v>
          </cell>
        </row>
        <row r="1067">
          <cell r="G1067">
            <v>70</v>
          </cell>
        </row>
        <row r="1068">
          <cell r="B1068">
            <v>21606</v>
          </cell>
        </row>
        <row r="1068">
          <cell r="D1068">
            <v>0</v>
          </cell>
          <cell r="E1068">
            <v>0</v>
          </cell>
        </row>
        <row r="1068">
          <cell r="G1068">
            <v>80</v>
          </cell>
        </row>
        <row r="1069">
          <cell r="B1069">
            <v>2160601</v>
          </cell>
        </row>
        <row r="1069">
          <cell r="E1069">
            <v>0</v>
          </cell>
        </row>
        <row r="1069">
          <cell r="G1069">
            <v>0</v>
          </cell>
        </row>
        <row r="1070">
          <cell r="B1070">
            <v>2160602</v>
          </cell>
        </row>
        <row r="1070">
          <cell r="E1070">
            <v>0</v>
          </cell>
        </row>
        <row r="1070">
          <cell r="G1070">
            <v>0</v>
          </cell>
        </row>
        <row r="1071">
          <cell r="B1071">
            <v>2160603</v>
          </cell>
        </row>
        <row r="1071">
          <cell r="E1071">
            <v>0</v>
          </cell>
        </row>
        <row r="1071">
          <cell r="G1071">
            <v>0</v>
          </cell>
        </row>
        <row r="1072">
          <cell r="B1072">
            <v>2160607</v>
          </cell>
        </row>
        <row r="1072">
          <cell r="E1072">
            <v>0</v>
          </cell>
        </row>
        <row r="1072">
          <cell r="G1072">
            <v>0</v>
          </cell>
        </row>
        <row r="1073">
          <cell r="B1073">
            <v>2160699</v>
          </cell>
        </row>
        <row r="1073">
          <cell r="E1073">
            <v>0</v>
          </cell>
        </row>
        <row r="1073">
          <cell r="G1073">
            <v>80</v>
          </cell>
        </row>
        <row r="1074">
          <cell r="B1074">
            <v>21699</v>
          </cell>
        </row>
        <row r="1074">
          <cell r="D1074">
            <v>0</v>
          </cell>
          <cell r="E1074">
            <v>0</v>
          </cell>
        </row>
        <row r="1074">
          <cell r="G1074">
            <v>0</v>
          </cell>
        </row>
        <row r="1075">
          <cell r="B1075">
            <v>2169901</v>
          </cell>
        </row>
        <row r="1075">
          <cell r="E1075">
            <v>0</v>
          </cell>
        </row>
        <row r="1075">
          <cell r="G1075">
            <v>0</v>
          </cell>
        </row>
        <row r="1076">
          <cell r="B1076">
            <v>2169999</v>
          </cell>
        </row>
        <row r="1076">
          <cell r="E1076">
            <v>0</v>
          </cell>
        </row>
        <row r="1076">
          <cell r="G1076">
            <v>0</v>
          </cell>
        </row>
        <row r="1077">
          <cell r="B1077">
            <v>217</v>
          </cell>
        </row>
        <row r="1077">
          <cell r="D1077">
            <v>363</v>
          </cell>
          <cell r="E1077">
            <v>0</v>
          </cell>
        </row>
        <row r="1077">
          <cell r="G1077">
            <v>20</v>
          </cell>
        </row>
        <row r="1078">
          <cell r="B1078">
            <v>21701</v>
          </cell>
        </row>
        <row r="1078">
          <cell r="D1078">
            <v>0</v>
          </cell>
          <cell r="E1078">
            <v>0</v>
          </cell>
        </row>
        <row r="1078">
          <cell r="G1078">
            <v>0</v>
          </cell>
        </row>
        <row r="1079">
          <cell r="B1079">
            <v>2170101</v>
          </cell>
        </row>
        <row r="1079">
          <cell r="E1079">
            <v>0</v>
          </cell>
        </row>
        <row r="1079">
          <cell r="G1079">
            <v>0</v>
          </cell>
        </row>
        <row r="1080">
          <cell r="B1080">
            <v>2170102</v>
          </cell>
        </row>
        <row r="1080">
          <cell r="E1080">
            <v>0</v>
          </cell>
        </row>
        <row r="1080">
          <cell r="G1080">
            <v>0</v>
          </cell>
        </row>
        <row r="1081">
          <cell r="B1081">
            <v>2170103</v>
          </cell>
        </row>
        <row r="1081">
          <cell r="E1081">
            <v>0</v>
          </cell>
        </row>
        <row r="1081">
          <cell r="G1081">
            <v>0</v>
          </cell>
        </row>
        <row r="1082">
          <cell r="B1082">
            <v>2170104</v>
          </cell>
        </row>
        <row r="1082">
          <cell r="E1082">
            <v>0</v>
          </cell>
        </row>
        <row r="1082">
          <cell r="G1082">
            <v>0</v>
          </cell>
        </row>
        <row r="1083">
          <cell r="B1083">
            <v>2170150</v>
          </cell>
        </row>
        <row r="1083">
          <cell r="E1083">
            <v>0</v>
          </cell>
        </row>
        <row r="1083">
          <cell r="G1083">
            <v>0</v>
          </cell>
        </row>
        <row r="1084">
          <cell r="B1084">
            <v>2170199</v>
          </cell>
        </row>
        <row r="1084">
          <cell r="E1084">
            <v>0</v>
          </cell>
        </row>
        <row r="1084">
          <cell r="G1084">
            <v>0</v>
          </cell>
        </row>
        <row r="1085">
          <cell r="B1085">
            <v>21702</v>
          </cell>
        </row>
        <row r="1085">
          <cell r="D1085">
            <v>0</v>
          </cell>
          <cell r="E1085">
            <v>0</v>
          </cell>
        </row>
        <row r="1085">
          <cell r="G1085">
            <v>0</v>
          </cell>
        </row>
        <row r="1086">
          <cell r="B1086">
            <v>2170201</v>
          </cell>
        </row>
        <row r="1086">
          <cell r="E1086">
            <v>0</v>
          </cell>
        </row>
        <row r="1086">
          <cell r="G1086">
            <v>0</v>
          </cell>
        </row>
        <row r="1087">
          <cell r="B1087">
            <v>2170202</v>
          </cell>
        </row>
        <row r="1087">
          <cell r="E1087">
            <v>0</v>
          </cell>
        </row>
        <row r="1087">
          <cell r="G1087">
            <v>0</v>
          </cell>
        </row>
        <row r="1088">
          <cell r="B1088">
            <v>2170203</v>
          </cell>
        </row>
        <row r="1088">
          <cell r="E1088">
            <v>0</v>
          </cell>
        </row>
        <row r="1088">
          <cell r="G1088">
            <v>0</v>
          </cell>
        </row>
        <row r="1089">
          <cell r="B1089">
            <v>2170204</v>
          </cell>
        </row>
        <row r="1089">
          <cell r="E1089">
            <v>0</v>
          </cell>
        </row>
        <row r="1089">
          <cell r="G1089">
            <v>0</v>
          </cell>
        </row>
        <row r="1090">
          <cell r="B1090">
            <v>2170205</v>
          </cell>
        </row>
        <row r="1090">
          <cell r="E1090">
            <v>0</v>
          </cell>
        </row>
        <row r="1090">
          <cell r="G1090">
            <v>0</v>
          </cell>
        </row>
        <row r="1091">
          <cell r="B1091">
            <v>2170206</v>
          </cell>
        </row>
        <row r="1091">
          <cell r="E1091">
            <v>0</v>
          </cell>
        </row>
        <row r="1091">
          <cell r="G1091">
            <v>0</v>
          </cell>
        </row>
        <row r="1092">
          <cell r="B1092">
            <v>2170207</v>
          </cell>
        </row>
        <row r="1092">
          <cell r="E1092">
            <v>0</v>
          </cell>
        </row>
        <row r="1092">
          <cell r="G1092">
            <v>0</v>
          </cell>
        </row>
        <row r="1093">
          <cell r="B1093">
            <v>2170208</v>
          </cell>
        </row>
        <row r="1093">
          <cell r="E1093">
            <v>0</v>
          </cell>
        </row>
        <row r="1093">
          <cell r="G1093">
            <v>0</v>
          </cell>
        </row>
        <row r="1094">
          <cell r="B1094">
            <v>2170299</v>
          </cell>
        </row>
        <row r="1094">
          <cell r="E1094">
            <v>0</v>
          </cell>
        </row>
        <row r="1094">
          <cell r="G1094">
            <v>0</v>
          </cell>
        </row>
        <row r="1095">
          <cell r="B1095">
            <v>21703</v>
          </cell>
        </row>
        <row r="1095">
          <cell r="D1095">
            <v>0</v>
          </cell>
          <cell r="E1095">
            <v>0</v>
          </cell>
        </row>
        <row r="1095">
          <cell r="G1095">
            <v>0</v>
          </cell>
        </row>
        <row r="1096">
          <cell r="B1096">
            <v>2170301</v>
          </cell>
        </row>
        <row r="1096">
          <cell r="E1096">
            <v>0</v>
          </cell>
        </row>
        <row r="1096">
          <cell r="G1096">
            <v>0</v>
          </cell>
        </row>
        <row r="1097">
          <cell r="B1097">
            <v>2170302</v>
          </cell>
        </row>
        <row r="1097">
          <cell r="E1097">
            <v>0</v>
          </cell>
        </row>
        <row r="1097">
          <cell r="G1097">
            <v>0</v>
          </cell>
        </row>
        <row r="1098">
          <cell r="B1098">
            <v>2170303</v>
          </cell>
        </row>
        <row r="1098">
          <cell r="E1098">
            <v>0</v>
          </cell>
        </row>
        <row r="1098">
          <cell r="G1098">
            <v>0</v>
          </cell>
        </row>
        <row r="1099">
          <cell r="B1099">
            <v>2170304</v>
          </cell>
        </row>
        <row r="1099">
          <cell r="E1099">
            <v>0</v>
          </cell>
        </row>
        <row r="1099">
          <cell r="G1099">
            <v>0</v>
          </cell>
        </row>
        <row r="1100">
          <cell r="B1100">
            <v>2170399</v>
          </cell>
        </row>
        <row r="1100">
          <cell r="E1100">
            <v>0</v>
          </cell>
        </row>
        <row r="1100">
          <cell r="G1100">
            <v>0</v>
          </cell>
        </row>
        <row r="1101">
          <cell r="B1101">
            <v>21799</v>
          </cell>
        </row>
        <row r="1101">
          <cell r="D1101">
            <v>363</v>
          </cell>
          <cell r="E1101">
            <v>0</v>
          </cell>
        </row>
        <row r="1101">
          <cell r="G1101">
            <v>20</v>
          </cell>
        </row>
        <row r="1102">
          <cell r="B1102">
            <v>2179902</v>
          </cell>
        </row>
        <row r="1102">
          <cell r="D1102">
            <v>313</v>
          </cell>
          <cell r="E1102">
            <v>0</v>
          </cell>
        </row>
        <row r="1102">
          <cell r="G1102">
            <v>0</v>
          </cell>
        </row>
        <row r="1103">
          <cell r="B1103">
            <v>2179999</v>
          </cell>
        </row>
        <row r="1103">
          <cell r="D1103">
            <v>50</v>
          </cell>
          <cell r="E1103">
            <v>0</v>
          </cell>
        </row>
        <row r="1103">
          <cell r="G1103">
            <v>20</v>
          </cell>
        </row>
        <row r="1104">
          <cell r="B1104">
            <v>219</v>
          </cell>
        </row>
        <row r="1104">
          <cell r="D1104">
            <v>0</v>
          </cell>
          <cell r="E1104">
            <v>0</v>
          </cell>
        </row>
        <row r="1104">
          <cell r="G1104">
            <v>0</v>
          </cell>
        </row>
        <row r="1105">
          <cell r="B1105">
            <v>21901</v>
          </cell>
        </row>
        <row r="1106">
          <cell r="B1106">
            <v>21902</v>
          </cell>
        </row>
        <row r="1107">
          <cell r="B1107">
            <v>21903</v>
          </cell>
        </row>
        <row r="1108">
          <cell r="B1108">
            <v>21904</v>
          </cell>
        </row>
        <row r="1109">
          <cell r="B1109">
            <v>21905</v>
          </cell>
        </row>
        <row r="1110">
          <cell r="B1110">
            <v>21906</v>
          </cell>
        </row>
        <row r="1111">
          <cell r="B1111">
            <v>21907</v>
          </cell>
        </row>
        <row r="1112">
          <cell r="B1112">
            <v>21908</v>
          </cell>
        </row>
        <row r="1113">
          <cell r="B1113">
            <v>21999</v>
          </cell>
        </row>
        <row r="1114">
          <cell r="B1114">
            <v>220</v>
          </cell>
        </row>
        <row r="1114">
          <cell r="D1114">
            <v>1546</v>
          </cell>
          <cell r="E1114">
            <v>1774</v>
          </cell>
        </row>
        <row r="1114">
          <cell r="G1114">
            <v>1477</v>
          </cell>
        </row>
        <row r="1115">
          <cell r="B1115">
            <v>22001</v>
          </cell>
        </row>
        <row r="1115">
          <cell r="D1115">
            <v>1362</v>
          </cell>
          <cell r="E1115">
            <v>1716</v>
          </cell>
        </row>
        <row r="1115">
          <cell r="G1115">
            <v>1363</v>
          </cell>
        </row>
        <row r="1116">
          <cell r="B1116">
            <v>2200101</v>
          </cell>
        </row>
        <row r="1116">
          <cell r="D1116">
            <v>539</v>
          </cell>
          <cell r="E1116">
            <v>527</v>
          </cell>
        </row>
        <row r="1116">
          <cell r="G1116">
            <v>525</v>
          </cell>
        </row>
        <row r="1117">
          <cell r="B1117">
            <v>2200102</v>
          </cell>
        </row>
        <row r="1117">
          <cell r="E1117">
            <v>0</v>
          </cell>
        </row>
        <row r="1117">
          <cell r="G1117">
            <v>0</v>
          </cell>
        </row>
        <row r="1118">
          <cell r="B1118">
            <v>2200103</v>
          </cell>
        </row>
        <row r="1118">
          <cell r="E1118">
            <v>0</v>
          </cell>
        </row>
        <row r="1118">
          <cell r="G1118">
            <v>0</v>
          </cell>
        </row>
        <row r="1119">
          <cell r="B1119">
            <v>2200104</v>
          </cell>
        </row>
        <row r="1119">
          <cell r="D1119">
            <v>176</v>
          </cell>
          <cell r="E1119">
            <v>0</v>
          </cell>
        </row>
        <row r="1119">
          <cell r="G1119">
            <v>0</v>
          </cell>
        </row>
        <row r="1120">
          <cell r="B1120">
            <v>2200106</v>
          </cell>
        </row>
        <row r="1120">
          <cell r="D1120">
            <v>44</v>
          </cell>
          <cell r="E1120">
            <v>299</v>
          </cell>
        </row>
        <row r="1120">
          <cell r="G1120">
            <v>50</v>
          </cell>
        </row>
        <row r="1121">
          <cell r="B1121">
            <v>2200107</v>
          </cell>
        </row>
        <row r="1121">
          <cell r="E1121">
            <v>0</v>
          </cell>
        </row>
        <row r="1121">
          <cell r="G1121">
            <v>0</v>
          </cell>
        </row>
        <row r="1122">
          <cell r="B1122">
            <v>2200108</v>
          </cell>
        </row>
        <row r="1122">
          <cell r="D1122">
            <v>147</v>
          </cell>
          <cell r="E1122">
            <v>40</v>
          </cell>
        </row>
        <row r="1122">
          <cell r="G1122">
            <v>40</v>
          </cell>
        </row>
        <row r="1123">
          <cell r="B1123">
            <v>2200109</v>
          </cell>
        </row>
        <row r="1123">
          <cell r="D1123">
            <v>41</v>
          </cell>
          <cell r="E1123">
            <v>0</v>
          </cell>
        </row>
        <row r="1123">
          <cell r="G1123">
            <v>0</v>
          </cell>
        </row>
        <row r="1124">
          <cell r="B1124">
            <v>2200112</v>
          </cell>
        </row>
        <row r="1124">
          <cell r="E1124">
            <v>0</v>
          </cell>
        </row>
        <row r="1124">
          <cell r="G1124">
            <v>0</v>
          </cell>
        </row>
        <row r="1125">
          <cell r="B1125">
            <v>2200113</v>
          </cell>
        </row>
        <row r="1125">
          <cell r="E1125">
            <v>0</v>
          </cell>
        </row>
        <row r="1125">
          <cell r="G1125">
            <v>0</v>
          </cell>
        </row>
        <row r="1126">
          <cell r="B1126">
            <v>2200114</v>
          </cell>
        </row>
        <row r="1126">
          <cell r="E1126">
            <v>0</v>
          </cell>
        </row>
        <row r="1126">
          <cell r="G1126">
            <v>0</v>
          </cell>
        </row>
        <row r="1127">
          <cell r="B1127">
            <v>2200115</v>
          </cell>
        </row>
        <row r="1127">
          <cell r="E1127">
            <v>0</v>
          </cell>
        </row>
        <row r="1127">
          <cell r="G1127">
            <v>0</v>
          </cell>
        </row>
        <row r="1128">
          <cell r="B1128">
            <v>2200116</v>
          </cell>
        </row>
        <row r="1128">
          <cell r="E1128">
            <v>0</v>
          </cell>
        </row>
        <row r="1128">
          <cell r="G1128">
            <v>0</v>
          </cell>
        </row>
        <row r="1129">
          <cell r="B1129">
            <v>2200119</v>
          </cell>
        </row>
        <row r="1129">
          <cell r="E1129">
            <v>0</v>
          </cell>
        </row>
        <row r="1129">
          <cell r="G1129">
            <v>0</v>
          </cell>
        </row>
        <row r="1130">
          <cell r="B1130">
            <v>2200120</v>
          </cell>
        </row>
        <row r="1130">
          <cell r="E1130">
            <v>0</v>
          </cell>
        </row>
        <row r="1130">
          <cell r="G1130">
            <v>0</v>
          </cell>
        </row>
        <row r="1131">
          <cell r="B1131">
            <v>2200121</v>
          </cell>
        </row>
        <row r="1131">
          <cell r="E1131">
            <v>0</v>
          </cell>
        </row>
        <row r="1131">
          <cell r="G1131">
            <v>0</v>
          </cell>
        </row>
        <row r="1132">
          <cell r="B1132">
            <v>2200122</v>
          </cell>
        </row>
        <row r="1132">
          <cell r="E1132">
            <v>0</v>
          </cell>
        </row>
        <row r="1132">
          <cell r="G1132">
            <v>0</v>
          </cell>
        </row>
        <row r="1133">
          <cell r="B1133">
            <v>2200123</v>
          </cell>
        </row>
        <row r="1133">
          <cell r="E1133">
            <v>0</v>
          </cell>
        </row>
        <row r="1133">
          <cell r="G1133">
            <v>0</v>
          </cell>
        </row>
        <row r="1134">
          <cell r="B1134">
            <v>2200124</v>
          </cell>
        </row>
        <row r="1134">
          <cell r="E1134">
            <v>0</v>
          </cell>
        </row>
        <row r="1134">
          <cell r="G1134">
            <v>0</v>
          </cell>
        </row>
        <row r="1135">
          <cell r="B1135">
            <v>2200125</v>
          </cell>
        </row>
        <row r="1135">
          <cell r="E1135">
            <v>0</v>
          </cell>
        </row>
        <row r="1135">
          <cell r="G1135">
            <v>0</v>
          </cell>
        </row>
        <row r="1136">
          <cell r="B1136">
            <v>2200126</v>
          </cell>
        </row>
        <row r="1136">
          <cell r="E1136">
            <v>0</v>
          </cell>
        </row>
        <row r="1136">
          <cell r="G1136">
            <v>0</v>
          </cell>
        </row>
        <row r="1137">
          <cell r="B1137">
            <v>2200127</v>
          </cell>
        </row>
        <row r="1137">
          <cell r="E1137">
            <v>0</v>
          </cell>
        </row>
        <row r="1137">
          <cell r="G1137">
            <v>0</v>
          </cell>
        </row>
        <row r="1138">
          <cell r="B1138">
            <v>2200128</v>
          </cell>
        </row>
        <row r="1138">
          <cell r="E1138">
            <v>0</v>
          </cell>
        </row>
        <row r="1138">
          <cell r="G1138">
            <v>0</v>
          </cell>
        </row>
        <row r="1139">
          <cell r="B1139">
            <v>2200129</v>
          </cell>
        </row>
        <row r="1139">
          <cell r="E1139">
            <v>0</v>
          </cell>
        </row>
        <row r="1139">
          <cell r="G1139">
            <v>0</v>
          </cell>
        </row>
        <row r="1140">
          <cell r="B1140">
            <v>2200150</v>
          </cell>
        </row>
        <row r="1140">
          <cell r="D1140">
            <v>415</v>
          </cell>
          <cell r="E1140">
            <v>472</v>
          </cell>
        </row>
        <row r="1140">
          <cell r="G1140">
            <v>481</v>
          </cell>
        </row>
        <row r="1141">
          <cell r="B1141">
            <v>2200199</v>
          </cell>
        </row>
        <row r="1141">
          <cell r="E1141">
            <v>378</v>
          </cell>
        </row>
        <row r="1141">
          <cell r="G1141">
            <v>267</v>
          </cell>
        </row>
        <row r="1142">
          <cell r="B1142">
            <v>22005</v>
          </cell>
        </row>
        <row r="1142">
          <cell r="D1142">
            <v>173</v>
          </cell>
          <cell r="E1142">
            <v>58</v>
          </cell>
        </row>
        <row r="1142">
          <cell r="G1142">
            <v>114</v>
          </cell>
        </row>
        <row r="1143">
          <cell r="B1143">
            <v>2200501</v>
          </cell>
        </row>
        <row r="1143">
          <cell r="D1143">
            <v>20</v>
          </cell>
          <cell r="E1143">
            <v>17</v>
          </cell>
        </row>
        <row r="1143">
          <cell r="G1143">
            <v>17</v>
          </cell>
        </row>
        <row r="1144">
          <cell r="B1144">
            <v>2200502</v>
          </cell>
        </row>
        <row r="1144">
          <cell r="D1144">
            <v>18</v>
          </cell>
          <cell r="E1144">
            <v>2</v>
          </cell>
        </row>
        <row r="1144">
          <cell r="G1144">
            <v>2</v>
          </cell>
        </row>
        <row r="1145">
          <cell r="B1145">
            <v>2200503</v>
          </cell>
        </row>
        <row r="1145">
          <cell r="E1145">
            <v>0</v>
          </cell>
        </row>
        <row r="1145">
          <cell r="G1145">
            <v>0</v>
          </cell>
        </row>
        <row r="1146">
          <cell r="B1146">
            <v>2200504</v>
          </cell>
        </row>
        <row r="1146">
          <cell r="D1146">
            <v>11</v>
          </cell>
          <cell r="E1146">
            <v>11</v>
          </cell>
        </row>
        <row r="1146">
          <cell r="G1146">
            <v>72</v>
          </cell>
        </row>
        <row r="1147">
          <cell r="B1147">
            <v>2200506</v>
          </cell>
        </row>
        <row r="1147">
          <cell r="D1147">
            <v>2</v>
          </cell>
          <cell r="E1147">
            <v>7</v>
          </cell>
        </row>
        <row r="1147">
          <cell r="G1147">
            <v>7</v>
          </cell>
        </row>
        <row r="1148">
          <cell r="B1148">
            <v>2200507</v>
          </cell>
        </row>
        <row r="1148">
          <cell r="D1148">
            <v>15</v>
          </cell>
          <cell r="E1148">
            <v>20</v>
          </cell>
        </row>
        <row r="1148">
          <cell r="G1148">
            <v>15</v>
          </cell>
        </row>
        <row r="1149">
          <cell r="B1149">
            <v>2200508</v>
          </cell>
        </row>
        <row r="1149">
          <cell r="E1149">
            <v>0</v>
          </cell>
        </row>
        <row r="1149">
          <cell r="G1149">
            <v>0</v>
          </cell>
        </row>
        <row r="1150">
          <cell r="B1150">
            <v>2200509</v>
          </cell>
        </row>
        <row r="1150">
          <cell r="D1150">
            <v>27</v>
          </cell>
          <cell r="E1150">
            <v>0</v>
          </cell>
        </row>
        <row r="1150">
          <cell r="G1150">
            <v>0</v>
          </cell>
        </row>
        <row r="1151">
          <cell r="B1151">
            <v>2200510</v>
          </cell>
        </row>
        <row r="1151">
          <cell r="D1151">
            <v>3</v>
          </cell>
          <cell r="E1151">
            <v>0</v>
          </cell>
        </row>
        <row r="1151">
          <cell r="G1151">
            <v>0</v>
          </cell>
        </row>
        <row r="1152">
          <cell r="B1152">
            <v>2200511</v>
          </cell>
        </row>
        <row r="1152">
          <cell r="D1152">
            <v>52</v>
          </cell>
          <cell r="E1152">
            <v>0</v>
          </cell>
        </row>
        <row r="1152">
          <cell r="G1152">
            <v>0</v>
          </cell>
        </row>
        <row r="1153">
          <cell r="B1153">
            <v>2200512</v>
          </cell>
        </row>
        <row r="1153">
          <cell r="E1153">
            <v>0</v>
          </cell>
        </row>
        <row r="1153">
          <cell r="G1153">
            <v>0</v>
          </cell>
        </row>
        <row r="1154">
          <cell r="B1154">
            <v>2200513</v>
          </cell>
        </row>
        <row r="1154">
          <cell r="E1154">
            <v>0</v>
          </cell>
        </row>
        <row r="1154">
          <cell r="G1154">
            <v>0</v>
          </cell>
        </row>
        <row r="1155">
          <cell r="B1155">
            <v>2200514</v>
          </cell>
        </row>
        <row r="1155">
          <cell r="E1155">
            <v>0</v>
          </cell>
        </row>
        <row r="1155">
          <cell r="G1155">
            <v>0</v>
          </cell>
        </row>
        <row r="1156">
          <cell r="B1156">
            <v>2200599</v>
          </cell>
        </row>
        <row r="1156">
          <cell r="D1156">
            <v>25</v>
          </cell>
          <cell r="E1156">
            <v>1</v>
          </cell>
        </row>
        <row r="1156">
          <cell r="G1156">
            <v>1</v>
          </cell>
        </row>
        <row r="1157">
          <cell r="B1157">
            <v>22099</v>
          </cell>
        </row>
        <row r="1157">
          <cell r="D1157">
            <v>11</v>
          </cell>
          <cell r="E1157">
            <v>0</v>
          </cell>
        </row>
        <row r="1157">
          <cell r="G1157">
            <v>0</v>
          </cell>
        </row>
        <row r="1158">
          <cell r="B1158">
            <v>2209999</v>
          </cell>
        </row>
        <row r="1158">
          <cell r="D1158">
            <v>11</v>
          </cell>
          <cell r="E1158">
            <v>0</v>
          </cell>
        </row>
        <row r="1158">
          <cell r="G1158">
            <v>0</v>
          </cell>
        </row>
        <row r="1159">
          <cell r="B1159">
            <v>221</v>
          </cell>
        </row>
        <row r="1159">
          <cell r="D1159">
            <v>17823</v>
          </cell>
          <cell r="E1159">
            <v>8436</v>
          </cell>
        </row>
        <row r="1159">
          <cell r="G1159">
            <v>8962</v>
          </cell>
        </row>
        <row r="1160">
          <cell r="B1160">
            <v>22101</v>
          </cell>
        </row>
        <row r="1160">
          <cell r="D1160">
            <v>4326</v>
          </cell>
          <cell r="E1160">
            <v>57</v>
          </cell>
        </row>
        <row r="1160">
          <cell r="G1160">
            <v>57</v>
          </cell>
        </row>
        <row r="1161">
          <cell r="B1161">
            <v>2210101</v>
          </cell>
        </row>
        <row r="1161">
          <cell r="D1161">
            <v>48</v>
          </cell>
          <cell r="E1161">
            <v>0</v>
          </cell>
        </row>
        <row r="1161">
          <cell r="G1161">
            <v>0</v>
          </cell>
        </row>
        <row r="1162">
          <cell r="B1162">
            <v>2210102</v>
          </cell>
        </row>
        <row r="1162">
          <cell r="E1162">
            <v>0</v>
          </cell>
        </row>
        <row r="1162">
          <cell r="G1162">
            <v>0</v>
          </cell>
        </row>
        <row r="1163">
          <cell r="B1163">
            <v>2210103</v>
          </cell>
        </row>
        <row r="1163">
          <cell r="D1163">
            <v>4181</v>
          </cell>
          <cell r="E1163">
            <v>0</v>
          </cell>
        </row>
        <row r="1163">
          <cell r="G1163">
            <v>0</v>
          </cell>
        </row>
        <row r="1164">
          <cell r="B1164">
            <v>2210104</v>
          </cell>
        </row>
        <row r="1164">
          <cell r="E1164">
            <v>0</v>
          </cell>
        </row>
        <row r="1164">
          <cell r="G1164">
            <v>0</v>
          </cell>
        </row>
        <row r="1165">
          <cell r="B1165">
            <v>2210105</v>
          </cell>
        </row>
        <row r="1165">
          <cell r="D1165">
            <v>97</v>
          </cell>
          <cell r="E1165">
            <v>7</v>
          </cell>
        </row>
        <row r="1165">
          <cell r="G1165">
            <v>7</v>
          </cell>
        </row>
        <row r="1166">
          <cell r="B1166">
            <v>2210106</v>
          </cell>
        </row>
        <row r="1166">
          <cell r="E1166">
            <v>0</v>
          </cell>
        </row>
        <row r="1166">
          <cell r="G1166">
            <v>0</v>
          </cell>
        </row>
        <row r="1167">
          <cell r="B1167">
            <v>2210107</v>
          </cell>
        </row>
        <row r="1167">
          <cell r="E1167">
            <v>50</v>
          </cell>
        </row>
        <row r="1167">
          <cell r="G1167">
            <v>50</v>
          </cell>
        </row>
        <row r="1168">
          <cell r="B1168">
            <v>2210108</v>
          </cell>
        </row>
        <row r="1168">
          <cell r="E1168">
            <v>0</v>
          </cell>
        </row>
        <row r="1168">
          <cell r="G1168">
            <v>0</v>
          </cell>
        </row>
        <row r="1169">
          <cell r="B1169">
            <v>2210109</v>
          </cell>
        </row>
        <row r="1169">
          <cell r="E1169">
            <v>0</v>
          </cell>
        </row>
        <row r="1169">
          <cell r="G1169">
            <v>0</v>
          </cell>
        </row>
        <row r="1170">
          <cell r="B1170">
            <v>2210199</v>
          </cell>
        </row>
        <row r="1170">
          <cell r="E1170">
            <v>0</v>
          </cell>
        </row>
        <row r="1170">
          <cell r="G1170">
            <v>0</v>
          </cell>
        </row>
        <row r="1171">
          <cell r="B1171">
            <v>22102</v>
          </cell>
        </row>
        <row r="1171">
          <cell r="D1171">
            <v>7497</v>
          </cell>
          <cell r="E1171">
            <v>8379</v>
          </cell>
        </row>
        <row r="1171">
          <cell r="G1171">
            <v>8905</v>
          </cell>
        </row>
        <row r="1172">
          <cell r="B1172">
            <v>2210201</v>
          </cell>
        </row>
        <row r="1172">
          <cell r="D1172">
            <v>6977</v>
          </cell>
          <cell r="E1172">
            <v>7801</v>
          </cell>
        </row>
        <row r="1172">
          <cell r="G1172">
            <v>8197</v>
          </cell>
        </row>
        <row r="1173">
          <cell r="B1173">
            <v>2210202</v>
          </cell>
        </row>
        <row r="1173">
          <cell r="E1173">
            <v>0</v>
          </cell>
        </row>
        <row r="1173">
          <cell r="G1173">
            <v>0</v>
          </cell>
        </row>
        <row r="1174">
          <cell r="B1174">
            <v>2210203</v>
          </cell>
        </row>
        <row r="1174">
          <cell r="D1174">
            <v>520</v>
          </cell>
          <cell r="E1174">
            <v>578</v>
          </cell>
        </row>
        <row r="1174">
          <cell r="G1174">
            <v>708</v>
          </cell>
        </row>
        <row r="1175">
          <cell r="B1175">
            <v>22103</v>
          </cell>
        </row>
        <row r="1175">
          <cell r="D1175">
            <v>6000</v>
          </cell>
          <cell r="E1175">
            <v>0</v>
          </cell>
        </row>
        <row r="1175">
          <cell r="G1175">
            <v>0</v>
          </cell>
        </row>
        <row r="1176">
          <cell r="B1176">
            <v>2210301</v>
          </cell>
        </row>
        <row r="1176">
          <cell r="E1176">
            <v>0</v>
          </cell>
        </row>
        <row r="1176">
          <cell r="G1176">
            <v>0</v>
          </cell>
        </row>
        <row r="1177">
          <cell r="B1177">
            <v>2210302</v>
          </cell>
        </row>
        <row r="1177">
          <cell r="E1177">
            <v>0</v>
          </cell>
        </row>
        <row r="1177">
          <cell r="G1177">
            <v>0</v>
          </cell>
        </row>
        <row r="1178">
          <cell r="B1178">
            <v>2210399</v>
          </cell>
        </row>
        <row r="1178">
          <cell r="D1178">
            <v>6000</v>
          </cell>
          <cell r="E1178">
            <v>0</v>
          </cell>
        </row>
        <row r="1178">
          <cell r="G1178">
            <v>0</v>
          </cell>
        </row>
        <row r="1179">
          <cell r="B1179">
            <v>222</v>
          </cell>
        </row>
        <row r="1179">
          <cell r="D1179">
            <v>386</v>
          </cell>
          <cell r="E1179">
            <v>65</v>
          </cell>
        </row>
        <row r="1179">
          <cell r="G1179">
            <v>663</v>
          </cell>
        </row>
        <row r="1180">
          <cell r="B1180">
            <v>22201</v>
          </cell>
        </row>
        <row r="1180">
          <cell r="D1180">
            <v>270</v>
          </cell>
          <cell r="E1180">
            <v>65</v>
          </cell>
        </row>
        <row r="1180">
          <cell r="G1180">
            <v>515</v>
          </cell>
        </row>
        <row r="1181">
          <cell r="B1181">
            <v>2220101</v>
          </cell>
        </row>
        <row r="1181">
          <cell r="E1181">
            <v>0</v>
          </cell>
        </row>
        <row r="1181">
          <cell r="G1181">
            <v>0</v>
          </cell>
        </row>
        <row r="1182">
          <cell r="B1182">
            <v>2220102</v>
          </cell>
        </row>
        <row r="1182">
          <cell r="E1182">
            <v>0</v>
          </cell>
        </row>
        <row r="1182">
          <cell r="G1182">
            <v>0</v>
          </cell>
        </row>
        <row r="1183">
          <cell r="B1183">
            <v>2220103</v>
          </cell>
        </row>
        <row r="1183">
          <cell r="E1183">
            <v>0</v>
          </cell>
        </row>
        <row r="1183">
          <cell r="G1183">
            <v>0</v>
          </cell>
        </row>
        <row r="1184">
          <cell r="B1184">
            <v>2220104</v>
          </cell>
        </row>
        <row r="1184">
          <cell r="E1184">
            <v>0</v>
          </cell>
        </row>
        <row r="1184">
          <cell r="G1184">
            <v>0</v>
          </cell>
        </row>
        <row r="1185">
          <cell r="B1185">
            <v>2220105</v>
          </cell>
        </row>
        <row r="1185">
          <cell r="D1185">
            <v>1</v>
          </cell>
          <cell r="E1185">
            <v>2</v>
          </cell>
        </row>
        <row r="1185">
          <cell r="G1185">
            <v>2</v>
          </cell>
        </row>
        <row r="1186">
          <cell r="B1186">
            <v>2220106</v>
          </cell>
        </row>
        <row r="1186">
          <cell r="D1186">
            <v>18</v>
          </cell>
          <cell r="E1186">
            <v>22</v>
          </cell>
        </row>
        <row r="1186">
          <cell r="G1186">
            <v>22</v>
          </cell>
        </row>
        <row r="1187">
          <cell r="B1187">
            <v>2220107</v>
          </cell>
        </row>
        <row r="1187">
          <cell r="E1187">
            <v>0</v>
          </cell>
        </row>
        <row r="1187">
          <cell r="G1187">
            <v>0</v>
          </cell>
        </row>
        <row r="1188">
          <cell r="B1188">
            <v>2220112</v>
          </cell>
        </row>
        <row r="1188">
          <cell r="E1188">
            <v>0</v>
          </cell>
        </row>
        <row r="1188">
          <cell r="G1188">
            <v>0</v>
          </cell>
        </row>
        <row r="1189">
          <cell r="B1189">
            <v>2220113</v>
          </cell>
        </row>
        <row r="1189">
          <cell r="E1189">
            <v>0</v>
          </cell>
        </row>
        <row r="1189">
          <cell r="G1189">
            <v>61</v>
          </cell>
        </row>
        <row r="1190">
          <cell r="B1190">
            <v>2220114</v>
          </cell>
        </row>
        <row r="1190">
          <cell r="E1190">
            <v>0</v>
          </cell>
        </row>
        <row r="1190">
          <cell r="G1190">
            <v>0</v>
          </cell>
        </row>
        <row r="1191">
          <cell r="B1191">
            <v>2220115</v>
          </cell>
        </row>
        <row r="1191">
          <cell r="D1191">
            <v>130</v>
          </cell>
          <cell r="E1191">
            <v>0</v>
          </cell>
        </row>
        <row r="1191">
          <cell r="G1191">
            <v>389</v>
          </cell>
        </row>
        <row r="1192">
          <cell r="B1192">
            <v>2220118</v>
          </cell>
        </row>
        <row r="1192">
          <cell r="E1192">
            <v>0</v>
          </cell>
        </row>
        <row r="1192">
          <cell r="G1192">
            <v>0</v>
          </cell>
        </row>
        <row r="1193">
          <cell r="B1193">
            <v>2220119</v>
          </cell>
        </row>
        <row r="1193">
          <cell r="E1193">
            <v>0</v>
          </cell>
        </row>
        <row r="1193">
          <cell r="G1193">
            <v>0</v>
          </cell>
        </row>
        <row r="1194">
          <cell r="B1194">
            <v>2220120</v>
          </cell>
        </row>
        <row r="1194">
          <cell r="E1194">
            <v>0</v>
          </cell>
        </row>
        <row r="1194">
          <cell r="G1194">
            <v>0</v>
          </cell>
        </row>
        <row r="1195">
          <cell r="B1195">
            <v>2220121</v>
          </cell>
        </row>
        <row r="1195">
          <cell r="E1195">
            <v>0</v>
          </cell>
        </row>
        <row r="1195">
          <cell r="G1195">
            <v>0</v>
          </cell>
        </row>
        <row r="1196">
          <cell r="B1196">
            <v>2220150</v>
          </cell>
        </row>
        <row r="1196">
          <cell r="E1196">
            <v>0</v>
          </cell>
        </row>
        <row r="1196">
          <cell r="G1196">
            <v>0</v>
          </cell>
        </row>
        <row r="1197">
          <cell r="B1197">
            <v>2220199</v>
          </cell>
        </row>
        <row r="1197">
          <cell r="D1197">
            <v>121</v>
          </cell>
          <cell r="E1197">
            <v>41</v>
          </cell>
        </row>
        <row r="1197">
          <cell r="G1197">
            <v>41</v>
          </cell>
        </row>
        <row r="1198">
          <cell r="B1198">
            <v>22203</v>
          </cell>
        </row>
        <row r="1198">
          <cell r="D1198">
            <v>0</v>
          </cell>
          <cell r="E1198">
            <v>0</v>
          </cell>
        </row>
        <row r="1198">
          <cell r="G1198">
            <v>0</v>
          </cell>
        </row>
        <row r="1199">
          <cell r="B1199">
            <v>2220301</v>
          </cell>
        </row>
        <row r="1199">
          <cell r="E1199">
            <v>0</v>
          </cell>
        </row>
        <row r="1199">
          <cell r="G1199">
            <v>0</v>
          </cell>
        </row>
        <row r="1200">
          <cell r="B1200">
            <v>2220303</v>
          </cell>
        </row>
        <row r="1200">
          <cell r="E1200">
            <v>0</v>
          </cell>
        </row>
        <row r="1200">
          <cell r="G1200">
            <v>0</v>
          </cell>
        </row>
        <row r="1201">
          <cell r="B1201">
            <v>2220304</v>
          </cell>
        </row>
        <row r="1201">
          <cell r="E1201">
            <v>0</v>
          </cell>
        </row>
        <row r="1201">
          <cell r="G1201">
            <v>0</v>
          </cell>
        </row>
        <row r="1202">
          <cell r="B1202">
            <v>2220305</v>
          </cell>
        </row>
        <row r="1202">
          <cell r="E1202">
            <v>0</v>
          </cell>
        </row>
        <row r="1202">
          <cell r="G1202">
            <v>0</v>
          </cell>
        </row>
        <row r="1203">
          <cell r="B1203">
            <v>2220399</v>
          </cell>
        </row>
        <row r="1203">
          <cell r="E1203">
            <v>0</v>
          </cell>
        </row>
        <row r="1203">
          <cell r="G1203">
            <v>0</v>
          </cell>
        </row>
        <row r="1204">
          <cell r="B1204">
            <v>22204</v>
          </cell>
        </row>
        <row r="1204">
          <cell r="D1204">
            <v>116</v>
          </cell>
          <cell r="E1204">
            <v>0</v>
          </cell>
        </row>
        <row r="1204">
          <cell r="G1204">
            <v>148</v>
          </cell>
        </row>
        <row r="1205">
          <cell r="B1205">
            <v>2220401</v>
          </cell>
        </row>
        <row r="1205">
          <cell r="D1205">
            <v>24</v>
          </cell>
          <cell r="E1205">
            <v>0</v>
          </cell>
        </row>
        <row r="1205">
          <cell r="G1205">
            <v>0</v>
          </cell>
        </row>
        <row r="1206">
          <cell r="B1206">
            <v>2220402</v>
          </cell>
        </row>
        <row r="1206">
          <cell r="D1206">
            <v>92</v>
          </cell>
          <cell r="E1206">
            <v>0</v>
          </cell>
        </row>
        <row r="1206">
          <cell r="G1206">
            <v>79</v>
          </cell>
        </row>
        <row r="1207">
          <cell r="B1207">
            <v>2220403</v>
          </cell>
        </row>
        <row r="1207">
          <cell r="E1207">
            <v>0</v>
          </cell>
        </row>
        <row r="1207">
          <cell r="G1207">
            <v>69</v>
          </cell>
        </row>
        <row r="1208">
          <cell r="B1208">
            <v>2220404</v>
          </cell>
        </row>
        <row r="1208">
          <cell r="E1208">
            <v>0</v>
          </cell>
        </row>
        <row r="1208">
          <cell r="G1208">
            <v>0</v>
          </cell>
        </row>
        <row r="1209">
          <cell r="B1209">
            <v>2220499</v>
          </cell>
        </row>
        <row r="1209">
          <cell r="E1209">
            <v>0</v>
          </cell>
        </row>
        <row r="1209">
          <cell r="G1209">
            <v>0</v>
          </cell>
        </row>
        <row r="1210">
          <cell r="B1210">
            <v>22205</v>
          </cell>
        </row>
        <row r="1210">
          <cell r="D1210">
            <v>0</v>
          </cell>
          <cell r="E1210">
            <v>0</v>
          </cell>
        </row>
        <row r="1210">
          <cell r="G1210">
            <v>0</v>
          </cell>
        </row>
        <row r="1211">
          <cell r="B1211">
            <v>2220501</v>
          </cell>
        </row>
        <row r="1211">
          <cell r="E1211">
            <v>0</v>
          </cell>
        </row>
        <row r="1211">
          <cell r="G1211">
            <v>0</v>
          </cell>
        </row>
        <row r="1212">
          <cell r="B1212">
            <v>2220502</v>
          </cell>
        </row>
        <row r="1212">
          <cell r="E1212">
            <v>0</v>
          </cell>
        </row>
        <row r="1212">
          <cell r="G1212">
            <v>0</v>
          </cell>
        </row>
        <row r="1213">
          <cell r="B1213">
            <v>2220503</v>
          </cell>
        </row>
        <row r="1213">
          <cell r="E1213">
            <v>0</v>
          </cell>
        </row>
        <row r="1213">
          <cell r="G1213">
            <v>0</v>
          </cell>
        </row>
        <row r="1214">
          <cell r="B1214">
            <v>2220504</v>
          </cell>
        </row>
        <row r="1214">
          <cell r="E1214">
            <v>0</v>
          </cell>
        </row>
        <row r="1214">
          <cell r="G1214">
            <v>0</v>
          </cell>
        </row>
        <row r="1215">
          <cell r="B1215">
            <v>2220505</v>
          </cell>
        </row>
        <row r="1215">
          <cell r="E1215">
            <v>0</v>
          </cell>
        </row>
        <row r="1215">
          <cell r="G1215">
            <v>0</v>
          </cell>
        </row>
        <row r="1216">
          <cell r="B1216">
            <v>2220506</v>
          </cell>
        </row>
        <row r="1216">
          <cell r="E1216">
            <v>0</v>
          </cell>
        </row>
        <row r="1216">
          <cell r="G1216">
            <v>0</v>
          </cell>
        </row>
        <row r="1217">
          <cell r="B1217">
            <v>2220507</v>
          </cell>
        </row>
        <row r="1217">
          <cell r="E1217">
            <v>0</v>
          </cell>
        </row>
        <row r="1217">
          <cell r="G1217">
            <v>0</v>
          </cell>
        </row>
        <row r="1218">
          <cell r="B1218">
            <v>2220508</v>
          </cell>
        </row>
        <row r="1218">
          <cell r="E1218">
            <v>0</v>
          </cell>
        </row>
        <row r="1218">
          <cell r="G1218">
            <v>0</v>
          </cell>
        </row>
        <row r="1219">
          <cell r="B1219">
            <v>2220509</v>
          </cell>
        </row>
        <row r="1219">
          <cell r="E1219">
            <v>0</v>
          </cell>
        </row>
        <row r="1219">
          <cell r="G1219">
            <v>0</v>
          </cell>
        </row>
        <row r="1220">
          <cell r="B1220">
            <v>2220510</v>
          </cell>
        </row>
        <row r="1220">
          <cell r="E1220">
            <v>0</v>
          </cell>
        </row>
        <row r="1220">
          <cell r="G1220">
            <v>0</v>
          </cell>
        </row>
        <row r="1221">
          <cell r="B1221">
            <v>2220511</v>
          </cell>
        </row>
        <row r="1221">
          <cell r="E1221">
            <v>0</v>
          </cell>
        </row>
        <row r="1221">
          <cell r="G1221">
            <v>0</v>
          </cell>
        </row>
        <row r="1222">
          <cell r="B1222">
            <v>2220599</v>
          </cell>
        </row>
        <row r="1222">
          <cell r="E1222">
            <v>0</v>
          </cell>
        </row>
        <row r="1222">
          <cell r="G1222">
            <v>0</v>
          </cell>
        </row>
        <row r="1223">
          <cell r="B1223">
            <v>224</v>
          </cell>
        </row>
        <row r="1223">
          <cell r="D1223">
            <v>1224</v>
          </cell>
          <cell r="E1223">
            <v>2842</v>
          </cell>
        </row>
        <row r="1223">
          <cell r="G1223">
            <v>2785</v>
          </cell>
        </row>
        <row r="1224">
          <cell r="B1224">
            <v>22401</v>
          </cell>
        </row>
        <row r="1224">
          <cell r="D1224">
            <v>652</v>
          </cell>
          <cell r="E1224">
            <v>1026</v>
          </cell>
        </row>
        <row r="1224">
          <cell r="G1224">
            <v>1100</v>
          </cell>
        </row>
        <row r="1225">
          <cell r="B1225">
            <v>2240101</v>
          </cell>
        </row>
        <row r="1225">
          <cell r="D1225">
            <v>387</v>
          </cell>
          <cell r="E1225">
            <v>384</v>
          </cell>
        </row>
        <row r="1225">
          <cell r="G1225">
            <v>382</v>
          </cell>
        </row>
        <row r="1226">
          <cell r="B1226">
            <v>2240102</v>
          </cell>
        </row>
        <row r="1226">
          <cell r="E1226">
            <v>0</v>
          </cell>
        </row>
        <row r="1226">
          <cell r="G1226">
            <v>0</v>
          </cell>
        </row>
        <row r="1227">
          <cell r="B1227">
            <v>2240103</v>
          </cell>
        </row>
        <row r="1227">
          <cell r="E1227">
            <v>0</v>
          </cell>
        </row>
        <row r="1227">
          <cell r="G1227">
            <v>0</v>
          </cell>
        </row>
        <row r="1228">
          <cell r="B1228">
            <v>2240104</v>
          </cell>
        </row>
        <row r="1228">
          <cell r="D1228">
            <v>28</v>
          </cell>
          <cell r="E1228">
            <v>0</v>
          </cell>
        </row>
        <row r="1228">
          <cell r="G1228">
            <v>0</v>
          </cell>
        </row>
        <row r="1229">
          <cell r="B1229">
            <v>2240105</v>
          </cell>
        </row>
        <row r="1229">
          <cell r="E1229">
            <v>0</v>
          </cell>
        </row>
        <row r="1229">
          <cell r="G1229">
            <v>0</v>
          </cell>
        </row>
        <row r="1230">
          <cell r="B1230">
            <v>2240106</v>
          </cell>
        </row>
        <row r="1230">
          <cell r="E1230">
            <v>130</v>
          </cell>
        </row>
        <row r="1230">
          <cell r="G1230">
            <v>130</v>
          </cell>
        </row>
        <row r="1231">
          <cell r="B1231">
            <v>2240107</v>
          </cell>
        </row>
        <row r="1231">
          <cell r="E1231">
            <v>0</v>
          </cell>
        </row>
        <row r="1231">
          <cell r="G1231">
            <v>0</v>
          </cell>
        </row>
        <row r="1232">
          <cell r="B1232">
            <v>2240108</v>
          </cell>
        </row>
        <row r="1232">
          <cell r="D1232">
            <v>7</v>
          </cell>
          <cell r="E1232">
            <v>87</v>
          </cell>
        </row>
        <row r="1232">
          <cell r="G1232">
            <v>87</v>
          </cell>
        </row>
        <row r="1233">
          <cell r="B1233">
            <v>2240109</v>
          </cell>
        </row>
        <row r="1233">
          <cell r="D1233">
            <v>39</v>
          </cell>
          <cell r="E1233">
            <v>260</v>
          </cell>
        </row>
        <row r="1233">
          <cell r="G1233">
            <v>90</v>
          </cell>
        </row>
        <row r="1234">
          <cell r="B1234">
            <v>2240150</v>
          </cell>
        </row>
        <row r="1234">
          <cell r="D1234">
            <v>191</v>
          </cell>
          <cell r="E1234">
            <v>165</v>
          </cell>
        </row>
        <row r="1234">
          <cell r="G1234">
            <v>309</v>
          </cell>
        </row>
        <row r="1235">
          <cell r="B1235">
            <v>2240199</v>
          </cell>
        </row>
        <row r="1235">
          <cell r="E1235">
            <v>0</v>
          </cell>
        </row>
        <row r="1235">
          <cell r="G1235">
            <v>102</v>
          </cell>
        </row>
        <row r="1236">
          <cell r="B1236">
            <v>22402</v>
          </cell>
        </row>
        <row r="1236">
          <cell r="D1236">
            <v>379</v>
          </cell>
          <cell r="E1236">
            <v>1143</v>
          </cell>
        </row>
        <row r="1236">
          <cell r="G1236">
            <v>1061</v>
          </cell>
        </row>
        <row r="1237">
          <cell r="B1237">
            <v>2240201</v>
          </cell>
        </row>
        <row r="1237">
          <cell r="D1237">
            <v>52</v>
          </cell>
          <cell r="E1237">
            <v>967</v>
          </cell>
        </row>
        <row r="1237">
          <cell r="G1237">
            <v>887</v>
          </cell>
        </row>
        <row r="1238">
          <cell r="B1238">
            <v>2240202</v>
          </cell>
        </row>
        <row r="1238">
          <cell r="E1238">
            <v>0</v>
          </cell>
        </row>
        <row r="1238">
          <cell r="G1238">
            <v>0</v>
          </cell>
        </row>
        <row r="1239">
          <cell r="B1239">
            <v>2240203</v>
          </cell>
        </row>
        <row r="1239">
          <cell r="E1239">
            <v>0</v>
          </cell>
        </row>
        <row r="1239">
          <cell r="G1239">
            <v>0</v>
          </cell>
        </row>
        <row r="1240">
          <cell r="B1240">
            <v>2240204</v>
          </cell>
        </row>
        <row r="1240">
          <cell r="D1240">
            <v>327</v>
          </cell>
          <cell r="E1240">
            <v>176</v>
          </cell>
        </row>
        <row r="1240">
          <cell r="G1240">
            <v>174</v>
          </cell>
        </row>
        <row r="1241">
          <cell r="B1241">
            <v>2240299</v>
          </cell>
        </row>
        <row r="1241">
          <cell r="E1241">
            <v>0</v>
          </cell>
        </row>
        <row r="1241">
          <cell r="G1241">
            <v>0</v>
          </cell>
        </row>
        <row r="1242">
          <cell r="B1242">
            <v>22403</v>
          </cell>
        </row>
        <row r="1242">
          <cell r="D1242">
            <v>0</v>
          </cell>
          <cell r="E1242">
            <v>0</v>
          </cell>
        </row>
        <row r="1242">
          <cell r="G1242">
            <v>0</v>
          </cell>
        </row>
        <row r="1243">
          <cell r="B1243">
            <v>2240301</v>
          </cell>
        </row>
        <row r="1243">
          <cell r="E1243">
            <v>0</v>
          </cell>
        </row>
        <row r="1243">
          <cell r="G1243">
            <v>0</v>
          </cell>
        </row>
        <row r="1244">
          <cell r="B1244">
            <v>2240302</v>
          </cell>
        </row>
        <row r="1244">
          <cell r="E1244">
            <v>0</v>
          </cell>
        </row>
        <row r="1244">
          <cell r="G1244">
            <v>0</v>
          </cell>
        </row>
        <row r="1245">
          <cell r="B1245">
            <v>2240303</v>
          </cell>
        </row>
        <row r="1245">
          <cell r="E1245">
            <v>0</v>
          </cell>
        </row>
        <row r="1245">
          <cell r="G1245">
            <v>0</v>
          </cell>
        </row>
        <row r="1246">
          <cell r="B1246">
            <v>2240304</v>
          </cell>
        </row>
        <row r="1246">
          <cell r="E1246">
            <v>0</v>
          </cell>
        </row>
        <row r="1246">
          <cell r="G1246">
            <v>0</v>
          </cell>
        </row>
        <row r="1247">
          <cell r="B1247">
            <v>2240399</v>
          </cell>
        </row>
        <row r="1247">
          <cell r="E1247">
            <v>0</v>
          </cell>
        </row>
        <row r="1247">
          <cell r="G1247">
            <v>0</v>
          </cell>
        </row>
        <row r="1248">
          <cell r="B1248">
            <v>22404</v>
          </cell>
        </row>
        <row r="1248">
          <cell r="D1248">
            <v>0</v>
          </cell>
          <cell r="E1248">
            <v>0</v>
          </cell>
        </row>
        <row r="1248">
          <cell r="G1248">
            <v>0</v>
          </cell>
        </row>
        <row r="1249">
          <cell r="B1249">
            <v>2240401</v>
          </cell>
        </row>
        <row r="1249">
          <cell r="E1249">
            <v>0</v>
          </cell>
        </row>
        <row r="1249">
          <cell r="G1249">
            <v>0</v>
          </cell>
        </row>
        <row r="1250">
          <cell r="B1250">
            <v>2240402</v>
          </cell>
        </row>
        <row r="1250">
          <cell r="E1250">
            <v>0</v>
          </cell>
        </row>
        <row r="1250">
          <cell r="G1250">
            <v>0</v>
          </cell>
        </row>
        <row r="1251">
          <cell r="B1251">
            <v>2240403</v>
          </cell>
        </row>
        <row r="1251">
          <cell r="E1251">
            <v>0</v>
          </cell>
        </row>
        <row r="1251">
          <cell r="G1251">
            <v>0</v>
          </cell>
        </row>
        <row r="1252">
          <cell r="B1252">
            <v>2240404</v>
          </cell>
        </row>
        <row r="1252">
          <cell r="E1252">
            <v>0</v>
          </cell>
        </row>
        <row r="1252">
          <cell r="G1252">
            <v>0</v>
          </cell>
        </row>
        <row r="1253">
          <cell r="B1253">
            <v>2240405</v>
          </cell>
        </row>
        <row r="1253">
          <cell r="E1253">
            <v>0</v>
          </cell>
        </row>
        <row r="1253">
          <cell r="G1253">
            <v>0</v>
          </cell>
        </row>
        <row r="1254">
          <cell r="B1254">
            <v>2240450</v>
          </cell>
        </row>
        <row r="1254">
          <cell r="E1254">
            <v>0</v>
          </cell>
        </row>
        <row r="1254">
          <cell r="G1254">
            <v>0</v>
          </cell>
        </row>
        <row r="1255">
          <cell r="B1255">
            <v>2240499</v>
          </cell>
        </row>
        <row r="1255">
          <cell r="E1255">
            <v>0</v>
          </cell>
        </row>
        <row r="1255">
          <cell r="G1255">
            <v>0</v>
          </cell>
        </row>
        <row r="1256">
          <cell r="B1256">
            <v>22405</v>
          </cell>
        </row>
        <row r="1256">
          <cell r="D1256">
            <v>126</v>
          </cell>
          <cell r="E1256">
            <v>125</v>
          </cell>
        </row>
        <row r="1256">
          <cell r="G1256">
            <v>122</v>
          </cell>
        </row>
        <row r="1257">
          <cell r="B1257">
            <v>2240501</v>
          </cell>
        </row>
        <row r="1257">
          <cell r="D1257">
            <v>124</v>
          </cell>
          <cell r="E1257">
            <v>123</v>
          </cell>
        </row>
        <row r="1257">
          <cell r="G1257">
            <v>120</v>
          </cell>
        </row>
        <row r="1258">
          <cell r="B1258">
            <v>2240502</v>
          </cell>
        </row>
        <row r="1258">
          <cell r="E1258">
            <v>0</v>
          </cell>
        </row>
        <row r="1258">
          <cell r="G1258">
            <v>0</v>
          </cell>
        </row>
        <row r="1259">
          <cell r="B1259">
            <v>2240503</v>
          </cell>
        </row>
        <row r="1259">
          <cell r="E1259">
            <v>0</v>
          </cell>
        </row>
        <row r="1259">
          <cell r="G1259">
            <v>0</v>
          </cell>
        </row>
        <row r="1260">
          <cell r="B1260">
            <v>2240504</v>
          </cell>
        </row>
        <row r="1260">
          <cell r="E1260">
            <v>0</v>
          </cell>
        </row>
        <row r="1260">
          <cell r="G1260">
            <v>0</v>
          </cell>
        </row>
        <row r="1261">
          <cell r="B1261">
            <v>2240505</v>
          </cell>
        </row>
        <row r="1261">
          <cell r="D1261">
            <v>2</v>
          </cell>
          <cell r="E1261">
            <v>2</v>
          </cell>
        </row>
        <row r="1261">
          <cell r="G1261">
            <v>2</v>
          </cell>
        </row>
        <row r="1262">
          <cell r="B1262">
            <v>2240506</v>
          </cell>
        </row>
        <row r="1262">
          <cell r="E1262">
            <v>0</v>
          </cell>
        </row>
        <row r="1262">
          <cell r="G1262">
            <v>0</v>
          </cell>
        </row>
        <row r="1263">
          <cell r="B1263">
            <v>2240507</v>
          </cell>
        </row>
        <row r="1263">
          <cell r="E1263">
            <v>0</v>
          </cell>
        </row>
        <row r="1263">
          <cell r="G1263">
            <v>0</v>
          </cell>
        </row>
        <row r="1264">
          <cell r="B1264">
            <v>2240508</v>
          </cell>
        </row>
        <row r="1264">
          <cell r="E1264">
            <v>0</v>
          </cell>
        </row>
        <row r="1264">
          <cell r="G1264">
            <v>0</v>
          </cell>
        </row>
        <row r="1265">
          <cell r="B1265">
            <v>2240509</v>
          </cell>
        </row>
        <row r="1265">
          <cell r="E1265">
            <v>0</v>
          </cell>
        </row>
        <row r="1265">
          <cell r="G1265">
            <v>0</v>
          </cell>
        </row>
        <row r="1266">
          <cell r="B1266">
            <v>2240510</v>
          </cell>
        </row>
        <row r="1266">
          <cell r="E1266">
            <v>0</v>
          </cell>
        </row>
        <row r="1266">
          <cell r="G1266">
            <v>0</v>
          </cell>
        </row>
        <row r="1267">
          <cell r="B1267">
            <v>2240550</v>
          </cell>
        </row>
        <row r="1267">
          <cell r="E1267">
            <v>0</v>
          </cell>
        </row>
        <row r="1267">
          <cell r="G1267">
            <v>0</v>
          </cell>
        </row>
        <row r="1268">
          <cell r="B1268">
            <v>2240599</v>
          </cell>
        </row>
        <row r="1268">
          <cell r="E1268">
            <v>0</v>
          </cell>
        </row>
        <row r="1268">
          <cell r="G1268">
            <v>0</v>
          </cell>
        </row>
        <row r="1269">
          <cell r="B1269">
            <v>22406</v>
          </cell>
        </row>
        <row r="1269">
          <cell r="D1269">
            <v>44</v>
          </cell>
          <cell r="E1269">
            <v>436</v>
          </cell>
        </row>
        <row r="1269">
          <cell r="G1269">
            <v>384</v>
          </cell>
        </row>
        <row r="1270">
          <cell r="B1270">
            <v>2240601</v>
          </cell>
        </row>
        <row r="1270">
          <cell r="E1270">
            <v>189</v>
          </cell>
        </row>
        <row r="1270">
          <cell r="G1270">
            <v>142</v>
          </cell>
        </row>
        <row r="1271">
          <cell r="B1271">
            <v>2240602</v>
          </cell>
        </row>
        <row r="1271">
          <cell r="E1271">
            <v>227</v>
          </cell>
        </row>
        <row r="1271">
          <cell r="G1271">
            <v>227</v>
          </cell>
        </row>
        <row r="1272">
          <cell r="B1272">
            <v>2240699</v>
          </cell>
        </row>
        <row r="1272">
          <cell r="E1272">
            <v>20</v>
          </cell>
        </row>
        <row r="1272">
          <cell r="G1272">
            <v>15</v>
          </cell>
        </row>
        <row r="1273">
          <cell r="B1273">
            <v>22407</v>
          </cell>
        </row>
        <row r="1273">
          <cell r="D1273">
            <v>1</v>
          </cell>
          <cell r="E1273">
            <v>77</v>
          </cell>
        </row>
        <row r="1273">
          <cell r="G1273">
            <v>83</v>
          </cell>
        </row>
        <row r="1274">
          <cell r="B1274">
            <v>2240703</v>
          </cell>
        </row>
        <row r="1274">
          <cell r="D1274">
            <v>1</v>
          </cell>
          <cell r="E1274">
            <v>77</v>
          </cell>
        </row>
        <row r="1274">
          <cell r="G1274">
            <v>83</v>
          </cell>
        </row>
        <row r="1275">
          <cell r="B1275">
            <v>2240704</v>
          </cell>
        </row>
        <row r="1275">
          <cell r="E1275">
            <v>0</v>
          </cell>
        </row>
        <row r="1275">
          <cell r="G1275">
            <v>0</v>
          </cell>
        </row>
        <row r="1276">
          <cell r="B1276">
            <v>2240799</v>
          </cell>
        </row>
        <row r="1276">
          <cell r="E1276">
            <v>0</v>
          </cell>
        </row>
        <row r="1276">
          <cell r="G1276">
            <v>0</v>
          </cell>
        </row>
        <row r="1277">
          <cell r="B1277">
            <v>22499</v>
          </cell>
        </row>
        <row r="1277">
          <cell r="D1277">
            <v>22</v>
          </cell>
          <cell r="E1277">
            <v>35</v>
          </cell>
        </row>
        <row r="1277">
          <cell r="G1277">
            <v>35</v>
          </cell>
        </row>
        <row r="1278">
          <cell r="B1278">
            <v>2249999</v>
          </cell>
        </row>
        <row r="1278">
          <cell r="D1278">
            <v>22</v>
          </cell>
          <cell r="E1278">
            <v>35</v>
          </cell>
        </row>
        <row r="1278">
          <cell r="G1278">
            <v>35</v>
          </cell>
        </row>
        <row r="1279">
          <cell r="B1279">
            <v>227</v>
          </cell>
        </row>
        <row r="1279">
          <cell r="E1279">
            <v>4000</v>
          </cell>
        </row>
        <row r="1279">
          <cell r="G1279">
            <v>3349</v>
          </cell>
        </row>
        <row r="1280">
          <cell r="B1280">
            <v>232</v>
          </cell>
        </row>
        <row r="1280">
          <cell r="D1280">
            <v>7079</v>
          </cell>
          <cell r="E1280">
            <v>9200</v>
          </cell>
        </row>
        <row r="1280">
          <cell r="G1280">
            <v>9163</v>
          </cell>
        </row>
        <row r="1281">
          <cell r="B1281">
            <v>23203</v>
          </cell>
        </row>
        <row r="1281">
          <cell r="D1281">
            <v>7079</v>
          </cell>
          <cell r="E1281">
            <v>9200</v>
          </cell>
        </row>
        <row r="1281">
          <cell r="G1281">
            <v>9163</v>
          </cell>
        </row>
        <row r="1282">
          <cell r="B1282">
            <v>2320301</v>
          </cell>
        </row>
        <row r="1282">
          <cell r="D1282">
            <v>7079</v>
          </cell>
          <cell r="E1282">
            <v>9200</v>
          </cell>
        </row>
        <row r="1282">
          <cell r="G1282">
            <v>9163</v>
          </cell>
        </row>
        <row r="1283">
          <cell r="B1283">
            <v>2320302</v>
          </cell>
        </row>
        <row r="1283">
          <cell r="E1283">
            <v>0</v>
          </cell>
        </row>
        <row r="1283">
          <cell r="G1283">
            <v>0</v>
          </cell>
        </row>
        <row r="1284">
          <cell r="B1284">
            <v>2320303</v>
          </cell>
        </row>
        <row r="1284">
          <cell r="E1284">
            <v>0</v>
          </cell>
        </row>
        <row r="1284">
          <cell r="G1284">
            <v>0</v>
          </cell>
        </row>
        <row r="1285">
          <cell r="B1285">
            <v>2320399</v>
          </cell>
        </row>
        <row r="1285">
          <cell r="E1285">
            <v>0</v>
          </cell>
        </row>
        <row r="1285">
          <cell r="G1285">
            <v>0</v>
          </cell>
        </row>
        <row r="1286">
          <cell r="B1286">
            <v>233</v>
          </cell>
        </row>
        <row r="1286">
          <cell r="D1286">
            <v>91</v>
          </cell>
          <cell r="E1286">
            <v>28</v>
          </cell>
        </row>
        <row r="1286">
          <cell r="G1286">
            <v>28</v>
          </cell>
        </row>
        <row r="1287">
          <cell r="B1287">
            <v>23303</v>
          </cell>
        </row>
        <row r="1287">
          <cell r="D1287">
            <v>91</v>
          </cell>
          <cell r="E1287">
            <v>28</v>
          </cell>
        </row>
        <row r="1287">
          <cell r="G1287">
            <v>28</v>
          </cell>
        </row>
        <row r="1288">
          <cell r="B1288">
            <v>229</v>
          </cell>
        </row>
        <row r="1288">
          <cell r="D1288">
            <v>462</v>
          </cell>
          <cell r="E1288">
            <v>4840</v>
          </cell>
        </row>
        <row r="1288">
          <cell r="G1288">
            <v>2058</v>
          </cell>
        </row>
        <row r="1289">
          <cell r="B1289">
            <v>22902</v>
          </cell>
        </row>
        <row r="1289">
          <cell r="E1289">
            <v>4750</v>
          </cell>
        </row>
        <row r="1289">
          <cell r="G1289">
            <v>2058</v>
          </cell>
        </row>
        <row r="1290">
          <cell r="B1290">
            <v>22999</v>
          </cell>
        </row>
        <row r="1290">
          <cell r="D1290">
            <v>462</v>
          </cell>
          <cell r="E1290">
            <v>90</v>
          </cell>
        </row>
        <row r="1290">
          <cell r="G1290">
            <v>0</v>
          </cell>
        </row>
        <row r="1292">
          <cell r="D1292">
            <v>234349</v>
          </cell>
          <cell r="E1292">
            <v>241379</v>
          </cell>
        </row>
        <row r="1292">
          <cell r="G1292">
            <v>220100</v>
          </cell>
        </row>
      </sheetData>
      <sheetData sheetId="5"/>
      <sheetData sheetId="6">
        <row r="5">
          <cell r="A5">
            <v>201</v>
          </cell>
        </row>
        <row r="6">
          <cell r="A6">
            <v>202</v>
          </cell>
        </row>
        <row r="7">
          <cell r="A7">
            <v>203</v>
          </cell>
        </row>
        <row r="8">
          <cell r="A8">
            <v>204</v>
          </cell>
        </row>
        <row r="9">
          <cell r="A9">
            <v>205</v>
          </cell>
        </row>
        <row r="10">
          <cell r="A10">
            <v>206</v>
          </cell>
        </row>
        <row r="11">
          <cell r="A11">
            <v>207</v>
          </cell>
        </row>
        <row r="12">
          <cell r="A12">
            <v>208</v>
          </cell>
        </row>
        <row r="13">
          <cell r="A13">
            <v>210</v>
          </cell>
        </row>
        <row r="14">
          <cell r="A14">
            <v>211</v>
          </cell>
        </row>
        <row r="15">
          <cell r="A15">
            <v>212</v>
          </cell>
        </row>
        <row r="16">
          <cell r="A16">
            <v>213</v>
          </cell>
        </row>
        <row r="17">
          <cell r="A17">
            <v>214</v>
          </cell>
        </row>
        <row r="18">
          <cell r="A18">
            <v>215</v>
          </cell>
        </row>
        <row r="19">
          <cell r="A19">
            <v>216</v>
          </cell>
        </row>
        <row r="20">
          <cell r="A20">
            <v>217</v>
          </cell>
        </row>
        <row r="21">
          <cell r="A21">
            <v>219</v>
          </cell>
        </row>
        <row r="22">
          <cell r="A22">
            <v>220</v>
          </cell>
        </row>
        <row r="23">
          <cell r="A23">
            <v>221</v>
          </cell>
        </row>
        <row r="24">
          <cell r="A24">
            <v>222</v>
          </cell>
        </row>
        <row r="25">
          <cell r="A25">
            <v>224</v>
          </cell>
        </row>
        <row r="26">
          <cell r="A26">
            <v>227</v>
          </cell>
        </row>
        <row r="27">
          <cell r="A27">
            <v>232</v>
          </cell>
        </row>
        <row r="28">
          <cell r="A28">
            <v>233</v>
          </cell>
        </row>
        <row r="29">
          <cell r="A29">
            <v>229</v>
          </cell>
        </row>
      </sheetData>
      <sheetData sheetId="7">
        <row r="5">
          <cell r="B5">
            <v>201</v>
          </cell>
        </row>
        <row r="5">
          <cell r="D5">
            <v>22521</v>
          </cell>
          <cell r="E5">
            <v>22690</v>
          </cell>
          <cell r="F5">
            <v>28774</v>
          </cell>
        </row>
        <row r="6">
          <cell r="B6">
            <v>20101</v>
          </cell>
        </row>
        <row r="6">
          <cell r="D6">
            <v>1157</v>
          </cell>
          <cell r="E6">
            <v>1299</v>
          </cell>
          <cell r="F6">
            <v>1259</v>
          </cell>
        </row>
        <row r="7">
          <cell r="B7">
            <v>2010101</v>
          </cell>
        </row>
        <row r="7">
          <cell r="D7">
            <v>749</v>
          </cell>
          <cell r="E7">
            <v>812</v>
          </cell>
          <cell r="F7">
            <v>846</v>
          </cell>
        </row>
        <row r="8">
          <cell r="B8">
            <v>2010102</v>
          </cell>
        </row>
        <row r="8">
          <cell r="D8">
            <v>0</v>
          </cell>
          <cell r="E8">
            <v>9</v>
          </cell>
          <cell r="F8">
            <v>3</v>
          </cell>
        </row>
        <row r="9">
          <cell r="B9">
            <v>2010103</v>
          </cell>
        </row>
        <row r="9">
          <cell r="D9">
            <v>0</v>
          </cell>
          <cell r="E9">
            <v>0</v>
          </cell>
          <cell r="F9">
            <v>0</v>
          </cell>
        </row>
        <row r="10">
          <cell r="B10">
            <v>2010104</v>
          </cell>
        </row>
        <row r="10">
          <cell r="D10">
            <v>28</v>
          </cell>
          <cell r="E10">
            <v>55</v>
          </cell>
          <cell r="F10">
            <v>55</v>
          </cell>
        </row>
        <row r="11">
          <cell r="B11">
            <v>2010105</v>
          </cell>
        </row>
        <row r="11">
          <cell r="D11">
            <v>0</v>
          </cell>
          <cell r="E11">
            <v>2</v>
          </cell>
          <cell r="F11">
            <v>0</v>
          </cell>
        </row>
        <row r="12">
          <cell r="B12">
            <v>2010106</v>
          </cell>
        </row>
        <row r="12">
          <cell r="D12">
            <v>0</v>
          </cell>
          <cell r="E12">
            <v>0</v>
          </cell>
          <cell r="F12">
            <v>0</v>
          </cell>
        </row>
        <row r="13">
          <cell r="B13">
            <v>2010107</v>
          </cell>
        </row>
        <row r="13">
          <cell r="D13">
            <v>56</v>
          </cell>
          <cell r="E13">
            <v>5</v>
          </cell>
          <cell r="F13">
            <v>5</v>
          </cell>
        </row>
        <row r="14">
          <cell r="B14">
            <v>2010108</v>
          </cell>
        </row>
        <row r="14">
          <cell r="D14">
            <v>324</v>
          </cell>
          <cell r="E14">
            <v>416</v>
          </cell>
          <cell r="F14">
            <v>350</v>
          </cell>
        </row>
        <row r="15">
          <cell r="B15">
            <v>2010109</v>
          </cell>
        </row>
        <row r="15">
          <cell r="D15">
            <v>0</v>
          </cell>
          <cell r="E15">
            <v>0</v>
          </cell>
          <cell r="F15">
            <v>0</v>
          </cell>
        </row>
        <row r="16">
          <cell r="B16">
            <v>2010150</v>
          </cell>
        </row>
        <row r="16">
          <cell r="D16">
            <v>0</v>
          </cell>
          <cell r="E16">
            <v>0</v>
          </cell>
          <cell r="F16">
            <v>0</v>
          </cell>
        </row>
        <row r="17">
          <cell r="B17">
            <v>2010199</v>
          </cell>
        </row>
        <row r="17">
          <cell r="D17">
            <v>0</v>
          </cell>
          <cell r="E17">
            <v>0</v>
          </cell>
          <cell r="F17">
            <v>0</v>
          </cell>
        </row>
        <row r="18">
          <cell r="B18">
            <v>20102</v>
          </cell>
        </row>
        <row r="18">
          <cell r="D18">
            <v>842</v>
          </cell>
          <cell r="E18">
            <v>1291</v>
          </cell>
          <cell r="F18">
            <v>1106</v>
          </cell>
        </row>
        <row r="19">
          <cell r="B19">
            <v>2010201</v>
          </cell>
        </row>
        <row r="19">
          <cell r="D19">
            <v>661</v>
          </cell>
          <cell r="E19">
            <v>729</v>
          </cell>
          <cell r="F19">
            <v>793</v>
          </cell>
        </row>
        <row r="20">
          <cell r="B20">
            <v>2010202</v>
          </cell>
        </row>
        <row r="20">
          <cell r="D20">
            <v>54</v>
          </cell>
          <cell r="E20">
            <v>190</v>
          </cell>
          <cell r="F20">
            <v>190</v>
          </cell>
        </row>
        <row r="21">
          <cell r="B21">
            <v>2010203</v>
          </cell>
        </row>
        <row r="21">
          <cell r="D21">
            <v>0</v>
          </cell>
          <cell r="E21">
            <v>190</v>
          </cell>
          <cell r="F21">
            <v>0</v>
          </cell>
        </row>
        <row r="22">
          <cell r="B22">
            <v>2010204</v>
          </cell>
        </row>
        <row r="22">
          <cell r="D22">
            <v>30</v>
          </cell>
          <cell r="E22">
            <v>75</v>
          </cell>
          <cell r="F22">
            <v>53</v>
          </cell>
        </row>
        <row r="23">
          <cell r="B23">
            <v>2010205</v>
          </cell>
        </row>
        <row r="23">
          <cell r="D23">
            <v>0</v>
          </cell>
          <cell r="E23">
            <v>20</v>
          </cell>
          <cell r="F23">
            <v>21</v>
          </cell>
        </row>
        <row r="24">
          <cell r="B24">
            <v>2010206</v>
          </cell>
        </row>
        <row r="24">
          <cell r="D24">
            <v>0</v>
          </cell>
          <cell r="E24">
            <v>32</v>
          </cell>
          <cell r="F24">
            <v>32</v>
          </cell>
        </row>
        <row r="25">
          <cell r="B25">
            <v>2010250</v>
          </cell>
        </row>
        <row r="25">
          <cell r="D25">
            <v>0</v>
          </cell>
          <cell r="E25">
            <v>0</v>
          </cell>
          <cell r="F25">
            <v>0</v>
          </cell>
        </row>
        <row r="26">
          <cell r="B26">
            <v>2010299</v>
          </cell>
        </row>
        <row r="26">
          <cell r="D26">
            <v>97</v>
          </cell>
          <cell r="E26">
            <v>55</v>
          </cell>
          <cell r="F26">
            <v>17</v>
          </cell>
        </row>
        <row r="27">
          <cell r="B27">
            <v>20103</v>
          </cell>
        </row>
        <row r="27">
          <cell r="D27">
            <v>11265</v>
          </cell>
          <cell r="E27">
            <v>3877</v>
          </cell>
          <cell r="F27">
            <v>3364</v>
          </cell>
        </row>
        <row r="28">
          <cell r="B28">
            <v>2010301</v>
          </cell>
        </row>
        <row r="28">
          <cell r="D28">
            <v>1896</v>
          </cell>
          <cell r="E28">
            <v>1792</v>
          </cell>
          <cell r="F28">
            <v>2141</v>
          </cell>
        </row>
        <row r="29">
          <cell r="B29">
            <v>2010302</v>
          </cell>
        </row>
        <row r="29">
          <cell r="D29">
            <v>495</v>
          </cell>
          <cell r="E29">
            <v>1059</v>
          </cell>
          <cell r="F29">
            <v>245</v>
          </cell>
        </row>
        <row r="30">
          <cell r="B30">
            <v>2010303</v>
          </cell>
        </row>
        <row r="30">
          <cell r="D30">
            <v>9</v>
          </cell>
          <cell r="E30">
            <v>434</v>
          </cell>
          <cell r="F30">
            <v>483</v>
          </cell>
        </row>
        <row r="31">
          <cell r="B31">
            <v>2010304</v>
          </cell>
        </row>
        <row r="31">
          <cell r="D31">
            <v>0</v>
          </cell>
          <cell r="E31">
            <v>0</v>
          </cell>
          <cell r="F31">
            <v>0</v>
          </cell>
        </row>
        <row r="32">
          <cell r="B32">
            <v>2010305</v>
          </cell>
        </row>
        <row r="32">
          <cell r="D32">
            <v>0</v>
          </cell>
          <cell r="E32">
            <v>0</v>
          </cell>
          <cell r="F32">
            <v>0</v>
          </cell>
        </row>
        <row r="33">
          <cell r="B33">
            <v>2010306</v>
          </cell>
        </row>
        <row r="33">
          <cell r="D33">
            <v>0</v>
          </cell>
          <cell r="E33">
            <v>0</v>
          </cell>
          <cell r="F33">
            <v>0</v>
          </cell>
        </row>
        <row r="34">
          <cell r="B34">
            <v>2010308</v>
          </cell>
        </row>
        <row r="34">
          <cell r="D34">
            <v>2</v>
          </cell>
          <cell r="E34">
            <v>15</v>
          </cell>
          <cell r="F34">
            <v>48</v>
          </cell>
        </row>
        <row r="35">
          <cell r="B35">
            <v>2010309</v>
          </cell>
        </row>
        <row r="35">
          <cell r="D35">
            <v>0</v>
          </cell>
          <cell r="E35">
            <v>0</v>
          </cell>
          <cell r="F35">
            <v>0</v>
          </cell>
        </row>
        <row r="36">
          <cell r="B36">
            <v>2010350</v>
          </cell>
        </row>
        <row r="36">
          <cell r="D36">
            <v>610</v>
          </cell>
          <cell r="E36">
            <v>231</v>
          </cell>
          <cell r="F36">
            <v>263</v>
          </cell>
        </row>
        <row r="37">
          <cell r="B37">
            <v>2010399</v>
          </cell>
        </row>
        <row r="37">
          <cell r="D37">
            <v>8253</v>
          </cell>
          <cell r="E37">
            <v>346</v>
          </cell>
          <cell r="F37">
            <v>184</v>
          </cell>
        </row>
        <row r="38">
          <cell r="B38">
            <v>20104</v>
          </cell>
        </row>
        <row r="38">
          <cell r="D38">
            <v>503</v>
          </cell>
          <cell r="E38">
            <v>554</v>
          </cell>
          <cell r="F38">
            <v>508</v>
          </cell>
        </row>
        <row r="39">
          <cell r="B39">
            <v>2010401</v>
          </cell>
        </row>
        <row r="39">
          <cell r="D39">
            <v>382</v>
          </cell>
          <cell r="E39">
            <v>334</v>
          </cell>
          <cell r="F39">
            <v>345</v>
          </cell>
        </row>
        <row r="40">
          <cell r="B40">
            <v>2010402</v>
          </cell>
        </row>
        <row r="40">
          <cell r="D40">
            <v>11</v>
          </cell>
          <cell r="E40">
            <v>9</v>
          </cell>
          <cell r="F40">
            <v>9</v>
          </cell>
        </row>
        <row r="41">
          <cell r="B41">
            <v>2010403</v>
          </cell>
        </row>
        <row r="41">
          <cell r="D41">
            <v>0</v>
          </cell>
          <cell r="E41">
            <v>0</v>
          </cell>
          <cell r="F41">
            <v>0</v>
          </cell>
        </row>
        <row r="42">
          <cell r="B42">
            <v>2010404</v>
          </cell>
        </row>
        <row r="42">
          <cell r="D42">
            <v>0</v>
          </cell>
          <cell r="E42">
            <v>56</v>
          </cell>
          <cell r="F42">
            <v>0</v>
          </cell>
        </row>
        <row r="43">
          <cell r="B43">
            <v>2010405</v>
          </cell>
        </row>
        <row r="43">
          <cell r="D43">
            <v>0</v>
          </cell>
          <cell r="E43">
            <v>0</v>
          </cell>
          <cell r="F43">
            <v>8</v>
          </cell>
        </row>
        <row r="44">
          <cell r="B44">
            <v>2010406</v>
          </cell>
        </row>
        <row r="44">
          <cell r="D44">
            <v>0</v>
          </cell>
          <cell r="E44">
            <v>0</v>
          </cell>
          <cell r="F44">
            <v>0</v>
          </cell>
        </row>
        <row r="45">
          <cell r="B45">
            <v>2010407</v>
          </cell>
        </row>
        <row r="45">
          <cell r="D45">
            <v>0</v>
          </cell>
          <cell r="E45">
            <v>0</v>
          </cell>
          <cell r="F45">
            <v>0</v>
          </cell>
        </row>
        <row r="46">
          <cell r="B46">
            <v>2010408</v>
          </cell>
        </row>
        <row r="46">
          <cell r="D46">
            <v>3</v>
          </cell>
          <cell r="E46">
            <v>0</v>
          </cell>
          <cell r="F46">
            <v>0</v>
          </cell>
        </row>
        <row r="47">
          <cell r="B47">
            <v>2010450</v>
          </cell>
        </row>
        <row r="47">
          <cell r="D47">
            <v>107</v>
          </cell>
          <cell r="E47">
            <v>134</v>
          </cell>
          <cell r="F47">
            <v>142</v>
          </cell>
        </row>
        <row r="48">
          <cell r="B48">
            <v>2010499</v>
          </cell>
        </row>
        <row r="48">
          <cell r="D48">
            <v>0</v>
          </cell>
          <cell r="E48">
            <v>21</v>
          </cell>
          <cell r="F48">
            <v>4</v>
          </cell>
        </row>
        <row r="49">
          <cell r="B49">
            <v>20105</v>
          </cell>
        </row>
        <row r="49">
          <cell r="D49">
            <v>534</v>
          </cell>
          <cell r="E49">
            <v>574</v>
          </cell>
          <cell r="F49">
            <v>631</v>
          </cell>
        </row>
        <row r="50">
          <cell r="B50">
            <v>2010501</v>
          </cell>
        </row>
        <row r="50">
          <cell r="D50">
            <v>297</v>
          </cell>
          <cell r="E50">
            <v>304</v>
          </cell>
          <cell r="F50">
            <v>303</v>
          </cell>
        </row>
        <row r="51">
          <cell r="B51">
            <v>2010502</v>
          </cell>
        </row>
        <row r="51">
          <cell r="D51">
            <v>0</v>
          </cell>
          <cell r="E51">
            <v>0</v>
          </cell>
          <cell r="F51">
            <v>0</v>
          </cell>
        </row>
        <row r="52">
          <cell r="B52">
            <v>2010503</v>
          </cell>
        </row>
        <row r="52">
          <cell r="D52">
            <v>0</v>
          </cell>
          <cell r="E52">
            <v>0</v>
          </cell>
          <cell r="F52">
            <v>0</v>
          </cell>
        </row>
        <row r="53">
          <cell r="B53">
            <v>2010504</v>
          </cell>
        </row>
        <row r="53">
          <cell r="D53">
            <v>0</v>
          </cell>
          <cell r="E53">
            <v>0</v>
          </cell>
          <cell r="F53">
            <v>0</v>
          </cell>
        </row>
        <row r="54">
          <cell r="B54">
            <v>2010505</v>
          </cell>
        </row>
        <row r="54">
          <cell r="D54">
            <v>0</v>
          </cell>
          <cell r="E54">
            <v>7</v>
          </cell>
          <cell r="F54">
            <v>7</v>
          </cell>
        </row>
        <row r="55">
          <cell r="B55">
            <v>2010506</v>
          </cell>
        </row>
        <row r="55">
          <cell r="D55">
            <v>0</v>
          </cell>
          <cell r="E55">
            <v>0</v>
          </cell>
          <cell r="F55">
            <v>0</v>
          </cell>
        </row>
        <row r="56">
          <cell r="B56">
            <v>2010507</v>
          </cell>
        </row>
        <row r="56">
          <cell r="D56">
            <v>0</v>
          </cell>
          <cell r="E56">
            <v>0</v>
          </cell>
          <cell r="F56">
            <v>0</v>
          </cell>
        </row>
        <row r="57">
          <cell r="B57">
            <v>2010508</v>
          </cell>
        </row>
        <row r="57">
          <cell r="D57">
            <v>0</v>
          </cell>
          <cell r="E57">
            <v>58</v>
          </cell>
          <cell r="F57">
            <v>84</v>
          </cell>
        </row>
        <row r="58">
          <cell r="B58">
            <v>2010550</v>
          </cell>
        </row>
        <row r="58">
          <cell r="D58">
            <v>232</v>
          </cell>
          <cell r="E58">
            <v>205</v>
          </cell>
          <cell r="F58">
            <v>237</v>
          </cell>
        </row>
        <row r="59">
          <cell r="B59">
            <v>2010599</v>
          </cell>
        </row>
        <row r="59">
          <cell r="D59">
            <v>5</v>
          </cell>
          <cell r="E59">
            <v>0</v>
          </cell>
          <cell r="F59">
            <v>0</v>
          </cell>
        </row>
        <row r="60">
          <cell r="B60">
            <v>20106</v>
          </cell>
        </row>
        <row r="60">
          <cell r="D60">
            <v>1306</v>
          </cell>
          <cell r="E60">
            <v>1312</v>
          </cell>
          <cell r="F60">
            <v>1427</v>
          </cell>
        </row>
        <row r="61">
          <cell r="B61">
            <v>2010601</v>
          </cell>
        </row>
        <row r="61">
          <cell r="D61">
            <v>828</v>
          </cell>
          <cell r="E61">
            <v>638</v>
          </cell>
          <cell r="F61">
            <v>697</v>
          </cell>
        </row>
        <row r="62">
          <cell r="B62">
            <v>2010602</v>
          </cell>
        </row>
        <row r="62">
          <cell r="D62">
            <v>0</v>
          </cell>
          <cell r="E62">
            <v>0</v>
          </cell>
          <cell r="F62">
            <v>0</v>
          </cell>
        </row>
        <row r="63">
          <cell r="B63">
            <v>2010603</v>
          </cell>
        </row>
        <row r="63">
          <cell r="D63">
            <v>0</v>
          </cell>
          <cell r="E63">
            <v>0</v>
          </cell>
          <cell r="F63">
            <v>0</v>
          </cell>
        </row>
        <row r="64">
          <cell r="B64">
            <v>2010604</v>
          </cell>
        </row>
        <row r="64">
          <cell r="D64">
            <v>0</v>
          </cell>
          <cell r="E64">
            <v>0</v>
          </cell>
          <cell r="F64">
            <v>0</v>
          </cell>
        </row>
        <row r="65">
          <cell r="B65">
            <v>2010605</v>
          </cell>
        </row>
        <row r="65">
          <cell r="D65">
            <v>0</v>
          </cell>
          <cell r="E65">
            <v>0</v>
          </cell>
          <cell r="F65">
            <v>0</v>
          </cell>
        </row>
        <row r="66">
          <cell r="B66">
            <v>2010606</v>
          </cell>
        </row>
        <row r="66">
          <cell r="D66">
            <v>0</v>
          </cell>
          <cell r="E66">
            <v>0</v>
          </cell>
          <cell r="F66">
            <v>0</v>
          </cell>
        </row>
        <row r="67">
          <cell r="B67">
            <v>2010607</v>
          </cell>
        </row>
        <row r="67">
          <cell r="D67">
            <v>29</v>
          </cell>
          <cell r="E67">
            <v>74</v>
          </cell>
          <cell r="F67">
            <v>83</v>
          </cell>
        </row>
        <row r="68">
          <cell r="B68">
            <v>2010608</v>
          </cell>
        </row>
        <row r="68">
          <cell r="D68">
            <v>10</v>
          </cell>
          <cell r="E68">
            <v>50</v>
          </cell>
          <cell r="F68">
            <v>45</v>
          </cell>
        </row>
        <row r="69">
          <cell r="B69">
            <v>2010650</v>
          </cell>
        </row>
        <row r="69">
          <cell r="D69">
            <v>407</v>
          </cell>
          <cell r="E69">
            <v>450</v>
          </cell>
          <cell r="F69">
            <v>493</v>
          </cell>
        </row>
        <row r="70">
          <cell r="B70">
            <v>2010699</v>
          </cell>
        </row>
        <row r="70">
          <cell r="D70">
            <v>32</v>
          </cell>
          <cell r="E70">
            <v>100</v>
          </cell>
          <cell r="F70">
            <v>109</v>
          </cell>
        </row>
        <row r="71">
          <cell r="B71">
            <v>20107</v>
          </cell>
        </row>
        <row r="71">
          <cell r="D71">
            <v>248</v>
          </cell>
          <cell r="E71">
            <v>300</v>
          </cell>
          <cell r="F71">
            <v>241</v>
          </cell>
        </row>
        <row r="72">
          <cell r="B72">
            <v>2010701</v>
          </cell>
        </row>
        <row r="72">
          <cell r="D72">
            <v>0</v>
          </cell>
          <cell r="E72">
            <v>0</v>
          </cell>
          <cell r="F72">
            <v>0</v>
          </cell>
        </row>
        <row r="73">
          <cell r="B73">
            <v>2010702</v>
          </cell>
        </row>
        <row r="73">
          <cell r="D73">
            <v>0</v>
          </cell>
          <cell r="E73">
            <v>0</v>
          </cell>
          <cell r="F73">
            <v>0</v>
          </cell>
        </row>
        <row r="74">
          <cell r="B74">
            <v>2010703</v>
          </cell>
        </row>
        <row r="74">
          <cell r="D74">
            <v>0</v>
          </cell>
          <cell r="E74">
            <v>0</v>
          </cell>
          <cell r="F74">
            <v>0</v>
          </cell>
        </row>
        <row r="75">
          <cell r="B75">
            <v>2010709</v>
          </cell>
        </row>
        <row r="75">
          <cell r="D75">
            <v>0</v>
          </cell>
          <cell r="E75">
            <v>0</v>
          </cell>
          <cell r="F75">
            <v>0</v>
          </cell>
        </row>
        <row r="76">
          <cell r="B76">
            <v>2010710</v>
          </cell>
        </row>
        <row r="76">
          <cell r="D76">
            <v>0</v>
          </cell>
          <cell r="E76">
            <v>0</v>
          </cell>
          <cell r="F76">
            <v>0</v>
          </cell>
        </row>
        <row r="77">
          <cell r="B77">
            <v>2010750</v>
          </cell>
        </row>
        <row r="77">
          <cell r="D77">
            <v>0</v>
          </cell>
          <cell r="E77">
            <v>0</v>
          </cell>
          <cell r="F77">
            <v>0</v>
          </cell>
        </row>
        <row r="78">
          <cell r="B78">
            <v>2010799</v>
          </cell>
        </row>
        <row r="78">
          <cell r="D78">
            <v>248</v>
          </cell>
          <cell r="E78">
            <v>300</v>
          </cell>
          <cell r="F78">
            <v>241</v>
          </cell>
        </row>
        <row r="79">
          <cell r="B79">
            <v>20108</v>
          </cell>
        </row>
        <row r="79">
          <cell r="D79">
            <v>44</v>
          </cell>
          <cell r="E79">
            <v>48</v>
          </cell>
          <cell r="F79">
            <v>6</v>
          </cell>
        </row>
        <row r="80">
          <cell r="B80">
            <v>2010801</v>
          </cell>
        </row>
        <row r="80">
          <cell r="D80">
            <v>27</v>
          </cell>
          <cell r="E80">
            <v>38</v>
          </cell>
          <cell r="F80">
            <v>6</v>
          </cell>
        </row>
        <row r="81">
          <cell r="B81">
            <v>2010802</v>
          </cell>
        </row>
        <row r="81">
          <cell r="D81">
            <v>0</v>
          </cell>
          <cell r="E81">
            <v>0</v>
          </cell>
          <cell r="F81">
            <v>0</v>
          </cell>
        </row>
        <row r="82">
          <cell r="B82">
            <v>2010803</v>
          </cell>
        </row>
        <row r="82">
          <cell r="D82">
            <v>0</v>
          </cell>
          <cell r="E82">
            <v>0</v>
          </cell>
          <cell r="F82">
            <v>0</v>
          </cell>
        </row>
        <row r="83">
          <cell r="B83">
            <v>2010804</v>
          </cell>
        </row>
        <row r="83">
          <cell r="D83">
            <v>0</v>
          </cell>
          <cell r="E83">
            <v>10</v>
          </cell>
        </row>
        <row r="84">
          <cell r="B84">
            <v>2010805</v>
          </cell>
        </row>
        <row r="84">
          <cell r="D84">
            <v>0</v>
          </cell>
          <cell r="E84">
            <v>0</v>
          </cell>
          <cell r="F84">
            <v>0</v>
          </cell>
        </row>
        <row r="85">
          <cell r="B85">
            <v>2010806</v>
          </cell>
        </row>
        <row r="85">
          <cell r="D85">
            <v>0</v>
          </cell>
          <cell r="E85">
            <v>0</v>
          </cell>
          <cell r="F85">
            <v>0</v>
          </cell>
        </row>
        <row r="86">
          <cell r="B86">
            <v>2010850</v>
          </cell>
        </row>
        <row r="86">
          <cell r="D86">
            <v>17</v>
          </cell>
          <cell r="E86">
            <v>0</v>
          </cell>
          <cell r="F86">
            <v>0</v>
          </cell>
        </row>
        <row r="87">
          <cell r="B87">
            <v>2010899</v>
          </cell>
        </row>
        <row r="87">
          <cell r="D87">
            <v>0</v>
          </cell>
          <cell r="E87">
            <v>0</v>
          </cell>
          <cell r="F87">
            <v>0</v>
          </cell>
        </row>
        <row r="88">
          <cell r="B88">
            <v>20109</v>
          </cell>
        </row>
        <row r="88">
          <cell r="D88">
            <v>0</v>
          </cell>
          <cell r="E88">
            <v>0</v>
          </cell>
          <cell r="F88">
            <v>0</v>
          </cell>
        </row>
        <row r="89">
          <cell r="B89">
            <v>2010901</v>
          </cell>
        </row>
        <row r="89">
          <cell r="D89">
            <v>0</v>
          </cell>
          <cell r="E89">
            <v>0</v>
          </cell>
          <cell r="F89">
            <v>0</v>
          </cell>
        </row>
        <row r="90">
          <cell r="B90">
            <v>2010902</v>
          </cell>
        </row>
        <row r="90">
          <cell r="D90">
            <v>0</v>
          </cell>
          <cell r="E90">
            <v>0</v>
          </cell>
          <cell r="F90">
            <v>0</v>
          </cell>
        </row>
        <row r="91">
          <cell r="B91">
            <v>2010903</v>
          </cell>
        </row>
        <row r="91">
          <cell r="D91">
            <v>0</v>
          </cell>
          <cell r="E91">
            <v>0</v>
          </cell>
          <cell r="F91">
            <v>0</v>
          </cell>
        </row>
        <row r="92">
          <cell r="B92">
            <v>2010905</v>
          </cell>
        </row>
        <row r="92">
          <cell r="D92">
            <v>0</v>
          </cell>
          <cell r="E92">
            <v>0</v>
          </cell>
          <cell r="F92">
            <v>0</v>
          </cell>
        </row>
        <row r="93">
          <cell r="B93">
            <v>2010907</v>
          </cell>
        </row>
        <row r="93">
          <cell r="D93">
            <v>0</v>
          </cell>
          <cell r="E93">
            <v>0</v>
          </cell>
          <cell r="F93">
            <v>0</v>
          </cell>
        </row>
        <row r="94">
          <cell r="B94">
            <v>2010908</v>
          </cell>
        </row>
        <row r="94">
          <cell r="D94">
            <v>0</v>
          </cell>
          <cell r="E94">
            <v>0</v>
          </cell>
          <cell r="F94">
            <v>0</v>
          </cell>
        </row>
        <row r="95">
          <cell r="B95">
            <v>2010909</v>
          </cell>
        </row>
        <row r="95">
          <cell r="D95">
            <v>0</v>
          </cell>
          <cell r="E95">
            <v>0</v>
          </cell>
          <cell r="F95">
            <v>0</v>
          </cell>
        </row>
        <row r="96">
          <cell r="B96">
            <v>2010910</v>
          </cell>
        </row>
        <row r="96">
          <cell r="D96">
            <v>0</v>
          </cell>
          <cell r="E96">
            <v>0</v>
          </cell>
          <cell r="F96">
            <v>0</v>
          </cell>
        </row>
        <row r="97">
          <cell r="B97">
            <v>2010911</v>
          </cell>
        </row>
        <row r="97">
          <cell r="D97">
            <v>0</v>
          </cell>
          <cell r="E97">
            <v>0</v>
          </cell>
          <cell r="F97">
            <v>0</v>
          </cell>
        </row>
        <row r="98">
          <cell r="B98">
            <v>2010912</v>
          </cell>
        </row>
        <row r="98">
          <cell r="D98">
            <v>0</v>
          </cell>
          <cell r="E98">
            <v>0</v>
          </cell>
          <cell r="F98">
            <v>0</v>
          </cell>
        </row>
        <row r="99">
          <cell r="B99">
            <v>2010950</v>
          </cell>
        </row>
        <row r="99">
          <cell r="D99">
            <v>0</v>
          </cell>
          <cell r="E99">
            <v>0</v>
          </cell>
          <cell r="F99">
            <v>0</v>
          </cell>
        </row>
        <row r="100">
          <cell r="B100">
            <v>2010999</v>
          </cell>
        </row>
        <row r="100">
          <cell r="D100">
            <v>0</v>
          </cell>
          <cell r="E100">
            <v>0</v>
          </cell>
          <cell r="F100">
            <v>0</v>
          </cell>
        </row>
        <row r="101">
          <cell r="B101">
            <v>20111</v>
          </cell>
        </row>
        <row r="101">
          <cell r="D101">
            <v>1418</v>
          </cell>
          <cell r="E101">
            <v>1438</v>
          </cell>
          <cell r="F101">
            <v>1502</v>
          </cell>
        </row>
        <row r="102">
          <cell r="B102">
            <v>2011101</v>
          </cell>
        </row>
        <row r="102">
          <cell r="D102">
            <v>1418</v>
          </cell>
          <cell r="E102">
            <v>1438</v>
          </cell>
          <cell r="F102">
            <v>1487</v>
          </cell>
        </row>
        <row r="103">
          <cell r="B103">
            <v>2011102</v>
          </cell>
        </row>
        <row r="103">
          <cell r="D103">
            <v>0</v>
          </cell>
          <cell r="E103">
            <v>0</v>
          </cell>
          <cell r="F103">
            <v>0</v>
          </cell>
        </row>
        <row r="104">
          <cell r="B104">
            <v>2011103</v>
          </cell>
        </row>
        <row r="104">
          <cell r="D104">
            <v>0</v>
          </cell>
          <cell r="E104">
            <v>0</v>
          </cell>
          <cell r="F104">
            <v>0</v>
          </cell>
        </row>
        <row r="105">
          <cell r="B105">
            <v>2011104</v>
          </cell>
        </row>
        <row r="105">
          <cell r="D105">
            <v>0</v>
          </cell>
          <cell r="E105">
            <v>0</v>
          </cell>
          <cell r="F105">
            <v>0</v>
          </cell>
        </row>
        <row r="106">
          <cell r="B106">
            <v>2011105</v>
          </cell>
        </row>
        <row r="106">
          <cell r="D106">
            <v>0</v>
          </cell>
          <cell r="E106">
            <v>0</v>
          </cell>
          <cell r="F106">
            <v>0</v>
          </cell>
        </row>
        <row r="107">
          <cell r="B107">
            <v>2011106</v>
          </cell>
        </row>
        <row r="107">
          <cell r="D107">
            <v>0</v>
          </cell>
          <cell r="E107">
            <v>0</v>
          </cell>
          <cell r="F107">
            <v>0</v>
          </cell>
        </row>
        <row r="108">
          <cell r="B108">
            <v>2011150</v>
          </cell>
        </row>
        <row r="108">
          <cell r="D108">
            <v>0</v>
          </cell>
          <cell r="E108">
            <v>0</v>
          </cell>
          <cell r="F108">
            <v>0</v>
          </cell>
        </row>
        <row r="109">
          <cell r="B109">
            <v>2011199</v>
          </cell>
        </row>
        <row r="109">
          <cell r="D109">
            <v>0</v>
          </cell>
          <cell r="E109">
            <v>0</v>
          </cell>
          <cell r="F109">
            <v>15</v>
          </cell>
        </row>
        <row r="110">
          <cell r="B110">
            <v>20113</v>
          </cell>
        </row>
        <row r="110">
          <cell r="D110">
            <v>179</v>
          </cell>
          <cell r="E110">
            <v>411</v>
          </cell>
          <cell r="F110">
            <v>166</v>
          </cell>
        </row>
        <row r="111">
          <cell r="B111">
            <v>2011301</v>
          </cell>
        </row>
        <row r="111">
          <cell r="D111">
            <v>174</v>
          </cell>
          <cell r="E111">
            <v>154</v>
          </cell>
          <cell r="F111">
            <v>159</v>
          </cell>
        </row>
        <row r="112">
          <cell r="B112">
            <v>2011302</v>
          </cell>
        </row>
        <row r="112">
          <cell r="D112">
            <v>0</v>
          </cell>
          <cell r="E112">
            <v>0</v>
          </cell>
          <cell r="F112">
            <v>0</v>
          </cell>
        </row>
        <row r="113">
          <cell r="B113">
            <v>2011303</v>
          </cell>
        </row>
        <row r="113">
          <cell r="D113">
            <v>0</v>
          </cell>
          <cell r="E113">
            <v>0</v>
          </cell>
          <cell r="F113">
            <v>0</v>
          </cell>
        </row>
        <row r="114">
          <cell r="B114">
            <v>2011304</v>
          </cell>
        </row>
        <row r="114">
          <cell r="D114">
            <v>0</v>
          </cell>
          <cell r="E114">
            <v>0</v>
          </cell>
          <cell r="F114">
            <v>0</v>
          </cell>
        </row>
        <row r="115">
          <cell r="B115">
            <v>2011305</v>
          </cell>
        </row>
        <row r="115">
          <cell r="D115">
            <v>0</v>
          </cell>
          <cell r="E115">
            <v>0</v>
          </cell>
          <cell r="F115">
            <v>0</v>
          </cell>
        </row>
        <row r="116">
          <cell r="B116">
            <v>2011306</v>
          </cell>
        </row>
        <row r="116">
          <cell r="D116">
            <v>0</v>
          </cell>
          <cell r="E116">
            <v>0</v>
          </cell>
          <cell r="F116">
            <v>0</v>
          </cell>
        </row>
        <row r="117">
          <cell r="B117">
            <v>2011307</v>
          </cell>
        </row>
        <row r="117">
          <cell r="D117">
            <v>0</v>
          </cell>
          <cell r="E117">
            <v>0</v>
          </cell>
          <cell r="F117">
            <v>0</v>
          </cell>
        </row>
        <row r="118">
          <cell r="B118">
            <v>2011308</v>
          </cell>
        </row>
        <row r="118">
          <cell r="D118">
            <v>0</v>
          </cell>
          <cell r="E118">
            <v>252</v>
          </cell>
          <cell r="F118">
            <v>7</v>
          </cell>
        </row>
        <row r="119">
          <cell r="B119">
            <v>2011350</v>
          </cell>
        </row>
        <row r="119">
          <cell r="D119">
            <v>0</v>
          </cell>
          <cell r="E119">
            <v>0</v>
          </cell>
          <cell r="F119">
            <v>0</v>
          </cell>
        </row>
        <row r="120">
          <cell r="B120">
            <v>2011399</v>
          </cell>
        </row>
        <row r="120">
          <cell r="D120">
            <v>5</v>
          </cell>
          <cell r="E120">
            <v>5</v>
          </cell>
          <cell r="F120">
            <v>0</v>
          </cell>
        </row>
        <row r="121">
          <cell r="B121">
            <v>20114</v>
          </cell>
        </row>
        <row r="121">
          <cell r="D121">
            <v>0</v>
          </cell>
          <cell r="E121">
            <v>0</v>
          </cell>
          <cell r="F121">
            <v>0</v>
          </cell>
        </row>
        <row r="122">
          <cell r="B122">
            <v>2011401</v>
          </cell>
        </row>
        <row r="122">
          <cell r="D122">
            <v>0</v>
          </cell>
          <cell r="E122">
            <v>0</v>
          </cell>
          <cell r="F122">
            <v>0</v>
          </cell>
        </row>
        <row r="123">
          <cell r="B123">
            <v>2011402</v>
          </cell>
        </row>
        <row r="123">
          <cell r="D123">
            <v>0</v>
          </cell>
          <cell r="E123">
            <v>0</v>
          </cell>
          <cell r="F123">
            <v>0</v>
          </cell>
        </row>
        <row r="124">
          <cell r="B124">
            <v>2011403</v>
          </cell>
        </row>
        <row r="124">
          <cell r="D124">
            <v>0</v>
          </cell>
          <cell r="E124">
            <v>0</v>
          </cell>
          <cell r="F124">
            <v>0</v>
          </cell>
        </row>
        <row r="125">
          <cell r="B125">
            <v>2011404</v>
          </cell>
        </row>
        <row r="125">
          <cell r="D125">
            <v>0</v>
          </cell>
          <cell r="E125">
            <v>0</v>
          </cell>
          <cell r="F125">
            <v>0</v>
          </cell>
        </row>
        <row r="126">
          <cell r="B126">
            <v>2011405</v>
          </cell>
        </row>
        <row r="126">
          <cell r="D126">
            <v>0</v>
          </cell>
          <cell r="E126">
            <v>0</v>
          </cell>
          <cell r="F126">
            <v>0</v>
          </cell>
        </row>
        <row r="127">
          <cell r="B127">
            <v>2011408</v>
          </cell>
        </row>
        <row r="127">
          <cell r="D127">
            <v>0</v>
          </cell>
          <cell r="E127">
            <v>0</v>
          </cell>
          <cell r="F127">
            <v>0</v>
          </cell>
        </row>
        <row r="128">
          <cell r="B128">
            <v>2011409</v>
          </cell>
        </row>
        <row r="128">
          <cell r="D128">
            <v>0</v>
          </cell>
          <cell r="E128">
            <v>0</v>
          </cell>
          <cell r="F128">
            <v>0</v>
          </cell>
        </row>
        <row r="129">
          <cell r="B129">
            <v>2011410</v>
          </cell>
        </row>
        <row r="129">
          <cell r="D129">
            <v>0</v>
          </cell>
          <cell r="E129">
            <v>0</v>
          </cell>
          <cell r="F129">
            <v>0</v>
          </cell>
        </row>
        <row r="130">
          <cell r="B130">
            <v>2011411</v>
          </cell>
        </row>
        <row r="130">
          <cell r="D130">
            <v>0</v>
          </cell>
          <cell r="E130">
            <v>0</v>
          </cell>
          <cell r="F130">
            <v>0</v>
          </cell>
        </row>
        <row r="131">
          <cell r="B131">
            <v>2011450</v>
          </cell>
        </row>
        <row r="131">
          <cell r="D131">
            <v>0</v>
          </cell>
          <cell r="E131">
            <v>0</v>
          </cell>
          <cell r="F131">
            <v>0</v>
          </cell>
        </row>
        <row r="132">
          <cell r="B132">
            <v>2011499</v>
          </cell>
        </row>
        <row r="132">
          <cell r="D132">
            <v>0</v>
          </cell>
          <cell r="E132">
            <v>0</v>
          </cell>
          <cell r="F132">
            <v>0</v>
          </cell>
        </row>
        <row r="133">
          <cell r="B133">
            <v>20123</v>
          </cell>
        </row>
        <row r="133">
          <cell r="D133">
            <v>198</v>
          </cell>
          <cell r="E133">
            <v>23</v>
          </cell>
          <cell r="F133">
            <v>205</v>
          </cell>
        </row>
        <row r="134">
          <cell r="B134">
            <v>2012301</v>
          </cell>
        </row>
        <row r="134">
          <cell r="D134">
            <v>0</v>
          </cell>
          <cell r="E134">
            <v>0</v>
          </cell>
          <cell r="F134">
            <v>0</v>
          </cell>
        </row>
        <row r="135">
          <cell r="B135">
            <v>2012302</v>
          </cell>
        </row>
        <row r="135">
          <cell r="D135">
            <v>0</v>
          </cell>
          <cell r="E135">
            <v>0</v>
          </cell>
          <cell r="F135">
            <v>0</v>
          </cell>
        </row>
        <row r="136">
          <cell r="B136">
            <v>2012303</v>
          </cell>
        </row>
        <row r="136">
          <cell r="D136">
            <v>0</v>
          </cell>
          <cell r="E136">
            <v>0</v>
          </cell>
          <cell r="F136">
            <v>0</v>
          </cell>
        </row>
        <row r="137">
          <cell r="B137">
            <v>2012304</v>
          </cell>
        </row>
        <row r="137">
          <cell r="D137">
            <v>0</v>
          </cell>
          <cell r="E137">
            <v>20</v>
          </cell>
          <cell r="F137">
            <v>202</v>
          </cell>
        </row>
        <row r="138">
          <cell r="B138">
            <v>2012350</v>
          </cell>
        </row>
        <row r="138">
          <cell r="D138">
            <v>0</v>
          </cell>
          <cell r="E138">
            <v>0</v>
          </cell>
          <cell r="F138">
            <v>0</v>
          </cell>
        </row>
        <row r="139">
          <cell r="B139">
            <v>2012399</v>
          </cell>
        </row>
        <row r="139">
          <cell r="D139">
            <v>198</v>
          </cell>
          <cell r="E139">
            <v>3</v>
          </cell>
          <cell r="F139">
            <v>3</v>
          </cell>
        </row>
        <row r="140">
          <cell r="B140">
            <v>20125</v>
          </cell>
        </row>
        <row r="140">
          <cell r="D140">
            <v>0</v>
          </cell>
          <cell r="E140">
            <v>0</v>
          </cell>
          <cell r="F140">
            <v>0</v>
          </cell>
        </row>
        <row r="141">
          <cell r="B141">
            <v>2012501</v>
          </cell>
        </row>
        <row r="141">
          <cell r="D141">
            <v>0</v>
          </cell>
          <cell r="E141">
            <v>0</v>
          </cell>
          <cell r="F141">
            <v>0</v>
          </cell>
        </row>
        <row r="142">
          <cell r="B142">
            <v>2012502</v>
          </cell>
        </row>
        <row r="142">
          <cell r="D142">
            <v>0</v>
          </cell>
          <cell r="E142">
            <v>0</v>
          </cell>
          <cell r="F142">
            <v>0</v>
          </cell>
        </row>
        <row r="143">
          <cell r="B143">
            <v>2012503</v>
          </cell>
        </row>
        <row r="143">
          <cell r="D143">
            <v>0</v>
          </cell>
          <cell r="E143">
            <v>0</v>
          </cell>
          <cell r="F143">
            <v>0</v>
          </cell>
        </row>
        <row r="144">
          <cell r="B144">
            <v>2012504</v>
          </cell>
        </row>
        <row r="144">
          <cell r="D144">
            <v>0</v>
          </cell>
          <cell r="E144">
            <v>0</v>
          </cell>
          <cell r="F144">
            <v>0</v>
          </cell>
        </row>
        <row r="145">
          <cell r="B145">
            <v>2012505</v>
          </cell>
        </row>
        <row r="145">
          <cell r="D145">
            <v>0</v>
          </cell>
          <cell r="E145">
            <v>0</v>
          </cell>
          <cell r="F145">
            <v>0</v>
          </cell>
        </row>
        <row r="146">
          <cell r="B146">
            <v>2012550</v>
          </cell>
        </row>
        <row r="146">
          <cell r="D146">
            <v>0</v>
          </cell>
          <cell r="E146">
            <v>0</v>
          </cell>
          <cell r="F146">
            <v>0</v>
          </cell>
        </row>
        <row r="147">
          <cell r="B147">
            <v>2012599</v>
          </cell>
        </row>
        <row r="147">
          <cell r="D147">
            <v>0</v>
          </cell>
          <cell r="E147">
            <v>0</v>
          </cell>
          <cell r="F147">
            <v>0</v>
          </cell>
        </row>
        <row r="148">
          <cell r="B148">
            <v>20126</v>
          </cell>
        </row>
        <row r="148">
          <cell r="D148">
            <v>114</v>
          </cell>
          <cell r="E148">
            <v>127</v>
          </cell>
          <cell r="F148">
            <v>107</v>
          </cell>
        </row>
        <row r="149">
          <cell r="B149">
            <v>2012601</v>
          </cell>
        </row>
        <row r="149">
          <cell r="D149">
            <v>86</v>
          </cell>
          <cell r="E149">
            <v>99</v>
          </cell>
          <cell r="F149">
            <v>101</v>
          </cell>
        </row>
        <row r="150">
          <cell r="B150">
            <v>2012602</v>
          </cell>
        </row>
        <row r="150">
          <cell r="D150">
            <v>0</v>
          </cell>
          <cell r="E150">
            <v>0</v>
          </cell>
          <cell r="F150">
            <v>0</v>
          </cell>
        </row>
        <row r="151">
          <cell r="B151">
            <v>2012603</v>
          </cell>
        </row>
        <row r="151">
          <cell r="D151">
            <v>0</v>
          </cell>
          <cell r="E151">
            <v>0</v>
          </cell>
          <cell r="F151">
            <v>0</v>
          </cell>
        </row>
        <row r="152">
          <cell r="B152">
            <v>2012604</v>
          </cell>
        </row>
        <row r="152">
          <cell r="D152">
            <v>18</v>
          </cell>
          <cell r="E152">
            <v>0</v>
          </cell>
          <cell r="F152">
            <v>0</v>
          </cell>
        </row>
        <row r="153">
          <cell r="B153">
            <v>2012699</v>
          </cell>
        </row>
        <row r="153">
          <cell r="D153">
            <v>10</v>
          </cell>
          <cell r="E153">
            <v>28</v>
          </cell>
          <cell r="F153">
            <v>6</v>
          </cell>
        </row>
        <row r="154">
          <cell r="B154">
            <v>20128</v>
          </cell>
        </row>
        <row r="154">
          <cell r="D154">
            <v>71</v>
          </cell>
          <cell r="E154">
            <v>54</v>
          </cell>
          <cell r="F154">
            <v>57</v>
          </cell>
        </row>
        <row r="155">
          <cell r="B155">
            <v>2012801</v>
          </cell>
        </row>
        <row r="155">
          <cell r="D155">
            <v>71</v>
          </cell>
          <cell r="E155">
            <v>50</v>
          </cell>
          <cell r="F155">
            <v>53</v>
          </cell>
        </row>
        <row r="156">
          <cell r="B156">
            <v>2012802</v>
          </cell>
        </row>
        <row r="156">
          <cell r="D156">
            <v>0</v>
          </cell>
          <cell r="E156">
            <v>0</v>
          </cell>
          <cell r="F156">
            <v>0</v>
          </cell>
        </row>
        <row r="157">
          <cell r="B157">
            <v>2012803</v>
          </cell>
        </row>
        <row r="157">
          <cell r="D157">
            <v>0</v>
          </cell>
          <cell r="E157">
            <v>0</v>
          </cell>
          <cell r="F157">
            <v>0</v>
          </cell>
        </row>
        <row r="158">
          <cell r="B158">
            <v>2012804</v>
          </cell>
        </row>
        <row r="158">
          <cell r="D158">
            <v>0</v>
          </cell>
          <cell r="E158">
            <v>0</v>
          </cell>
          <cell r="F158">
            <v>0</v>
          </cell>
        </row>
        <row r="159">
          <cell r="B159">
            <v>2012850</v>
          </cell>
        </row>
        <row r="159">
          <cell r="D159">
            <v>0</v>
          </cell>
          <cell r="E159">
            <v>0</v>
          </cell>
          <cell r="F159">
            <v>0</v>
          </cell>
        </row>
        <row r="160">
          <cell r="B160">
            <v>2012899</v>
          </cell>
        </row>
        <row r="160">
          <cell r="D160">
            <v>0</v>
          </cell>
          <cell r="E160">
            <v>4</v>
          </cell>
          <cell r="F160">
            <v>4</v>
          </cell>
        </row>
        <row r="161">
          <cell r="B161">
            <v>20129</v>
          </cell>
        </row>
        <row r="161">
          <cell r="D161">
            <v>345</v>
          </cell>
          <cell r="E161">
            <v>414</v>
          </cell>
          <cell r="F161">
            <v>313</v>
          </cell>
        </row>
        <row r="162">
          <cell r="B162">
            <v>2012901</v>
          </cell>
        </row>
        <row r="162">
          <cell r="D162">
            <v>220</v>
          </cell>
          <cell r="E162">
            <v>198</v>
          </cell>
          <cell r="F162">
            <v>219</v>
          </cell>
        </row>
        <row r="163">
          <cell r="B163">
            <v>2012902</v>
          </cell>
        </row>
        <row r="163">
          <cell r="D163">
            <v>6</v>
          </cell>
          <cell r="E163">
            <v>6</v>
          </cell>
          <cell r="F163">
            <v>8</v>
          </cell>
        </row>
        <row r="164">
          <cell r="B164">
            <v>2012903</v>
          </cell>
        </row>
        <row r="164">
          <cell r="D164">
            <v>0</v>
          </cell>
          <cell r="E164">
            <v>0</v>
          </cell>
          <cell r="F164">
            <v>0</v>
          </cell>
        </row>
        <row r="165">
          <cell r="B165">
            <v>2012906</v>
          </cell>
        </row>
        <row r="165">
          <cell r="D165">
            <v>0</v>
          </cell>
          <cell r="E165">
            <v>0</v>
          </cell>
          <cell r="F165">
            <v>0</v>
          </cell>
        </row>
        <row r="166">
          <cell r="B166">
            <v>2012950</v>
          </cell>
        </row>
        <row r="166">
          <cell r="D166">
            <v>37</v>
          </cell>
          <cell r="E166">
            <v>42</v>
          </cell>
          <cell r="F166">
            <v>44</v>
          </cell>
        </row>
        <row r="167">
          <cell r="B167">
            <v>2012999</v>
          </cell>
        </row>
        <row r="167">
          <cell r="D167">
            <v>82</v>
          </cell>
          <cell r="E167">
            <v>168</v>
          </cell>
          <cell r="F167">
            <v>42</v>
          </cell>
        </row>
        <row r="168">
          <cell r="B168">
            <v>20131</v>
          </cell>
        </row>
        <row r="168">
          <cell r="D168">
            <v>1073</v>
          </cell>
          <cell r="E168">
            <v>1213</v>
          </cell>
          <cell r="F168">
            <v>1240</v>
          </cell>
        </row>
        <row r="169">
          <cell r="B169">
            <v>2013101</v>
          </cell>
        </row>
        <row r="169">
          <cell r="D169">
            <v>984</v>
          </cell>
          <cell r="E169">
            <v>949</v>
          </cell>
          <cell r="F169">
            <v>991</v>
          </cell>
        </row>
        <row r="170">
          <cell r="B170">
            <v>2013102</v>
          </cell>
        </row>
        <row r="170">
          <cell r="D170">
            <v>4</v>
          </cell>
          <cell r="E170">
            <v>177</v>
          </cell>
          <cell r="F170">
            <v>150</v>
          </cell>
        </row>
        <row r="171">
          <cell r="B171">
            <v>2013103</v>
          </cell>
        </row>
        <row r="171">
          <cell r="D171">
            <v>0</v>
          </cell>
          <cell r="E171">
            <v>0</v>
          </cell>
          <cell r="F171">
            <v>0</v>
          </cell>
        </row>
        <row r="172">
          <cell r="B172">
            <v>2013105</v>
          </cell>
        </row>
        <row r="172">
          <cell r="D172">
            <v>0</v>
          </cell>
          <cell r="E172">
            <v>0</v>
          </cell>
          <cell r="F172">
            <v>0</v>
          </cell>
        </row>
        <row r="173">
          <cell r="B173">
            <v>2013150</v>
          </cell>
        </row>
        <row r="173">
          <cell r="D173">
            <v>85</v>
          </cell>
          <cell r="E173">
            <v>86</v>
          </cell>
          <cell r="F173">
            <v>98</v>
          </cell>
        </row>
        <row r="174">
          <cell r="B174">
            <v>2013199</v>
          </cell>
        </row>
        <row r="174">
          <cell r="D174">
            <v>0</v>
          </cell>
          <cell r="E174">
            <v>1</v>
          </cell>
          <cell r="F174">
            <v>1</v>
          </cell>
        </row>
        <row r="175">
          <cell r="B175">
            <v>20132</v>
          </cell>
        </row>
        <row r="175">
          <cell r="D175">
            <v>619</v>
          </cell>
          <cell r="E175">
            <v>1535</v>
          </cell>
          <cell r="F175">
            <v>794</v>
          </cell>
        </row>
        <row r="176">
          <cell r="B176">
            <v>2013201</v>
          </cell>
        </row>
        <row r="176">
          <cell r="D176">
            <v>551</v>
          </cell>
          <cell r="E176">
            <v>728</v>
          </cell>
          <cell r="F176">
            <v>730</v>
          </cell>
        </row>
        <row r="177">
          <cell r="B177">
            <v>2013202</v>
          </cell>
        </row>
        <row r="177">
          <cell r="D177">
            <v>68</v>
          </cell>
          <cell r="E177">
            <v>802</v>
          </cell>
          <cell r="F177">
            <v>64</v>
          </cell>
        </row>
        <row r="178">
          <cell r="B178">
            <v>2013203</v>
          </cell>
        </row>
        <row r="178">
          <cell r="D178">
            <v>0</v>
          </cell>
          <cell r="E178">
            <v>0</v>
          </cell>
          <cell r="F178">
            <v>0</v>
          </cell>
        </row>
        <row r="179">
          <cell r="B179">
            <v>2013204</v>
          </cell>
        </row>
        <row r="179">
          <cell r="D179">
            <v>0</v>
          </cell>
          <cell r="E179">
            <v>0</v>
          </cell>
          <cell r="F179">
            <v>0</v>
          </cell>
        </row>
        <row r="180">
          <cell r="B180">
            <v>2013250</v>
          </cell>
        </row>
        <row r="180">
          <cell r="D180">
            <v>0</v>
          </cell>
          <cell r="E180">
            <v>0</v>
          </cell>
          <cell r="F180">
            <v>0</v>
          </cell>
        </row>
        <row r="181">
          <cell r="B181">
            <v>2013299</v>
          </cell>
        </row>
        <row r="181">
          <cell r="D181">
            <v>0</v>
          </cell>
          <cell r="E181">
            <v>5</v>
          </cell>
          <cell r="F181">
            <v>0</v>
          </cell>
        </row>
        <row r="182">
          <cell r="B182">
            <v>20133</v>
          </cell>
        </row>
        <row r="182">
          <cell r="D182">
            <v>930</v>
          </cell>
          <cell r="E182">
            <v>738</v>
          </cell>
          <cell r="F182">
            <v>646</v>
          </cell>
        </row>
        <row r="183">
          <cell r="B183">
            <v>2013301</v>
          </cell>
        </row>
        <row r="183">
          <cell r="D183">
            <v>311</v>
          </cell>
          <cell r="E183">
            <v>262</v>
          </cell>
          <cell r="F183">
            <v>262</v>
          </cell>
        </row>
        <row r="184">
          <cell r="B184">
            <v>2013302</v>
          </cell>
        </row>
        <row r="184">
          <cell r="D184">
            <v>586</v>
          </cell>
          <cell r="E184">
            <v>154</v>
          </cell>
          <cell r="F184">
            <v>148</v>
          </cell>
        </row>
        <row r="185">
          <cell r="B185">
            <v>2013303</v>
          </cell>
        </row>
        <row r="185">
          <cell r="D185">
            <v>0</v>
          </cell>
          <cell r="E185">
            <v>0</v>
          </cell>
          <cell r="F185">
            <v>0</v>
          </cell>
        </row>
        <row r="186">
          <cell r="B186">
            <v>2013304</v>
          </cell>
        </row>
        <row r="186">
          <cell r="D186">
            <v>0</v>
          </cell>
          <cell r="E186">
            <v>157</v>
          </cell>
          <cell r="F186">
            <v>47</v>
          </cell>
        </row>
        <row r="187">
          <cell r="B187">
            <v>2013350</v>
          </cell>
        </row>
        <row r="187">
          <cell r="D187">
            <v>33</v>
          </cell>
          <cell r="E187">
            <v>81</v>
          </cell>
          <cell r="F187">
            <v>105</v>
          </cell>
        </row>
        <row r="188">
          <cell r="B188">
            <v>2013399</v>
          </cell>
        </row>
        <row r="188">
          <cell r="D188">
            <v>0</v>
          </cell>
          <cell r="E188">
            <v>84</v>
          </cell>
          <cell r="F188">
            <v>84</v>
          </cell>
        </row>
        <row r="189">
          <cell r="B189">
            <v>20134</v>
          </cell>
        </row>
        <row r="189">
          <cell r="D189">
            <v>383</v>
          </cell>
          <cell r="E189">
            <v>256</v>
          </cell>
          <cell r="F189">
            <v>713</v>
          </cell>
        </row>
        <row r="190">
          <cell r="B190">
            <v>2013401</v>
          </cell>
        </row>
        <row r="190">
          <cell r="D190">
            <v>168</v>
          </cell>
          <cell r="E190">
            <v>155</v>
          </cell>
          <cell r="F190">
            <v>152</v>
          </cell>
        </row>
        <row r="191">
          <cell r="B191">
            <v>2013402</v>
          </cell>
        </row>
        <row r="191">
          <cell r="D191">
            <v>0</v>
          </cell>
          <cell r="E191">
            <v>1</v>
          </cell>
          <cell r="F191">
            <v>1</v>
          </cell>
        </row>
        <row r="192">
          <cell r="B192">
            <v>2013403</v>
          </cell>
        </row>
        <row r="192">
          <cell r="D192">
            <v>0</v>
          </cell>
          <cell r="E192">
            <v>0</v>
          </cell>
          <cell r="F192">
            <v>0</v>
          </cell>
        </row>
        <row r="193">
          <cell r="B193">
            <v>2013404</v>
          </cell>
        </row>
        <row r="193">
          <cell r="D193">
            <v>183</v>
          </cell>
          <cell r="E193">
            <v>27</v>
          </cell>
          <cell r="F193">
            <v>482</v>
          </cell>
        </row>
        <row r="194">
          <cell r="B194">
            <v>2013405</v>
          </cell>
        </row>
        <row r="194">
          <cell r="D194">
            <v>0</v>
          </cell>
          <cell r="E194">
            <v>0</v>
          </cell>
          <cell r="F194">
            <v>5</v>
          </cell>
        </row>
        <row r="195">
          <cell r="B195">
            <v>2013450</v>
          </cell>
        </row>
        <row r="195">
          <cell r="D195">
            <v>0</v>
          </cell>
          <cell r="E195">
            <v>0</v>
          </cell>
          <cell r="F195">
            <v>23</v>
          </cell>
        </row>
        <row r="196">
          <cell r="B196">
            <v>2013499</v>
          </cell>
        </row>
        <row r="196">
          <cell r="D196">
            <v>32</v>
          </cell>
          <cell r="E196">
            <v>73</v>
          </cell>
          <cell r="F196">
            <v>50</v>
          </cell>
        </row>
        <row r="197">
          <cell r="B197">
            <v>20135</v>
          </cell>
        </row>
        <row r="197">
          <cell r="D197">
            <v>0</v>
          </cell>
          <cell r="E197">
            <v>0</v>
          </cell>
          <cell r="F197">
            <v>0</v>
          </cell>
        </row>
        <row r="198">
          <cell r="B198">
            <v>2013501</v>
          </cell>
        </row>
        <row r="198">
          <cell r="D198">
            <v>0</v>
          </cell>
          <cell r="E198">
            <v>0</v>
          </cell>
          <cell r="F198">
            <v>0</v>
          </cell>
        </row>
        <row r="199">
          <cell r="B199">
            <v>2013502</v>
          </cell>
        </row>
        <row r="199">
          <cell r="D199">
            <v>0</v>
          </cell>
          <cell r="E199">
            <v>0</v>
          </cell>
          <cell r="F199">
            <v>0</v>
          </cell>
        </row>
        <row r="200">
          <cell r="B200">
            <v>2013503</v>
          </cell>
        </row>
        <row r="200">
          <cell r="D200">
            <v>0</v>
          </cell>
          <cell r="E200">
            <v>0</v>
          </cell>
          <cell r="F200">
            <v>0</v>
          </cell>
        </row>
        <row r="201">
          <cell r="B201">
            <v>2013550</v>
          </cell>
        </row>
        <row r="201">
          <cell r="D201">
            <v>0</v>
          </cell>
          <cell r="E201">
            <v>0</v>
          </cell>
          <cell r="F201">
            <v>0</v>
          </cell>
        </row>
        <row r="202">
          <cell r="B202">
            <v>2013599</v>
          </cell>
        </row>
        <row r="202">
          <cell r="D202">
            <v>0</v>
          </cell>
          <cell r="E202">
            <v>0</v>
          </cell>
          <cell r="F202">
            <v>0</v>
          </cell>
        </row>
        <row r="203">
          <cell r="B203">
            <v>20136</v>
          </cell>
        </row>
        <row r="203">
          <cell r="D203">
            <v>54</v>
          </cell>
          <cell r="E203">
            <v>70</v>
          </cell>
          <cell r="F203">
            <v>88</v>
          </cell>
        </row>
        <row r="204">
          <cell r="B204">
            <v>2013601</v>
          </cell>
        </row>
        <row r="204">
          <cell r="D204">
            <v>0</v>
          </cell>
          <cell r="E204">
            <v>0</v>
          </cell>
          <cell r="F204">
            <v>0</v>
          </cell>
        </row>
        <row r="205">
          <cell r="B205">
            <v>2013602</v>
          </cell>
        </row>
        <row r="205">
          <cell r="D205">
            <v>1</v>
          </cell>
          <cell r="E205">
            <v>21</v>
          </cell>
          <cell r="F205">
            <v>21</v>
          </cell>
        </row>
        <row r="206">
          <cell r="B206">
            <v>2013603</v>
          </cell>
        </row>
        <row r="206">
          <cell r="D206">
            <v>0</v>
          </cell>
          <cell r="E206">
            <v>0</v>
          </cell>
          <cell r="F206">
            <v>0</v>
          </cell>
        </row>
        <row r="207">
          <cell r="B207">
            <v>2013650</v>
          </cell>
        </row>
        <row r="207">
          <cell r="D207">
            <v>41</v>
          </cell>
          <cell r="E207">
            <v>39</v>
          </cell>
          <cell r="F207">
            <v>64</v>
          </cell>
        </row>
        <row r="208">
          <cell r="B208">
            <v>2013699</v>
          </cell>
        </row>
        <row r="208">
          <cell r="D208">
            <v>12</v>
          </cell>
          <cell r="E208">
            <v>10</v>
          </cell>
          <cell r="F208">
            <v>3</v>
          </cell>
        </row>
        <row r="209">
          <cell r="B209">
            <v>20137</v>
          </cell>
        </row>
        <row r="209">
          <cell r="D209">
            <v>0</v>
          </cell>
          <cell r="E209">
            <v>0</v>
          </cell>
          <cell r="F209">
            <v>0</v>
          </cell>
        </row>
        <row r="210">
          <cell r="B210">
            <v>2013701</v>
          </cell>
        </row>
        <row r="210">
          <cell r="D210">
            <v>0</v>
          </cell>
          <cell r="E210">
            <v>0</v>
          </cell>
          <cell r="F210">
            <v>0</v>
          </cell>
        </row>
        <row r="211">
          <cell r="B211">
            <v>2013702</v>
          </cell>
        </row>
        <row r="211">
          <cell r="D211">
            <v>0</v>
          </cell>
          <cell r="E211">
            <v>0</v>
          </cell>
          <cell r="F211">
            <v>0</v>
          </cell>
        </row>
        <row r="212">
          <cell r="B212">
            <v>2013703</v>
          </cell>
        </row>
        <row r="212">
          <cell r="D212">
            <v>0</v>
          </cell>
          <cell r="E212">
            <v>0</v>
          </cell>
          <cell r="F212">
            <v>0</v>
          </cell>
        </row>
        <row r="213">
          <cell r="B213">
            <v>2013704</v>
          </cell>
        </row>
        <row r="213">
          <cell r="D213">
            <v>0</v>
          </cell>
          <cell r="E213">
            <v>0</v>
          </cell>
          <cell r="F213">
            <v>0</v>
          </cell>
        </row>
        <row r="214">
          <cell r="B214">
            <v>2013750</v>
          </cell>
        </row>
        <row r="214">
          <cell r="D214">
            <v>0</v>
          </cell>
          <cell r="E214">
            <v>0</v>
          </cell>
          <cell r="F214">
            <v>0</v>
          </cell>
        </row>
        <row r="215">
          <cell r="B215">
            <v>2013799</v>
          </cell>
        </row>
        <row r="215">
          <cell r="D215">
            <v>0</v>
          </cell>
          <cell r="E215">
            <v>0</v>
          </cell>
          <cell r="F215">
            <v>0</v>
          </cell>
        </row>
        <row r="216">
          <cell r="B216">
            <v>20138</v>
          </cell>
        </row>
        <row r="216">
          <cell r="D216">
            <v>1088</v>
          </cell>
          <cell r="E216">
            <v>1106</v>
          </cell>
          <cell r="F216">
            <v>1119</v>
          </cell>
        </row>
        <row r="217">
          <cell r="B217">
            <v>2013801</v>
          </cell>
        </row>
        <row r="217">
          <cell r="D217">
            <v>930</v>
          </cell>
          <cell r="E217">
            <v>888</v>
          </cell>
          <cell r="F217">
            <v>912</v>
          </cell>
        </row>
        <row r="218">
          <cell r="B218">
            <v>2013802</v>
          </cell>
        </row>
        <row r="218">
          <cell r="D218">
            <v>0</v>
          </cell>
          <cell r="E218">
            <v>0</v>
          </cell>
          <cell r="F218">
            <v>0</v>
          </cell>
        </row>
        <row r="219">
          <cell r="B219">
            <v>2013803</v>
          </cell>
        </row>
        <row r="219">
          <cell r="D219">
            <v>0</v>
          </cell>
          <cell r="E219">
            <v>0</v>
          </cell>
          <cell r="F219">
            <v>0</v>
          </cell>
        </row>
        <row r="220">
          <cell r="B220">
            <v>2013804</v>
          </cell>
        </row>
        <row r="220">
          <cell r="D220">
            <v>11</v>
          </cell>
          <cell r="E220">
            <v>20</v>
          </cell>
          <cell r="F220">
            <v>20</v>
          </cell>
        </row>
        <row r="221">
          <cell r="B221">
            <v>2013805</v>
          </cell>
        </row>
        <row r="221">
          <cell r="D221">
            <v>0</v>
          </cell>
          <cell r="E221">
            <v>5</v>
          </cell>
          <cell r="F221">
            <v>5</v>
          </cell>
        </row>
        <row r="222">
          <cell r="B222">
            <v>2013808</v>
          </cell>
        </row>
        <row r="222">
          <cell r="D222">
            <v>0</v>
          </cell>
          <cell r="E222">
            <v>0</v>
          </cell>
          <cell r="F222">
            <v>0</v>
          </cell>
        </row>
        <row r="223">
          <cell r="B223">
            <v>2013810</v>
          </cell>
        </row>
        <row r="223">
          <cell r="D223">
            <v>0</v>
          </cell>
          <cell r="E223">
            <v>11</v>
          </cell>
          <cell r="F223">
            <v>2</v>
          </cell>
        </row>
        <row r="224">
          <cell r="B224">
            <v>2013812</v>
          </cell>
        </row>
        <row r="224">
          <cell r="D224">
            <v>1</v>
          </cell>
          <cell r="E224">
            <v>3</v>
          </cell>
          <cell r="F224">
            <v>3</v>
          </cell>
        </row>
        <row r="225">
          <cell r="B225">
            <v>2013813</v>
          </cell>
        </row>
        <row r="225">
          <cell r="D225">
            <v>0</v>
          </cell>
          <cell r="E225">
            <v>0</v>
          </cell>
          <cell r="F225">
            <v>0</v>
          </cell>
        </row>
        <row r="226">
          <cell r="B226">
            <v>2013814</v>
          </cell>
        </row>
        <row r="226">
          <cell r="D226">
            <v>0</v>
          </cell>
          <cell r="E226">
            <v>0</v>
          </cell>
          <cell r="F226">
            <v>0</v>
          </cell>
        </row>
        <row r="227">
          <cell r="B227">
            <v>2013815</v>
          </cell>
        </row>
        <row r="227">
          <cell r="D227">
            <v>7</v>
          </cell>
          <cell r="E227">
            <v>9</v>
          </cell>
          <cell r="F227">
            <v>9</v>
          </cell>
        </row>
        <row r="228">
          <cell r="B228">
            <v>2013816</v>
          </cell>
        </row>
        <row r="228">
          <cell r="D228">
            <v>0</v>
          </cell>
          <cell r="E228">
            <v>29</v>
          </cell>
          <cell r="F228">
            <v>27</v>
          </cell>
        </row>
        <row r="229">
          <cell r="B229">
            <v>2013850</v>
          </cell>
        </row>
        <row r="229">
          <cell r="D229">
            <v>139</v>
          </cell>
          <cell r="E229">
            <v>136</v>
          </cell>
          <cell r="F229">
            <v>136</v>
          </cell>
        </row>
        <row r="230">
          <cell r="B230">
            <v>2013899</v>
          </cell>
        </row>
        <row r="230">
          <cell r="D230">
            <v>0</v>
          </cell>
          <cell r="E230">
            <v>5</v>
          </cell>
          <cell r="F230">
            <v>5</v>
          </cell>
        </row>
        <row r="231">
          <cell r="B231">
            <v>20199</v>
          </cell>
        </row>
        <row r="231">
          <cell r="D231">
            <v>150</v>
          </cell>
          <cell r="E231">
            <v>6050</v>
          </cell>
          <cell r="F231">
            <v>13282</v>
          </cell>
        </row>
        <row r="232">
          <cell r="B232">
            <v>2019901</v>
          </cell>
        </row>
        <row r="232">
          <cell r="D232">
            <v>0</v>
          </cell>
          <cell r="E232">
            <v>0</v>
          </cell>
          <cell r="F232">
            <v>0</v>
          </cell>
        </row>
        <row r="233">
          <cell r="B233">
            <v>2019999</v>
          </cell>
        </row>
        <row r="233">
          <cell r="D233">
            <v>150</v>
          </cell>
          <cell r="E233">
            <v>6050</v>
          </cell>
          <cell r="F233">
            <v>13282</v>
          </cell>
        </row>
        <row r="234">
          <cell r="B234">
            <v>202</v>
          </cell>
        </row>
        <row r="234">
          <cell r="D234">
            <v>0</v>
          </cell>
          <cell r="E234">
            <v>0</v>
          </cell>
          <cell r="F234">
            <v>0</v>
          </cell>
        </row>
        <row r="235">
          <cell r="B235">
            <v>20205</v>
          </cell>
        </row>
        <row r="236">
          <cell r="B236">
            <v>20299</v>
          </cell>
        </row>
        <row r="237">
          <cell r="B237">
            <v>203</v>
          </cell>
        </row>
        <row r="237">
          <cell r="D237">
            <v>177</v>
          </cell>
          <cell r="E237">
            <v>142</v>
          </cell>
          <cell r="F237">
            <v>200</v>
          </cell>
        </row>
        <row r="238">
          <cell r="B238">
            <v>20301</v>
          </cell>
        </row>
        <row r="238">
          <cell r="D238">
            <v>0</v>
          </cell>
          <cell r="E238">
            <v>0</v>
          </cell>
          <cell r="F238">
            <v>0</v>
          </cell>
        </row>
        <row r="239">
          <cell r="B239">
            <v>2030101</v>
          </cell>
        </row>
        <row r="239">
          <cell r="D239">
            <v>0</v>
          </cell>
          <cell r="E239">
            <v>0</v>
          </cell>
          <cell r="F239">
            <v>0</v>
          </cell>
        </row>
        <row r="240">
          <cell r="B240">
            <v>2030102</v>
          </cell>
        </row>
        <row r="240">
          <cell r="E240">
            <v>0</v>
          </cell>
          <cell r="F240">
            <v>0</v>
          </cell>
        </row>
        <row r="241">
          <cell r="B241">
            <v>2030199</v>
          </cell>
        </row>
        <row r="241">
          <cell r="E241">
            <v>0</v>
          </cell>
          <cell r="F241">
            <v>0</v>
          </cell>
        </row>
        <row r="242">
          <cell r="B242">
            <v>20304</v>
          </cell>
        </row>
        <row r="242">
          <cell r="D242">
            <v>0</v>
          </cell>
          <cell r="E242">
            <v>0</v>
          </cell>
          <cell r="F242">
            <v>0</v>
          </cell>
        </row>
        <row r="243">
          <cell r="B243">
            <v>2030401</v>
          </cell>
        </row>
        <row r="243">
          <cell r="D243">
            <v>0</v>
          </cell>
          <cell r="E243">
            <v>0</v>
          </cell>
          <cell r="F243">
            <v>0</v>
          </cell>
        </row>
        <row r="244">
          <cell r="B244">
            <v>20305</v>
          </cell>
        </row>
        <row r="244">
          <cell r="D244">
            <v>0</v>
          </cell>
          <cell r="E244">
            <v>0</v>
          </cell>
          <cell r="F244">
            <v>0</v>
          </cell>
        </row>
        <row r="245">
          <cell r="B245">
            <v>2030501</v>
          </cell>
        </row>
        <row r="245">
          <cell r="D245">
            <v>0</v>
          </cell>
          <cell r="E245">
            <v>0</v>
          </cell>
          <cell r="F245">
            <v>0</v>
          </cell>
        </row>
        <row r="246">
          <cell r="B246">
            <v>20306</v>
          </cell>
        </row>
        <row r="246">
          <cell r="D246">
            <v>177</v>
          </cell>
          <cell r="E246">
            <v>142</v>
          </cell>
          <cell r="F246">
            <v>200</v>
          </cell>
        </row>
        <row r="247">
          <cell r="B247">
            <v>2030601</v>
          </cell>
        </row>
        <row r="247">
          <cell r="D247">
            <v>68</v>
          </cell>
          <cell r="E247">
            <v>73</v>
          </cell>
          <cell r="F247">
            <v>84</v>
          </cell>
        </row>
        <row r="248">
          <cell r="B248">
            <v>2030602</v>
          </cell>
        </row>
        <row r="248">
          <cell r="D248">
            <v>0</v>
          </cell>
          <cell r="E248">
            <v>0</v>
          </cell>
          <cell r="F248">
            <v>0</v>
          </cell>
        </row>
        <row r="249">
          <cell r="B249">
            <v>2030603</v>
          </cell>
        </row>
        <row r="249">
          <cell r="D249">
            <v>0</v>
          </cell>
          <cell r="E249">
            <v>0</v>
          </cell>
          <cell r="F249">
            <v>0</v>
          </cell>
        </row>
        <row r="250">
          <cell r="B250">
            <v>2030604</v>
          </cell>
        </row>
        <row r="250">
          <cell r="D250">
            <v>0</v>
          </cell>
          <cell r="E250">
            <v>0</v>
          </cell>
          <cell r="F250">
            <v>0</v>
          </cell>
        </row>
        <row r="251">
          <cell r="B251">
            <v>2030605</v>
          </cell>
        </row>
        <row r="251">
          <cell r="D251">
            <v>9</v>
          </cell>
          <cell r="E251">
            <v>0</v>
          </cell>
          <cell r="F251">
            <v>0</v>
          </cell>
        </row>
        <row r="252">
          <cell r="B252">
            <v>2030606</v>
          </cell>
        </row>
        <row r="252">
          <cell r="D252">
            <v>0</v>
          </cell>
          <cell r="E252">
            <v>0</v>
          </cell>
          <cell r="F252">
            <v>0</v>
          </cell>
        </row>
        <row r="253">
          <cell r="B253">
            <v>2030607</v>
          </cell>
        </row>
        <row r="253">
          <cell r="D253">
            <v>91</v>
          </cell>
          <cell r="E253">
            <v>47</v>
          </cell>
          <cell r="F253">
            <v>94</v>
          </cell>
        </row>
        <row r="254">
          <cell r="B254">
            <v>2030608</v>
          </cell>
        </row>
        <row r="254">
          <cell r="D254">
            <v>0</v>
          </cell>
          <cell r="E254">
            <v>0</v>
          </cell>
          <cell r="F254">
            <v>0</v>
          </cell>
        </row>
        <row r="255">
          <cell r="B255">
            <v>2030699</v>
          </cell>
        </row>
        <row r="255">
          <cell r="D255">
            <v>9</v>
          </cell>
          <cell r="E255">
            <v>22</v>
          </cell>
          <cell r="F255">
            <v>22</v>
          </cell>
        </row>
        <row r="256">
          <cell r="B256">
            <v>20399</v>
          </cell>
        </row>
        <row r="256">
          <cell r="D256">
            <v>0</v>
          </cell>
          <cell r="E256">
            <v>0</v>
          </cell>
          <cell r="F256">
            <v>0</v>
          </cell>
        </row>
        <row r="257">
          <cell r="B257">
            <v>2039999</v>
          </cell>
        </row>
        <row r="257">
          <cell r="D257">
            <v>0</v>
          </cell>
          <cell r="E257">
            <v>0</v>
          </cell>
          <cell r="F257">
            <v>0</v>
          </cell>
        </row>
        <row r="258">
          <cell r="B258">
            <v>204</v>
          </cell>
        </row>
        <row r="258">
          <cell r="D258">
            <v>8790</v>
          </cell>
          <cell r="E258">
            <v>8821</v>
          </cell>
          <cell r="F258">
            <v>9550</v>
          </cell>
        </row>
        <row r="259">
          <cell r="B259">
            <v>20401</v>
          </cell>
        </row>
        <row r="259">
          <cell r="D259">
            <v>22</v>
          </cell>
          <cell r="E259">
            <v>22</v>
          </cell>
          <cell r="F259">
            <v>7</v>
          </cell>
        </row>
        <row r="260">
          <cell r="B260">
            <v>2040101</v>
          </cell>
        </row>
        <row r="260">
          <cell r="D260">
            <v>0</v>
          </cell>
          <cell r="E260">
            <v>0</v>
          </cell>
          <cell r="F260">
            <v>0</v>
          </cell>
        </row>
        <row r="261">
          <cell r="B261">
            <v>2040199</v>
          </cell>
        </row>
        <row r="261">
          <cell r="D261">
            <v>22</v>
          </cell>
          <cell r="E261">
            <v>22</v>
          </cell>
          <cell r="F261">
            <v>7</v>
          </cell>
        </row>
        <row r="262">
          <cell r="B262">
            <v>20402</v>
          </cell>
        </row>
        <row r="262">
          <cell r="D262">
            <v>7923</v>
          </cell>
          <cell r="E262">
            <v>7756</v>
          </cell>
          <cell r="F262">
            <v>8396</v>
          </cell>
        </row>
        <row r="263">
          <cell r="B263">
            <v>2040201</v>
          </cell>
        </row>
        <row r="263">
          <cell r="D263">
            <v>6768</v>
          </cell>
          <cell r="E263">
            <v>6541</v>
          </cell>
          <cell r="F263">
            <v>6657</v>
          </cell>
        </row>
        <row r="264">
          <cell r="B264">
            <v>2040202</v>
          </cell>
        </row>
        <row r="264">
          <cell r="D264">
            <v>641</v>
          </cell>
          <cell r="E264">
            <v>846</v>
          </cell>
          <cell r="F264">
            <v>784</v>
          </cell>
        </row>
        <row r="265">
          <cell r="B265">
            <v>2040203</v>
          </cell>
        </row>
        <row r="265">
          <cell r="D265">
            <v>0</v>
          </cell>
          <cell r="E265">
            <v>0</v>
          </cell>
          <cell r="F265">
            <v>0</v>
          </cell>
        </row>
        <row r="266">
          <cell r="B266">
            <v>2040219</v>
          </cell>
        </row>
        <row r="266">
          <cell r="D266">
            <v>0</v>
          </cell>
          <cell r="E266">
            <v>0</v>
          </cell>
          <cell r="F266">
            <v>0</v>
          </cell>
        </row>
        <row r="267">
          <cell r="B267">
            <v>2040220</v>
          </cell>
        </row>
        <row r="267">
          <cell r="D267">
            <v>116</v>
          </cell>
          <cell r="E267">
            <v>128</v>
          </cell>
          <cell r="F267">
            <v>123</v>
          </cell>
        </row>
        <row r="268">
          <cell r="B268">
            <v>2040221</v>
          </cell>
        </row>
        <row r="268">
          <cell r="D268">
            <v>0</v>
          </cell>
          <cell r="E268">
            <v>0</v>
          </cell>
          <cell r="F268">
            <v>0</v>
          </cell>
        </row>
        <row r="269">
          <cell r="B269">
            <v>2040222</v>
          </cell>
        </row>
        <row r="269">
          <cell r="D269">
            <v>0</v>
          </cell>
          <cell r="E269">
            <v>0</v>
          </cell>
          <cell r="F269">
            <v>0</v>
          </cell>
        </row>
        <row r="270">
          <cell r="B270">
            <v>2040223</v>
          </cell>
        </row>
        <row r="270">
          <cell r="D270">
            <v>0</v>
          </cell>
          <cell r="E270">
            <v>0</v>
          </cell>
          <cell r="F270">
            <v>0</v>
          </cell>
        </row>
        <row r="271">
          <cell r="B271">
            <v>2040250</v>
          </cell>
        </row>
        <row r="271">
          <cell r="D271">
            <v>0</v>
          </cell>
          <cell r="E271">
            <v>0</v>
          </cell>
          <cell r="F271">
            <v>0</v>
          </cell>
        </row>
        <row r="272">
          <cell r="B272">
            <v>2040299</v>
          </cell>
        </row>
        <row r="272">
          <cell r="D272">
            <v>398</v>
          </cell>
          <cell r="E272">
            <v>241</v>
          </cell>
          <cell r="F272">
            <v>832</v>
          </cell>
        </row>
        <row r="273">
          <cell r="B273">
            <v>20403</v>
          </cell>
        </row>
        <row r="273">
          <cell r="D273">
            <v>0</v>
          </cell>
          <cell r="E273">
            <v>0</v>
          </cell>
          <cell r="F273">
            <v>0</v>
          </cell>
        </row>
        <row r="274">
          <cell r="B274">
            <v>2040301</v>
          </cell>
        </row>
        <row r="274">
          <cell r="D274">
            <v>0</v>
          </cell>
          <cell r="E274">
            <v>0</v>
          </cell>
          <cell r="F274">
            <v>0</v>
          </cell>
        </row>
        <row r="275">
          <cell r="B275">
            <v>2040302</v>
          </cell>
        </row>
        <row r="275">
          <cell r="D275">
            <v>0</v>
          </cell>
          <cell r="E275">
            <v>0</v>
          </cell>
          <cell r="F275">
            <v>0</v>
          </cell>
        </row>
        <row r="276">
          <cell r="B276">
            <v>2040303</v>
          </cell>
        </row>
        <row r="276">
          <cell r="D276">
            <v>0</v>
          </cell>
          <cell r="E276">
            <v>0</v>
          </cell>
          <cell r="F276">
            <v>0</v>
          </cell>
        </row>
        <row r="277">
          <cell r="B277">
            <v>2040304</v>
          </cell>
        </row>
        <row r="277">
          <cell r="D277">
            <v>0</v>
          </cell>
          <cell r="E277">
            <v>0</v>
          </cell>
          <cell r="F277">
            <v>0</v>
          </cell>
        </row>
        <row r="278">
          <cell r="B278">
            <v>2040350</v>
          </cell>
        </row>
        <row r="278">
          <cell r="D278">
            <v>0</v>
          </cell>
          <cell r="E278">
            <v>0</v>
          </cell>
          <cell r="F278">
            <v>0</v>
          </cell>
        </row>
        <row r="279">
          <cell r="B279">
            <v>2040399</v>
          </cell>
        </row>
        <row r="279">
          <cell r="D279">
            <v>0</v>
          </cell>
          <cell r="E279">
            <v>0</v>
          </cell>
          <cell r="F279">
            <v>0</v>
          </cell>
        </row>
        <row r="280">
          <cell r="B280">
            <v>20404</v>
          </cell>
        </row>
        <row r="280">
          <cell r="D280">
            <v>119</v>
          </cell>
          <cell r="E280">
            <v>80</v>
          </cell>
          <cell r="F280">
            <v>80</v>
          </cell>
        </row>
        <row r="281">
          <cell r="B281">
            <v>2040401</v>
          </cell>
        </row>
        <row r="281">
          <cell r="D281">
            <v>119</v>
          </cell>
          <cell r="E281">
            <v>80</v>
          </cell>
          <cell r="F281">
            <v>80</v>
          </cell>
        </row>
        <row r="282">
          <cell r="B282">
            <v>2040402</v>
          </cell>
        </row>
        <row r="282">
          <cell r="D282">
            <v>0</v>
          </cell>
          <cell r="E282">
            <v>0</v>
          </cell>
          <cell r="F282">
            <v>0</v>
          </cell>
        </row>
        <row r="283">
          <cell r="B283">
            <v>2040403</v>
          </cell>
        </row>
        <row r="283">
          <cell r="D283">
            <v>0</v>
          </cell>
          <cell r="E283">
            <v>0</v>
          </cell>
          <cell r="F283">
            <v>0</v>
          </cell>
        </row>
        <row r="284">
          <cell r="B284">
            <v>2040409</v>
          </cell>
        </row>
        <row r="284">
          <cell r="D284">
            <v>0</v>
          </cell>
          <cell r="E284">
            <v>0</v>
          </cell>
          <cell r="F284">
            <v>0</v>
          </cell>
        </row>
        <row r="285">
          <cell r="B285">
            <v>2040410</v>
          </cell>
        </row>
        <row r="285">
          <cell r="D285">
            <v>0</v>
          </cell>
          <cell r="E285">
            <v>0</v>
          </cell>
          <cell r="F285">
            <v>0</v>
          </cell>
        </row>
        <row r="286">
          <cell r="B286">
            <v>2040450</v>
          </cell>
        </row>
        <row r="286">
          <cell r="D286">
            <v>0</v>
          </cell>
          <cell r="E286">
            <v>0</v>
          </cell>
          <cell r="F286">
            <v>0</v>
          </cell>
        </row>
        <row r="287">
          <cell r="B287">
            <v>2040499</v>
          </cell>
        </row>
        <row r="287">
          <cell r="D287">
            <v>0</v>
          </cell>
          <cell r="E287">
            <v>0</v>
          </cell>
          <cell r="F287">
            <v>0</v>
          </cell>
        </row>
        <row r="288">
          <cell r="B288">
            <v>20405</v>
          </cell>
        </row>
        <row r="288">
          <cell r="D288">
            <v>157</v>
          </cell>
          <cell r="E288">
            <v>163</v>
          </cell>
          <cell r="F288">
            <v>163</v>
          </cell>
        </row>
        <row r="289">
          <cell r="B289">
            <v>2040501</v>
          </cell>
        </row>
        <row r="289">
          <cell r="D289">
            <v>122</v>
          </cell>
          <cell r="E289">
            <v>131</v>
          </cell>
          <cell r="F289">
            <v>131</v>
          </cell>
        </row>
        <row r="290">
          <cell r="B290">
            <v>2040502</v>
          </cell>
        </row>
        <row r="290">
          <cell r="D290">
            <v>0</v>
          </cell>
          <cell r="E290">
            <v>20</v>
          </cell>
          <cell r="F290">
            <v>0</v>
          </cell>
        </row>
        <row r="291">
          <cell r="B291">
            <v>2040503</v>
          </cell>
        </row>
        <row r="291">
          <cell r="D291">
            <v>0</v>
          </cell>
          <cell r="E291">
            <v>0</v>
          </cell>
          <cell r="F291">
            <v>0</v>
          </cell>
        </row>
        <row r="292">
          <cell r="B292">
            <v>2040504</v>
          </cell>
        </row>
        <row r="292">
          <cell r="D292">
            <v>0</v>
          </cell>
          <cell r="E292">
            <v>0</v>
          </cell>
          <cell r="F292">
            <v>0</v>
          </cell>
        </row>
        <row r="293">
          <cell r="B293">
            <v>2040505</v>
          </cell>
        </row>
        <row r="293">
          <cell r="D293">
            <v>0</v>
          </cell>
          <cell r="E293">
            <v>0</v>
          </cell>
          <cell r="F293">
            <v>0</v>
          </cell>
        </row>
        <row r="294">
          <cell r="B294">
            <v>2040506</v>
          </cell>
        </row>
        <row r="294">
          <cell r="D294">
            <v>0</v>
          </cell>
          <cell r="E294">
            <v>0</v>
          </cell>
          <cell r="F294">
            <v>0</v>
          </cell>
        </row>
        <row r="295">
          <cell r="B295">
            <v>2040550</v>
          </cell>
        </row>
        <row r="295">
          <cell r="D295">
            <v>0</v>
          </cell>
          <cell r="E295">
            <v>0</v>
          </cell>
          <cell r="F295">
            <v>0</v>
          </cell>
        </row>
        <row r="296">
          <cell r="B296">
            <v>2040599</v>
          </cell>
        </row>
        <row r="296">
          <cell r="D296">
            <v>35</v>
          </cell>
          <cell r="E296">
            <v>12</v>
          </cell>
          <cell r="F296">
            <v>32</v>
          </cell>
        </row>
        <row r="297">
          <cell r="B297">
            <v>20406</v>
          </cell>
        </row>
        <row r="297">
          <cell r="D297">
            <v>517</v>
          </cell>
          <cell r="E297">
            <v>691</v>
          </cell>
          <cell r="F297">
            <v>677</v>
          </cell>
        </row>
        <row r="298">
          <cell r="B298">
            <v>2040601</v>
          </cell>
        </row>
        <row r="298">
          <cell r="D298">
            <v>408</v>
          </cell>
          <cell r="E298">
            <v>383</v>
          </cell>
          <cell r="F298">
            <v>406</v>
          </cell>
        </row>
        <row r="299">
          <cell r="B299">
            <v>2040602</v>
          </cell>
        </row>
        <row r="299">
          <cell r="D299">
            <v>15</v>
          </cell>
          <cell r="E299">
            <v>23</v>
          </cell>
          <cell r="F299">
            <v>7</v>
          </cell>
        </row>
        <row r="300">
          <cell r="B300">
            <v>2040603</v>
          </cell>
        </row>
        <row r="300">
          <cell r="D300">
            <v>0</v>
          </cell>
          <cell r="E300">
            <v>0</v>
          </cell>
          <cell r="F300">
            <v>0</v>
          </cell>
        </row>
        <row r="301">
          <cell r="B301">
            <v>2040604</v>
          </cell>
        </row>
        <row r="301">
          <cell r="D301">
            <v>4</v>
          </cell>
          <cell r="E301">
            <v>26</v>
          </cell>
          <cell r="F301">
            <v>21</v>
          </cell>
        </row>
        <row r="302">
          <cell r="B302">
            <v>2040605</v>
          </cell>
        </row>
        <row r="302">
          <cell r="D302">
            <v>3</v>
          </cell>
          <cell r="E302">
            <v>28</v>
          </cell>
          <cell r="F302">
            <v>5</v>
          </cell>
        </row>
        <row r="303">
          <cell r="B303">
            <v>2040606</v>
          </cell>
        </row>
        <row r="303">
          <cell r="D303">
            <v>0</v>
          </cell>
          <cell r="E303">
            <v>0</v>
          </cell>
          <cell r="F303">
            <v>0</v>
          </cell>
        </row>
        <row r="304">
          <cell r="B304">
            <v>2040607</v>
          </cell>
        </row>
        <row r="304">
          <cell r="D304">
            <v>41</v>
          </cell>
          <cell r="E304">
            <v>65</v>
          </cell>
          <cell r="F304">
            <v>66</v>
          </cell>
        </row>
        <row r="305">
          <cell r="B305">
            <v>2040608</v>
          </cell>
        </row>
        <row r="305">
          <cell r="D305">
            <v>0</v>
          </cell>
          <cell r="E305">
            <v>0</v>
          </cell>
          <cell r="F305">
            <v>0</v>
          </cell>
        </row>
        <row r="306">
          <cell r="B306">
            <v>2040609</v>
          </cell>
        </row>
        <row r="306">
          <cell r="E306">
            <v>0</v>
          </cell>
          <cell r="F306">
            <v>0</v>
          </cell>
        </row>
        <row r="307">
          <cell r="B307">
            <v>2040610</v>
          </cell>
        </row>
        <row r="307">
          <cell r="D307">
            <v>20</v>
          </cell>
          <cell r="E307">
            <v>25</v>
          </cell>
          <cell r="F307">
            <v>38</v>
          </cell>
        </row>
        <row r="308">
          <cell r="B308">
            <v>2040611</v>
          </cell>
        </row>
        <row r="308">
          <cell r="E308">
            <v>0</v>
          </cell>
          <cell r="F308">
            <v>0</v>
          </cell>
        </row>
        <row r="309">
          <cell r="B309">
            <v>2040612</v>
          </cell>
        </row>
        <row r="309">
          <cell r="D309">
            <v>0</v>
          </cell>
          <cell r="E309">
            <v>11</v>
          </cell>
          <cell r="F309">
            <v>18</v>
          </cell>
        </row>
        <row r="310">
          <cell r="B310">
            <v>2040613</v>
          </cell>
        </row>
        <row r="310">
          <cell r="D310">
            <v>0</v>
          </cell>
          <cell r="E310">
            <v>0</v>
          </cell>
          <cell r="F310">
            <v>0</v>
          </cell>
        </row>
        <row r="311">
          <cell r="B311">
            <v>2040650</v>
          </cell>
        </row>
        <row r="311">
          <cell r="D311">
            <v>0</v>
          </cell>
          <cell r="E311">
            <v>0</v>
          </cell>
          <cell r="F311">
            <v>0</v>
          </cell>
        </row>
        <row r="312">
          <cell r="B312">
            <v>2040699</v>
          </cell>
        </row>
        <row r="312">
          <cell r="D312">
            <v>26</v>
          </cell>
          <cell r="E312">
            <v>130</v>
          </cell>
          <cell r="F312">
            <v>116</v>
          </cell>
        </row>
        <row r="313">
          <cell r="B313">
            <v>20407</v>
          </cell>
        </row>
        <row r="313">
          <cell r="D313">
            <v>0</v>
          </cell>
          <cell r="E313">
            <v>0</v>
          </cell>
          <cell r="F313">
            <v>0</v>
          </cell>
        </row>
        <row r="314">
          <cell r="B314">
            <v>2040701</v>
          </cell>
        </row>
        <row r="314">
          <cell r="D314">
            <v>0</v>
          </cell>
          <cell r="E314">
            <v>0</v>
          </cell>
          <cell r="F314">
            <v>0</v>
          </cell>
        </row>
        <row r="315">
          <cell r="B315">
            <v>2040702</v>
          </cell>
        </row>
        <row r="315">
          <cell r="D315">
            <v>0</v>
          </cell>
          <cell r="E315">
            <v>0</v>
          </cell>
          <cell r="F315">
            <v>0</v>
          </cell>
        </row>
        <row r="316">
          <cell r="B316">
            <v>2040703</v>
          </cell>
        </row>
        <row r="316">
          <cell r="D316">
            <v>0</v>
          </cell>
          <cell r="E316">
            <v>0</v>
          </cell>
          <cell r="F316">
            <v>0</v>
          </cell>
        </row>
        <row r="317">
          <cell r="B317">
            <v>2040704</v>
          </cell>
        </row>
        <row r="317">
          <cell r="D317">
            <v>0</v>
          </cell>
          <cell r="E317">
            <v>0</v>
          </cell>
          <cell r="F317">
            <v>0</v>
          </cell>
        </row>
        <row r="318">
          <cell r="B318">
            <v>2040705</v>
          </cell>
        </row>
        <row r="318">
          <cell r="D318">
            <v>0</v>
          </cell>
          <cell r="E318">
            <v>0</v>
          </cell>
          <cell r="F318">
            <v>0</v>
          </cell>
        </row>
        <row r="319">
          <cell r="B319">
            <v>2040706</v>
          </cell>
        </row>
        <row r="319">
          <cell r="D319">
            <v>0</v>
          </cell>
          <cell r="E319">
            <v>0</v>
          </cell>
          <cell r="F319">
            <v>0</v>
          </cell>
        </row>
        <row r="320">
          <cell r="B320">
            <v>2040707</v>
          </cell>
        </row>
        <row r="320">
          <cell r="D320">
            <v>0</v>
          </cell>
          <cell r="E320">
            <v>0</v>
          </cell>
          <cell r="F320">
            <v>0</v>
          </cell>
        </row>
        <row r="321">
          <cell r="B321">
            <v>2040750</v>
          </cell>
        </row>
        <row r="321">
          <cell r="D321">
            <v>0</v>
          </cell>
          <cell r="E321">
            <v>0</v>
          </cell>
          <cell r="F321">
            <v>0</v>
          </cell>
        </row>
        <row r="322">
          <cell r="B322">
            <v>2040799</v>
          </cell>
        </row>
        <row r="322">
          <cell r="D322">
            <v>0</v>
          </cell>
          <cell r="E322">
            <v>0</v>
          </cell>
          <cell r="F322">
            <v>0</v>
          </cell>
        </row>
        <row r="323">
          <cell r="B323">
            <v>20408</v>
          </cell>
        </row>
        <row r="323">
          <cell r="D323">
            <v>0</v>
          </cell>
          <cell r="E323">
            <v>0</v>
          </cell>
          <cell r="F323">
            <v>0</v>
          </cell>
        </row>
        <row r="324">
          <cell r="B324">
            <v>2040801</v>
          </cell>
        </row>
        <row r="324">
          <cell r="D324">
            <v>0</v>
          </cell>
          <cell r="E324">
            <v>0</v>
          </cell>
          <cell r="F324">
            <v>0</v>
          </cell>
        </row>
        <row r="325">
          <cell r="B325">
            <v>2040802</v>
          </cell>
        </row>
        <row r="325">
          <cell r="D325">
            <v>0</v>
          </cell>
          <cell r="E325">
            <v>0</v>
          </cell>
          <cell r="F325">
            <v>0</v>
          </cell>
        </row>
        <row r="326">
          <cell r="B326">
            <v>2040803</v>
          </cell>
        </row>
        <row r="326">
          <cell r="D326">
            <v>0</v>
          </cell>
          <cell r="E326">
            <v>0</v>
          </cell>
          <cell r="F326">
            <v>0</v>
          </cell>
        </row>
        <row r="327">
          <cell r="B327">
            <v>2040804</v>
          </cell>
        </row>
        <row r="327">
          <cell r="D327">
            <v>0</v>
          </cell>
          <cell r="E327">
            <v>0</v>
          </cell>
          <cell r="F327">
            <v>0</v>
          </cell>
        </row>
        <row r="328">
          <cell r="B328">
            <v>2040805</v>
          </cell>
        </row>
        <row r="328">
          <cell r="D328">
            <v>0</v>
          </cell>
          <cell r="E328">
            <v>0</v>
          </cell>
          <cell r="F328">
            <v>0</v>
          </cell>
        </row>
        <row r="329">
          <cell r="B329">
            <v>2040806</v>
          </cell>
        </row>
        <row r="329">
          <cell r="D329">
            <v>0</v>
          </cell>
          <cell r="E329">
            <v>0</v>
          </cell>
          <cell r="F329">
            <v>0</v>
          </cell>
        </row>
        <row r="330">
          <cell r="B330">
            <v>2040807</v>
          </cell>
        </row>
        <row r="330">
          <cell r="D330">
            <v>0</v>
          </cell>
          <cell r="E330">
            <v>0</v>
          </cell>
          <cell r="F330">
            <v>0</v>
          </cell>
        </row>
        <row r="331">
          <cell r="B331">
            <v>2040850</v>
          </cell>
        </row>
        <row r="331">
          <cell r="D331">
            <v>0</v>
          </cell>
          <cell r="E331">
            <v>0</v>
          </cell>
          <cell r="F331">
            <v>0</v>
          </cell>
        </row>
        <row r="332">
          <cell r="B332">
            <v>2040899</v>
          </cell>
        </row>
        <row r="332">
          <cell r="D332">
            <v>0</v>
          </cell>
          <cell r="E332">
            <v>0</v>
          </cell>
          <cell r="F332">
            <v>0</v>
          </cell>
        </row>
        <row r="333">
          <cell r="B333">
            <v>20409</v>
          </cell>
        </row>
        <row r="333">
          <cell r="D333">
            <v>0</v>
          </cell>
          <cell r="E333">
            <v>0</v>
          </cell>
          <cell r="F333">
            <v>0</v>
          </cell>
        </row>
        <row r="334">
          <cell r="B334">
            <v>2040901</v>
          </cell>
        </row>
        <row r="334">
          <cell r="D334">
            <v>0</v>
          </cell>
          <cell r="E334">
            <v>0</v>
          </cell>
          <cell r="F334">
            <v>0</v>
          </cell>
        </row>
        <row r="335">
          <cell r="B335">
            <v>2040902</v>
          </cell>
        </row>
        <row r="335">
          <cell r="D335">
            <v>0</v>
          </cell>
          <cell r="E335">
            <v>0</v>
          </cell>
          <cell r="F335">
            <v>0</v>
          </cell>
        </row>
        <row r="336">
          <cell r="B336">
            <v>2040903</v>
          </cell>
        </row>
        <row r="336">
          <cell r="D336">
            <v>0</v>
          </cell>
          <cell r="E336">
            <v>0</v>
          </cell>
          <cell r="F336">
            <v>0</v>
          </cell>
        </row>
        <row r="337">
          <cell r="B337">
            <v>2040904</v>
          </cell>
        </row>
        <row r="337">
          <cell r="D337">
            <v>0</v>
          </cell>
          <cell r="E337">
            <v>0</v>
          </cell>
          <cell r="F337">
            <v>0</v>
          </cell>
        </row>
        <row r="338">
          <cell r="B338">
            <v>2040905</v>
          </cell>
        </row>
        <row r="338">
          <cell r="D338">
            <v>0</v>
          </cell>
          <cell r="E338">
            <v>0</v>
          </cell>
          <cell r="F338">
            <v>0</v>
          </cell>
        </row>
        <row r="339">
          <cell r="B339">
            <v>2040950</v>
          </cell>
        </row>
        <row r="339">
          <cell r="D339">
            <v>0</v>
          </cell>
          <cell r="E339">
            <v>0</v>
          </cell>
          <cell r="F339">
            <v>0</v>
          </cell>
        </row>
        <row r="340">
          <cell r="B340">
            <v>2040999</v>
          </cell>
        </row>
        <row r="340">
          <cell r="D340">
            <v>0</v>
          </cell>
          <cell r="E340">
            <v>0</v>
          </cell>
          <cell r="F340">
            <v>0</v>
          </cell>
        </row>
        <row r="341">
          <cell r="B341">
            <v>20410</v>
          </cell>
        </row>
        <row r="341">
          <cell r="D341">
            <v>0</v>
          </cell>
          <cell r="E341">
            <v>0</v>
          </cell>
          <cell r="F341">
            <v>0</v>
          </cell>
        </row>
        <row r="342">
          <cell r="B342">
            <v>2041001</v>
          </cell>
        </row>
        <row r="342">
          <cell r="D342">
            <v>0</v>
          </cell>
          <cell r="E342">
            <v>0</v>
          </cell>
          <cell r="F342">
            <v>0</v>
          </cell>
        </row>
        <row r="343">
          <cell r="B343">
            <v>2041002</v>
          </cell>
        </row>
        <row r="343">
          <cell r="D343">
            <v>0</v>
          </cell>
          <cell r="E343">
            <v>0</v>
          </cell>
          <cell r="F343">
            <v>0</v>
          </cell>
        </row>
        <row r="344">
          <cell r="B344">
            <v>2041006</v>
          </cell>
        </row>
        <row r="344">
          <cell r="D344">
            <v>0</v>
          </cell>
          <cell r="E344">
            <v>0</v>
          </cell>
          <cell r="F344">
            <v>0</v>
          </cell>
        </row>
        <row r="345">
          <cell r="B345">
            <v>2041007</v>
          </cell>
        </row>
        <row r="345">
          <cell r="D345">
            <v>0</v>
          </cell>
          <cell r="E345">
            <v>0</v>
          </cell>
          <cell r="F345">
            <v>0</v>
          </cell>
        </row>
        <row r="346">
          <cell r="B346">
            <v>2041099</v>
          </cell>
        </row>
        <row r="346">
          <cell r="D346">
            <v>0</v>
          </cell>
          <cell r="E346">
            <v>0</v>
          </cell>
          <cell r="F346">
            <v>0</v>
          </cell>
        </row>
        <row r="347">
          <cell r="B347">
            <v>20499</v>
          </cell>
        </row>
        <row r="347">
          <cell r="D347">
            <v>52</v>
          </cell>
          <cell r="E347">
            <v>109</v>
          </cell>
          <cell r="F347">
            <v>227</v>
          </cell>
        </row>
        <row r="348">
          <cell r="B348">
            <v>2049902</v>
          </cell>
        </row>
        <row r="348">
          <cell r="D348">
            <v>0</v>
          </cell>
          <cell r="E348">
            <v>0</v>
          </cell>
          <cell r="F348">
            <v>0</v>
          </cell>
        </row>
        <row r="349">
          <cell r="B349">
            <v>2049999</v>
          </cell>
        </row>
        <row r="349">
          <cell r="D349">
            <v>52</v>
          </cell>
          <cell r="E349">
            <v>109</v>
          </cell>
          <cell r="F349">
            <v>227</v>
          </cell>
        </row>
        <row r="350">
          <cell r="B350">
            <v>205</v>
          </cell>
        </row>
        <row r="350">
          <cell r="D350">
            <v>43402</v>
          </cell>
          <cell r="E350">
            <v>34663</v>
          </cell>
          <cell r="F350">
            <v>33155</v>
          </cell>
        </row>
        <row r="351">
          <cell r="B351">
            <v>20501</v>
          </cell>
        </row>
        <row r="351">
          <cell r="D351">
            <v>599</v>
          </cell>
          <cell r="E351">
            <v>698</v>
          </cell>
          <cell r="F351">
            <v>669</v>
          </cell>
        </row>
        <row r="352">
          <cell r="B352">
            <v>2050101</v>
          </cell>
        </row>
        <row r="352">
          <cell r="D352">
            <v>184</v>
          </cell>
          <cell r="E352">
            <v>151</v>
          </cell>
          <cell r="F352">
            <v>157</v>
          </cell>
        </row>
        <row r="353">
          <cell r="B353">
            <v>2050102</v>
          </cell>
        </row>
        <row r="353">
          <cell r="D353">
            <v>0</v>
          </cell>
          <cell r="E353">
            <v>0</v>
          </cell>
          <cell r="F353">
            <v>0</v>
          </cell>
        </row>
        <row r="354">
          <cell r="B354">
            <v>2050103</v>
          </cell>
        </row>
        <row r="354">
          <cell r="D354">
            <v>0</v>
          </cell>
          <cell r="E354">
            <v>0</v>
          </cell>
          <cell r="F354">
            <v>0</v>
          </cell>
        </row>
        <row r="355">
          <cell r="B355">
            <v>2050199</v>
          </cell>
        </row>
        <row r="355">
          <cell r="D355">
            <v>415</v>
          </cell>
          <cell r="E355">
            <v>547</v>
          </cell>
          <cell r="F355">
            <v>512</v>
          </cell>
        </row>
        <row r="356">
          <cell r="B356">
            <v>20502</v>
          </cell>
        </row>
        <row r="356">
          <cell r="D356">
            <v>39940</v>
          </cell>
          <cell r="E356">
            <v>32319</v>
          </cell>
          <cell r="F356">
            <v>30222</v>
          </cell>
        </row>
        <row r="357">
          <cell r="B357">
            <v>2050201</v>
          </cell>
        </row>
        <row r="357">
          <cell r="D357">
            <v>2525</v>
          </cell>
          <cell r="E357">
            <v>2922</v>
          </cell>
          <cell r="F357">
            <v>2690</v>
          </cell>
        </row>
        <row r="358">
          <cell r="B358">
            <v>2050202</v>
          </cell>
        </row>
        <row r="358">
          <cell r="D358">
            <v>13620</v>
          </cell>
          <cell r="E358">
            <v>12941</v>
          </cell>
          <cell r="F358">
            <v>13353</v>
          </cell>
        </row>
        <row r="359">
          <cell r="B359">
            <v>2050203</v>
          </cell>
        </row>
        <row r="359">
          <cell r="D359">
            <v>7205</v>
          </cell>
          <cell r="E359">
            <v>6358</v>
          </cell>
          <cell r="F359">
            <v>6500</v>
          </cell>
        </row>
        <row r="360">
          <cell r="B360">
            <v>2050204</v>
          </cell>
        </row>
        <row r="360">
          <cell r="D360">
            <v>2850</v>
          </cell>
          <cell r="E360">
            <v>2775</v>
          </cell>
          <cell r="F360">
            <v>2873</v>
          </cell>
        </row>
        <row r="361">
          <cell r="B361">
            <v>2050205</v>
          </cell>
        </row>
        <row r="361">
          <cell r="D361">
            <v>0</v>
          </cell>
          <cell r="E361">
            <v>0</v>
          </cell>
          <cell r="F361">
            <v>18</v>
          </cell>
        </row>
        <row r="362">
          <cell r="B362">
            <v>2050206</v>
          </cell>
        </row>
        <row r="362">
          <cell r="E362">
            <v>0</v>
          </cell>
          <cell r="F362">
            <v>0</v>
          </cell>
        </row>
        <row r="363">
          <cell r="B363">
            <v>2050207</v>
          </cell>
        </row>
        <row r="363">
          <cell r="E363">
            <v>0</v>
          </cell>
          <cell r="F363">
            <v>0</v>
          </cell>
        </row>
        <row r="364">
          <cell r="B364">
            <v>2050299</v>
          </cell>
        </row>
        <row r="364">
          <cell r="D364">
            <v>13740</v>
          </cell>
          <cell r="E364">
            <v>7323</v>
          </cell>
          <cell r="F364">
            <v>4788</v>
          </cell>
        </row>
        <row r="365">
          <cell r="B365">
            <v>20503</v>
          </cell>
        </row>
        <row r="365">
          <cell r="D365">
            <v>1121</v>
          </cell>
          <cell r="E365">
            <v>1243</v>
          </cell>
          <cell r="F365">
            <v>1329</v>
          </cell>
        </row>
        <row r="366">
          <cell r="B366">
            <v>2050301</v>
          </cell>
        </row>
        <row r="366">
          <cell r="D366">
            <v>0</v>
          </cell>
          <cell r="E366">
            <v>0</v>
          </cell>
          <cell r="F366">
            <v>0</v>
          </cell>
        </row>
        <row r="367">
          <cell r="B367">
            <v>2050302</v>
          </cell>
        </row>
        <row r="367">
          <cell r="D367">
            <v>1121</v>
          </cell>
          <cell r="E367">
            <v>1243</v>
          </cell>
          <cell r="F367">
            <v>1329</v>
          </cell>
        </row>
        <row r="368">
          <cell r="B368">
            <v>2050303</v>
          </cell>
        </row>
        <row r="368">
          <cell r="D368">
            <v>0</v>
          </cell>
          <cell r="E368">
            <v>0</v>
          </cell>
          <cell r="F368">
            <v>0</v>
          </cell>
        </row>
        <row r="369">
          <cell r="B369">
            <v>2050305</v>
          </cell>
        </row>
        <row r="369">
          <cell r="D369">
            <v>0</v>
          </cell>
          <cell r="E369">
            <v>0</v>
          </cell>
          <cell r="F369">
            <v>0</v>
          </cell>
        </row>
        <row r="370">
          <cell r="B370">
            <v>2050399</v>
          </cell>
        </row>
        <row r="370">
          <cell r="D370">
            <v>0</v>
          </cell>
          <cell r="E370">
            <v>0</v>
          </cell>
          <cell r="F370">
            <v>0</v>
          </cell>
        </row>
        <row r="371">
          <cell r="B371">
            <v>20504</v>
          </cell>
        </row>
        <row r="371">
          <cell r="D371">
            <v>0</v>
          </cell>
          <cell r="E371">
            <v>0</v>
          </cell>
          <cell r="F371">
            <v>0</v>
          </cell>
        </row>
        <row r="372">
          <cell r="B372">
            <v>2050401</v>
          </cell>
        </row>
        <row r="372">
          <cell r="D372">
            <v>0</v>
          </cell>
          <cell r="E372">
            <v>0</v>
          </cell>
          <cell r="F372">
            <v>0</v>
          </cell>
        </row>
        <row r="373">
          <cell r="B373">
            <v>2050402</v>
          </cell>
        </row>
        <row r="373">
          <cell r="D373">
            <v>0</v>
          </cell>
          <cell r="E373">
            <v>0</v>
          </cell>
          <cell r="F373">
            <v>0</v>
          </cell>
        </row>
        <row r="374">
          <cell r="B374">
            <v>2050403</v>
          </cell>
        </row>
        <row r="374">
          <cell r="D374">
            <v>0</v>
          </cell>
          <cell r="E374">
            <v>0</v>
          </cell>
          <cell r="F374">
            <v>0</v>
          </cell>
        </row>
        <row r="375">
          <cell r="B375">
            <v>2050404</v>
          </cell>
        </row>
        <row r="375">
          <cell r="D375">
            <v>0</v>
          </cell>
          <cell r="E375">
            <v>0</v>
          </cell>
          <cell r="F375">
            <v>0</v>
          </cell>
        </row>
        <row r="376">
          <cell r="B376">
            <v>2050499</v>
          </cell>
        </row>
        <row r="376">
          <cell r="D376">
            <v>0</v>
          </cell>
          <cell r="E376">
            <v>0</v>
          </cell>
          <cell r="F376">
            <v>0</v>
          </cell>
        </row>
        <row r="377">
          <cell r="B377">
            <v>20505</v>
          </cell>
        </row>
        <row r="377">
          <cell r="D377">
            <v>0</v>
          </cell>
          <cell r="E377">
            <v>0</v>
          </cell>
          <cell r="F377">
            <v>0</v>
          </cell>
        </row>
        <row r="378">
          <cell r="B378">
            <v>2050501</v>
          </cell>
        </row>
        <row r="378">
          <cell r="D378">
            <v>0</v>
          </cell>
          <cell r="E378">
            <v>0</v>
          </cell>
          <cell r="F378">
            <v>0</v>
          </cell>
        </row>
        <row r="379">
          <cell r="B379">
            <v>2050502</v>
          </cell>
        </row>
        <row r="379">
          <cell r="D379">
            <v>0</v>
          </cell>
          <cell r="E379">
            <v>0</v>
          </cell>
          <cell r="F379">
            <v>0</v>
          </cell>
        </row>
        <row r="380">
          <cell r="B380">
            <v>2050599</v>
          </cell>
        </row>
        <row r="380">
          <cell r="D380">
            <v>0</v>
          </cell>
          <cell r="E380">
            <v>0</v>
          </cell>
          <cell r="F380">
            <v>0</v>
          </cell>
        </row>
        <row r="381">
          <cell r="B381">
            <v>20506</v>
          </cell>
        </row>
        <row r="381">
          <cell r="D381">
            <v>0</v>
          </cell>
          <cell r="E381">
            <v>0</v>
          </cell>
          <cell r="F381">
            <v>0</v>
          </cell>
        </row>
        <row r="382">
          <cell r="B382">
            <v>2050601</v>
          </cell>
        </row>
        <row r="382">
          <cell r="D382">
            <v>0</v>
          </cell>
          <cell r="E382">
            <v>0</v>
          </cell>
          <cell r="F382">
            <v>0</v>
          </cell>
        </row>
        <row r="383">
          <cell r="B383">
            <v>2050602</v>
          </cell>
        </row>
        <row r="383">
          <cell r="D383">
            <v>0</v>
          </cell>
          <cell r="E383">
            <v>0</v>
          </cell>
          <cell r="F383">
            <v>0</v>
          </cell>
        </row>
        <row r="384">
          <cell r="B384">
            <v>2050699</v>
          </cell>
        </row>
        <row r="384">
          <cell r="D384">
            <v>0</v>
          </cell>
          <cell r="E384">
            <v>0</v>
          </cell>
          <cell r="F384">
            <v>0</v>
          </cell>
        </row>
        <row r="385">
          <cell r="B385">
            <v>20507</v>
          </cell>
        </row>
        <row r="385">
          <cell r="D385">
            <v>5</v>
          </cell>
          <cell r="E385">
            <v>3</v>
          </cell>
          <cell r="F385">
            <v>3</v>
          </cell>
        </row>
        <row r="386">
          <cell r="B386">
            <v>2050701</v>
          </cell>
        </row>
        <row r="386">
          <cell r="D386">
            <v>0</v>
          </cell>
          <cell r="E386">
            <v>3</v>
          </cell>
          <cell r="F386">
            <v>3</v>
          </cell>
        </row>
        <row r="387">
          <cell r="B387">
            <v>2050702</v>
          </cell>
        </row>
        <row r="387">
          <cell r="D387">
            <v>0</v>
          </cell>
          <cell r="E387">
            <v>0</v>
          </cell>
          <cell r="F387">
            <v>0</v>
          </cell>
        </row>
        <row r="388">
          <cell r="B388">
            <v>2050799</v>
          </cell>
        </row>
        <row r="388">
          <cell r="D388">
            <v>5</v>
          </cell>
          <cell r="E388">
            <v>0</v>
          </cell>
          <cell r="F388">
            <v>0</v>
          </cell>
        </row>
        <row r="389">
          <cell r="B389">
            <v>20508</v>
          </cell>
        </row>
        <row r="389">
          <cell r="D389">
            <v>331</v>
          </cell>
          <cell r="E389">
            <v>235</v>
          </cell>
          <cell r="F389">
            <v>745</v>
          </cell>
        </row>
        <row r="390">
          <cell r="B390">
            <v>2050801</v>
          </cell>
        </row>
        <row r="390">
          <cell r="D390">
            <v>13</v>
          </cell>
          <cell r="E390">
            <v>0</v>
          </cell>
          <cell r="F390">
            <v>0</v>
          </cell>
        </row>
        <row r="391">
          <cell r="B391">
            <v>2050802</v>
          </cell>
        </row>
        <row r="391">
          <cell r="D391">
            <v>314</v>
          </cell>
          <cell r="E391">
            <v>235</v>
          </cell>
          <cell r="F391">
            <v>745</v>
          </cell>
        </row>
        <row r="392">
          <cell r="B392">
            <v>2050803</v>
          </cell>
        </row>
        <row r="392">
          <cell r="D392">
            <v>0</v>
          </cell>
          <cell r="E392">
            <v>0</v>
          </cell>
          <cell r="F392">
            <v>0</v>
          </cell>
        </row>
        <row r="393">
          <cell r="B393">
            <v>2050804</v>
          </cell>
        </row>
        <row r="393">
          <cell r="D393">
            <v>0</v>
          </cell>
          <cell r="E393">
            <v>0</v>
          </cell>
          <cell r="F393">
            <v>0</v>
          </cell>
        </row>
        <row r="394">
          <cell r="B394">
            <v>2050899</v>
          </cell>
        </row>
        <row r="394">
          <cell r="D394">
            <v>4</v>
          </cell>
          <cell r="E394">
            <v>0</v>
          </cell>
          <cell r="F394">
            <v>0</v>
          </cell>
        </row>
        <row r="395">
          <cell r="B395">
            <v>20509</v>
          </cell>
        </row>
        <row r="395">
          <cell r="D395">
            <v>0</v>
          </cell>
          <cell r="E395">
            <v>0</v>
          </cell>
          <cell r="F395">
            <v>0</v>
          </cell>
        </row>
        <row r="396">
          <cell r="B396">
            <v>2050901</v>
          </cell>
        </row>
        <row r="396">
          <cell r="D396">
            <v>0</v>
          </cell>
          <cell r="E396">
            <v>0</v>
          </cell>
          <cell r="F396">
            <v>0</v>
          </cell>
        </row>
        <row r="397">
          <cell r="B397">
            <v>2050902</v>
          </cell>
        </row>
        <row r="397">
          <cell r="D397">
            <v>0</v>
          </cell>
          <cell r="E397">
            <v>0</v>
          </cell>
          <cell r="F397">
            <v>0</v>
          </cell>
        </row>
        <row r="398">
          <cell r="B398">
            <v>2050903</v>
          </cell>
        </row>
        <row r="398">
          <cell r="D398">
            <v>0</v>
          </cell>
          <cell r="E398">
            <v>0</v>
          </cell>
          <cell r="F398">
            <v>0</v>
          </cell>
        </row>
        <row r="399">
          <cell r="B399">
            <v>2050904</v>
          </cell>
        </row>
        <row r="399">
          <cell r="D399">
            <v>0</v>
          </cell>
          <cell r="E399">
            <v>0</v>
          </cell>
          <cell r="F399">
            <v>0</v>
          </cell>
        </row>
        <row r="400">
          <cell r="B400">
            <v>2050905</v>
          </cell>
        </row>
        <row r="400">
          <cell r="D400">
            <v>0</v>
          </cell>
          <cell r="E400">
            <v>0</v>
          </cell>
          <cell r="F400">
            <v>0</v>
          </cell>
        </row>
        <row r="401">
          <cell r="B401">
            <v>2050999</v>
          </cell>
        </row>
        <row r="401">
          <cell r="D401">
            <v>0</v>
          </cell>
          <cell r="E401">
            <v>0</v>
          </cell>
          <cell r="F401">
            <v>0</v>
          </cell>
        </row>
        <row r="402">
          <cell r="B402">
            <v>20599</v>
          </cell>
        </row>
        <row r="402">
          <cell r="D402">
            <v>1406</v>
          </cell>
          <cell r="E402">
            <v>165</v>
          </cell>
          <cell r="F402">
            <v>187</v>
          </cell>
        </row>
        <row r="403">
          <cell r="B403">
            <v>2059999</v>
          </cell>
        </row>
        <row r="403">
          <cell r="D403">
            <v>1406</v>
          </cell>
          <cell r="E403">
            <v>165</v>
          </cell>
          <cell r="F403">
            <v>187</v>
          </cell>
        </row>
        <row r="404">
          <cell r="B404">
            <v>206</v>
          </cell>
        </row>
        <row r="404">
          <cell r="D404">
            <v>916</v>
          </cell>
          <cell r="E404">
            <v>1928</v>
          </cell>
          <cell r="F404">
            <v>802</v>
          </cell>
        </row>
        <row r="405">
          <cell r="B405">
            <v>20601</v>
          </cell>
        </row>
        <row r="405">
          <cell r="D405">
            <v>64</v>
          </cell>
          <cell r="E405">
            <v>66</v>
          </cell>
          <cell r="F405">
            <v>73</v>
          </cell>
        </row>
        <row r="406">
          <cell r="B406">
            <v>2060101</v>
          </cell>
        </row>
        <row r="406">
          <cell r="D406">
            <v>64</v>
          </cell>
          <cell r="E406">
            <v>66</v>
          </cell>
          <cell r="F406">
            <v>73</v>
          </cell>
        </row>
        <row r="407">
          <cell r="B407">
            <v>2060102</v>
          </cell>
        </row>
        <row r="407">
          <cell r="D407">
            <v>0</v>
          </cell>
          <cell r="E407">
            <v>0</v>
          </cell>
          <cell r="F407">
            <v>0</v>
          </cell>
        </row>
        <row r="408">
          <cell r="B408">
            <v>2060103</v>
          </cell>
        </row>
        <row r="408">
          <cell r="D408">
            <v>0</v>
          </cell>
          <cell r="E408">
            <v>0</v>
          </cell>
          <cell r="F408">
            <v>0</v>
          </cell>
        </row>
        <row r="409">
          <cell r="B409">
            <v>2060199</v>
          </cell>
        </row>
        <row r="409">
          <cell r="D409">
            <v>0</v>
          </cell>
          <cell r="E409">
            <v>0</v>
          </cell>
          <cell r="F409">
            <v>0</v>
          </cell>
        </row>
        <row r="410">
          <cell r="B410">
            <v>20602</v>
          </cell>
        </row>
        <row r="410">
          <cell r="D410">
            <v>0</v>
          </cell>
          <cell r="E410">
            <v>475</v>
          </cell>
          <cell r="F410">
            <v>0</v>
          </cell>
        </row>
        <row r="411">
          <cell r="B411">
            <v>2060201</v>
          </cell>
        </row>
        <row r="411">
          <cell r="D411">
            <v>0</v>
          </cell>
          <cell r="E411">
            <v>0</v>
          </cell>
          <cell r="F411">
            <v>0</v>
          </cell>
        </row>
        <row r="412">
          <cell r="B412">
            <v>2060203</v>
          </cell>
        </row>
        <row r="412">
          <cell r="D412">
            <v>0</v>
          </cell>
          <cell r="E412">
            <v>0</v>
          </cell>
          <cell r="F412">
            <v>0</v>
          </cell>
        </row>
        <row r="413">
          <cell r="B413">
            <v>2060204</v>
          </cell>
        </row>
        <row r="413">
          <cell r="D413">
            <v>0</v>
          </cell>
          <cell r="E413">
            <v>0</v>
          </cell>
          <cell r="F413">
            <v>0</v>
          </cell>
        </row>
        <row r="414">
          <cell r="B414">
            <v>2060205</v>
          </cell>
        </row>
        <row r="414">
          <cell r="D414">
            <v>0</v>
          </cell>
          <cell r="E414">
            <v>0</v>
          </cell>
          <cell r="F414">
            <v>0</v>
          </cell>
        </row>
        <row r="415">
          <cell r="B415">
            <v>2060206</v>
          </cell>
        </row>
        <row r="415">
          <cell r="D415">
            <v>0</v>
          </cell>
          <cell r="E415">
            <v>0</v>
          </cell>
          <cell r="F415">
            <v>0</v>
          </cell>
        </row>
        <row r="416">
          <cell r="B416">
            <v>2060207</v>
          </cell>
        </row>
        <row r="416">
          <cell r="D416">
            <v>0</v>
          </cell>
          <cell r="E416">
            <v>0</v>
          </cell>
          <cell r="F416">
            <v>0</v>
          </cell>
        </row>
        <row r="417">
          <cell r="B417">
            <v>2060208</v>
          </cell>
        </row>
        <row r="417">
          <cell r="D417">
            <v>0</v>
          </cell>
          <cell r="E417">
            <v>0</v>
          </cell>
          <cell r="F417">
            <v>0</v>
          </cell>
        </row>
        <row r="418">
          <cell r="B418">
            <v>2060299</v>
          </cell>
        </row>
        <row r="418">
          <cell r="D418">
            <v>0</v>
          </cell>
          <cell r="E418">
            <v>475</v>
          </cell>
          <cell r="F418">
            <v>0</v>
          </cell>
        </row>
        <row r="419">
          <cell r="B419">
            <v>20603</v>
          </cell>
        </row>
        <row r="419">
          <cell r="D419">
            <v>0</v>
          </cell>
          <cell r="E419">
            <v>0</v>
          </cell>
          <cell r="F419">
            <v>0</v>
          </cell>
        </row>
        <row r="420">
          <cell r="B420">
            <v>2060301</v>
          </cell>
        </row>
        <row r="420">
          <cell r="D420">
            <v>0</v>
          </cell>
          <cell r="E420">
            <v>0</v>
          </cell>
          <cell r="F420">
            <v>0</v>
          </cell>
        </row>
        <row r="421">
          <cell r="B421">
            <v>2060302</v>
          </cell>
        </row>
        <row r="421">
          <cell r="D421">
            <v>0</v>
          </cell>
          <cell r="E421">
            <v>0</v>
          </cell>
          <cell r="F421">
            <v>0</v>
          </cell>
        </row>
        <row r="422">
          <cell r="B422">
            <v>2060303</v>
          </cell>
        </row>
        <row r="422">
          <cell r="D422">
            <v>0</v>
          </cell>
          <cell r="E422">
            <v>0</v>
          </cell>
          <cell r="F422">
            <v>0</v>
          </cell>
        </row>
        <row r="423">
          <cell r="B423">
            <v>2060304</v>
          </cell>
        </row>
        <row r="423">
          <cell r="D423">
            <v>0</v>
          </cell>
          <cell r="E423">
            <v>0</v>
          </cell>
          <cell r="F423">
            <v>0</v>
          </cell>
        </row>
        <row r="424">
          <cell r="B424">
            <v>2060399</v>
          </cell>
        </row>
        <row r="424">
          <cell r="D424">
            <v>0</v>
          </cell>
          <cell r="E424">
            <v>0</v>
          </cell>
          <cell r="F424">
            <v>0</v>
          </cell>
        </row>
        <row r="425">
          <cell r="B425">
            <v>20604</v>
          </cell>
        </row>
        <row r="425">
          <cell r="D425">
            <v>0</v>
          </cell>
          <cell r="E425">
            <v>168</v>
          </cell>
          <cell r="F425">
            <v>54</v>
          </cell>
        </row>
        <row r="426">
          <cell r="B426">
            <v>2060401</v>
          </cell>
        </row>
        <row r="426">
          <cell r="D426">
            <v>0</v>
          </cell>
          <cell r="E426">
            <v>0</v>
          </cell>
          <cell r="F426">
            <v>0</v>
          </cell>
        </row>
        <row r="427">
          <cell r="B427">
            <v>2060404</v>
          </cell>
        </row>
        <row r="427">
          <cell r="D427">
            <v>0</v>
          </cell>
          <cell r="E427">
            <v>0</v>
          </cell>
          <cell r="F427">
            <v>0</v>
          </cell>
        </row>
        <row r="428">
          <cell r="B428">
            <v>2060405</v>
          </cell>
        </row>
        <row r="428">
          <cell r="D428">
            <v>0</v>
          </cell>
          <cell r="E428">
            <v>0</v>
          </cell>
          <cell r="F428">
            <v>0</v>
          </cell>
        </row>
        <row r="429">
          <cell r="B429">
            <v>2060499</v>
          </cell>
        </row>
        <row r="429">
          <cell r="D429">
            <v>0</v>
          </cell>
          <cell r="E429">
            <v>168</v>
          </cell>
          <cell r="F429">
            <v>54</v>
          </cell>
        </row>
        <row r="430">
          <cell r="B430">
            <v>20605</v>
          </cell>
        </row>
        <row r="430">
          <cell r="D430">
            <v>0</v>
          </cell>
          <cell r="E430">
            <v>0</v>
          </cell>
          <cell r="F430">
            <v>0</v>
          </cell>
        </row>
        <row r="431">
          <cell r="B431">
            <v>2060501</v>
          </cell>
        </row>
        <row r="431">
          <cell r="D431">
            <v>0</v>
          </cell>
          <cell r="E431">
            <v>0</v>
          </cell>
          <cell r="F431">
            <v>0</v>
          </cell>
        </row>
        <row r="432">
          <cell r="B432">
            <v>2060502</v>
          </cell>
        </row>
        <row r="432">
          <cell r="D432">
            <v>0</v>
          </cell>
          <cell r="E432">
            <v>0</v>
          </cell>
          <cell r="F432">
            <v>0</v>
          </cell>
        </row>
        <row r="433">
          <cell r="B433">
            <v>2060503</v>
          </cell>
        </row>
        <row r="433">
          <cell r="D433">
            <v>0</v>
          </cell>
          <cell r="E433">
            <v>0</v>
          </cell>
          <cell r="F433">
            <v>0</v>
          </cell>
        </row>
        <row r="434">
          <cell r="B434">
            <v>2060599</v>
          </cell>
        </row>
        <row r="434">
          <cell r="D434">
            <v>0</v>
          </cell>
          <cell r="E434">
            <v>0</v>
          </cell>
          <cell r="F434">
            <v>0</v>
          </cell>
        </row>
        <row r="435">
          <cell r="B435">
            <v>20606</v>
          </cell>
        </row>
        <row r="435">
          <cell r="D435">
            <v>0</v>
          </cell>
          <cell r="E435">
            <v>0</v>
          </cell>
          <cell r="F435">
            <v>0</v>
          </cell>
        </row>
        <row r="436">
          <cell r="B436">
            <v>2060601</v>
          </cell>
        </row>
        <row r="436">
          <cell r="D436">
            <v>0</v>
          </cell>
          <cell r="E436">
            <v>0</v>
          </cell>
          <cell r="F436">
            <v>0</v>
          </cell>
        </row>
        <row r="437">
          <cell r="B437">
            <v>2060602</v>
          </cell>
        </row>
        <row r="437">
          <cell r="D437">
            <v>0</v>
          </cell>
          <cell r="E437">
            <v>0</v>
          </cell>
          <cell r="F437">
            <v>0</v>
          </cell>
        </row>
        <row r="438">
          <cell r="B438">
            <v>2060603</v>
          </cell>
        </row>
        <row r="438">
          <cell r="D438">
            <v>0</v>
          </cell>
          <cell r="E438">
            <v>0</v>
          </cell>
          <cell r="F438">
            <v>0</v>
          </cell>
        </row>
        <row r="439">
          <cell r="B439">
            <v>2060699</v>
          </cell>
        </row>
        <row r="439">
          <cell r="D439">
            <v>0</v>
          </cell>
          <cell r="E439">
            <v>0</v>
          </cell>
          <cell r="F439">
            <v>0</v>
          </cell>
        </row>
        <row r="440">
          <cell r="B440">
            <v>20607</v>
          </cell>
        </row>
        <row r="440">
          <cell r="D440">
            <v>10</v>
          </cell>
          <cell r="E440">
            <v>99</v>
          </cell>
          <cell r="F440">
            <v>70</v>
          </cell>
        </row>
        <row r="441">
          <cell r="B441">
            <v>2060701</v>
          </cell>
        </row>
        <row r="441">
          <cell r="D441">
            <v>0</v>
          </cell>
          <cell r="E441">
            <v>0</v>
          </cell>
          <cell r="F441">
            <v>0</v>
          </cell>
        </row>
        <row r="442">
          <cell r="B442">
            <v>2060702</v>
          </cell>
        </row>
        <row r="442">
          <cell r="D442">
            <v>4</v>
          </cell>
          <cell r="E442">
            <v>74</v>
          </cell>
          <cell r="F442">
            <v>70</v>
          </cell>
        </row>
        <row r="443">
          <cell r="B443">
            <v>2060703</v>
          </cell>
        </row>
        <row r="443">
          <cell r="D443">
            <v>0</v>
          </cell>
          <cell r="E443">
            <v>0</v>
          </cell>
          <cell r="F443">
            <v>0</v>
          </cell>
        </row>
        <row r="444">
          <cell r="B444">
            <v>2060704</v>
          </cell>
        </row>
        <row r="444">
          <cell r="D444">
            <v>0</v>
          </cell>
          <cell r="E444">
            <v>0</v>
          </cell>
          <cell r="F444">
            <v>0</v>
          </cell>
        </row>
        <row r="445">
          <cell r="B445">
            <v>2060705</v>
          </cell>
        </row>
        <row r="445">
          <cell r="D445">
            <v>0</v>
          </cell>
          <cell r="E445">
            <v>0</v>
          </cell>
          <cell r="F445">
            <v>0</v>
          </cell>
        </row>
        <row r="446">
          <cell r="B446">
            <v>2060799</v>
          </cell>
        </row>
        <row r="446">
          <cell r="D446">
            <v>6</v>
          </cell>
          <cell r="E446">
            <v>25</v>
          </cell>
          <cell r="F446">
            <v>0</v>
          </cell>
        </row>
        <row r="447">
          <cell r="B447">
            <v>20608</v>
          </cell>
        </row>
        <row r="447">
          <cell r="D447">
            <v>0</v>
          </cell>
          <cell r="E447">
            <v>0</v>
          </cell>
          <cell r="F447">
            <v>0</v>
          </cell>
        </row>
        <row r="448">
          <cell r="B448">
            <v>2060801</v>
          </cell>
        </row>
        <row r="448">
          <cell r="D448">
            <v>0</v>
          </cell>
          <cell r="E448">
            <v>0</v>
          </cell>
          <cell r="F448">
            <v>0</v>
          </cell>
        </row>
        <row r="449">
          <cell r="B449">
            <v>2060802</v>
          </cell>
        </row>
        <row r="449">
          <cell r="D449">
            <v>0</v>
          </cell>
          <cell r="E449">
            <v>0</v>
          </cell>
          <cell r="F449">
            <v>0</v>
          </cell>
        </row>
        <row r="450">
          <cell r="B450">
            <v>2060899</v>
          </cell>
        </row>
        <row r="450">
          <cell r="D450">
            <v>0</v>
          </cell>
          <cell r="E450">
            <v>0</v>
          </cell>
          <cell r="F450">
            <v>0</v>
          </cell>
        </row>
        <row r="451">
          <cell r="B451">
            <v>20609</v>
          </cell>
        </row>
        <row r="451">
          <cell r="D451">
            <v>0</v>
          </cell>
          <cell r="E451">
            <v>0</v>
          </cell>
          <cell r="F451">
            <v>0</v>
          </cell>
        </row>
        <row r="452">
          <cell r="B452">
            <v>2060901</v>
          </cell>
        </row>
        <row r="452">
          <cell r="D452">
            <v>0</v>
          </cell>
          <cell r="E452">
            <v>0</v>
          </cell>
          <cell r="F452">
            <v>0</v>
          </cell>
        </row>
        <row r="453">
          <cell r="B453">
            <v>2060902</v>
          </cell>
        </row>
        <row r="453">
          <cell r="D453">
            <v>0</v>
          </cell>
          <cell r="E453">
            <v>0</v>
          </cell>
          <cell r="F453">
            <v>0</v>
          </cell>
        </row>
        <row r="454">
          <cell r="B454">
            <v>2060999</v>
          </cell>
        </row>
        <row r="454">
          <cell r="D454">
            <v>0</v>
          </cell>
          <cell r="E454">
            <v>0</v>
          </cell>
          <cell r="F454">
            <v>0</v>
          </cell>
        </row>
        <row r="455">
          <cell r="B455">
            <v>20699</v>
          </cell>
        </row>
        <row r="455">
          <cell r="D455">
            <v>842</v>
          </cell>
          <cell r="E455">
            <v>1120</v>
          </cell>
          <cell r="F455">
            <v>605</v>
          </cell>
        </row>
        <row r="456">
          <cell r="B456">
            <v>2069901</v>
          </cell>
        </row>
        <row r="456">
          <cell r="D456">
            <v>0</v>
          </cell>
          <cell r="E456">
            <v>0</v>
          </cell>
          <cell r="F456">
            <v>0</v>
          </cell>
        </row>
        <row r="457">
          <cell r="B457">
            <v>2069902</v>
          </cell>
        </row>
        <row r="457">
          <cell r="D457">
            <v>0</v>
          </cell>
          <cell r="E457">
            <v>0</v>
          </cell>
          <cell r="F457">
            <v>0</v>
          </cell>
        </row>
        <row r="458">
          <cell r="B458">
            <v>2069903</v>
          </cell>
        </row>
        <row r="458">
          <cell r="D458">
            <v>0</v>
          </cell>
          <cell r="E458">
            <v>0</v>
          </cell>
          <cell r="F458">
            <v>0</v>
          </cell>
        </row>
        <row r="459">
          <cell r="B459">
            <v>2069999</v>
          </cell>
        </row>
        <row r="459">
          <cell r="D459">
            <v>842</v>
          </cell>
          <cell r="E459">
            <v>1120</v>
          </cell>
          <cell r="F459">
            <v>605</v>
          </cell>
        </row>
        <row r="460">
          <cell r="B460">
            <v>207</v>
          </cell>
        </row>
        <row r="460">
          <cell r="D460">
            <v>2696</v>
          </cell>
          <cell r="E460">
            <v>3339</v>
          </cell>
          <cell r="F460">
            <v>2376</v>
          </cell>
        </row>
        <row r="461">
          <cell r="B461">
            <v>20701</v>
          </cell>
        </row>
        <row r="461">
          <cell r="D461">
            <v>1060</v>
          </cell>
          <cell r="E461">
            <v>1467</v>
          </cell>
          <cell r="F461">
            <v>1088</v>
          </cell>
        </row>
        <row r="462">
          <cell r="B462">
            <v>2070101</v>
          </cell>
        </row>
        <row r="462">
          <cell r="D462">
            <v>336</v>
          </cell>
          <cell r="E462">
            <v>337</v>
          </cell>
          <cell r="F462">
            <v>341</v>
          </cell>
        </row>
        <row r="463">
          <cell r="B463">
            <v>2070102</v>
          </cell>
        </row>
        <row r="463">
          <cell r="D463">
            <v>0</v>
          </cell>
          <cell r="E463">
            <v>0</v>
          </cell>
          <cell r="F463">
            <v>0</v>
          </cell>
        </row>
        <row r="464">
          <cell r="B464">
            <v>2070103</v>
          </cell>
        </row>
        <row r="464">
          <cell r="D464">
            <v>0</v>
          </cell>
          <cell r="E464">
            <v>0</v>
          </cell>
          <cell r="F464">
            <v>0</v>
          </cell>
        </row>
        <row r="465">
          <cell r="B465">
            <v>2070104</v>
          </cell>
        </row>
        <row r="465">
          <cell r="D465">
            <v>90</v>
          </cell>
          <cell r="E465">
            <v>103</v>
          </cell>
          <cell r="F465">
            <v>99</v>
          </cell>
        </row>
        <row r="466">
          <cell r="B466">
            <v>2070105</v>
          </cell>
        </row>
        <row r="466">
          <cell r="D466">
            <v>0</v>
          </cell>
          <cell r="E466">
            <v>0</v>
          </cell>
          <cell r="F466">
            <v>0</v>
          </cell>
        </row>
        <row r="467">
          <cell r="B467">
            <v>2070106</v>
          </cell>
        </row>
        <row r="467">
          <cell r="D467">
            <v>0</v>
          </cell>
          <cell r="E467">
            <v>0</v>
          </cell>
          <cell r="F467">
            <v>0</v>
          </cell>
        </row>
        <row r="468">
          <cell r="B468">
            <v>2070107</v>
          </cell>
        </row>
        <row r="468">
          <cell r="D468">
            <v>0</v>
          </cell>
          <cell r="E468">
            <v>0</v>
          </cell>
          <cell r="F468">
            <v>0</v>
          </cell>
        </row>
        <row r="469">
          <cell r="B469">
            <v>2070108</v>
          </cell>
        </row>
        <row r="469">
          <cell r="D469">
            <v>0</v>
          </cell>
          <cell r="E469">
            <v>93</v>
          </cell>
          <cell r="F469">
            <v>36</v>
          </cell>
        </row>
        <row r="470">
          <cell r="B470">
            <v>2070109</v>
          </cell>
        </row>
        <row r="470">
          <cell r="D470">
            <v>307</v>
          </cell>
          <cell r="E470">
            <v>335</v>
          </cell>
          <cell r="F470">
            <v>312</v>
          </cell>
        </row>
        <row r="471">
          <cell r="B471">
            <v>2070110</v>
          </cell>
        </row>
        <row r="471">
          <cell r="D471">
            <v>0</v>
          </cell>
          <cell r="E471">
            <v>20</v>
          </cell>
          <cell r="F471">
            <v>20</v>
          </cell>
        </row>
        <row r="472">
          <cell r="B472">
            <v>2070111</v>
          </cell>
        </row>
        <row r="472">
          <cell r="D472">
            <v>0</v>
          </cell>
          <cell r="E472">
            <v>7</v>
          </cell>
          <cell r="F472">
            <v>1</v>
          </cell>
        </row>
        <row r="473">
          <cell r="B473">
            <v>2070112</v>
          </cell>
        </row>
        <row r="473">
          <cell r="D473">
            <v>0</v>
          </cell>
          <cell r="E473">
            <v>25</v>
          </cell>
          <cell r="F473">
            <v>15</v>
          </cell>
        </row>
        <row r="474">
          <cell r="B474">
            <v>2070113</v>
          </cell>
        </row>
        <row r="474">
          <cell r="D474">
            <v>0</v>
          </cell>
          <cell r="E474">
            <v>0</v>
          </cell>
          <cell r="F474">
            <v>0</v>
          </cell>
        </row>
        <row r="475">
          <cell r="B475">
            <v>2070114</v>
          </cell>
        </row>
        <row r="475">
          <cell r="D475">
            <v>0</v>
          </cell>
          <cell r="E475">
            <v>147</v>
          </cell>
          <cell r="F475">
            <v>117</v>
          </cell>
        </row>
        <row r="476">
          <cell r="B476">
            <v>2070199</v>
          </cell>
        </row>
        <row r="476">
          <cell r="D476">
            <v>327</v>
          </cell>
          <cell r="E476">
            <v>400</v>
          </cell>
          <cell r="F476">
            <v>147</v>
          </cell>
        </row>
        <row r="477">
          <cell r="B477">
            <v>20702</v>
          </cell>
        </row>
        <row r="477">
          <cell r="D477">
            <v>956</v>
          </cell>
          <cell r="E477">
            <v>992</v>
          </cell>
          <cell r="F477">
            <v>900</v>
          </cell>
        </row>
        <row r="478">
          <cell r="B478">
            <v>2070201</v>
          </cell>
        </row>
        <row r="478">
          <cell r="D478">
            <v>353</v>
          </cell>
          <cell r="E478">
            <v>556</v>
          </cell>
          <cell r="F478">
            <v>563</v>
          </cell>
        </row>
        <row r="479">
          <cell r="B479">
            <v>2070202</v>
          </cell>
        </row>
        <row r="479">
          <cell r="D479">
            <v>0</v>
          </cell>
          <cell r="E479">
            <v>0</v>
          </cell>
          <cell r="F479">
            <v>0</v>
          </cell>
        </row>
        <row r="480">
          <cell r="B480">
            <v>2070203</v>
          </cell>
        </row>
        <row r="480">
          <cell r="D480">
            <v>0</v>
          </cell>
          <cell r="E480">
            <v>0</v>
          </cell>
          <cell r="F480">
            <v>0</v>
          </cell>
        </row>
        <row r="481">
          <cell r="B481">
            <v>2070204</v>
          </cell>
        </row>
        <row r="481">
          <cell r="D481">
            <v>120</v>
          </cell>
          <cell r="E481">
            <v>84</v>
          </cell>
          <cell r="F481">
            <v>9</v>
          </cell>
        </row>
        <row r="482">
          <cell r="B482">
            <v>2070205</v>
          </cell>
        </row>
        <row r="482">
          <cell r="D482">
            <v>388</v>
          </cell>
          <cell r="E482">
            <v>258</v>
          </cell>
          <cell r="F482">
            <v>265</v>
          </cell>
        </row>
        <row r="483">
          <cell r="B483">
            <v>2070206</v>
          </cell>
        </row>
        <row r="483">
          <cell r="D483">
            <v>0</v>
          </cell>
          <cell r="E483">
            <v>0</v>
          </cell>
          <cell r="F483">
            <v>0</v>
          </cell>
        </row>
        <row r="484">
          <cell r="B484">
            <v>2070299</v>
          </cell>
        </row>
        <row r="484">
          <cell r="D484">
            <v>95</v>
          </cell>
          <cell r="E484">
            <v>94</v>
          </cell>
          <cell r="F484">
            <v>63</v>
          </cell>
        </row>
        <row r="485">
          <cell r="B485">
            <v>20703</v>
          </cell>
        </row>
        <row r="485">
          <cell r="D485">
            <v>90</v>
          </cell>
          <cell r="E485">
            <v>175</v>
          </cell>
          <cell r="F485">
            <v>70</v>
          </cell>
        </row>
        <row r="486">
          <cell r="B486">
            <v>2070301</v>
          </cell>
        </row>
        <row r="486">
          <cell r="D486">
            <v>0</v>
          </cell>
          <cell r="E486">
            <v>0</v>
          </cell>
          <cell r="F486">
            <v>0</v>
          </cell>
        </row>
        <row r="487">
          <cell r="B487">
            <v>2070302</v>
          </cell>
        </row>
        <row r="487">
          <cell r="D487">
            <v>0</v>
          </cell>
          <cell r="E487">
            <v>0</v>
          </cell>
          <cell r="F487">
            <v>0</v>
          </cell>
        </row>
        <row r="488">
          <cell r="B488">
            <v>2070303</v>
          </cell>
        </row>
        <row r="488">
          <cell r="D488">
            <v>0</v>
          </cell>
          <cell r="E488">
            <v>0</v>
          </cell>
          <cell r="F488">
            <v>0</v>
          </cell>
        </row>
        <row r="489">
          <cell r="B489">
            <v>2070304</v>
          </cell>
        </row>
        <row r="489">
          <cell r="D489">
            <v>0</v>
          </cell>
          <cell r="E489">
            <v>0</v>
          </cell>
          <cell r="F489">
            <v>0</v>
          </cell>
        </row>
        <row r="490">
          <cell r="B490">
            <v>2070305</v>
          </cell>
        </row>
        <row r="490">
          <cell r="D490">
            <v>5</v>
          </cell>
          <cell r="E490">
            <v>0</v>
          </cell>
          <cell r="F490">
            <v>0</v>
          </cell>
        </row>
        <row r="491">
          <cell r="B491">
            <v>2070306</v>
          </cell>
        </row>
        <row r="491">
          <cell r="D491">
            <v>0</v>
          </cell>
          <cell r="E491">
            <v>0</v>
          </cell>
          <cell r="F491">
            <v>0</v>
          </cell>
        </row>
        <row r="492">
          <cell r="B492">
            <v>2070307</v>
          </cell>
        </row>
        <row r="492">
          <cell r="D492">
            <v>0</v>
          </cell>
          <cell r="E492">
            <v>0</v>
          </cell>
          <cell r="F492">
            <v>0</v>
          </cell>
        </row>
        <row r="493">
          <cell r="B493">
            <v>2070308</v>
          </cell>
        </row>
        <row r="493">
          <cell r="D493">
            <v>0</v>
          </cell>
          <cell r="E493">
            <v>0</v>
          </cell>
          <cell r="F493">
            <v>0</v>
          </cell>
        </row>
        <row r="494">
          <cell r="B494">
            <v>2070309</v>
          </cell>
        </row>
        <row r="494">
          <cell r="D494">
            <v>0</v>
          </cell>
          <cell r="E494">
            <v>0</v>
          </cell>
          <cell r="F494">
            <v>0</v>
          </cell>
        </row>
        <row r="495">
          <cell r="B495">
            <v>2070399</v>
          </cell>
        </row>
        <row r="495">
          <cell r="D495">
            <v>85</v>
          </cell>
          <cell r="E495">
            <v>175</v>
          </cell>
          <cell r="F495">
            <v>70</v>
          </cell>
        </row>
        <row r="496">
          <cell r="B496">
            <v>20706</v>
          </cell>
        </row>
        <row r="496">
          <cell r="D496">
            <v>7</v>
          </cell>
          <cell r="E496">
            <v>7</v>
          </cell>
          <cell r="F496">
            <v>7</v>
          </cell>
        </row>
        <row r="497">
          <cell r="B497">
            <v>2070601</v>
          </cell>
        </row>
        <row r="497">
          <cell r="D497">
            <v>0</v>
          </cell>
          <cell r="E497">
            <v>0</v>
          </cell>
          <cell r="F497">
            <v>0</v>
          </cell>
        </row>
        <row r="498">
          <cell r="B498">
            <v>2070602</v>
          </cell>
        </row>
        <row r="498">
          <cell r="D498">
            <v>0</v>
          </cell>
          <cell r="E498">
            <v>0</v>
          </cell>
          <cell r="F498">
            <v>0</v>
          </cell>
        </row>
        <row r="499">
          <cell r="B499">
            <v>2070603</v>
          </cell>
        </row>
        <row r="499">
          <cell r="D499">
            <v>0</v>
          </cell>
          <cell r="E499">
            <v>0</v>
          </cell>
          <cell r="F499">
            <v>0</v>
          </cell>
        </row>
        <row r="500">
          <cell r="B500">
            <v>2070604</v>
          </cell>
        </row>
        <row r="500">
          <cell r="D500">
            <v>0</v>
          </cell>
          <cell r="E500">
            <v>0</v>
          </cell>
          <cell r="F500">
            <v>0</v>
          </cell>
        </row>
        <row r="501">
          <cell r="B501">
            <v>2070605</v>
          </cell>
        </row>
        <row r="501">
          <cell r="D501">
            <v>0</v>
          </cell>
          <cell r="E501">
            <v>0</v>
          </cell>
          <cell r="F501">
            <v>0</v>
          </cell>
        </row>
        <row r="502">
          <cell r="B502">
            <v>2070606</v>
          </cell>
        </row>
        <row r="502">
          <cell r="D502">
            <v>0</v>
          </cell>
          <cell r="E502">
            <v>0</v>
          </cell>
          <cell r="F502">
            <v>0</v>
          </cell>
        </row>
        <row r="503">
          <cell r="B503">
            <v>2070607</v>
          </cell>
        </row>
        <row r="503">
          <cell r="D503">
            <v>7</v>
          </cell>
          <cell r="E503">
            <v>7</v>
          </cell>
          <cell r="F503">
            <v>7</v>
          </cell>
        </row>
        <row r="504">
          <cell r="B504">
            <v>2070699</v>
          </cell>
        </row>
        <row r="504">
          <cell r="D504">
            <v>0</v>
          </cell>
          <cell r="E504">
            <v>0</v>
          </cell>
          <cell r="F504">
            <v>0</v>
          </cell>
        </row>
        <row r="505">
          <cell r="B505">
            <v>20708</v>
          </cell>
        </row>
        <row r="505">
          <cell r="D505">
            <v>563</v>
          </cell>
          <cell r="E505">
            <v>485</v>
          </cell>
          <cell r="F505">
            <v>136</v>
          </cell>
        </row>
        <row r="506">
          <cell r="B506">
            <v>2070801</v>
          </cell>
        </row>
        <row r="506">
          <cell r="D506">
            <v>0</v>
          </cell>
          <cell r="E506">
            <v>0</v>
          </cell>
          <cell r="F506">
            <v>0</v>
          </cell>
        </row>
        <row r="507">
          <cell r="B507">
            <v>2070802</v>
          </cell>
        </row>
        <row r="507">
          <cell r="D507">
            <v>0</v>
          </cell>
          <cell r="E507">
            <v>0</v>
          </cell>
          <cell r="F507">
            <v>0</v>
          </cell>
        </row>
        <row r="508">
          <cell r="B508">
            <v>2070803</v>
          </cell>
        </row>
        <row r="508">
          <cell r="D508">
            <v>0</v>
          </cell>
          <cell r="E508">
            <v>0</v>
          </cell>
          <cell r="F508">
            <v>0</v>
          </cell>
        </row>
        <row r="509">
          <cell r="B509">
            <v>2070804</v>
          </cell>
        </row>
        <row r="509">
          <cell r="E509">
            <v>0</v>
          </cell>
          <cell r="F509">
            <v>0</v>
          </cell>
        </row>
        <row r="510">
          <cell r="B510">
            <v>2070805</v>
          </cell>
        </row>
        <row r="510">
          <cell r="E510">
            <v>0</v>
          </cell>
          <cell r="F510">
            <v>0</v>
          </cell>
        </row>
        <row r="511">
          <cell r="B511">
            <v>2070806</v>
          </cell>
        </row>
        <row r="511">
          <cell r="D511">
            <v>0</v>
          </cell>
          <cell r="E511">
            <v>0</v>
          </cell>
          <cell r="F511">
            <v>0</v>
          </cell>
        </row>
        <row r="512">
          <cell r="B512">
            <v>2070807</v>
          </cell>
        </row>
        <row r="512">
          <cell r="D512">
            <v>0</v>
          </cell>
          <cell r="E512">
            <v>0</v>
          </cell>
          <cell r="F512">
            <v>0</v>
          </cell>
        </row>
        <row r="513">
          <cell r="B513">
            <v>2070808</v>
          </cell>
        </row>
        <row r="513">
          <cell r="D513">
            <v>556</v>
          </cell>
          <cell r="E513">
            <v>452</v>
          </cell>
          <cell r="F513">
            <v>129</v>
          </cell>
        </row>
        <row r="514">
          <cell r="B514">
            <v>2070899</v>
          </cell>
        </row>
        <row r="514">
          <cell r="D514">
            <v>7</v>
          </cell>
          <cell r="E514">
            <v>33</v>
          </cell>
          <cell r="F514">
            <v>7</v>
          </cell>
        </row>
        <row r="515">
          <cell r="B515">
            <v>20799</v>
          </cell>
        </row>
        <row r="515">
          <cell r="D515">
            <v>20</v>
          </cell>
          <cell r="E515">
            <v>213</v>
          </cell>
          <cell r="F515">
            <v>175</v>
          </cell>
        </row>
        <row r="516">
          <cell r="B516">
            <v>2079902</v>
          </cell>
        </row>
        <row r="516">
          <cell r="D516">
            <v>0</v>
          </cell>
          <cell r="E516">
            <v>0</v>
          </cell>
          <cell r="F516">
            <v>0</v>
          </cell>
        </row>
        <row r="517">
          <cell r="B517">
            <v>2079903</v>
          </cell>
        </row>
        <row r="517">
          <cell r="D517">
            <v>20</v>
          </cell>
          <cell r="E517">
            <v>0</v>
          </cell>
          <cell r="F517">
            <v>0</v>
          </cell>
        </row>
        <row r="518">
          <cell r="B518">
            <v>2079999</v>
          </cell>
        </row>
        <row r="518">
          <cell r="D518">
            <v>0</v>
          </cell>
          <cell r="E518">
            <v>213</v>
          </cell>
          <cell r="F518">
            <v>175</v>
          </cell>
        </row>
        <row r="519">
          <cell r="B519">
            <v>208</v>
          </cell>
        </row>
        <row r="519">
          <cell r="D519">
            <v>28657</v>
          </cell>
          <cell r="E519">
            <v>36089</v>
          </cell>
          <cell r="F519">
            <v>37281</v>
          </cell>
        </row>
        <row r="520">
          <cell r="B520">
            <v>20801</v>
          </cell>
        </row>
        <row r="520">
          <cell r="D520">
            <v>1070</v>
          </cell>
          <cell r="E520">
            <v>1023</v>
          </cell>
          <cell r="F520">
            <v>1116</v>
          </cell>
        </row>
        <row r="521">
          <cell r="B521">
            <v>2080101</v>
          </cell>
        </row>
        <row r="521">
          <cell r="D521">
            <v>309</v>
          </cell>
          <cell r="E521">
            <v>284</v>
          </cell>
          <cell r="F521">
            <v>276</v>
          </cell>
        </row>
        <row r="522">
          <cell r="B522">
            <v>2080102</v>
          </cell>
        </row>
        <row r="522">
          <cell r="D522">
            <v>0</v>
          </cell>
          <cell r="E522">
            <v>0</v>
          </cell>
          <cell r="F522">
            <v>0</v>
          </cell>
        </row>
        <row r="523">
          <cell r="B523">
            <v>2080103</v>
          </cell>
        </row>
        <row r="523">
          <cell r="D523">
            <v>0</v>
          </cell>
          <cell r="E523">
            <v>0</v>
          </cell>
          <cell r="F523">
            <v>0</v>
          </cell>
        </row>
        <row r="524">
          <cell r="B524">
            <v>2080104</v>
          </cell>
        </row>
        <row r="524">
          <cell r="D524">
            <v>26</v>
          </cell>
          <cell r="E524">
            <v>29</v>
          </cell>
          <cell r="F524">
            <v>24</v>
          </cell>
        </row>
        <row r="525">
          <cell r="B525">
            <v>2080105</v>
          </cell>
        </row>
        <row r="525">
          <cell r="D525">
            <v>7</v>
          </cell>
          <cell r="E525">
            <v>4</v>
          </cell>
          <cell r="F525">
            <v>4</v>
          </cell>
        </row>
        <row r="526">
          <cell r="B526">
            <v>2080106</v>
          </cell>
        </row>
        <row r="526">
          <cell r="D526">
            <v>0</v>
          </cell>
          <cell r="E526">
            <v>0</v>
          </cell>
          <cell r="F526">
            <v>0</v>
          </cell>
        </row>
        <row r="527">
          <cell r="B527">
            <v>2080107</v>
          </cell>
        </row>
        <row r="527">
          <cell r="D527">
            <v>2</v>
          </cell>
          <cell r="E527">
            <v>0</v>
          </cell>
          <cell r="F527">
            <v>0</v>
          </cell>
        </row>
        <row r="528">
          <cell r="B528">
            <v>2080108</v>
          </cell>
        </row>
        <row r="528">
          <cell r="D528">
            <v>0</v>
          </cell>
          <cell r="E528">
            <v>0</v>
          </cell>
          <cell r="F528">
            <v>0</v>
          </cell>
        </row>
        <row r="529">
          <cell r="B529">
            <v>2080109</v>
          </cell>
        </row>
        <row r="529">
          <cell r="D529">
            <v>613</v>
          </cell>
          <cell r="E529">
            <v>543</v>
          </cell>
          <cell r="F529">
            <v>522</v>
          </cell>
        </row>
        <row r="530">
          <cell r="B530">
            <v>2080110</v>
          </cell>
        </row>
        <row r="530">
          <cell r="D530">
            <v>0</v>
          </cell>
          <cell r="E530">
            <v>0</v>
          </cell>
          <cell r="F530">
            <v>0</v>
          </cell>
        </row>
        <row r="531">
          <cell r="B531">
            <v>2080111</v>
          </cell>
        </row>
        <row r="531">
          <cell r="D531">
            <v>0</v>
          </cell>
          <cell r="E531">
            <v>0</v>
          </cell>
          <cell r="F531">
            <v>0</v>
          </cell>
        </row>
        <row r="532">
          <cell r="B532">
            <v>2080112</v>
          </cell>
        </row>
        <row r="532">
          <cell r="D532">
            <v>0</v>
          </cell>
          <cell r="E532">
            <v>9</v>
          </cell>
          <cell r="F532">
            <v>2</v>
          </cell>
        </row>
        <row r="533">
          <cell r="B533">
            <v>2080113</v>
          </cell>
        </row>
        <row r="533">
          <cell r="D533">
            <v>0</v>
          </cell>
          <cell r="E533">
            <v>0</v>
          </cell>
          <cell r="F533">
            <v>0</v>
          </cell>
        </row>
        <row r="534">
          <cell r="B534">
            <v>2080114</v>
          </cell>
        </row>
        <row r="534">
          <cell r="D534">
            <v>0</v>
          </cell>
          <cell r="E534">
            <v>0</v>
          </cell>
          <cell r="F534">
            <v>0</v>
          </cell>
        </row>
        <row r="535">
          <cell r="B535">
            <v>2080115</v>
          </cell>
        </row>
        <row r="535">
          <cell r="D535">
            <v>0</v>
          </cell>
          <cell r="E535">
            <v>0</v>
          </cell>
          <cell r="F535">
            <v>0</v>
          </cell>
        </row>
        <row r="536">
          <cell r="B536">
            <v>2080116</v>
          </cell>
        </row>
        <row r="536">
          <cell r="D536">
            <v>0</v>
          </cell>
          <cell r="E536">
            <v>0</v>
          </cell>
          <cell r="F536">
            <v>0</v>
          </cell>
        </row>
        <row r="537">
          <cell r="B537">
            <v>2080150</v>
          </cell>
        </row>
        <row r="537">
          <cell r="D537">
            <v>0</v>
          </cell>
          <cell r="E537">
            <v>95</v>
          </cell>
          <cell r="F537">
            <v>104</v>
          </cell>
        </row>
        <row r="538">
          <cell r="B538">
            <v>2080199</v>
          </cell>
        </row>
        <row r="538">
          <cell r="D538">
            <v>113</v>
          </cell>
          <cell r="E538">
            <v>59</v>
          </cell>
          <cell r="F538">
            <v>184</v>
          </cell>
        </row>
        <row r="539">
          <cell r="B539">
            <v>20802</v>
          </cell>
        </row>
        <row r="539">
          <cell r="D539">
            <v>420</v>
          </cell>
          <cell r="E539">
            <v>438</v>
          </cell>
          <cell r="F539">
            <v>401</v>
          </cell>
        </row>
        <row r="540">
          <cell r="B540">
            <v>2080201</v>
          </cell>
        </row>
        <row r="540">
          <cell r="D540">
            <v>154</v>
          </cell>
          <cell r="E540">
            <v>159</v>
          </cell>
          <cell r="F540">
            <v>161</v>
          </cell>
        </row>
        <row r="541">
          <cell r="B541">
            <v>2080202</v>
          </cell>
        </row>
        <row r="541">
          <cell r="D541">
            <v>0</v>
          </cell>
          <cell r="E541">
            <v>0</v>
          </cell>
          <cell r="F541">
            <v>0</v>
          </cell>
        </row>
        <row r="542">
          <cell r="B542">
            <v>2080203</v>
          </cell>
        </row>
        <row r="542">
          <cell r="D542">
            <v>0</v>
          </cell>
          <cell r="E542">
            <v>0</v>
          </cell>
          <cell r="F542">
            <v>0</v>
          </cell>
        </row>
        <row r="543">
          <cell r="B543">
            <v>2080206</v>
          </cell>
        </row>
        <row r="543">
          <cell r="D543">
            <v>0</v>
          </cell>
          <cell r="E543">
            <v>5</v>
          </cell>
          <cell r="F543">
            <v>5</v>
          </cell>
        </row>
        <row r="544">
          <cell r="B544">
            <v>2080207</v>
          </cell>
        </row>
        <row r="544">
          <cell r="D544">
            <v>4</v>
          </cell>
          <cell r="E544">
            <v>25</v>
          </cell>
          <cell r="F544">
            <v>10</v>
          </cell>
        </row>
        <row r="545">
          <cell r="B545">
            <v>2080208</v>
          </cell>
        </row>
        <row r="545">
          <cell r="D545">
            <v>0</v>
          </cell>
          <cell r="E545">
            <v>28</v>
          </cell>
          <cell r="F545">
            <v>0</v>
          </cell>
        </row>
        <row r="546">
          <cell r="B546">
            <v>2080299</v>
          </cell>
        </row>
        <row r="546">
          <cell r="D546">
            <v>262</v>
          </cell>
          <cell r="E546">
            <v>221</v>
          </cell>
          <cell r="F546">
            <v>225</v>
          </cell>
        </row>
        <row r="547">
          <cell r="B547">
            <v>20804</v>
          </cell>
        </row>
        <row r="547">
          <cell r="D547">
            <v>0</v>
          </cell>
          <cell r="E547">
            <v>0</v>
          </cell>
          <cell r="F547">
            <v>0</v>
          </cell>
        </row>
        <row r="548">
          <cell r="B548">
            <v>2080402</v>
          </cell>
        </row>
        <row r="548">
          <cell r="D548">
            <v>0</v>
          </cell>
          <cell r="E548">
            <v>0</v>
          </cell>
          <cell r="F548">
            <v>0</v>
          </cell>
        </row>
        <row r="549">
          <cell r="B549">
            <v>20805</v>
          </cell>
        </row>
        <row r="549">
          <cell r="D549">
            <v>16025</v>
          </cell>
          <cell r="E549">
            <v>20422</v>
          </cell>
          <cell r="F549">
            <v>22001</v>
          </cell>
        </row>
        <row r="550">
          <cell r="B550">
            <v>2080501</v>
          </cell>
        </row>
        <row r="550">
          <cell r="D550">
            <v>2560</v>
          </cell>
          <cell r="E550">
            <v>2003</v>
          </cell>
          <cell r="F550">
            <v>2623</v>
          </cell>
        </row>
        <row r="551">
          <cell r="B551">
            <v>2080502</v>
          </cell>
        </row>
        <row r="551">
          <cell r="D551">
            <v>5234</v>
          </cell>
          <cell r="E551">
            <v>4341</v>
          </cell>
          <cell r="F551">
            <v>4577</v>
          </cell>
        </row>
        <row r="552">
          <cell r="B552">
            <v>2080503</v>
          </cell>
        </row>
        <row r="552">
          <cell r="D552">
            <v>9</v>
          </cell>
          <cell r="E552">
            <v>74</v>
          </cell>
          <cell r="F552">
            <v>74</v>
          </cell>
        </row>
        <row r="553">
          <cell r="B553">
            <v>2080505</v>
          </cell>
        </row>
        <row r="553">
          <cell r="D553">
            <v>5878</v>
          </cell>
          <cell r="E553">
            <v>6180</v>
          </cell>
          <cell r="F553">
            <v>6508</v>
          </cell>
        </row>
        <row r="554">
          <cell r="B554">
            <v>2080506</v>
          </cell>
        </row>
        <row r="554">
          <cell r="D554">
            <v>681</v>
          </cell>
          <cell r="E554">
            <v>1380</v>
          </cell>
          <cell r="F554">
            <v>1388</v>
          </cell>
        </row>
        <row r="555">
          <cell r="B555">
            <v>2080507</v>
          </cell>
        </row>
        <row r="555">
          <cell r="D555">
            <v>1663</v>
          </cell>
          <cell r="E555">
            <v>5635</v>
          </cell>
          <cell r="F555">
            <v>6037</v>
          </cell>
        </row>
        <row r="556">
          <cell r="B556">
            <v>2080508</v>
          </cell>
        </row>
        <row r="556">
          <cell r="D556">
            <v>0</v>
          </cell>
          <cell r="E556">
            <v>600</v>
          </cell>
          <cell r="F556">
            <v>600</v>
          </cell>
        </row>
        <row r="557">
          <cell r="B557">
            <v>2080599</v>
          </cell>
        </row>
        <row r="557">
          <cell r="D557">
            <v>0</v>
          </cell>
          <cell r="E557">
            <v>209</v>
          </cell>
          <cell r="F557">
            <v>194</v>
          </cell>
        </row>
        <row r="558">
          <cell r="B558">
            <v>20806</v>
          </cell>
        </row>
        <row r="558">
          <cell r="D558">
            <v>52</v>
          </cell>
          <cell r="E558">
            <v>207</v>
          </cell>
          <cell r="F558">
            <v>207</v>
          </cell>
        </row>
        <row r="559">
          <cell r="B559">
            <v>2080601</v>
          </cell>
        </row>
        <row r="559">
          <cell r="D559">
            <v>52</v>
          </cell>
          <cell r="E559">
            <v>207</v>
          </cell>
          <cell r="F559">
            <v>207</v>
          </cell>
        </row>
        <row r="560">
          <cell r="B560">
            <v>2080602</v>
          </cell>
        </row>
        <row r="560">
          <cell r="D560">
            <v>0</v>
          </cell>
          <cell r="E560">
            <v>0</v>
          </cell>
          <cell r="F560">
            <v>0</v>
          </cell>
        </row>
        <row r="561">
          <cell r="B561">
            <v>2080699</v>
          </cell>
        </row>
        <row r="561">
          <cell r="D561">
            <v>0</v>
          </cell>
          <cell r="E561">
            <v>0</v>
          </cell>
          <cell r="F561">
            <v>0</v>
          </cell>
        </row>
        <row r="562">
          <cell r="B562">
            <v>20807</v>
          </cell>
        </row>
        <row r="562">
          <cell r="D562">
            <v>906</v>
          </cell>
          <cell r="E562">
            <v>747</v>
          </cell>
          <cell r="F562">
            <v>1079</v>
          </cell>
        </row>
        <row r="563">
          <cell r="B563">
            <v>2080701</v>
          </cell>
        </row>
        <row r="563">
          <cell r="D563">
            <v>0</v>
          </cell>
          <cell r="E563">
            <v>0</v>
          </cell>
          <cell r="F563">
            <v>0</v>
          </cell>
        </row>
        <row r="564">
          <cell r="B564">
            <v>2080702</v>
          </cell>
        </row>
        <row r="564">
          <cell r="D564">
            <v>0</v>
          </cell>
          <cell r="E564">
            <v>0</v>
          </cell>
          <cell r="F564">
            <v>0</v>
          </cell>
        </row>
        <row r="565">
          <cell r="B565">
            <v>2080704</v>
          </cell>
        </row>
        <row r="565">
          <cell r="D565">
            <v>0</v>
          </cell>
          <cell r="E565">
            <v>0</v>
          </cell>
          <cell r="F565">
            <v>0</v>
          </cell>
        </row>
        <row r="566">
          <cell r="B566">
            <v>2080705</v>
          </cell>
        </row>
        <row r="566">
          <cell r="D566">
            <v>0</v>
          </cell>
          <cell r="E566">
            <v>0</v>
          </cell>
          <cell r="F566">
            <v>0</v>
          </cell>
        </row>
        <row r="567">
          <cell r="B567">
            <v>2080709</v>
          </cell>
        </row>
        <row r="567">
          <cell r="D567">
            <v>0</v>
          </cell>
          <cell r="E567">
            <v>0</v>
          </cell>
          <cell r="F567">
            <v>0</v>
          </cell>
        </row>
        <row r="568">
          <cell r="B568">
            <v>2080711</v>
          </cell>
        </row>
        <row r="568">
          <cell r="D568">
            <v>0</v>
          </cell>
          <cell r="E568">
            <v>0</v>
          </cell>
          <cell r="F568">
            <v>61</v>
          </cell>
        </row>
        <row r="569">
          <cell r="B569">
            <v>2080712</v>
          </cell>
        </row>
        <row r="569">
          <cell r="D569">
            <v>0</v>
          </cell>
          <cell r="E569">
            <v>0</v>
          </cell>
          <cell r="F569">
            <v>0</v>
          </cell>
        </row>
        <row r="570">
          <cell r="B570">
            <v>2080713</v>
          </cell>
        </row>
        <row r="570">
          <cell r="D570">
            <v>0</v>
          </cell>
          <cell r="E570">
            <v>0</v>
          </cell>
          <cell r="F570">
            <v>0</v>
          </cell>
        </row>
        <row r="571">
          <cell r="B571">
            <v>2080799</v>
          </cell>
        </row>
        <row r="571">
          <cell r="D571">
            <v>906</v>
          </cell>
          <cell r="E571">
            <v>747</v>
          </cell>
          <cell r="F571">
            <v>1018</v>
          </cell>
        </row>
        <row r="572">
          <cell r="B572">
            <v>20808</v>
          </cell>
        </row>
        <row r="572">
          <cell r="D572">
            <v>2144</v>
          </cell>
          <cell r="E572">
            <v>2828</v>
          </cell>
          <cell r="F572">
            <v>2652</v>
          </cell>
        </row>
        <row r="573">
          <cell r="B573">
            <v>2080801</v>
          </cell>
        </row>
        <row r="573">
          <cell r="D573">
            <v>589</v>
          </cell>
          <cell r="E573">
            <v>817</v>
          </cell>
          <cell r="F573">
            <v>612</v>
          </cell>
        </row>
        <row r="574">
          <cell r="B574">
            <v>2080802</v>
          </cell>
        </row>
        <row r="574">
          <cell r="D574">
            <v>165</v>
          </cell>
          <cell r="E574">
            <v>1065</v>
          </cell>
          <cell r="F574">
            <v>33</v>
          </cell>
        </row>
        <row r="575">
          <cell r="B575">
            <v>2080803</v>
          </cell>
        </row>
        <row r="575">
          <cell r="D575">
            <v>281</v>
          </cell>
          <cell r="E575">
            <v>36</v>
          </cell>
          <cell r="F575">
            <v>28</v>
          </cell>
        </row>
        <row r="576">
          <cell r="B576">
            <v>2080804</v>
          </cell>
        </row>
        <row r="576">
          <cell r="D576">
            <v>0</v>
          </cell>
          <cell r="E576">
            <v>0</v>
          </cell>
          <cell r="F576">
            <v>0</v>
          </cell>
        </row>
        <row r="577">
          <cell r="B577">
            <v>2080805</v>
          </cell>
        </row>
        <row r="577">
          <cell r="D577">
            <v>232</v>
          </cell>
          <cell r="E577">
            <v>270</v>
          </cell>
          <cell r="F577">
            <v>236</v>
          </cell>
        </row>
        <row r="578">
          <cell r="B578">
            <v>2080806</v>
          </cell>
        </row>
        <row r="578">
          <cell r="D578">
            <v>0</v>
          </cell>
          <cell r="E578">
            <v>0</v>
          </cell>
          <cell r="F578">
            <v>0</v>
          </cell>
        </row>
        <row r="579">
          <cell r="B579">
            <v>2080807</v>
          </cell>
        </row>
        <row r="579">
          <cell r="E579">
            <v>0</v>
          </cell>
          <cell r="F579">
            <v>0</v>
          </cell>
        </row>
        <row r="580">
          <cell r="B580">
            <v>2080808</v>
          </cell>
        </row>
        <row r="580">
          <cell r="E580">
            <v>3</v>
          </cell>
          <cell r="F580">
            <v>0</v>
          </cell>
        </row>
        <row r="581">
          <cell r="B581">
            <v>2080899</v>
          </cell>
        </row>
        <row r="581">
          <cell r="D581">
            <v>877</v>
          </cell>
          <cell r="E581">
            <v>637</v>
          </cell>
          <cell r="F581">
            <v>1743</v>
          </cell>
        </row>
        <row r="582">
          <cell r="B582">
            <v>20809</v>
          </cell>
        </row>
        <row r="582">
          <cell r="D582">
            <v>145</v>
          </cell>
          <cell r="E582">
            <v>472</v>
          </cell>
          <cell r="F582">
            <v>319</v>
          </cell>
        </row>
        <row r="583">
          <cell r="B583">
            <v>2080901</v>
          </cell>
        </row>
        <row r="583">
          <cell r="D583">
            <v>73</v>
          </cell>
          <cell r="E583">
            <v>257</v>
          </cell>
          <cell r="F583">
            <v>110</v>
          </cell>
        </row>
        <row r="584">
          <cell r="B584">
            <v>2080902</v>
          </cell>
        </row>
        <row r="584">
          <cell r="D584">
            <v>58</v>
          </cell>
          <cell r="E584">
            <v>185</v>
          </cell>
          <cell r="F584">
            <v>184</v>
          </cell>
        </row>
        <row r="585">
          <cell r="B585">
            <v>2080903</v>
          </cell>
        </row>
        <row r="585">
          <cell r="D585">
            <v>0</v>
          </cell>
          <cell r="E585">
            <v>4</v>
          </cell>
          <cell r="F585">
            <v>4</v>
          </cell>
        </row>
        <row r="586">
          <cell r="B586">
            <v>2080904</v>
          </cell>
        </row>
        <row r="586">
          <cell r="D586">
            <v>0</v>
          </cell>
          <cell r="E586">
            <v>18</v>
          </cell>
          <cell r="F586">
            <v>13</v>
          </cell>
        </row>
        <row r="587">
          <cell r="B587">
            <v>2080905</v>
          </cell>
        </row>
        <row r="587">
          <cell r="D587">
            <v>9</v>
          </cell>
          <cell r="E587">
            <v>8</v>
          </cell>
          <cell r="F587">
            <v>8</v>
          </cell>
        </row>
        <row r="588">
          <cell r="B588">
            <v>2080999</v>
          </cell>
        </row>
        <row r="588">
          <cell r="D588">
            <v>5</v>
          </cell>
          <cell r="E588">
            <v>0</v>
          </cell>
          <cell r="F588">
            <v>0</v>
          </cell>
        </row>
        <row r="589">
          <cell r="B589">
            <v>20810</v>
          </cell>
        </row>
        <row r="589">
          <cell r="D589">
            <v>432</v>
          </cell>
          <cell r="E589">
            <v>1084</v>
          </cell>
          <cell r="F589">
            <v>1149</v>
          </cell>
        </row>
        <row r="590">
          <cell r="B590">
            <v>2081001</v>
          </cell>
        </row>
        <row r="590">
          <cell r="D590">
            <v>32</v>
          </cell>
          <cell r="E590">
            <v>17</v>
          </cell>
          <cell r="F590">
            <v>27</v>
          </cell>
        </row>
        <row r="591">
          <cell r="B591">
            <v>2081002</v>
          </cell>
        </row>
        <row r="591">
          <cell r="D591">
            <v>135</v>
          </cell>
          <cell r="E591">
            <v>340</v>
          </cell>
          <cell r="F591">
            <v>288</v>
          </cell>
        </row>
        <row r="592">
          <cell r="B592">
            <v>2081003</v>
          </cell>
        </row>
        <row r="592">
          <cell r="D592">
            <v>0</v>
          </cell>
          <cell r="E592">
            <v>0</v>
          </cell>
          <cell r="F592">
            <v>0</v>
          </cell>
        </row>
        <row r="593">
          <cell r="B593">
            <v>2081004</v>
          </cell>
        </row>
        <row r="593">
          <cell r="D593">
            <v>265</v>
          </cell>
          <cell r="E593">
            <v>492</v>
          </cell>
          <cell r="F593">
            <v>246</v>
          </cell>
        </row>
        <row r="594">
          <cell r="B594">
            <v>2081005</v>
          </cell>
        </row>
        <row r="594">
          <cell r="D594">
            <v>0</v>
          </cell>
          <cell r="E594">
            <v>4</v>
          </cell>
          <cell r="F594">
            <v>4</v>
          </cell>
        </row>
        <row r="595">
          <cell r="B595">
            <v>2081006</v>
          </cell>
        </row>
        <row r="595">
          <cell r="D595">
            <v>0</v>
          </cell>
          <cell r="E595">
            <v>231</v>
          </cell>
          <cell r="F595">
            <v>584</v>
          </cell>
        </row>
        <row r="596">
          <cell r="B596">
            <v>2081099</v>
          </cell>
        </row>
        <row r="596">
          <cell r="D596">
            <v>0</v>
          </cell>
          <cell r="E596">
            <v>0</v>
          </cell>
          <cell r="F596">
            <v>0</v>
          </cell>
        </row>
        <row r="597">
          <cell r="B597">
            <v>20811</v>
          </cell>
        </row>
        <row r="597">
          <cell r="D597">
            <v>565</v>
          </cell>
          <cell r="E597">
            <v>979</v>
          </cell>
          <cell r="F597">
            <v>901</v>
          </cell>
        </row>
        <row r="598">
          <cell r="B598">
            <v>2081101</v>
          </cell>
        </row>
        <row r="598">
          <cell r="D598">
            <v>122</v>
          </cell>
          <cell r="E598">
            <v>129</v>
          </cell>
          <cell r="F598">
            <v>133</v>
          </cell>
        </row>
        <row r="599">
          <cell r="B599">
            <v>2081102</v>
          </cell>
        </row>
        <row r="599">
          <cell r="D599">
            <v>0</v>
          </cell>
          <cell r="E599">
            <v>0</v>
          </cell>
          <cell r="F599">
            <v>0</v>
          </cell>
        </row>
        <row r="600">
          <cell r="B600">
            <v>2081103</v>
          </cell>
        </row>
        <row r="600">
          <cell r="D600">
            <v>0</v>
          </cell>
          <cell r="E600">
            <v>0</v>
          </cell>
          <cell r="F600">
            <v>0</v>
          </cell>
        </row>
        <row r="601">
          <cell r="B601">
            <v>2081104</v>
          </cell>
        </row>
        <row r="601">
          <cell r="D601">
            <v>100</v>
          </cell>
          <cell r="E601">
            <v>128</v>
          </cell>
          <cell r="F601">
            <v>106</v>
          </cell>
        </row>
        <row r="602">
          <cell r="B602">
            <v>2081105</v>
          </cell>
        </row>
        <row r="602">
          <cell r="D602">
            <v>45</v>
          </cell>
          <cell r="E602">
            <v>72</v>
          </cell>
          <cell r="F602">
            <v>81</v>
          </cell>
        </row>
        <row r="603">
          <cell r="B603">
            <v>2081106</v>
          </cell>
        </row>
        <row r="603">
          <cell r="D603">
            <v>0</v>
          </cell>
          <cell r="E603">
            <v>0</v>
          </cell>
          <cell r="F603">
            <v>0</v>
          </cell>
        </row>
        <row r="604">
          <cell r="B604">
            <v>2081107</v>
          </cell>
        </row>
        <row r="604">
          <cell r="D604">
            <v>173</v>
          </cell>
          <cell r="E604">
            <v>470</v>
          </cell>
          <cell r="F604">
            <v>411</v>
          </cell>
        </row>
        <row r="605">
          <cell r="B605">
            <v>2081199</v>
          </cell>
        </row>
        <row r="605">
          <cell r="D605">
            <v>125</v>
          </cell>
          <cell r="E605">
            <v>180</v>
          </cell>
          <cell r="F605">
            <v>170</v>
          </cell>
        </row>
        <row r="606">
          <cell r="B606">
            <v>20816</v>
          </cell>
        </row>
        <row r="606">
          <cell r="D606">
            <v>59</v>
          </cell>
          <cell r="E606">
            <v>73</v>
          </cell>
          <cell r="F606">
            <v>70</v>
          </cell>
        </row>
        <row r="607">
          <cell r="B607">
            <v>2081601</v>
          </cell>
        </row>
        <row r="607">
          <cell r="D607">
            <v>55</v>
          </cell>
          <cell r="E607">
            <v>53</v>
          </cell>
          <cell r="F607">
            <v>50</v>
          </cell>
        </row>
        <row r="608">
          <cell r="B608">
            <v>2081602</v>
          </cell>
        </row>
        <row r="608">
          <cell r="D608">
            <v>0</v>
          </cell>
          <cell r="E608">
            <v>0</v>
          </cell>
          <cell r="F608">
            <v>0</v>
          </cell>
        </row>
        <row r="609">
          <cell r="B609">
            <v>2081603</v>
          </cell>
        </row>
        <row r="609">
          <cell r="D609">
            <v>0</v>
          </cell>
          <cell r="E609">
            <v>0</v>
          </cell>
          <cell r="F609">
            <v>0</v>
          </cell>
        </row>
        <row r="610">
          <cell r="B610">
            <v>2081699</v>
          </cell>
        </row>
        <row r="610">
          <cell r="D610">
            <v>4</v>
          </cell>
          <cell r="E610">
            <v>20</v>
          </cell>
          <cell r="F610">
            <v>20</v>
          </cell>
        </row>
        <row r="611">
          <cell r="B611">
            <v>20819</v>
          </cell>
        </row>
        <row r="611">
          <cell r="D611">
            <v>2706</v>
          </cell>
          <cell r="E611">
            <v>3373</v>
          </cell>
          <cell r="F611">
            <v>2786</v>
          </cell>
        </row>
        <row r="612">
          <cell r="B612">
            <v>2081901</v>
          </cell>
        </row>
        <row r="612">
          <cell r="D612">
            <v>1212</v>
          </cell>
          <cell r="E612">
            <v>2443</v>
          </cell>
          <cell r="F612">
            <v>1098</v>
          </cell>
        </row>
        <row r="613">
          <cell r="B613">
            <v>2081902</v>
          </cell>
        </row>
        <row r="613">
          <cell r="D613">
            <v>1494</v>
          </cell>
          <cell r="E613">
            <v>930</v>
          </cell>
          <cell r="F613">
            <v>1688</v>
          </cell>
        </row>
        <row r="614">
          <cell r="B614">
            <v>20820</v>
          </cell>
        </row>
        <row r="614">
          <cell r="D614">
            <v>285</v>
          </cell>
          <cell r="E614">
            <v>178</v>
          </cell>
          <cell r="F614">
            <v>790</v>
          </cell>
        </row>
        <row r="615">
          <cell r="B615">
            <v>2082001</v>
          </cell>
        </row>
        <row r="615">
          <cell r="D615">
            <v>282</v>
          </cell>
          <cell r="E615">
            <v>168</v>
          </cell>
          <cell r="F615">
            <v>218</v>
          </cell>
        </row>
        <row r="616">
          <cell r="B616">
            <v>2082002</v>
          </cell>
        </row>
        <row r="616">
          <cell r="D616">
            <v>3</v>
          </cell>
          <cell r="E616">
            <v>10</v>
          </cell>
          <cell r="F616">
            <v>572</v>
          </cell>
        </row>
        <row r="617">
          <cell r="B617">
            <v>20821</v>
          </cell>
        </row>
        <row r="617">
          <cell r="D617">
            <v>301</v>
          </cell>
          <cell r="E617">
            <v>202</v>
          </cell>
          <cell r="F617">
            <v>327</v>
          </cell>
        </row>
        <row r="618">
          <cell r="B618">
            <v>2082101</v>
          </cell>
        </row>
        <row r="618">
          <cell r="D618">
            <v>205</v>
          </cell>
          <cell r="E618">
            <v>93</v>
          </cell>
          <cell r="F618">
            <v>93</v>
          </cell>
        </row>
        <row r="619">
          <cell r="B619">
            <v>2082102</v>
          </cell>
        </row>
        <row r="619">
          <cell r="D619">
            <v>96</v>
          </cell>
          <cell r="E619">
            <v>109</v>
          </cell>
          <cell r="F619">
            <v>234</v>
          </cell>
        </row>
        <row r="620">
          <cell r="B620">
            <v>20824</v>
          </cell>
        </row>
        <row r="620">
          <cell r="D620">
            <v>0</v>
          </cell>
          <cell r="E620">
            <v>0</v>
          </cell>
          <cell r="F620">
            <v>0</v>
          </cell>
        </row>
        <row r="621">
          <cell r="B621">
            <v>2082401</v>
          </cell>
        </row>
        <row r="621">
          <cell r="D621">
            <v>0</v>
          </cell>
          <cell r="E621">
            <v>0</v>
          </cell>
          <cell r="F621">
            <v>0</v>
          </cell>
        </row>
        <row r="622">
          <cell r="B622">
            <v>2082402</v>
          </cell>
        </row>
        <row r="622">
          <cell r="D622">
            <v>0</v>
          </cell>
          <cell r="E622">
            <v>0</v>
          </cell>
          <cell r="F622">
            <v>0</v>
          </cell>
        </row>
        <row r="623">
          <cell r="B623">
            <v>20825</v>
          </cell>
        </row>
        <row r="623">
          <cell r="D623">
            <v>92</v>
          </cell>
          <cell r="E623">
            <v>117</v>
          </cell>
          <cell r="F623">
            <v>114</v>
          </cell>
        </row>
        <row r="624">
          <cell r="B624">
            <v>2082501</v>
          </cell>
        </row>
        <row r="624">
          <cell r="D624">
            <v>0</v>
          </cell>
          <cell r="E624">
            <v>0</v>
          </cell>
          <cell r="F624">
            <v>0</v>
          </cell>
        </row>
        <row r="625">
          <cell r="B625">
            <v>2082502</v>
          </cell>
        </row>
        <row r="625">
          <cell r="D625">
            <v>92</v>
          </cell>
          <cell r="E625">
            <v>117</v>
          </cell>
          <cell r="F625">
            <v>114</v>
          </cell>
        </row>
        <row r="626">
          <cell r="B626">
            <v>20826</v>
          </cell>
        </row>
        <row r="626">
          <cell r="D626">
            <v>2787</v>
          </cell>
          <cell r="E626">
            <v>3095</v>
          </cell>
          <cell r="F626">
            <v>2431</v>
          </cell>
        </row>
        <row r="627">
          <cell r="B627">
            <v>2082601</v>
          </cell>
        </row>
        <row r="627">
          <cell r="D627">
            <v>0</v>
          </cell>
          <cell r="E627">
            <v>0</v>
          </cell>
          <cell r="F627">
            <v>0</v>
          </cell>
        </row>
        <row r="628">
          <cell r="B628">
            <v>2082602</v>
          </cell>
        </row>
        <row r="628">
          <cell r="D628">
            <v>2787</v>
          </cell>
          <cell r="E628">
            <v>3095</v>
          </cell>
          <cell r="F628">
            <v>2431</v>
          </cell>
        </row>
        <row r="629">
          <cell r="B629">
            <v>2082699</v>
          </cell>
        </row>
        <row r="629">
          <cell r="D629">
            <v>0</v>
          </cell>
          <cell r="E629">
            <v>0</v>
          </cell>
          <cell r="F629">
            <v>0</v>
          </cell>
        </row>
        <row r="630">
          <cell r="B630">
            <v>20827</v>
          </cell>
        </row>
        <row r="630">
          <cell r="D630">
            <v>0</v>
          </cell>
          <cell r="E630">
            <v>0</v>
          </cell>
          <cell r="F630">
            <v>0</v>
          </cell>
        </row>
        <row r="631">
          <cell r="B631">
            <v>2082701</v>
          </cell>
        </row>
        <row r="631">
          <cell r="D631">
            <v>0</v>
          </cell>
          <cell r="E631">
            <v>0</v>
          </cell>
          <cell r="F631">
            <v>0</v>
          </cell>
        </row>
        <row r="632">
          <cell r="B632">
            <v>2082702</v>
          </cell>
        </row>
        <row r="632">
          <cell r="D632">
            <v>0</v>
          </cell>
          <cell r="E632">
            <v>0</v>
          </cell>
          <cell r="F632">
            <v>0</v>
          </cell>
        </row>
        <row r="633">
          <cell r="B633">
            <v>2082799</v>
          </cell>
        </row>
        <row r="633">
          <cell r="D633">
            <v>0</v>
          </cell>
          <cell r="E633">
            <v>0</v>
          </cell>
          <cell r="F633">
            <v>0</v>
          </cell>
        </row>
        <row r="634">
          <cell r="B634">
            <v>20828</v>
          </cell>
        </row>
        <row r="634">
          <cell r="D634">
            <v>392</v>
          </cell>
          <cell r="E634">
            <v>488</v>
          </cell>
          <cell r="F634">
            <v>448</v>
          </cell>
        </row>
        <row r="635">
          <cell r="B635">
            <v>2082801</v>
          </cell>
        </row>
        <row r="635">
          <cell r="D635">
            <v>200</v>
          </cell>
          <cell r="E635">
            <v>225</v>
          </cell>
          <cell r="F635">
            <v>230</v>
          </cell>
        </row>
        <row r="636">
          <cell r="B636">
            <v>2082802</v>
          </cell>
        </row>
        <row r="636">
          <cell r="D636">
            <v>10</v>
          </cell>
          <cell r="E636">
            <v>0</v>
          </cell>
          <cell r="F636">
            <v>0</v>
          </cell>
        </row>
        <row r="637">
          <cell r="B637">
            <v>2082803</v>
          </cell>
        </row>
        <row r="637">
          <cell r="D637">
            <v>0</v>
          </cell>
          <cell r="E637">
            <v>0</v>
          </cell>
          <cell r="F637">
            <v>0</v>
          </cell>
        </row>
        <row r="638">
          <cell r="B638">
            <v>2082804</v>
          </cell>
        </row>
        <row r="638">
          <cell r="D638">
            <v>53</v>
          </cell>
          <cell r="E638">
            <v>100</v>
          </cell>
          <cell r="F638">
            <v>50</v>
          </cell>
        </row>
        <row r="639">
          <cell r="B639">
            <v>2082805</v>
          </cell>
        </row>
        <row r="639">
          <cell r="D639">
            <v>0</v>
          </cell>
          <cell r="E639">
            <v>0</v>
          </cell>
          <cell r="F639">
            <v>0</v>
          </cell>
        </row>
        <row r="640">
          <cell r="B640">
            <v>2082850</v>
          </cell>
        </row>
        <row r="640">
          <cell r="D640">
            <v>106</v>
          </cell>
          <cell r="E640">
            <v>103</v>
          </cell>
          <cell r="F640">
            <v>107</v>
          </cell>
        </row>
        <row r="641">
          <cell r="B641">
            <v>2082899</v>
          </cell>
        </row>
        <row r="641">
          <cell r="D641">
            <v>23</v>
          </cell>
          <cell r="E641">
            <v>60</v>
          </cell>
          <cell r="F641">
            <v>61</v>
          </cell>
        </row>
        <row r="642">
          <cell r="B642">
            <v>20830</v>
          </cell>
        </row>
        <row r="642">
          <cell r="D642">
            <v>22</v>
          </cell>
          <cell r="E642">
            <v>30</v>
          </cell>
          <cell r="F642">
            <v>59</v>
          </cell>
        </row>
        <row r="643">
          <cell r="B643">
            <v>2083001</v>
          </cell>
        </row>
        <row r="643">
          <cell r="D643">
            <v>22</v>
          </cell>
          <cell r="E643">
            <v>30</v>
          </cell>
          <cell r="F643">
            <v>59</v>
          </cell>
        </row>
        <row r="644">
          <cell r="B644">
            <v>2083099</v>
          </cell>
        </row>
        <row r="644">
          <cell r="D644">
            <v>0</v>
          </cell>
          <cell r="E644">
            <v>0</v>
          </cell>
          <cell r="F644">
            <v>0</v>
          </cell>
        </row>
        <row r="645">
          <cell r="B645">
            <v>20899</v>
          </cell>
        </row>
        <row r="645">
          <cell r="D645">
            <v>254</v>
          </cell>
          <cell r="E645">
            <v>333</v>
          </cell>
          <cell r="F645">
            <v>431</v>
          </cell>
        </row>
        <row r="646">
          <cell r="B646">
            <v>2089999</v>
          </cell>
        </row>
        <row r="646">
          <cell r="D646">
            <v>254</v>
          </cell>
          <cell r="E646">
            <v>333</v>
          </cell>
          <cell r="F646">
            <v>431</v>
          </cell>
        </row>
        <row r="647">
          <cell r="B647">
            <v>210</v>
          </cell>
        </row>
        <row r="647">
          <cell r="D647">
            <v>16495</v>
          </cell>
          <cell r="E647">
            <v>17560</v>
          </cell>
          <cell r="F647">
            <v>22148</v>
          </cell>
        </row>
        <row r="648">
          <cell r="B648">
            <v>21001</v>
          </cell>
        </row>
        <row r="648">
          <cell r="D648">
            <v>401</v>
          </cell>
          <cell r="E648">
            <v>492</v>
          </cell>
          <cell r="F648">
            <v>1053</v>
          </cell>
        </row>
        <row r="649">
          <cell r="B649">
            <v>2100101</v>
          </cell>
        </row>
        <row r="649">
          <cell r="D649">
            <v>285</v>
          </cell>
          <cell r="E649">
            <v>385</v>
          </cell>
          <cell r="F649">
            <v>507</v>
          </cell>
        </row>
        <row r="650">
          <cell r="B650">
            <v>2100102</v>
          </cell>
        </row>
        <row r="650">
          <cell r="D650">
            <v>0</v>
          </cell>
          <cell r="E650">
            <v>0</v>
          </cell>
          <cell r="F650">
            <v>0</v>
          </cell>
        </row>
        <row r="651">
          <cell r="B651">
            <v>2100103</v>
          </cell>
        </row>
        <row r="651">
          <cell r="D651">
            <v>0</v>
          </cell>
          <cell r="E651">
            <v>0</v>
          </cell>
          <cell r="F651">
            <v>0</v>
          </cell>
        </row>
        <row r="652">
          <cell r="B652">
            <v>2100199</v>
          </cell>
        </row>
        <row r="652">
          <cell r="D652">
            <v>116</v>
          </cell>
          <cell r="E652">
            <v>107</v>
          </cell>
          <cell r="F652">
            <v>546</v>
          </cell>
        </row>
        <row r="653">
          <cell r="B653">
            <v>21002</v>
          </cell>
        </row>
        <row r="653">
          <cell r="D653">
            <v>1758</v>
          </cell>
          <cell r="E653">
            <v>2204</v>
          </cell>
          <cell r="F653">
            <v>2879</v>
          </cell>
        </row>
        <row r="654">
          <cell r="B654">
            <v>2100201</v>
          </cell>
        </row>
        <row r="654">
          <cell r="D654">
            <v>1046</v>
          </cell>
          <cell r="E654">
            <v>1108</v>
          </cell>
          <cell r="F654">
            <v>1613</v>
          </cell>
        </row>
        <row r="655">
          <cell r="B655">
            <v>2100202</v>
          </cell>
        </row>
        <row r="655">
          <cell r="D655">
            <v>704</v>
          </cell>
          <cell r="E655">
            <v>664</v>
          </cell>
          <cell r="F655">
            <v>711</v>
          </cell>
        </row>
        <row r="656">
          <cell r="B656">
            <v>2100203</v>
          </cell>
        </row>
        <row r="656">
          <cell r="D656">
            <v>0</v>
          </cell>
          <cell r="E656">
            <v>0</v>
          </cell>
          <cell r="F656">
            <v>0</v>
          </cell>
        </row>
        <row r="657">
          <cell r="B657">
            <v>2100204</v>
          </cell>
        </row>
        <row r="657">
          <cell r="D657">
            <v>0</v>
          </cell>
          <cell r="E657">
            <v>0</v>
          </cell>
          <cell r="F657">
            <v>0</v>
          </cell>
        </row>
        <row r="658">
          <cell r="B658">
            <v>2100205</v>
          </cell>
        </row>
        <row r="658">
          <cell r="D658">
            <v>0</v>
          </cell>
          <cell r="E658">
            <v>0</v>
          </cell>
          <cell r="F658">
            <v>0</v>
          </cell>
        </row>
        <row r="659">
          <cell r="B659">
            <v>2100206</v>
          </cell>
        </row>
        <row r="659">
          <cell r="D659">
            <v>0</v>
          </cell>
          <cell r="E659">
            <v>0</v>
          </cell>
          <cell r="F659">
            <v>0</v>
          </cell>
        </row>
        <row r="660">
          <cell r="B660">
            <v>2100207</v>
          </cell>
        </row>
        <row r="660">
          <cell r="D660">
            <v>0</v>
          </cell>
          <cell r="E660">
            <v>0</v>
          </cell>
          <cell r="F660">
            <v>0</v>
          </cell>
        </row>
        <row r="661">
          <cell r="B661">
            <v>2100208</v>
          </cell>
        </row>
        <row r="661">
          <cell r="D661">
            <v>0</v>
          </cell>
          <cell r="E661">
            <v>0</v>
          </cell>
          <cell r="F661">
            <v>0</v>
          </cell>
        </row>
        <row r="662">
          <cell r="B662">
            <v>2100209</v>
          </cell>
        </row>
        <row r="662">
          <cell r="D662">
            <v>0</v>
          </cell>
          <cell r="E662">
            <v>0</v>
          </cell>
          <cell r="F662">
            <v>0</v>
          </cell>
        </row>
        <row r="663">
          <cell r="B663">
            <v>2100210</v>
          </cell>
        </row>
        <row r="663">
          <cell r="D663">
            <v>0</v>
          </cell>
          <cell r="E663">
            <v>0</v>
          </cell>
          <cell r="F663">
            <v>0</v>
          </cell>
        </row>
        <row r="664">
          <cell r="B664">
            <v>2100211</v>
          </cell>
        </row>
        <row r="664">
          <cell r="D664">
            <v>0</v>
          </cell>
          <cell r="E664">
            <v>0</v>
          </cell>
          <cell r="F664">
            <v>0</v>
          </cell>
        </row>
        <row r="665">
          <cell r="B665">
            <v>2100212</v>
          </cell>
        </row>
        <row r="665">
          <cell r="D665">
            <v>0</v>
          </cell>
          <cell r="E665">
            <v>0</v>
          </cell>
          <cell r="F665">
            <v>0</v>
          </cell>
        </row>
        <row r="666">
          <cell r="B666">
            <v>2100213</v>
          </cell>
        </row>
        <row r="666">
          <cell r="E666">
            <v>0</v>
          </cell>
          <cell r="F666">
            <v>0</v>
          </cell>
        </row>
        <row r="667">
          <cell r="B667">
            <v>2100299</v>
          </cell>
        </row>
        <row r="667">
          <cell r="D667">
            <v>8</v>
          </cell>
          <cell r="E667">
            <v>432</v>
          </cell>
          <cell r="F667">
            <v>555</v>
          </cell>
        </row>
        <row r="668">
          <cell r="B668">
            <v>21003</v>
          </cell>
        </row>
        <row r="668">
          <cell r="D668">
            <v>2365</v>
          </cell>
          <cell r="E668">
            <v>2343</v>
          </cell>
          <cell r="F668">
            <v>2686</v>
          </cell>
        </row>
        <row r="669">
          <cell r="B669">
            <v>2100301</v>
          </cell>
        </row>
        <row r="669">
          <cell r="D669">
            <v>153</v>
          </cell>
          <cell r="E669">
            <v>140</v>
          </cell>
          <cell r="F669">
            <v>146</v>
          </cell>
        </row>
        <row r="670">
          <cell r="B670">
            <v>2100302</v>
          </cell>
        </row>
        <row r="670">
          <cell r="D670">
            <v>2073</v>
          </cell>
          <cell r="E670">
            <v>2004</v>
          </cell>
          <cell r="F670">
            <v>2050</v>
          </cell>
        </row>
        <row r="671">
          <cell r="B671">
            <v>2100399</v>
          </cell>
        </row>
        <row r="671">
          <cell r="D671">
            <v>139</v>
          </cell>
          <cell r="E671">
            <v>199</v>
          </cell>
          <cell r="F671">
            <v>490</v>
          </cell>
        </row>
        <row r="672">
          <cell r="B672">
            <v>21004</v>
          </cell>
        </row>
        <row r="672">
          <cell r="D672">
            <v>4056</v>
          </cell>
          <cell r="E672">
            <v>3363</v>
          </cell>
          <cell r="F672">
            <v>5316</v>
          </cell>
        </row>
        <row r="673">
          <cell r="B673">
            <v>2100401</v>
          </cell>
        </row>
        <row r="673">
          <cell r="D673">
            <v>727</v>
          </cell>
          <cell r="E673">
            <v>732</v>
          </cell>
          <cell r="F673">
            <v>867</v>
          </cell>
        </row>
        <row r="674">
          <cell r="B674">
            <v>2100402</v>
          </cell>
        </row>
        <row r="674">
          <cell r="D674">
            <v>166</v>
          </cell>
          <cell r="E674">
            <v>146</v>
          </cell>
          <cell r="F674">
            <v>141</v>
          </cell>
        </row>
        <row r="675">
          <cell r="B675">
            <v>2100403</v>
          </cell>
        </row>
        <row r="675">
          <cell r="D675">
            <v>812</v>
          </cell>
          <cell r="E675">
            <v>720</v>
          </cell>
          <cell r="F675">
            <v>749</v>
          </cell>
        </row>
        <row r="676">
          <cell r="B676">
            <v>2100404</v>
          </cell>
        </row>
        <row r="676">
          <cell r="D676">
            <v>0</v>
          </cell>
          <cell r="E676">
            <v>0</v>
          </cell>
          <cell r="F676">
            <v>0</v>
          </cell>
        </row>
        <row r="677">
          <cell r="B677">
            <v>2100405</v>
          </cell>
        </row>
        <row r="677">
          <cell r="D677">
            <v>222</v>
          </cell>
          <cell r="E677">
            <v>200</v>
          </cell>
          <cell r="F677">
            <v>205</v>
          </cell>
        </row>
        <row r="678">
          <cell r="B678">
            <v>2100406</v>
          </cell>
        </row>
        <row r="678">
          <cell r="D678">
            <v>0</v>
          </cell>
          <cell r="E678">
            <v>0</v>
          </cell>
          <cell r="F678">
            <v>0</v>
          </cell>
        </row>
        <row r="679">
          <cell r="B679">
            <v>2100407</v>
          </cell>
        </row>
        <row r="679">
          <cell r="D679">
            <v>0</v>
          </cell>
          <cell r="E679">
            <v>0</v>
          </cell>
          <cell r="F679">
            <v>0</v>
          </cell>
        </row>
        <row r="680">
          <cell r="B680">
            <v>2100408</v>
          </cell>
        </row>
        <row r="680">
          <cell r="D680">
            <v>1125</v>
          </cell>
          <cell r="E680">
            <v>847</v>
          </cell>
          <cell r="F680">
            <v>2418</v>
          </cell>
        </row>
        <row r="681">
          <cell r="B681">
            <v>2100409</v>
          </cell>
        </row>
        <row r="681">
          <cell r="D681">
            <v>171</v>
          </cell>
          <cell r="E681">
            <v>234</v>
          </cell>
          <cell r="F681">
            <v>688</v>
          </cell>
        </row>
        <row r="682">
          <cell r="B682">
            <v>2100410</v>
          </cell>
        </row>
        <row r="682">
          <cell r="D682">
            <v>818</v>
          </cell>
          <cell r="E682">
            <v>484</v>
          </cell>
          <cell r="F682">
            <v>248</v>
          </cell>
        </row>
        <row r="683">
          <cell r="B683">
            <v>2100499</v>
          </cell>
        </row>
        <row r="683">
          <cell r="D683">
            <v>15</v>
          </cell>
          <cell r="E683">
            <v>0</v>
          </cell>
          <cell r="F683">
            <v>0</v>
          </cell>
        </row>
        <row r="684">
          <cell r="B684">
            <v>21006</v>
          </cell>
        </row>
        <row r="684">
          <cell r="D684">
            <v>0</v>
          </cell>
          <cell r="E684">
            <v>0</v>
          </cell>
          <cell r="F684">
            <v>50</v>
          </cell>
        </row>
        <row r="685">
          <cell r="B685">
            <v>2100601</v>
          </cell>
        </row>
        <row r="685">
          <cell r="D685">
            <v>0</v>
          </cell>
          <cell r="E685">
            <v>0</v>
          </cell>
          <cell r="F685">
            <v>50</v>
          </cell>
        </row>
        <row r="686">
          <cell r="B686">
            <v>2100699</v>
          </cell>
        </row>
        <row r="686">
          <cell r="D686">
            <v>0</v>
          </cell>
          <cell r="E686">
            <v>0</v>
          </cell>
          <cell r="F686">
            <v>0</v>
          </cell>
        </row>
        <row r="687">
          <cell r="B687">
            <v>21007</v>
          </cell>
        </row>
        <row r="687">
          <cell r="D687">
            <v>257</v>
          </cell>
          <cell r="E687">
            <v>192</v>
          </cell>
          <cell r="F687">
            <v>478</v>
          </cell>
        </row>
        <row r="688">
          <cell r="B688">
            <v>2100716</v>
          </cell>
        </row>
        <row r="688">
          <cell r="D688">
            <v>0</v>
          </cell>
          <cell r="E688">
            <v>0</v>
          </cell>
          <cell r="F688">
            <v>0</v>
          </cell>
        </row>
        <row r="689">
          <cell r="B689">
            <v>2100717</v>
          </cell>
        </row>
        <row r="689">
          <cell r="D689">
            <v>13</v>
          </cell>
          <cell r="E689">
            <v>71</v>
          </cell>
          <cell r="F689">
            <v>49</v>
          </cell>
        </row>
        <row r="690">
          <cell r="B690">
            <v>2100799</v>
          </cell>
        </row>
        <row r="690">
          <cell r="D690">
            <v>244</v>
          </cell>
          <cell r="E690">
            <v>121</v>
          </cell>
          <cell r="F690">
            <v>429</v>
          </cell>
        </row>
        <row r="691">
          <cell r="B691">
            <v>21011</v>
          </cell>
        </row>
        <row r="691">
          <cell r="D691">
            <v>5684</v>
          </cell>
          <cell r="E691">
            <v>6395</v>
          </cell>
          <cell r="F691">
            <v>6486</v>
          </cell>
        </row>
        <row r="692">
          <cell r="B692">
            <v>2101101</v>
          </cell>
        </row>
        <row r="692">
          <cell r="D692">
            <v>990</v>
          </cell>
          <cell r="E692">
            <v>1131</v>
          </cell>
          <cell r="F692">
            <v>1154</v>
          </cell>
        </row>
        <row r="693">
          <cell r="B693">
            <v>2101102</v>
          </cell>
        </row>
        <row r="693">
          <cell r="D693">
            <v>2239</v>
          </cell>
          <cell r="E693">
            <v>2531</v>
          </cell>
          <cell r="F693">
            <v>2566</v>
          </cell>
        </row>
        <row r="694">
          <cell r="B694">
            <v>2101103</v>
          </cell>
        </row>
        <row r="694">
          <cell r="D694">
            <v>2455</v>
          </cell>
          <cell r="E694">
            <v>2733</v>
          </cell>
          <cell r="F694">
            <v>2766</v>
          </cell>
        </row>
        <row r="695">
          <cell r="B695">
            <v>2101199</v>
          </cell>
        </row>
        <row r="695">
          <cell r="D695">
            <v>0</v>
          </cell>
          <cell r="E695">
            <v>0</v>
          </cell>
          <cell r="F695">
            <v>0</v>
          </cell>
        </row>
        <row r="696">
          <cell r="B696">
            <v>21012</v>
          </cell>
        </row>
        <row r="696">
          <cell r="D696">
            <v>390</v>
          </cell>
          <cell r="E696">
            <v>557</v>
          </cell>
          <cell r="F696">
            <v>826</v>
          </cell>
        </row>
        <row r="697">
          <cell r="B697">
            <v>2101201</v>
          </cell>
        </row>
        <row r="697">
          <cell r="D697">
            <v>44</v>
          </cell>
          <cell r="E697">
            <v>0</v>
          </cell>
          <cell r="F697">
            <v>175</v>
          </cell>
        </row>
        <row r="698">
          <cell r="B698">
            <v>2101202</v>
          </cell>
        </row>
        <row r="698">
          <cell r="D698">
            <v>346</v>
          </cell>
          <cell r="E698">
            <v>557</v>
          </cell>
          <cell r="F698">
            <v>651</v>
          </cell>
        </row>
        <row r="699">
          <cell r="B699">
            <v>2101299</v>
          </cell>
        </row>
        <row r="699">
          <cell r="D699">
            <v>0</v>
          </cell>
          <cell r="E699">
            <v>0</v>
          </cell>
          <cell r="F699">
            <v>0</v>
          </cell>
        </row>
        <row r="700">
          <cell r="B700">
            <v>21013</v>
          </cell>
        </row>
        <row r="700">
          <cell r="D700">
            <v>1067</v>
          </cell>
          <cell r="E700">
            <v>1288</v>
          </cell>
          <cell r="F700">
            <v>1197</v>
          </cell>
        </row>
        <row r="701">
          <cell r="B701">
            <v>2101301</v>
          </cell>
        </row>
        <row r="701">
          <cell r="D701">
            <v>1014</v>
          </cell>
          <cell r="E701">
            <v>1283</v>
          </cell>
          <cell r="F701">
            <v>1197</v>
          </cell>
        </row>
        <row r="702">
          <cell r="B702">
            <v>2101302</v>
          </cell>
        </row>
        <row r="702">
          <cell r="D702">
            <v>0</v>
          </cell>
          <cell r="E702">
            <v>0</v>
          </cell>
          <cell r="F702">
            <v>0</v>
          </cell>
        </row>
        <row r="703">
          <cell r="B703">
            <v>2101399</v>
          </cell>
        </row>
        <row r="703">
          <cell r="D703">
            <v>53</v>
          </cell>
          <cell r="E703">
            <v>5</v>
          </cell>
          <cell r="F703">
            <v>0</v>
          </cell>
        </row>
        <row r="704">
          <cell r="B704">
            <v>21014</v>
          </cell>
        </row>
        <row r="704">
          <cell r="D704">
            <v>93</v>
          </cell>
          <cell r="E704">
            <v>247</v>
          </cell>
          <cell r="F704">
            <v>121</v>
          </cell>
        </row>
        <row r="705">
          <cell r="B705">
            <v>2101401</v>
          </cell>
        </row>
        <row r="705">
          <cell r="D705">
            <v>93</v>
          </cell>
          <cell r="E705">
            <v>247</v>
          </cell>
          <cell r="F705">
            <v>121</v>
          </cell>
        </row>
        <row r="706">
          <cell r="B706">
            <v>2101499</v>
          </cell>
        </row>
        <row r="706">
          <cell r="D706">
            <v>0</v>
          </cell>
          <cell r="E706">
            <v>0</v>
          </cell>
          <cell r="F706">
            <v>0</v>
          </cell>
        </row>
        <row r="707">
          <cell r="B707">
            <v>21015</v>
          </cell>
        </row>
        <row r="707">
          <cell r="D707">
            <v>331</v>
          </cell>
          <cell r="E707">
            <v>363</v>
          </cell>
          <cell r="F707">
            <v>351</v>
          </cell>
        </row>
        <row r="708">
          <cell r="B708">
            <v>2101501</v>
          </cell>
        </row>
        <row r="708">
          <cell r="D708">
            <v>310</v>
          </cell>
          <cell r="E708">
            <v>306</v>
          </cell>
          <cell r="F708">
            <v>296</v>
          </cell>
        </row>
        <row r="709">
          <cell r="B709">
            <v>2101502</v>
          </cell>
        </row>
        <row r="709">
          <cell r="D709">
            <v>0</v>
          </cell>
          <cell r="E709">
            <v>0</v>
          </cell>
          <cell r="F709">
            <v>0</v>
          </cell>
        </row>
        <row r="710">
          <cell r="B710">
            <v>2101503</v>
          </cell>
        </row>
        <row r="710">
          <cell r="D710">
            <v>0</v>
          </cell>
          <cell r="E710">
            <v>0</v>
          </cell>
          <cell r="F710">
            <v>0</v>
          </cell>
        </row>
        <row r="711">
          <cell r="B711">
            <v>2101504</v>
          </cell>
        </row>
        <row r="711">
          <cell r="D711">
            <v>0</v>
          </cell>
          <cell r="E711">
            <v>0</v>
          </cell>
          <cell r="F711">
            <v>0</v>
          </cell>
        </row>
        <row r="712">
          <cell r="B712">
            <v>2101505</v>
          </cell>
        </row>
        <row r="712">
          <cell r="D712">
            <v>15</v>
          </cell>
          <cell r="E712">
            <v>42</v>
          </cell>
          <cell r="F712">
            <v>40</v>
          </cell>
        </row>
        <row r="713">
          <cell r="B713">
            <v>2101506</v>
          </cell>
        </row>
        <row r="713">
          <cell r="D713">
            <v>6</v>
          </cell>
          <cell r="E713">
            <v>15</v>
          </cell>
          <cell r="F713">
            <v>15</v>
          </cell>
        </row>
        <row r="714">
          <cell r="B714">
            <v>2101550</v>
          </cell>
        </row>
        <row r="714">
          <cell r="D714">
            <v>0</v>
          </cell>
          <cell r="E714">
            <v>0</v>
          </cell>
          <cell r="F714">
            <v>0</v>
          </cell>
        </row>
        <row r="715">
          <cell r="B715">
            <v>2101599</v>
          </cell>
        </row>
        <row r="715">
          <cell r="D715">
            <v>0</v>
          </cell>
          <cell r="E715">
            <v>0</v>
          </cell>
          <cell r="F715">
            <v>0</v>
          </cell>
        </row>
        <row r="716">
          <cell r="B716">
            <v>21016</v>
          </cell>
        </row>
        <row r="716">
          <cell r="D716">
            <v>55</v>
          </cell>
          <cell r="E716">
            <v>97</v>
          </cell>
          <cell r="F716">
            <v>121</v>
          </cell>
        </row>
        <row r="717">
          <cell r="B717">
            <v>2101601</v>
          </cell>
        </row>
        <row r="717">
          <cell r="D717">
            <v>55</v>
          </cell>
          <cell r="E717">
            <v>97</v>
          </cell>
          <cell r="F717">
            <v>121</v>
          </cell>
        </row>
        <row r="718">
          <cell r="B718">
            <v>21099</v>
          </cell>
        </row>
        <row r="718">
          <cell r="D718">
            <v>38</v>
          </cell>
          <cell r="E718">
            <v>19</v>
          </cell>
          <cell r="F718">
            <v>584</v>
          </cell>
        </row>
        <row r="719">
          <cell r="B719">
            <v>2109999</v>
          </cell>
        </row>
        <row r="719">
          <cell r="D719">
            <v>38</v>
          </cell>
          <cell r="E719">
            <v>19</v>
          </cell>
          <cell r="F719">
            <v>584</v>
          </cell>
        </row>
        <row r="720">
          <cell r="B720">
            <v>211</v>
          </cell>
        </row>
        <row r="720">
          <cell r="D720">
            <v>32994</v>
          </cell>
          <cell r="E720">
            <v>44947</v>
          </cell>
          <cell r="F720">
            <v>34214</v>
          </cell>
        </row>
        <row r="721">
          <cell r="B721">
            <v>21101</v>
          </cell>
        </row>
        <row r="721">
          <cell r="D721">
            <v>1116</v>
          </cell>
          <cell r="E721">
            <v>1035</v>
          </cell>
          <cell r="F721">
            <v>1153</v>
          </cell>
        </row>
        <row r="722">
          <cell r="B722">
            <v>2110101</v>
          </cell>
        </row>
        <row r="722">
          <cell r="D722">
            <v>61</v>
          </cell>
          <cell r="E722">
            <v>66</v>
          </cell>
          <cell r="F722">
            <v>71</v>
          </cell>
        </row>
        <row r="723">
          <cell r="B723">
            <v>2110102</v>
          </cell>
        </row>
        <row r="723">
          <cell r="D723">
            <v>64</v>
          </cell>
          <cell r="E723">
            <v>69</v>
          </cell>
          <cell r="F723">
            <v>69</v>
          </cell>
        </row>
        <row r="724">
          <cell r="B724">
            <v>2110103</v>
          </cell>
        </row>
        <row r="724">
          <cell r="D724">
            <v>0</v>
          </cell>
          <cell r="E724">
            <v>0</v>
          </cell>
          <cell r="F724">
            <v>0</v>
          </cell>
        </row>
        <row r="725">
          <cell r="B725">
            <v>2110104</v>
          </cell>
        </row>
        <row r="725">
          <cell r="D725">
            <v>0</v>
          </cell>
          <cell r="E725">
            <v>0</v>
          </cell>
          <cell r="F725">
            <v>0</v>
          </cell>
        </row>
        <row r="726">
          <cell r="B726">
            <v>2110105</v>
          </cell>
        </row>
        <row r="726">
          <cell r="D726">
            <v>0</v>
          </cell>
          <cell r="E726">
            <v>0</v>
          </cell>
          <cell r="F726">
            <v>0</v>
          </cell>
        </row>
        <row r="727">
          <cell r="B727">
            <v>2110106</v>
          </cell>
        </row>
        <row r="727">
          <cell r="D727">
            <v>0</v>
          </cell>
          <cell r="E727">
            <v>0</v>
          </cell>
          <cell r="F727">
            <v>0</v>
          </cell>
        </row>
        <row r="728">
          <cell r="B728">
            <v>2110107</v>
          </cell>
        </row>
        <row r="728">
          <cell r="D728">
            <v>0</v>
          </cell>
          <cell r="E728">
            <v>0</v>
          </cell>
          <cell r="F728">
            <v>0</v>
          </cell>
        </row>
        <row r="729">
          <cell r="B729">
            <v>2110108</v>
          </cell>
        </row>
        <row r="729">
          <cell r="D729">
            <v>0</v>
          </cell>
          <cell r="E729">
            <v>0</v>
          </cell>
          <cell r="F729">
            <v>0</v>
          </cell>
        </row>
        <row r="730">
          <cell r="B730">
            <v>2110199</v>
          </cell>
        </row>
        <row r="730">
          <cell r="D730">
            <v>991</v>
          </cell>
          <cell r="E730">
            <v>900</v>
          </cell>
          <cell r="F730">
            <v>1013</v>
          </cell>
        </row>
        <row r="731">
          <cell r="B731">
            <v>21102</v>
          </cell>
        </row>
        <row r="731">
          <cell r="D731">
            <v>17</v>
          </cell>
          <cell r="E731">
            <v>45</v>
          </cell>
          <cell r="F731">
            <v>35</v>
          </cell>
        </row>
        <row r="732">
          <cell r="B732">
            <v>2110203</v>
          </cell>
        </row>
        <row r="732">
          <cell r="D732">
            <v>0</v>
          </cell>
          <cell r="E732">
            <v>0</v>
          </cell>
          <cell r="F732">
            <v>0</v>
          </cell>
        </row>
        <row r="733">
          <cell r="B733">
            <v>2110204</v>
          </cell>
        </row>
        <row r="733">
          <cell r="D733">
            <v>0</v>
          </cell>
          <cell r="E733">
            <v>0</v>
          </cell>
          <cell r="F733">
            <v>0</v>
          </cell>
        </row>
        <row r="734">
          <cell r="B734">
            <v>2110299</v>
          </cell>
        </row>
        <row r="734">
          <cell r="D734">
            <v>17</v>
          </cell>
          <cell r="E734">
            <v>45</v>
          </cell>
          <cell r="F734">
            <v>35</v>
          </cell>
        </row>
        <row r="735">
          <cell r="B735">
            <v>21103</v>
          </cell>
        </row>
        <row r="735">
          <cell r="D735">
            <v>27480</v>
          </cell>
          <cell r="E735">
            <v>41349</v>
          </cell>
          <cell r="F735">
            <v>24085</v>
          </cell>
        </row>
        <row r="736">
          <cell r="B736">
            <v>2110301</v>
          </cell>
        </row>
        <row r="736">
          <cell r="D736">
            <v>0</v>
          </cell>
          <cell r="E736">
            <v>0</v>
          </cell>
          <cell r="F736">
            <v>0</v>
          </cell>
        </row>
        <row r="737">
          <cell r="B737">
            <v>2110302</v>
          </cell>
        </row>
        <row r="737">
          <cell r="D737">
            <v>27480</v>
          </cell>
          <cell r="E737">
            <v>41349</v>
          </cell>
          <cell r="F737">
            <v>23638</v>
          </cell>
        </row>
        <row r="738">
          <cell r="B738">
            <v>2110303</v>
          </cell>
        </row>
        <row r="738">
          <cell r="D738">
            <v>0</v>
          </cell>
          <cell r="E738">
            <v>0</v>
          </cell>
          <cell r="F738">
            <v>0</v>
          </cell>
        </row>
        <row r="739">
          <cell r="B739">
            <v>2110304</v>
          </cell>
        </row>
        <row r="739">
          <cell r="D739">
            <v>0</v>
          </cell>
          <cell r="E739">
            <v>0</v>
          </cell>
          <cell r="F739">
            <v>447</v>
          </cell>
        </row>
        <row r="740">
          <cell r="B740">
            <v>2110305</v>
          </cell>
        </row>
        <row r="740">
          <cell r="D740">
            <v>0</v>
          </cell>
          <cell r="E740">
            <v>0</v>
          </cell>
          <cell r="F740">
            <v>0</v>
          </cell>
        </row>
        <row r="741">
          <cell r="B741">
            <v>2110306</v>
          </cell>
        </row>
        <row r="741">
          <cell r="D741">
            <v>0</v>
          </cell>
          <cell r="E741">
            <v>0</v>
          </cell>
          <cell r="F741">
            <v>0</v>
          </cell>
        </row>
        <row r="742">
          <cell r="B742">
            <v>2110307</v>
          </cell>
        </row>
        <row r="742">
          <cell r="D742">
            <v>0</v>
          </cell>
          <cell r="E742">
            <v>0</v>
          </cell>
          <cell r="F742">
            <v>0</v>
          </cell>
        </row>
        <row r="743">
          <cell r="B743">
            <v>2110399</v>
          </cell>
        </row>
        <row r="743">
          <cell r="D743">
            <v>0</v>
          </cell>
          <cell r="E743">
            <v>0</v>
          </cell>
          <cell r="F743">
            <v>0</v>
          </cell>
        </row>
        <row r="744">
          <cell r="B744">
            <v>21104</v>
          </cell>
        </row>
        <row r="744">
          <cell r="D744">
            <v>1804</v>
          </cell>
          <cell r="E744">
            <v>755</v>
          </cell>
          <cell r="F744">
            <v>882</v>
          </cell>
        </row>
        <row r="745">
          <cell r="B745">
            <v>2110401</v>
          </cell>
        </row>
        <row r="745">
          <cell r="D745">
            <v>827</v>
          </cell>
          <cell r="E745">
            <v>520</v>
          </cell>
          <cell r="F745">
            <v>464</v>
          </cell>
        </row>
        <row r="746">
          <cell r="B746">
            <v>2110402</v>
          </cell>
        </row>
        <row r="746">
          <cell r="D746">
            <v>0</v>
          </cell>
          <cell r="E746">
            <v>0</v>
          </cell>
          <cell r="F746">
            <v>0</v>
          </cell>
        </row>
        <row r="747">
          <cell r="B747">
            <v>2110404</v>
          </cell>
        </row>
        <row r="747">
          <cell r="D747">
            <v>0</v>
          </cell>
          <cell r="E747">
            <v>0</v>
          </cell>
          <cell r="F747">
            <v>0</v>
          </cell>
        </row>
        <row r="748">
          <cell r="B748">
            <v>2110405</v>
          </cell>
        </row>
        <row r="748">
          <cell r="E748">
            <v>0</v>
          </cell>
          <cell r="F748">
            <v>0</v>
          </cell>
        </row>
        <row r="749">
          <cell r="B749">
            <v>2110406</v>
          </cell>
        </row>
        <row r="749">
          <cell r="E749">
            <v>0</v>
          </cell>
          <cell r="F749">
            <v>0</v>
          </cell>
        </row>
        <row r="750">
          <cell r="B750">
            <v>2110499</v>
          </cell>
        </row>
        <row r="750">
          <cell r="D750">
            <v>977</v>
          </cell>
          <cell r="E750">
            <v>235</v>
          </cell>
          <cell r="F750">
            <v>418</v>
          </cell>
        </row>
        <row r="751">
          <cell r="B751">
            <v>21105</v>
          </cell>
        </row>
        <row r="751">
          <cell r="D751">
            <v>1398</v>
          </cell>
          <cell r="E751">
            <v>1277</v>
          </cell>
          <cell r="F751">
            <v>1239</v>
          </cell>
        </row>
        <row r="752">
          <cell r="B752">
            <v>2110501</v>
          </cell>
        </row>
        <row r="752">
          <cell r="D752">
            <v>1398</v>
          </cell>
          <cell r="E752">
            <v>1277</v>
          </cell>
          <cell r="F752">
            <v>1239</v>
          </cell>
        </row>
        <row r="753">
          <cell r="B753">
            <v>2110502</v>
          </cell>
        </row>
        <row r="753">
          <cell r="D753">
            <v>0</v>
          </cell>
          <cell r="E753">
            <v>0</v>
          </cell>
          <cell r="F753">
            <v>0</v>
          </cell>
        </row>
        <row r="754">
          <cell r="B754">
            <v>2110503</v>
          </cell>
        </row>
        <row r="754">
          <cell r="D754">
            <v>0</v>
          </cell>
          <cell r="E754">
            <v>0</v>
          </cell>
          <cell r="F754">
            <v>0</v>
          </cell>
        </row>
        <row r="755">
          <cell r="B755">
            <v>2110506</v>
          </cell>
        </row>
        <row r="755">
          <cell r="D755">
            <v>0</v>
          </cell>
          <cell r="E755">
            <v>0</v>
          </cell>
          <cell r="F755">
            <v>0</v>
          </cell>
        </row>
        <row r="756">
          <cell r="B756">
            <v>2110507</v>
          </cell>
        </row>
        <row r="756">
          <cell r="D756">
            <v>0</v>
          </cell>
          <cell r="E756">
            <v>0</v>
          </cell>
          <cell r="F756">
            <v>0</v>
          </cell>
        </row>
        <row r="757">
          <cell r="B757">
            <v>2110599</v>
          </cell>
        </row>
        <row r="757">
          <cell r="D757">
            <v>0</v>
          </cell>
          <cell r="E757">
            <v>0</v>
          </cell>
          <cell r="F757">
            <v>0</v>
          </cell>
        </row>
        <row r="758">
          <cell r="B758">
            <v>21106</v>
          </cell>
        </row>
        <row r="758">
          <cell r="D758">
            <v>25</v>
          </cell>
          <cell r="E758">
            <v>486</v>
          </cell>
          <cell r="F758">
            <v>646</v>
          </cell>
        </row>
        <row r="759">
          <cell r="B759">
            <v>2110602</v>
          </cell>
        </row>
        <row r="759">
          <cell r="D759">
            <v>25</v>
          </cell>
          <cell r="E759">
            <v>486</v>
          </cell>
          <cell r="F759">
            <v>346</v>
          </cell>
        </row>
        <row r="760">
          <cell r="B760">
            <v>2110603</v>
          </cell>
        </row>
        <row r="760">
          <cell r="D760">
            <v>0</v>
          </cell>
          <cell r="E760">
            <v>0</v>
          </cell>
          <cell r="F760">
            <v>0</v>
          </cell>
        </row>
        <row r="761">
          <cell r="B761">
            <v>2110604</v>
          </cell>
        </row>
        <row r="761">
          <cell r="D761">
            <v>0</v>
          </cell>
          <cell r="E761">
            <v>0</v>
          </cell>
          <cell r="F761">
            <v>0</v>
          </cell>
        </row>
        <row r="762">
          <cell r="B762">
            <v>2110605</v>
          </cell>
        </row>
        <row r="762">
          <cell r="D762">
            <v>0</v>
          </cell>
          <cell r="E762">
            <v>0</v>
          </cell>
          <cell r="F762">
            <v>0</v>
          </cell>
        </row>
        <row r="763">
          <cell r="B763">
            <v>2110699</v>
          </cell>
        </row>
        <row r="763">
          <cell r="D763">
            <v>0</v>
          </cell>
          <cell r="E763">
            <v>0</v>
          </cell>
          <cell r="F763">
            <v>300</v>
          </cell>
        </row>
        <row r="764">
          <cell r="B764">
            <v>21107</v>
          </cell>
        </row>
        <row r="764">
          <cell r="D764">
            <v>825</v>
          </cell>
          <cell r="E764">
            <v>0</v>
          </cell>
          <cell r="F764">
            <v>0</v>
          </cell>
        </row>
        <row r="765">
          <cell r="B765">
            <v>2110704</v>
          </cell>
        </row>
        <row r="765">
          <cell r="D765">
            <v>0</v>
          </cell>
          <cell r="E765">
            <v>0</v>
          </cell>
          <cell r="F765">
            <v>0</v>
          </cell>
        </row>
        <row r="766">
          <cell r="B766">
            <v>2110799</v>
          </cell>
        </row>
        <row r="766">
          <cell r="D766">
            <v>825</v>
          </cell>
          <cell r="E766">
            <v>0</v>
          </cell>
          <cell r="F766">
            <v>0</v>
          </cell>
        </row>
        <row r="767">
          <cell r="B767">
            <v>21108</v>
          </cell>
        </row>
        <row r="767">
          <cell r="D767">
            <v>0</v>
          </cell>
          <cell r="E767">
            <v>0</v>
          </cell>
          <cell r="F767">
            <v>0</v>
          </cell>
        </row>
        <row r="768">
          <cell r="B768">
            <v>2110804</v>
          </cell>
        </row>
        <row r="768">
          <cell r="D768">
            <v>0</v>
          </cell>
          <cell r="E768">
            <v>0</v>
          </cell>
          <cell r="F768">
            <v>0</v>
          </cell>
        </row>
        <row r="769">
          <cell r="B769">
            <v>2110899</v>
          </cell>
        </row>
        <row r="769">
          <cell r="D769">
            <v>0</v>
          </cell>
          <cell r="E769">
            <v>0</v>
          </cell>
          <cell r="F769">
            <v>0</v>
          </cell>
        </row>
        <row r="770">
          <cell r="B770">
            <v>21109</v>
          </cell>
        </row>
        <row r="770">
          <cell r="D770">
            <v>0</v>
          </cell>
          <cell r="E770">
            <v>0</v>
          </cell>
          <cell r="F770">
            <v>0</v>
          </cell>
        </row>
        <row r="771">
          <cell r="B771">
            <v>2110901</v>
          </cell>
        </row>
        <row r="771">
          <cell r="D771">
            <v>0</v>
          </cell>
          <cell r="E771">
            <v>0</v>
          </cell>
          <cell r="F771">
            <v>0</v>
          </cell>
        </row>
        <row r="772">
          <cell r="B772">
            <v>21110</v>
          </cell>
        </row>
        <row r="772">
          <cell r="D772">
            <v>0</v>
          </cell>
          <cell r="E772">
            <v>0</v>
          </cell>
          <cell r="F772">
            <v>0</v>
          </cell>
        </row>
        <row r="773">
          <cell r="B773">
            <v>2111001</v>
          </cell>
        </row>
        <row r="773">
          <cell r="D773">
            <v>0</v>
          </cell>
          <cell r="E773">
            <v>0</v>
          </cell>
          <cell r="F773">
            <v>0</v>
          </cell>
        </row>
        <row r="774">
          <cell r="B774">
            <v>21111</v>
          </cell>
        </row>
        <row r="774">
          <cell r="D774">
            <v>0</v>
          </cell>
          <cell r="E774">
            <v>0</v>
          </cell>
          <cell r="F774">
            <v>0</v>
          </cell>
        </row>
        <row r="775">
          <cell r="B775">
            <v>2111101</v>
          </cell>
        </row>
        <row r="775">
          <cell r="D775">
            <v>0</v>
          </cell>
          <cell r="E775">
            <v>0</v>
          </cell>
          <cell r="F775">
            <v>0</v>
          </cell>
        </row>
        <row r="776">
          <cell r="B776">
            <v>2111102</v>
          </cell>
        </row>
        <row r="776">
          <cell r="D776">
            <v>0</v>
          </cell>
          <cell r="E776">
            <v>0</v>
          </cell>
          <cell r="F776">
            <v>0</v>
          </cell>
        </row>
        <row r="777">
          <cell r="B777">
            <v>2111103</v>
          </cell>
        </row>
        <row r="777">
          <cell r="D777">
            <v>0</v>
          </cell>
          <cell r="E777">
            <v>0</v>
          </cell>
          <cell r="F777">
            <v>0</v>
          </cell>
        </row>
        <row r="778">
          <cell r="B778">
            <v>2111104</v>
          </cell>
        </row>
        <row r="778">
          <cell r="D778">
            <v>0</v>
          </cell>
          <cell r="E778">
            <v>0</v>
          </cell>
          <cell r="F778">
            <v>0</v>
          </cell>
        </row>
        <row r="779">
          <cell r="B779">
            <v>2111199</v>
          </cell>
        </row>
        <row r="779">
          <cell r="D779">
            <v>0</v>
          </cell>
          <cell r="E779">
            <v>0</v>
          </cell>
          <cell r="F779">
            <v>0</v>
          </cell>
        </row>
        <row r="780">
          <cell r="B780">
            <v>21112</v>
          </cell>
        </row>
        <row r="780">
          <cell r="D780">
            <v>0</v>
          </cell>
          <cell r="E780">
            <v>0</v>
          </cell>
          <cell r="F780">
            <v>0</v>
          </cell>
        </row>
        <row r="781">
          <cell r="B781">
            <v>2111201</v>
          </cell>
        </row>
        <row r="781">
          <cell r="D781">
            <v>0</v>
          </cell>
          <cell r="E781">
            <v>0</v>
          </cell>
          <cell r="F781">
            <v>0</v>
          </cell>
        </row>
        <row r="782">
          <cell r="B782">
            <v>21113</v>
          </cell>
        </row>
        <row r="782">
          <cell r="D782">
            <v>0</v>
          </cell>
          <cell r="E782">
            <v>0</v>
          </cell>
          <cell r="F782">
            <v>0</v>
          </cell>
        </row>
        <row r="783">
          <cell r="B783">
            <v>2111301</v>
          </cell>
        </row>
        <row r="783">
          <cell r="D783">
            <v>0</v>
          </cell>
          <cell r="E783">
            <v>0</v>
          </cell>
          <cell r="F783">
            <v>0</v>
          </cell>
        </row>
        <row r="784">
          <cell r="B784">
            <v>21114</v>
          </cell>
        </row>
        <row r="784">
          <cell r="D784">
            <v>0</v>
          </cell>
          <cell r="E784">
            <v>0</v>
          </cell>
          <cell r="F784">
            <v>0</v>
          </cell>
        </row>
        <row r="785">
          <cell r="B785">
            <v>2111401</v>
          </cell>
        </row>
        <row r="785">
          <cell r="D785">
            <v>0</v>
          </cell>
          <cell r="E785">
            <v>0</v>
          </cell>
          <cell r="F785">
            <v>0</v>
          </cell>
        </row>
        <row r="786">
          <cell r="B786">
            <v>2111402</v>
          </cell>
        </row>
        <row r="786">
          <cell r="D786">
            <v>0</v>
          </cell>
          <cell r="E786">
            <v>0</v>
          </cell>
          <cell r="F786">
            <v>0</v>
          </cell>
        </row>
        <row r="787">
          <cell r="B787">
            <v>2111403</v>
          </cell>
        </row>
        <row r="787">
          <cell r="D787">
            <v>0</v>
          </cell>
          <cell r="E787">
            <v>0</v>
          </cell>
          <cell r="F787">
            <v>0</v>
          </cell>
        </row>
        <row r="788">
          <cell r="B788">
            <v>2111404</v>
          </cell>
        </row>
        <row r="788">
          <cell r="D788">
            <v>0</v>
          </cell>
          <cell r="E788">
            <v>0</v>
          </cell>
          <cell r="F788">
            <v>0</v>
          </cell>
        </row>
        <row r="789">
          <cell r="B789">
            <v>2111405</v>
          </cell>
        </row>
        <row r="789">
          <cell r="D789">
            <v>0</v>
          </cell>
          <cell r="E789">
            <v>0</v>
          </cell>
          <cell r="F789">
            <v>0</v>
          </cell>
        </row>
        <row r="790">
          <cell r="B790">
            <v>2111406</v>
          </cell>
        </row>
        <row r="790">
          <cell r="D790">
            <v>0</v>
          </cell>
          <cell r="E790">
            <v>0</v>
          </cell>
          <cell r="F790">
            <v>0</v>
          </cell>
        </row>
        <row r="791">
          <cell r="B791">
            <v>2111407</v>
          </cell>
        </row>
        <row r="791">
          <cell r="D791">
            <v>0</v>
          </cell>
          <cell r="E791">
            <v>0</v>
          </cell>
          <cell r="F791">
            <v>0</v>
          </cell>
        </row>
        <row r="792">
          <cell r="B792">
            <v>2111408</v>
          </cell>
        </row>
        <row r="792">
          <cell r="D792">
            <v>0</v>
          </cell>
          <cell r="E792">
            <v>0</v>
          </cell>
          <cell r="F792">
            <v>0</v>
          </cell>
        </row>
        <row r="793">
          <cell r="B793">
            <v>2111409</v>
          </cell>
        </row>
        <row r="793">
          <cell r="D793">
            <v>0</v>
          </cell>
          <cell r="E793">
            <v>0</v>
          </cell>
          <cell r="F793">
            <v>0</v>
          </cell>
        </row>
        <row r="794">
          <cell r="B794">
            <v>2111410</v>
          </cell>
        </row>
        <row r="794">
          <cell r="D794">
            <v>0</v>
          </cell>
          <cell r="E794">
            <v>0</v>
          </cell>
          <cell r="F794">
            <v>0</v>
          </cell>
        </row>
        <row r="795">
          <cell r="B795">
            <v>2111411</v>
          </cell>
        </row>
        <row r="795">
          <cell r="D795">
            <v>0</v>
          </cell>
          <cell r="E795">
            <v>0</v>
          </cell>
          <cell r="F795">
            <v>0</v>
          </cell>
        </row>
        <row r="796">
          <cell r="B796">
            <v>2111413</v>
          </cell>
        </row>
        <row r="796">
          <cell r="D796">
            <v>0</v>
          </cell>
          <cell r="E796">
            <v>0</v>
          </cell>
          <cell r="F796">
            <v>0</v>
          </cell>
        </row>
        <row r="797">
          <cell r="B797">
            <v>2111450</v>
          </cell>
        </row>
        <row r="797">
          <cell r="D797">
            <v>0</v>
          </cell>
          <cell r="E797">
            <v>0</v>
          </cell>
          <cell r="F797">
            <v>0</v>
          </cell>
        </row>
        <row r="798">
          <cell r="B798">
            <v>2111499</v>
          </cell>
        </row>
        <row r="798">
          <cell r="D798">
            <v>0</v>
          </cell>
          <cell r="E798">
            <v>0</v>
          </cell>
          <cell r="F798">
            <v>0</v>
          </cell>
        </row>
        <row r="799">
          <cell r="B799">
            <v>21199</v>
          </cell>
        </row>
        <row r="799">
          <cell r="D799">
            <v>329</v>
          </cell>
          <cell r="E799">
            <v>0</v>
          </cell>
          <cell r="F799">
            <v>6174</v>
          </cell>
        </row>
        <row r="800">
          <cell r="B800">
            <v>2119999</v>
          </cell>
        </row>
        <row r="800">
          <cell r="D800">
            <v>329</v>
          </cell>
          <cell r="E800">
            <v>0</v>
          </cell>
          <cell r="F800">
            <v>6174</v>
          </cell>
        </row>
        <row r="801">
          <cell r="B801">
            <v>212</v>
          </cell>
        </row>
        <row r="801">
          <cell r="D801">
            <v>16290</v>
          </cell>
          <cell r="E801">
            <v>4716</v>
          </cell>
          <cell r="F801">
            <v>6505</v>
          </cell>
        </row>
        <row r="802">
          <cell r="B802">
            <v>21201</v>
          </cell>
        </row>
        <row r="802">
          <cell r="D802">
            <v>1486</v>
          </cell>
          <cell r="E802">
            <v>1189</v>
          </cell>
          <cell r="F802">
            <v>1260</v>
          </cell>
        </row>
        <row r="803">
          <cell r="B803">
            <v>2120101</v>
          </cell>
        </row>
        <row r="803">
          <cell r="D803">
            <v>298</v>
          </cell>
          <cell r="E803">
            <v>263</v>
          </cell>
          <cell r="F803">
            <v>287</v>
          </cell>
        </row>
        <row r="804">
          <cell r="B804">
            <v>2120102</v>
          </cell>
        </row>
        <row r="804">
          <cell r="D804">
            <v>0</v>
          </cell>
          <cell r="E804">
            <v>0</v>
          </cell>
          <cell r="F804">
            <v>0</v>
          </cell>
        </row>
        <row r="805">
          <cell r="B805">
            <v>2120103</v>
          </cell>
        </row>
        <row r="805">
          <cell r="D805">
            <v>0</v>
          </cell>
          <cell r="E805">
            <v>0</v>
          </cell>
          <cell r="F805">
            <v>0</v>
          </cell>
        </row>
        <row r="806">
          <cell r="B806">
            <v>2120104</v>
          </cell>
        </row>
        <row r="806">
          <cell r="D806">
            <v>562</v>
          </cell>
          <cell r="E806">
            <v>520</v>
          </cell>
          <cell r="F806">
            <v>559</v>
          </cell>
        </row>
        <row r="807">
          <cell r="B807">
            <v>2120105</v>
          </cell>
        </row>
        <row r="807">
          <cell r="D807">
            <v>0</v>
          </cell>
          <cell r="E807">
            <v>0</v>
          </cell>
          <cell r="F807">
            <v>0</v>
          </cell>
        </row>
        <row r="808">
          <cell r="B808">
            <v>2120106</v>
          </cell>
        </row>
        <row r="808">
          <cell r="D808">
            <v>125</v>
          </cell>
          <cell r="E808">
            <v>117</v>
          </cell>
          <cell r="F808">
            <v>116</v>
          </cell>
        </row>
        <row r="809">
          <cell r="B809">
            <v>2120107</v>
          </cell>
        </row>
        <row r="809">
          <cell r="D809">
            <v>0</v>
          </cell>
          <cell r="E809">
            <v>0</v>
          </cell>
          <cell r="F809">
            <v>0</v>
          </cell>
        </row>
        <row r="810">
          <cell r="B810">
            <v>2120109</v>
          </cell>
        </row>
        <row r="810">
          <cell r="D810">
            <v>0</v>
          </cell>
          <cell r="E810">
            <v>0</v>
          </cell>
          <cell r="F810">
            <v>0</v>
          </cell>
        </row>
        <row r="811">
          <cell r="B811">
            <v>2120110</v>
          </cell>
        </row>
        <row r="811">
          <cell r="D811">
            <v>0</v>
          </cell>
          <cell r="E811">
            <v>0</v>
          </cell>
          <cell r="F811">
            <v>0</v>
          </cell>
        </row>
        <row r="812">
          <cell r="B812">
            <v>2120199</v>
          </cell>
        </row>
        <row r="812">
          <cell r="D812">
            <v>501</v>
          </cell>
          <cell r="E812">
            <v>289</v>
          </cell>
          <cell r="F812">
            <v>298</v>
          </cell>
        </row>
        <row r="813">
          <cell r="B813">
            <v>21202</v>
          </cell>
        </row>
        <row r="813">
          <cell r="D813">
            <v>6345</v>
          </cell>
          <cell r="E813">
            <v>0</v>
          </cell>
          <cell r="F813">
            <v>33</v>
          </cell>
        </row>
        <row r="814">
          <cell r="B814">
            <v>2120201</v>
          </cell>
        </row>
        <row r="814">
          <cell r="D814">
            <v>6345</v>
          </cell>
          <cell r="E814">
            <v>0</v>
          </cell>
          <cell r="F814">
            <v>33</v>
          </cell>
        </row>
        <row r="815">
          <cell r="B815">
            <v>21203</v>
          </cell>
        </row>
        <row r="815">
          <cell r="D815">
            <v>135</v>
          </cell>
          <cell r="E815">
            <v>93</v>
          </cell>
          <cell r="F815">
            <v>195</v>
          </cell>
        </row>
        <row r="816">
          <cell r="B816">
            <v>2120303</v>
          </cell>
        </row>
        <row r="816">
          <cell r="D816">
            <v>0</v>
          </cell>
          <cell r="E816">
            <v>13</v>
          </cell>
          <cell r="F816">
            <v>152</v>
          </cell>
        </row>
        <row r="817">
          <cell r="B817">
            <v>2120399</v>
          </cell>
        </row>
        <row r="817">
          <cell r="D817">
            <v>135</v>
          </cell>
          <cell r="E817">
            <v>80</v>
          </cell>
          <cell r="F817">
            <v>43</v>
          </cell>
        </row>
        <row r="818">
          <cell r="B818">
            <v>21205</v>
          </cell>
        </row>
        <row r="818">
          <cell r="D818">
            <v>615</v>
          </cell>
          <cell r="E818">
            <v>869</v>
          </cell>
          <cell r="F818">
            <v>880</v>
          </cell>
        </row>
        <row r="819">
          <cell r="B819">
            <v>2120501</v>
          </cell>
        </row>
        <row r="819">
          <cell r="D819">
            <v>615</v>
          </cell>
          <cell r="E819">
            <v>869</v>
          </cell>
          <cell r="F819">
            <v>880</v>
          </cell>
        </row>
        <row r="820">
          <cell r="B820">
            <v>21206</v>
          </cell>
        </row>
        <row r="820">
          <cell r="D820">
            <v>0</v>
          </cell>
          <cell r="E820">
            <v>0</v>
          </cell>
          <cell r="F820">
            <v>0</v>
          </cell>
        </row>
        <row r="821">
          <cell r="B821">
            <v>2120601</v>
          </cell>
        </row>
        <row r="821">
          <cell r="D821">
            <v>0</v>
          </cell>
          <cell r="E821">
            <v>0</v>
          </cell>
          <cell r="F821">
            <v>0</v>
          </cell>
        </row>
        <row r="822">
          <cell r="B822">
            <v>21299</v>
          </cell>
        </row>
        <row r="822">
          <cell r="D822">
            <v>7709</v>
          </cell>
          <cell r="E822">
            <v>2565</v>
          </cell>
          <cell r="F822">
            <v>4137</v>
          </cell>
        </row>
        <row r="823">
          <cell r="B823">
            <v>2129999</v>
          </cell>
        </row>
        <row r="823">
          <cell r="D823">
            <v>7709</v>
          </cell>
          <cell r="E823">
            <v>2565</v>
          </cell>
          <cell r="F823">
            <v>4137</v>
          </cell>
        </row>
        <row r="824">
          <cell r="B824">
            <v>213</v>
          </cell>
        </row>
        <row r="824">
          <cell r="D824">
            <v>17145</v>
          </cell>
          <cell r="E824">
            <v>24021</v>
          </cell>
          <cell r="F824">
            <v>22539</v>
          </cell>
        </row>
        <row r="825">
          <cell r="B825">
            <v>21301</v>
          </cell>
        </row>
        <row r="825">
          <cell r="D825">
            <v>5937</v>
          </cell>
          <cell r="E825">
            <v>7328</v>
          </cell>
          <cell r="F825">
            <v>8399</v>
          </cell>
        </row>
        <row r="826">
          <cell r="B826">
            <v>2130101</v>
          </cell>
        </row>
        <row r="826">
          <cell r="D826">
            <v>359</v>
          </cell>
          <cell r="E826">
            <v>409</v>
          </cell>
          <cell r="F826">
            <v>422</v>
          </cell>
        </row>
        <row r="827">
          <cell r="B827">
            <v>2130102</v>
          </cell>
        </row>
        <row r="827">
          <cell r="D827">
            <v>0</v>
          </cell>
          <cell r="E827">
            <v>8</v>
          </cell>
          <cell r="F827">
            <v>8</v>
          </cell>
        </row>
        <row r="828">
          <cell r="B828">
            <v>2130103</v>
          </cell>
        </row>
        <row r="828">
          <cell r="D828">
            <v>0</v>
          </cell>
          <cell r="E828">
            <v>0</v>
          </cell>
          <cell r="F828">
            <v>2</v>
          </cell>
        </row>
        <row r="829">
          <cell r="B829">
            <v>2130104</v>
          </cell>
        </row>
        <row r="829">
          <cell r="D829">
            <v>2281</v>
          </cell>
          <cell r="E829">
            <v>2235</v>
          </cell>
          <cell r="F829">
            <v>2707</v>
          </cell>
        </row>
        <row r="830">
          <cell r="B830">
            <v>2130105</v>
          </cell>
        </row>
        <row r="830">
          <cell r="D830">
            <v>0</v>
          </cell>
          <cell r="E830">
            <v>0</v>
          </cell>
          <cell r="F830">
            <v>0</v>
          </cell>
        </row>
        <row r="831">
          <cell r="B831">
            <v>2130106</v>
          </cell>
        </row>
        <row r="831">
          <cell r="D831">
            <v>1151</v>
          </cell>
          <cell r="E831">
            <v>1314</v>
          </cell>
          <cell r="F831">
            <v>49</v>
          </cell>
        </row>
        <row r="832">
          <cell r="B832">
            <v>2130108</v>
          </cell>
        </row>
        <row r="832">
          <cell r="D832">
            <v>32</v>
          </cell>
          <cell r="E832">
            <v>111</v>
          </cell>
          <cell r="F832">
            <v>63</v>
          </cell>
        </row>
        <row r="833">
          <cell r="B833">
            <v>2130109</v>
          </cell>
        </row>
        <row r="833">
          <cell r="D833">
            <v>0</v>
          </cell>
          <cell r="E833">
            <v>6</v>
          </cell>
          <cell r="F833">
            <v>10</v>
          </cell>
        </row>
        <row r="834">
          <cell r="B834">
            <v>2130110</v>
          </cell>
        </row>
        <row r="834">
          <cell r="D834">
            <v>0</v>
          </cell>
          <cell r="E834">
            <v>0</v>
          </cell>
          <cell r="F834">
            <v>0</v>
          </cell>
        </row>
        <row r="835">
          <cell r="B835">
            <v>2130111</v>
          </cell>
        </row>
        <row r="835">
          <cell r="D835">
            <v>104</v>
          </cell>
          <cell r="E835">
            <v>104</v>
          </cell>
          <cell r="F835">
            <v>0</v>
          </cell>
        </row>
        <row r="836">
          <cell r="B836">
            <v>2130112</v>
          </cell>
        </row>
        <row r="836">
          <cell r="D836">
            <v>0</v>
          </cell>
          <cell r="E836">
            <v>0</v>
          </cell>
          <cell r="F836">
            <v>0</v>
          </cell>
        </row>
        <row r="837">
          <cell r="B837">
            <v>2130114</v>
          </cell>
        </row>
        <row r="837">
          <cell r="D837">
            <v>0</v>
          </cell>
          <cell r="E837">
            <v>0</v>
          </cell>
          <cell r="F837">
            <v>0</v>
          </cell>
        </row>
        <row r="838">
          <cell r="B838">
            <v>2130119</v>
          </cell>
        </row>
        <row r="838">
          <cell r="D838">
            <v>16</v>
          </cell>
          <cell r="E838">
            <v>0</v>
          </cell>
          <cell r="F838">
            <v>5</v>
          </cell>
        </row>
        <row r="839">
          <cell r="B839">
            <v>2130120</v>
          </cell>
        </row>
        <row r="839">
          <cell r="D839">
            <v>0</v>
          </cell>
          <cell r="E839">
            <v>0</v>
          </cell>
          <cell r="F839">
            <v>244</v>
          </cell>
        </row>
        <row r="840">
          <cell r="B840">
            <v>2130121</v>
          </cell>
        </row>
        <row r="840">
          <cell r="D840">
            <v>0</v>
          </cell>
          <cell r="E840">
            <v>0</v>
          </cell>
          <cell r="F840">
            <v>0</v>
          </cell>
        </row>
        <row r="841">
          <cell r="B841">
            <v>2130122</v>
          </cell>
        </row>
        <row r="841">
          <cell r="D841">
            <v>190</v>
          </cell>
          <cell r="E841">
            <v>20</v>
          </cell>
          <cell r="F841">
            <v>340</v>
          </cell>
        </row>
        <row r="842">
          <cell r="B842">
            <v>2130124</v>
          </cell>
        </row>
        <row r="842">
          <cell r="D842">
            <v>0</v>
          </cell>
          <cell r="E842">
            <v>9</v>
          </cell>
          <cell r="F842">
            <v>0</v>
          </cell>
        </row>
        <row r="843">
          <cell r="B843">
            <v>2130125</v>
          </cell>
        </row>
        <row r="843">
          <cell r="D843">
            <v>0</v>
          </cell>
          <cell r="E843">
            <v>1</v>
          </cell>
          <cell r="F843">
            <v>0</v>
          </cell>
        </row>
        <row r="844">
          <cell r="B844">
            <v>2130126</v>
          </cell>
        </row>
        <row r="844">
          <cell r="D844">
            <v>968</v>
          </cell>
          <cell r="E844">
            <v>677</v>
          </cell>
          <cell r="F844">
            <v>1429</v>
          </cell>
        </row>
        <row r="845">
          <cell r="B845">
            <v>2130135</v>
          </cell>
        </row>
        <row r="845">
          <cell r="D845">
            <v>150</v>
          </cell>
          <cell r="E845">
            <v>0</v>
          </cell>
          <cell r="F845">
            <v>383</v>
          </cell>
        </row>
        <row r="846">
          <cell r="B846">
            <v>2130142</v>
          </cell>
        </row>
        <row r="846">
          <cell r="D846">
            <v>0</v>
          </cell>
          <cell r="E846">
            <v>0</v>
          </cell>
          <cell r="F846">
            <v>0</v>
          </cell>
        </row>
        <row r="847">
          <cell r="B847">
            <v>2130148</v>
          </cell>
        </row>
        <row r="847">
          <cell r="D847">
            <v>0</v>
          </cell>
          <cell r="E847">
            <v>0</v>
          </cell>
          <cell r="F847">
            <v>0</v>
          </cell>
        </row>
        <row r="848">
          <cell r="B848">
            <v>2130152</v>
          </cell>
        </row>
        <row r="848">
          <cell r="D848">
            <v>0</v>
          </cell>
          <cell r="E848">
            <v>0</v>
          </cell>
          <cell r="F848">
            <v>0</v>
          </cell>
        </row>
        <row r="849">
          <cell r="B849">
            <v>2130153</v>
          </cell>
        </row>
        <row r="849">
          <cell r="D849">
            <v>344</v>
          </cell>
          <cell r="E849">
            <v>1071</v>
          </cell>
          <cell r="F849">
            <v>1118</v>
          </cell>
        </row>
        <row r="850">
          <cell r="B850">
            <v>2130199</v>
          </cell>
        </row>
        <row r="850">
          <cell r="D850">
            <v>342</v>
          </cell>
          <cell r="E850">
            <v>1363</v>
          </cell>
          <cell r="F850">
            <v>1619</v>
          </cell>
        </row>
        <row r="851">
          <cell r="B851">
            <v>21302</v>
          </cell>
        </row>
        <row r="851">
          <cell r="D851">
            <v>3004</v>
          </cell>
          <cell r="E851">
            <v>2523</v>
          </cell>
          <cell r="F851">
            <v>2020</v>
          </cell>
        </row>
        <row r="852">
          <cell r="B852">
            <v>2130201</v>
          </cell>
        </row>
        <row r="852">
          <cell r="D852">
            <v>268</v>
          </cell>
          <cell r="E852">
            <v>297</v>
          </cell>
          <cell r="F852">
            <v>315</v>
          </cell>
        </row>
        <row r="853">
          <cell r="B853">
            <v>2130202</v>
          </cell>
        </row>
        <row r="853">
          <cell r="D853">
            <v>0</v>
          </cell>
          <cell r="E853">
            <v>0</v>
          </cell>
          <cell r="F853">
            <v>0</v>
          </cell>
        </row>
        <row r="854">
          <cell r="B854">
            <v>2130203</v>
          </cell>
        </row>
        <row r="854">
          <cell r="D854">
            <v>0</v>
          </cell>
          <cell r="E854">
            <v>0</v>
          </cell>
          <cell r="F854">
            <v>0</v>
          </cell>
        </row>
        <row r="855">
          <cell r="B855">
            <v>2130204</v>
          </cell>
        </row>
        <row r="855">
          <cell r="D855">
            <v>433</v>
          </cell>
          <cell r="E855">
            <v>383</v>
          </cell>
          <cell r="F855">
            <v>434</v>
          </cell>
        </row>
        <row r="856">
          <cell r="B856">
            <v>2130205</v>
          </cell>
        </row>
        <row r="856">
          <cell r="D856">
            <v>799</v>
          </cell>
          <cell r="E856">
            <v>1168</v>
          </cell>
          <cell r="F856">
            <v>666</v>
          </cell>
        </row>
        <row r="857">
          <cell r="B857">
            <v>2130206</v>
          </cell>
        </row>
        <row r="857">
          <cell r="D857">
            <v>0</v>
          </cell>
          <cell r="E857">
            <v>0</v>
          </cell>
          <cell r="F857">
            <v>0</v>
          </cell>
        </row>
        <row r="858">
          <cell r="B858">
            <v>2130207</v>
          </cell>
        </row>
        <row r="858">
          <cell r="D858">
            <v>43</v>
          </cell>
          <cell r="E858">
            <v>0</v>
          </cell>
          <cell r="F858">
            <v>38</v>
          </cell>
        </row>
        <row r="859">
          <cell r="B859">
            <v>2130209</v>
          </cell>
        </row>
        <row r="859">
          <cell r="D859">
            <v>450</v>
          </cell>
          <cell r="E859">
            <v>40</v>
          </cell>
          <cell r="F859">
            <v>391</v>
          </cell>
        </row>
        <row r="860">
          <cell r="B860">
            <v>2130210</v>
          </cell>
        </row>
        <row r="860">
          <cell r="D860">
            <v>0</v>
          </cell>
          <cell r="E860">
            <v>0</v>
          </cell>
          <cell r="F860">
            <v>0</v>
          </cell>
        </row>
        <row r="861">
          <cell r="B861">
            <v>2130211</v>
          </cell>
        </row>
        <row r="861">
          <cell r="D861">
            <v>0</v>
          </cell>
          <cell r="E861">
            <v>20</v>
          </cell>
          <cell r="F861">
            <v>2</v>
          </cell>
        </row>
        <row r="862">
          <cell r="B862">
            <v>2130212</v>
          </cell>
        </row>
        <row r="862">
          <cell r="D862">
            <v>132</v>
          </cell>
          <cell r="E862">
            <v>0</v>
          </cell>
          <cell r="F862">
            <v>0</v>
          </cell>
        </row>
        <row r="863">
          <cell r="B863">
            <v>2130213</v>
          </cell>
        </row>
        <row r="863">
          <cell r="D863">
            <v>0</v>
          </cell>
          <cell r="E863">
            <v>30</v>
          </cell>
          <cell r="F863">
            <v>10</v>
          </cell>
        </row>
        <row r="864">
          <cell r="B864">
            <v>2130217</v>
          </cell>
        </row>
        <row r="864">
          <cell r="D864">
            <v>0</v>
          </cell>
          <cell r="E864">
            <v>0</v>
          </cell>
          <cell r="F864">
            <v>0</v>
          </cell>
        </row>
        <row r="865">
          <cell r="B865">
            <v>2130220</v>
          </cell>
        </row>
        <row r="865">
          <cell r="D865">
            <v>0</v>
          </cell>
          <cell r="E865">
            <v>0</v>
          </cell>
          <cell r="F865">
            <v>0</v>
          </cell>
        </row>
        <row r="866">
          <cell r="B866">
            <v>2130221</v>
          </cell>
        </row>
        <row r="866">
          <cell r="D866">
            <v>0</v>
          </cell>
          <cell r="E866">
            <v>0</v>
          </cell>
          <cell r="F866">
            <v>0</v>
          </cell>
        </row>
        <row r="867">
          <cell r="B867">
            <v>2130223</v>
          </cell>
        </row>
        <row r="867">
          <cell r="D867">
            <v>0</v>
          </cell>
          <cell r="E867">
            <v>0</v>
          </cell>
          <cell r="F867">
            <v>0</v>
          </cell>
        </row>
        <row r="868">
          <cell r="B868">
            <v>2130226</v>
          </cell>
        </row>
        <row r="868">
          <cell r="D868">
            <v>0</v>
          </cell>
          <cell r="E868">
            <v>0</v>
          </cell>
          <cell r="F868">
            <v>0</v>
          </cell>
        </row>
        <row r="869">
          <cell r="B869">
            <v>2130227</v>
          </cell>
        </row>
        <row r="869">
          <cell r="D869">
            <v>0</v>
          </cell>
          <cell r="E869">
            <v>0</v>
          </cell>
          <cell r="F869">
            <v>0</v>
          </cell>
        </row>
        <row r="870">
          <cell r="B870">
            <v>2130232</v>
          </cell>
        </row>
        <row r="870">
          <cell r="D870">
            <v>0</v>
          </cell>
          <cell r="E870">
            <v>0</v>
          </cell>
          <cell r="F870">
            <v>0</v>
          </cell>
        </row>
        <row r="871">
          <cell r="B871">
            <v>2130234</v>
          </cell>
        </row>
        <row r="871">
          <cell r="D871">
            <v>267</v>
          </cell>
          <cell r="E871">
            <v>357</v>
          </cell>
          <cell r="F871">
            <v>54</v>
          </cell>
        </row>
        <row r="872">
          <cell r="B872">
            <v>2130235</v>
          </cell>
        </row>
        <row r="872">
          <cell r="D872">
            <v>0</v>
          </cell>
          <cell r="E872">
            <v>0</v>
          </cell>
          <cell r="F872">
            <v>0</v>
          </cell>
        </row>
        <row r="873">
          <cell r="B873">
            <v>2130236</v>
          </cell>
        </row>
        <row r="873">
          <cell r="D873">
            <v>12</v>
          </cell>
          <cell r="E873">
            <v>0</v>
          </cell>
          <cell r="F873">
            <v>0</v>
          </cell>
        </row>
        <row r="874">
          <cell r="B874">
            <v>2130237</v>
          </cell>
        </row>
        <row r="874">
          <cell r="D874">
            <v>0</v>
          </cell>
          <cell r="E874">
            <v>0</v>
          </cell>
          <cell r="F874">
            <v>0</v>
          </cell>
        </row>
        <row r="875">
          <cell r="B875">
            <v>2130299</v>
          </cell>
        </row>
        <row r="875">
          <cell r="D875">
            <v>600</v>
          </cell>
          <cell r="E875">
            <v>228</v>
          </cell>
          <cell r="F875">
            <v>110</v>
          </cell>
        </row>
        <row r="876">
          <cell r="B876">
            <v>21303</v>
          </cell>
        </row>
        <row r="876">
          <cell r="D876">
            <v>3207</v>
          </cell>
          <cell r="E876">
            <v>5573</v>
          </cell>
          <cell r="F876">
            <v>4434</v>
          </cell>
        </row>
        <row r="877">
          <cell r="B877">
            <v>2130301</v>
          </cell>
        </row>
        <row r="877">
          <cell r="D877">
            <v>248</v>
          </cell>
          <cell r="E877">
            <v>304</v>
          </cell>
          <cell r="F877">
            <v>286</v>
          </cell>
        </row>
        <row r="878">
          <cell r="B878">
            <v>2130302</v>
          </cell>
        </row>
        <row r="878">
          <cell r="D878">
            <v>0</v>
          </cell>
          <cell r="E878">
            <v>0</v>
          </cell>
          <cell r="F878">
            <v>0</v>
          </cell>
        </row>
        <row r="879">
          <cell r="B879">
            <v>2130303</v>
          </cell>
        </row>
        <row r="879">
          <cell r="D879">
            <v>0</v>
          </cell>
          <cell r="E879">
            <v>0</v>
          </cell>
          <cell r="F879">
            <v>0</v>
          </cell>
        </row>
        <row r="880">
          <cell r="B880">
            <v>2130304</v>
          </cell>
        </row>
        <row r="880">
          <cell r="D880">
            <v>0</v>
          </cell>
          <cell r="E880">
            <v>0</v>
          </cell>
          <cell r="F880">
            <v>0</v>
          </cell>
        </row>
        <row r="881">
          <cell r="B881">
            <v>2130305</v>
          </cell>
        </row>
        <row r="881">
          <cell r="D881">
            <v>1806</v>
          </cell>
          <cell r="E881">
            <v>3598</v>
          </cell>
          <cell r="F881">
            <v>1025</v>
          </cell>
        </row>
        <row r="882">
          <cell r="B882">
            <v>2130306</v>
          </cell>
        </row>
        <row r="882">
          <cell r="D882">
            <v>22</v>
          </cell>
          <cell r="E882">
            <v>40</v>
          </cell>
          <cell r="F882">
            <v>90</v>
          </cell>
        </row>
        <row r="883">
          <cell r="B883">
            <v>2130307</v>
          </cell>
        </row>
        <row r="883">
          <cell r="D883">
            <v>0</v>
          </cell>
          <cell r="E883">
            <v>0</v>
          </cell>
          <cell r="F883">
            <v>0</v>
          </cell>
        </row>
        <row r="884">
          <cell r="B884">
            <v>2130308</v>
          </cell>
        </row>
        <row r="884">
          <cell r="D884">
            <v>0</v>
          </cell>
          <cell r="E884">
            <v>0</v>
          </cell>
          <cell r="F884">
            <v>0</v>
          </cell>
        </row>
        <row r="885">
          <cell r="B885">
            <v>2130309</v>
          </cell>
        </row>
        <row r="885">
          <cell r="D885">
            <v>0</v>
          </cell>
          <cell r="E885">
            <v>0</v>
          </cell>
          <cell r="F885">
            <v>0</v>
          </cell>
        </row>
        <row r="886">
          <cell r="B886">
            <v>2130310</v>
          </cell>
        </row>
        <row r="886">
          <cell r="D886">
            <v>55</v>
          </cell>
          <cell r="E886">
            <v>56</v>
          </cell>
          <cell r="F886">
            <v>1006</v>
          </cell>
        </row>
        <row r="887">
          <cell r="B887">
            <v>2130311</v>
          </cell>
        </row>
        <row r="887">
          <cell r="D887">
            <v>191</v>
          </cell>
          <cell r="E887">
            <v>245</v>
          </cell>
          <cell r="F887">
            <v>520</v>
          </cell>
        </row>
        <row r="888">
          <cell r="B888">
            <v>2130312</v>
          </cell>
        </row>
        <row r="888">
          <cell r="D888">
            <v>0</v>
          </cell>
          <cell r="E888">
            <v>20</v>
          </cell>
          <cell r="F888">
            <v>20</v>
          </cell>
        </row>
        <row r="889">
          <cell r="B889">
            <v>2130313</v>
          </cell>
        </row>
        <row r="889">
          <cell r="D889">
            <v>0</v>
          </cell>
          <cell r="E889">
            <v>0</v>
          </cell>
          <cell r="F889">
            <v>0</v>
          </cell>
        </row>
        <row r="890">
          <cell r="B890">
            <v>2130314</v>
          </cell>
        </row>
        <row r="890">
          <cell r="D890">
            <v>41</v>
          </cell>
          <cell r="E890">
            <v>10</v>
          </cell>
          <cell r="F890">
            <v>46</v>
          </cell>
        </row>
        <row r="891">
          <cell r="B891">
            <v>2130315</v>
          </cell>
        </row>
        <row r="891">
          <cell r="D891">
            <v>72</v>
          </cell>
          <cell r="E891">
            <v>0</v>
          </cell>
          <cell r="F891">
            <v>20</v>
          </cell>
        </row>
        <row r="892">
          <cell r="B892">
            <v>2130316</v>
          </cell>
        </row>
        <row r="892">
          <cell r="D892">
            <v>300</v>
          </cell>
          <cell r="E892">
            <v>0</v>
          </cell>
          <cell r="F892">
            <v>0</v>
          </cell>
        </row>
        <row r="893">
          <cell r="B893">
            <v>2130317</v>
          </cell>
        </row>
        <row r="893">
          <cell r="D893">
            <v>0</v>
          </cell>
          <cell r="E893">
            <v>0</v>
          </cell>
          <cell r="F893">
            <v>0</v>
          </cell>
        </row>
        <row r="894">
          <cell r="B894">
            <v>2130318</v>
          </cell>
        </row>
        <row r="894">
          <cell r="D894">
            <v>0</v>
          </cell>
          <cell r="E894">
            <v>0</v>
          </cell>
          <cell r="F894">
            <v>0</v>
          </cell>
        </row>
        <row r="895">
          <cell r="B895">
            <v>2130319</v>
          </cell>
        </row>
        <row r="895">
          <cell r="D895">
            <v>40</v>
          </cell>
          <cell r="E895">
            <v>833</v>
          </cell>
          <cell r="F895">
            <v>442</v>
          </cell>
        </row>
        <row r="896">
          <cell r="B896">
            <v>2130321</v>
          </cell>
        </row>
        <row r="896">
          <cell r="D896">
            <v>0</v>
          </cell>
          <cell r="E896">
            <v>0</v>
          </cell>
          <cell r="F896">
            <v>0</v>
          </cell>
        </row>
        <row r="897">
          <cell r="B897">
            <v>2130322</v>
          </cell>
        </row>
        <row r="897">
          <cell r="D897">
            <v>0</v>
          </cell>
          <cell r="E897">
            <v>0</v>
          </cell>
          <cell r="F897">
            <v>0</v>
          </cell>
        </row>
        <row r="898">
          <cell r="B898">
            <v>2130333</v>
          </cell>
        </row>
        <row r="898">
          <cell r="D898">
            <v>0</v>
          </cell>
          <cell r="E898">
            <v>4</v>
          </cell>
          <cell r="F898">
            <v>4</v>
          </cell>
        </row>
        <row r="899">
          <cell r="B899">
            <v>2130334</v>
          </cell>
        </row>
        <row r="899">
          <cell r="D899">
            <v>0</v>
          </cell>
          <cell r="E899">
            <v>0</v>
          </cell>
          <cell r="F899">
            <v>0</v>
          </cell>
        </row>
        <row r="900">
          <cell r="B900">
            <v>2130335</v>
          </cell>
        </row>
        <row r="900">
          <cell r="D900">
            <v>14</v>
          </cell>
          <cell r="E900">
            <v>32</v>
          </cell>
          <cell r="F900">
            <v>0</v>
          </cell>
        </row>
        <row r="901">
          <cell r="B901">
            <v>2130336</v>
          </cell>
        </row>
        <row r="901">
          <cell r="D901">
            <v>0</v>
          </cell>
          <cell r="E901">
            <v>0</v>
          </cell>
          <cell r="F901">
            <v>0</v>
          </cell>
        </row>
        <row r="902">
          <cell r="B902">
            <v>2130337</v>
          </cell>
        </row>
        <row r="902">
          <cell r="D902">
            <v>0</v>
          </cell>
          <cell r="E902">
            <v>0</v>
          </cell>
          <cell r="F902">
            <v>0</v>
          </cell>
        </row>
        <row r="903">
          <cell r="B903">
            <v>2130399</v>
          </cell>
        </row>
        <row r="903">
          <cell r="D903">
            <v>418</v>
          </cell>
          <cell r="E903">
            <v>431</v>
          </cell>
          <cell r="F903">
            <v>975</v>
          </cell>
        </row>
        <row r="904">
          <cell r="B904">
            <v>21305</v>
          </cell>
        </row>
        <row r="904">
          <cell r="D904">
            <v>1785</v>
          </cell>
          <cell r="E904">
            <v>3896</v>
          </cell>
          <cell r="F904">
            <v>3766</v>
          </cell>
        </row>
        <row r="905">
          <cell r="B905">
            <v>2130501</v>
          </cell>
        </row>
        <row r="905">
          <cell r="D905">
            <v>0</v>
          </cell>
          <cell r="E905">
            <v>0</v>
          </cell>
          <cell r="F905">
            <v>0</v>
          </cell>
        </row>
        <row r="906">
          <cell r="B906">
            <v>2130502</v>
          </cell>
        </row>
        <row r="906">
          <cell r="D906">
            <v>0</v>
          </cell>
          <cell r="E906">
            <v>0</v>
          </cell>
          <cell r="F906">
            <v>0</v>
          </cell>
        </row>
        <row r="907">
          <cell r="B907">
            <v>2130503</v>
          </cell>
        </row>
        <row r="907">
          <cell r="D907">
            <v>0</v>
          </cell>
          <cell r="E907">
            <v>0</v>
          </cell>
          <cell r="F907">
            <v>0</v>
          </cell>
        </row>
        <row r="908">
          <cell r="B908">
            <v>2130504</v>
          </cell>
        </row>
        <row r="908">
          <cell r="D908">
            <v>1034</v>
          </cell>
          <cell r="E908">
            <v>3366</v>
          </cell>
          <cell r="F908">
            <v>375</v>
          </cell>
        </row>
        <row r="909">
          <cell r="B909">
            <v>2130505</v>
          </cell>
        </row>
        <row r="909">
          <cell r="D909">
            <v>422</v>
          </cell>
          <cell r="E909">
            <v>500</v>
          </cell>
          <cell r="F909">
            <v>342</v>
          </cell>
        </row>
        <row r="910">
          <cell r="B910">
            <v>2130506</v>
          </cell>
        </row>
        <row r="910">
          <cell r="D910">
            <v>0</v>
          </cell>
          <cell r="E910">
            <v>0</v>
          </cell>
          <cell r="F910">
            <v>11</v>
          </cell>
        </row>
        <row r="911">
          <cell r="B911">
            <v>2130507</v>
          </cell>
        </row>
        <row r="911">
          <cell r="D911">
            <v>187</v>
          </cell>
          <cell r="E911">
            <v>0</v>
          </cell>
          <cell r="F911">
            <v>0</v>
          </cell>
        </row>
        <row r="912">
          <cell r="B912">
            <v>2130508</v>
          </cell>
        </row>
        <row r="912">
          <cell r="D912">
            <v>0</v>
          </cell>
          <cell r="E912">
            <v>0</v>
          </cell>
          <cell r="F912">
            <v>0</v>
          </cell>
        </row>
        <row r="913">
          <cell r="B913">
            <v>2130550</v>
          </cell>
        </row>
        <row r="913">
          <cell r="D913">
            <v>0</v>
          </cell>
          <cell r="E913">
            <v>0</v>
          </cell>
          <cell r="F913">
            <v>0</v>
          </cell>
        </row>
        <row r="914">
          <cell r="B914">
            <v>2130599</v>
          </cell>
        </row>
        <row r="914">
          <cell r="D914">
            <v>142</v>
          </cell>
          <cell r="E914">
            <v>30</v>
          </cell>
          <cell r="F914">
            <v>3038</v>
          </cell>
        </row>
        <row r="915">
          <cell r="B915">
            <v>21307</v>
          </cell>
        </row>
        <row r="915">
          <cell r="D915">
            <v>2233</v>
          </cell>
          <cell r="E915">
            <v>1751</v>
          </cell>
          <cell r="F915">
            <v>2272</v>
          </cell>
        </row>
        <row r="916">
          <cell r="B916">
            <v>2130701</v>
          </cell>
        </row>
        <row r="916">
          <cell r="D916">
            <v>127</v>
          </cell>
          <cell r="E916">
            <v>2</v>
          </cell>
          <cell r="F916">
            <v>6</v>
          </cell>
        </row>
        <row r="917">
          <cell r="B917">
            <v>2130704</v>
          </cell>
        </row>
        <row r="917">
          <cell r="D917">
            <v>0</v>
          </cell>
          <cell r="E917">
            <v>0</v>
          </cell>
          <cell r="F917">
            <v>0</v>
          </cell>
        </row>
        <row r="918">
          <cell r="B918">
            <v>2130705</v>
          </cell>
        </row>
        <row r="918">
          <cell r="D918">
            <v>1656</v>
          </cell>
          <cell r="E918">
            <v>1749</v>
          </cell>
          <cell r="F918">
            <v>2266</v>
          </cell>
        </row>
        <row r="919">
          <cell r="B919">
            <v>2130706</v>
          </cell>
        </row>
        <row r="919">
          <cell r="D919">
            <v>450</v>
          </cell>
          <cell r="E919">
            <v>0</v>
          </cell>
          <cell r="F919">
            <v>0</v>
          </cell>
        </row>
        <row r="920">
          <cell r="B920">
            <v>2130707</v>
          </cell>
        </row>
        <row r="920">
          <cell r="D920">
            <v>0</v>
          </cell>
          <cell r="E920">
            <v>0</v>
          </cell>
          <cell r="F920">
            <v>0</v>
          </cell>
        </row>
        <row r="921">
          <cell r="B921">
            <v>2130799</v>
          </cell>
        </row>
        <row r="921">
          <cell r="D921">
            <v>0</v>
          </cell>
          <cell r="E921">
            <v>0</v>
          </cell>
          <cell r="F921">
            <v>0</v>
          </cell>
        </row>
        <row r="922">
          <cell r="B922">
            <v>21308</v>
          </cell>
        </row>
        <row r="922">
          <cell r="D922">
            <v>979</v>
          </cell>
          <cell r="E922">
            <v>2550</v>
          </cell>
          <cell r="F922">
            <v>1393</v>
          </cell>
        </row>
        <row r="923">
          <cell r="B923">
            <v>2130801</v>
          </cell>
        </row>
        <row r="923">
          <cell r="D923">
            <v>0</v>
          </cell>
          <cell r="E923">
            <v>0</v>
          </cell>
          <cell r="F923">
            <v>0</v>
          </cell>
        </row>
        <row r="924">
          <cell r="B924">
            <v>2130802</v>
          </cell>
        </row>
        <row r="924">
          <cell r="D924">
            <v>0</v>
          </cell>
          <cell r="E924">
            <v>0</v>
          </cell>
          <cell r="F924">
            <v>0</v>
          </cell>
        </row>
        <row r="925">
          <cell r="B925">
            <v>2130803</v>
          </cell>
        </row>
        <row r="925">
          <cell r="D925">
            <v>69</v>
          </cell>
          <cell r="E925">
            <v>142</v>
          </cell>
          <cell r="F925">
            <v>109</v>
          </cell>
        </row>
        <row r="926">
          <cell r="B926">
            <v>2130804</v>
          </cell>
        </row>
        <row r="926">
          <cell r="D926">
            <v>860</v>
          </cell>
          <cell r="E926">
            <v>2356</v>
          </cell>
          <cell r="F926">
            <v>1283</v>
          </cell>
        </row>
        <row r="927">
          <cell r="B927">
            <v>2130805</v>
          </cell>
        </row>
        <row r="927">
          <cell r="D927">
            <v>0</v>
          </cell>
          <cell r="E927">
            <v>0</v>
          </cell>
          <cell r="F927">
            <v>0</v>
          </cell>
        </row>
        <row r="928">
          <cell r="B928">
            <v>2130899</v>
          </cell>
        </row>
        <row r="928">
          <cell r="D928">
            <v>50</v>
          </cell>
          <cell r="E928">
            <v>52</v>
          </cell>
          <cell r="F928">
            <v>1</v>
          </cell>
        </row>
        <row r="929">
          <cell r="B929">
            <v>21309</v>
          </cell>
        </row>
        <row r="929">
          <cell r="D929">
            <v>0</v>
          </cell>
          <cell r="E929">
            <v>0</v>
          </cell>
          <cell r="F929">
            <v>0</v>
          </cell>
        </row>
        <row r="930">
          <cell r="B930">
            <v>2130901</v>
          </cell>
        </row>
        <row r="930">
          <cell r="D930">
            <v>0</v>
          </cell>
          <cell r="E930">
            <v>0</v>
          </cell>
          <cell r="F930">
            <v>0</v>
          </cell>
        </row>
        <row r="931">
          <cell r="B931">
            <v>2130999</v>
          </cell>
        </row>
        <row r="931">
          <cell r="D931">
            <v>0</v>
          </cell>
          <cell r="E931">
            <v>0</v>
          </cell>
          <cell r="F931">
            <v>0</v>
          </cell>
        </row>
        <row r="932">
          <cell r="B932">
            <v>21399</v>
          </cell>
        </row>
        <row r="932">
          <cell r="D932">
            <v>0</v>
          </cell>
          <cell r="E932">
            <v>400</v>
          </cell>
          <cell r="F932">
            <v>255</v>
          </cell>
        </row>
        <row r="933">
          <cell r="B933">
            <v>2139901</v>
          </cell>
        </row>
        <row r="933">
          <cell r="D933">
            <v>0</v>
          </cell>
          <cell r="E933">
            <v>0</v>
          </cell>
          <cell r="F933">
            <v>0</v>
          </cell>
        </row>
        <row r="934">
          <cell r="B934">
            <v>2139999</v>
          </cell>
        </row>
        <row r="934">
          <cell r="D934">
            <v>0</v>
          </cell>
          <cell r="E934">
            <v>400</v>
          </cell>
          <cell r="F934">
            <v>255</v>
          </cell>
        </row>
        <row r="935">
          <cell r="B935">
            <v>214</v>
          </cell>
        </row>
        <row r="935">
          <cell r="D935">
            <v>2775</v>
          </cell>
          <cell r="E935">
            <v>2847</v>
          </cell>
          <cell r="F935">
            <v>4807</v>
          </cell>
        </row>
        <row r="936">
          <cell r="B936">
            <v>21401</v>
          </cell>
        </row>
        <row r="936">
          <cell r="D936">
            <v>2775</v>
          </cell>
          <cell r="E936">
            <v>2847</v>
          </cell>
          <cell r="F936">
            <v>4244</v>
          </cell>
        </row>
        <row r="937">
          <cell r="B937">
            <v>2140101</v>
          </cell>
        </row>
        <row r="937">
          <cell r="D937">
            <v>104</v>
          </cell>
          <cell r="E937">
            <v>111</v>
          </cell>
          <cell r="F937">
            <v>115</v>
          </cell>
        </row>
        <row r="938">
          <cell r="B938">
            <v>2140102</v>
          </cell>
        </row>
        <row r="938">
          <cell r="D938">
            <v>0</v>
          </cell>
          <cell r="E938">
            <v>0</v>
          </cell>
          <cell r="F938">
            <v>0</v>
          </cell>
        </row>
        <row r="939">
          <cell r="B939">
            <v>2140103</v>
          </cell>
        </row>
        <row r="939">
          <cell r="D939">
            <v>0</v>
          </cell>
          <cell r="E939">
            <v>0</v>
          </cell>
          <cell r="F939">
            <v>0</v>
          </cell>
        </row>
        <row r="940">
          <cell r="B940">
            <v>2140104</v>
          </cell>
        </row>
        <row r="940">
          <cell r="D940">
            <v>740</v>
          </cell>
          <cell r="E940">
            <v>160</v>
          </cell>
          <cell r="F940">
            <v>160</v>
          </cell>
        </row>
        <row r="941">
          <cell r="B941">
            <v>2140106</v>
          </cell>
        </row>
        <row r="941">
          <cell r="D941">
            <v>557</v>
          </cell>
          <cell r="E941">
            <v>1311</v>
          </cell>
          <cell r="F941">
            <v>1601</v>
          </cell>
        </row>
        <row r="942">
          <cell r="B942">
            <v>2140109</v>
          </cell>
        </row>
        <row r="942">
          <cell r="D942">
            <v>0</v>
          </cell>
          <cell r="E942">
            <v>0</v>
          </cell>
          <cell r="F942">
            <v>0</v>
          </cell>
        </row>
        <row r="943">
          <cell r="B943">
            <v>2140110</v>
          </cell>
        </row>
        <row r="943">
          <cell r="D943">
            <v>0</v>
          </cell>
          <cell r="E943">
            <v>0</v>
          </cell>
          <cell r="F943">
            <v>0</v>
          </cell>
        </row>
        <row r="944">
          <cell r="B944">
            <v>2140111</v>
          </cell>
        </row>
        <row r="944">
          <cell r="D944">
            <v>0</v>
          </cell>
          <cell r="E944">
            <v>0</v>
          </cell>
          <cell r="F944">
            <v>0</v>
          </cell>
        </row>
        <row r="945">
          <cell r="B945">
            <v>2140112</v>
          </cell>
        </row>
        <row r="945">
          <cell r="D945">
            <v>0</v>
          </cell>
          <cell r="E945">
            <v>0</v>
          </cell>
          <cell r="F945">
            <v>0</v>
          </cell>
        </row>
        <row r="946">
          <cell r="B946">
            <v>2140114</v>
          </cell>
        </row>
        <row r="946">
          <cell r="D946">
            <v>0</v>
          </cell>
          <cell r="E946">
            <v>0</v>
          </cell>
          <cell r="F946">
            <v>0</v>
          </cell>
        </row>
        <row r="947">
          <cell r="B947">
            <v>2140122</v>
          </cell>
        </row>
        <row r="947">
          <cell r="D947">
            <v>0</v>
          </cell>
          <cell r="E947">
            <v>0</v>
          </cell>
          <cell r="F947">
            <v>0</v>
          </cell>
        </row>
        <row r="948">
          <cell r="B948">
            <v>2140123</v>
          </cell>
        </row>
        <row r="948">
          <cell r="D948">
            <v>0</v>
          </cell>
          <cell r="E948">
            <v>0</v>
          </cell>
          <cell r="F948">
            <v>0</v>
          </cell>
        </row>
        <row r="949">
          <cell r="B949">
            <v>2140127</v>
          </cell>
        </row>
        <row r="949">
          <cell r="D949">
            <v>0</v>
          </cell>
          <cell r="E949">
            <v>0</v>
          </cell>
          <cell r="F949">
            <v>0</v>
          </cell>
        </row>
        <row r="950">
          <cell r="B950">
            <v>2140128</v>
          </cell>
        </row>
        <row r="950">
          <cell r="D950">
            <v>0</v>
          </cell>
          <cell r="E950">
            <v>0</v>
          </cell>
          <cell r="F950">
            <v>0</v>
          </cell>
        </row>
        <row r="951">
          <cell r="B951">
            <v>2140129</v>
          </cell>
        </row>
        <row r="951">
          <cell r="D951">
            <v>0</v>
          </cell>
          <cell r="E951">
            <v>0</v>
          </cell>
          <cell r="F951">
            <v>0</v>
          </cell>
        </row>
        <row r="952">
          <cell r="B952">
            <v>2140130</v>
          </cell>
        </row>
        <row r="952">
          <cell r="D952">
            <v>0</v>
          </cell>
          <cell r="E952">
            <v>0</v>
          </cell>
          <cell r="F952">
            <v>0</v>
          </cell>
        </row>
        <row r="953">
          <cell r="B953">
            <v>2140131</v>
          </cell>
        </row>
        <row r="953">
          <cell r="D953">
            <v>0</v>
          </cell>
          <cell r="E953">
            <v>0</v>
          </cell>
          <cell r="F953">
            <v>0</v>
          </cell>
        </row>
        <row r="954">
          <cell r="B954">
            <v>2140133</v>
          </cell>
        </row>
        <row r="954">
          <cell r="D954">
            <v>0</v>
          </cell>
          <cell r="E954">
            <v>0</v>
          </cell>
          <cell r="F954">
            <v>0</v>
          </cell>
        </row>
        <row r="955">
          <cell r="B955">
            <v>2140136</v>
          </cell>
        </row>
        <row r="955">
          <cell r="D955">
            <v>0</v>
          </cell>
          <cell r="E955">
            <v>0</v>
          </cell>
          <cell r="F955">
            <v>0</v>
          </cell>
        </row>
        <row r="956">
          <cell r="B956">
            <v>2140138</v>
          </cell>
        </row>
        <row r="956">
          <cell r="D956">
            <v>0</v>
          </cell>
          <cell r="E956">
            <v>0</v>
          </cell>
          <cell r="F956">
            <v>0</v>
          </cell>
        </row>
        <row r="957">
          <cell r="B957">
            <v>2140139</v>
          </cell>
        </row>
        <row r="957">
          <cell r="D957">
            <v>0</v>
          </cell>
          <cell r="E957">
            <v>0</v>
          </cell>
          <cell r="F957">
            <v>0</v>
          </cell>
        </row>
        <row r="958">
          <cell r="B958">
            <v>2140199</v>
          </cell>
        </row>
        <row r="958">
          <cell r="D958">
            <v>1374</v>
          </cell>
          <cell r="E958">
            <v>1265</v>
          </cell>
          <cell r="F958">
            <v>2368</v>
          </cell>
        </row>
        <row r="959">
          <cell r="B959">
            <v>21402</v>
          </cell>
        </row>
        <row r="959">
          <cell r="D959">
            <v>0</v>
          </cell>
          <cell r="E959">
            <v>0</v>
          </cell>
          <cell r="F959">
            <v>0</v>
          </cell>
        </row>
        <row r="960">
          <cell r="B960">
            <v>2140201</v>
          </cell>
        </row>
        <row r="960">
          <cell r="D960">
            <v>0</v>
          </cell>
          <cell r="E960">
            <v>0</v>
          </cell>
          <cell r="F960">
            <v>0</v>
          </cell>
        </row>
        <row r="961">
          <cell r="B961">
            <v>2140202</v>
          </cell>
        </row>
        <row r="961">
          <cell r="D961">
            <v>0</v>
          </cell>
          <cell r="E961">
            <v>0</v>
          </cell>
          <cell r="F961">
            <v>0</v>
          </cell>
        </row>
        <row r="962">
          <cell r="B962">
            <v>2140203</v>
          </cell>
        </row>
        <row r="962">
          <cell r="D962">
            <v>0</v>
          </cell>
          <cell r="E962">
            <v>0</v>
          </cell>
          <cell r="F962">
            <v>0</v>
          </cell>
        </row>
        <row r="963">
          <cell r="B963">
            <v>2140204</v>
          </cell>
        </row>
        <row r="963">
          <cell r="D963">
            <v>0</v>
          </cell>
          <cell r="E963">
            <v>0</v>
          </cell>
          <cell r="F963">
            <v>0</v>
          </cell>
        </row>
        <row r="964">
          <cell r="B964">
            <v>2140205</v>
          </cell>
        </row>
        <row r="964">
          <cell r="D964">
            <v>0</v>
          </cell>
          <cell r="E964">
            <v>0</v>
          </cell>
          <cell r="F964">
            <v>0</v>
          </cell>
        </row>
        <row r="965">
          <cell r="B965">
            <v>2140206</v>
          </cell>
        </row>
        <row r="965">
          <cell r="D965">
            <v>0</v>
          </cell>
          <cell r="E965">
            <v>0</v>
          </cell>
          <cell r="F965">
            <v>0</v>
          </cell>
        </row>
        <row r="966">
          <cell r="B966">
            <v>2140207</v>
          </cell>
        </row>
        <row r="966">
          <cell r="D966">
            <v>0</v>
          </cell>
          <cell r="E966">
            <v>0</v>
          </cell>
          <cell r="F966">
            <v>0</v>
          </cell>
        </row>
        <row r="967">
          <cell r="B967">
            <v>2140208</v>
          </cell>
        </row>
        <row r="967">
          <cell r="D967">
            <v>0</v>
          </cell>
          <cell r="E967">
            <v>0</v>
          </cell>
          <cell r="F967">
            <v>0</v>
          </cell>
        </row>
        <row r="968">
          <cell r="B968">
            <v>2140299</v>
          </cell>
        </row>
        <row r="968">
          <cell r="D968">
            <v>0</v>
          </cell>
          <cell r="E968">
            <v>0</v>
          </cell>
          <cell r="F968">
            <v>0</v>
          </cell>
        </row>
        <row r="969">
          <cell r="B969">
            <v>21403</v>
          </cell>
        </row>
        <row r="969">
          <cell r="D969">
            <v>0</v>
          </cell>
          <cell r="E969">
            <v>0</v>
          </cell>
          <cell r="F969">
            <v>0</v>
          </cell>
        </row>
        <row r="970">
          <cell r="B970">
            <v>2140301</v>
          </cell>
        </row>
        <row r="970">
          <cell r="D970">
            <v>0</v>
          </cell>
          <cell r="E970">
            <v>0</v>
          </cell>
          <cell r="F970">
            <v>0</v>
          </cell>
        </row>
        <row r="971">
          <cell r="B971">
            <v>2140302</v>
          </cell>
        </row>
        <row r="971">
          <cell r="D971">
            <v>0</v>
          </cell>
          <cell r="E971">
            <v>0</v>
          </cell>
          <cell r="F971">
            <v>0</v>
          </cell>
        </row>
        <row r="972">
          <cell r="B972">
            <v>2140303</v>
          </cell>
        </row>
        <row r="972">
          <cell r="D972">
            <v>0</v>
          </cell>
          <cell r="E972">
            <v>0</v>
          </cell>
          <cell r="F972">
            <v>0</v>
          </cell>
        </row>
        <row r="973">
          <cell r="B973">
            <v>2140304</v>
          </cell>
        </row>
        <row r="973">
          <cell r="D973">
            <v>0</v>
          </cell>
          <cell r="E973">
            <v>0</v>
          </cell>
          <cell r="F973">
            <v>0</v>
          </cell>
        </row>
        <row r="974">
          <cell r="B974">
            <v>2140305</v>
          </cell>
        </row>
        <row r="974">
          <cell r="D974">
            <v>0</v>
          </cell>
          <cell r="E974">
            <v>0</v>
          </cell>
          <cell r="F974">
            <v>0</v>
          </cell>
        </row>
        <row r="975">
          <cell r="B975">
            <v>2140306</v>
          </cell>
        </row>
        <row r="975">
          <cell r="D975">
            <v>0</v>
          </cell>
          <cell r="E975">
            <v>0</v>
          </cell>
          <cell r="F975">
            <v>0</v>
          </cell>
        </row>
        <row r="976">
          <cell r="B976">
            <v>2140307</v>
          </cell>
        </row>
        <row r="976">
          <cell r="D976">
            <v>0</v>
          </cell>
          <cell r="E976">
            <v>0</v>
          </cell>
          <cell r="F976">
            <v>0</v>
          </cell>
        </row>
        <row r="977">
          <cell r="B977">
            <v>2140308</v>
          </cell>
        </row>
        <row r="977">
          <cell r="D977">
            <v>0</v>
          </cell>
          <cell r="E977">
            <v>0</v>
          </cell>
          <cell r="F977">
            <v>0</v>
          </cell>
        </row>
        <row r="978">
          <cell r="B978">
            <v>2140399</v>
          </cell>
        </row>
        <row r="978">
          <cell r="D978">
            <v>0</v>
          </cell>
          <cell r="E978">
            <v>0</v>
          </cell>
          <cell r="F978">
            <v>0</v>
          </cell>
        </row>
        <row r="979">
          <cell r="B979">
            <v>21404</v>
          </cell>
        </row>
        <row r="979">
          <cell r="D979">
            <v>0</v>
          </cell>
          <cell r="E979">
            <v>0</v>
          </cell>
          <cell r="F979">
            <v>467</v>
          </cell>
        </row>
        <row r="980">
          <cell r="B980">
            <v>2140401</v>
          </cell>
        </row>
        <row r="980">
          <cell r="D980">
            <v>0</v>
          </cell>
          <cell r="E980">
            <v>0</v>
          </cell>
          <cell r="F980">
            <v>0</v>
          </cell>
        </row>
        <row r="981">
          <cell r="B981">
            <v>2140402</v>
          </cell>
        </row>
        <row r="981">
          <cell r="D981">
            <v>0</v>
          </cell>
          <cell r="E981">
            <v>0</v>
          </cell>
          <cell r="F981">
            <v>0</v>
          </cell>
        </row>
        <row r="982">
          <cell r="B982">
            <v>2140403</v>
          </cell>
        </row>
        <row r="982">
          <cell r="D982">
            <v>0</v>
          </cell>
          <cell r="E982">
            <v>0</v>
          </cell>
          <cell r="F982">
            <v>0</v>
          </cell>
        </row>
        <row r="983">
          <cell r="B983">
            <v>2140499</v>
          </cell>
        </row>
        <row r="983">
          <cell r="D983">
            <v>0</v>
          </cell>
          <cell r="E983">
            <v>0</v>
          </cell>
          <cell r="F983">
            <v>467</v>
          </cell>
        </row>
        <row r="984">
          <cell r="B984">
            <v>21405</v>
          </cell>
        </row>
        <row r="984">
          <cell r="D984">
            <v>0</v>
          </cell>
          <cell r="E984">
            <v>0</v>
          </cell>
          <cell r="F984">
            <v>0</v>
          </cell>
        </row>
        <row r="985">
          <cell r="B985">
            <v>2140501</v>
          </cell>
        </row>
        <row r="985">
          <cell r="D985">
            <v>0</v>
          </cell>
          <cell r="E985">
            <v>0</v>
          </cell>
          <cell r="F985">
            <v>0</v>
          </cell>
        </row>
        <row r="986">
          <cell r="B986">
            <v>2140502</v>
          </cell>
        </row>
        <row r="986">
          <cell r="D986">
            <v>0</v>
          </cell>
          <cell r="E986">
            <v>0</v>
          </cell>
          <cell r="F986">
            <v>0</v>
          </cell>
        </row>
        <row r="987">
          <cell r="B987">
            <v>2140503</v>
          </cell>
        </row>
        <row r="987">
          <cell r="D987">
            <v>0</v>
          </cell>
          <cell r="E987">
            <v>0</v>
          </cell>
          <cell r="F987">
            <v>0</v>
          </cell>
        </row>
        <row r="988">
          <cell r="B988">
            <v>2140504</v>
          </cell>
        </row>
        <row r="988">
          <cell r="D988">
            <v>0</v>
          </cell>
          <cell r="E988">
            <v>0</v>
          </cell>
          <cell r="F988">
            <v>0</v>
          </cell>
        </row>
        <row r="989">
          <cell r="B989">
            <v>2140505</v>
          </cell>
        </row>
        <row r="989">
          <cell r="D989">
            <v>0</v>
          </cell>
          <cell r="E989">
            <v>0</v>
          </cell>
          <cell r="F989">
            <v>0</v>
          </cell>
        </row>
        <row r="990">
          <cell r="B990">
            <v>2140599</v>
          </cell>
        </row>
        <row r="990">
          <cell r="D990">
            <v>0</v>
          </cell>
          <cell r="E990">
            <v>0</v>
          </cell>
          <cell r="F990">
            <v>0</v>
          </cell>
        </row>
        <row r="991">
          <cell r="B991">
            <v>21406</v>
          </cell>
        </row>
        <row r="991">
          <cell r="D991">
            <v>0</v>
          </cell>
          <cell r="E991">
            <v>0</v>
          </cell>
          <cell r="F991">
            <v>0</v>
          </cell>
        </row>
        <row r="992">
          <cell r="B992">
            <v>2140601</v>
          </cell>
        </row>
        <row r="992">
          <cell r="D992">
            <v>0</v>
          </cell>
          <cell r="E992">
            <v>0</v>
          </cell>
          <cell r="F992">
            <v>0</v>
          </cell>
        </row>
        <row r="993">
          <cell r="B993">
            <v>2140602</v>
          </cell>
        </row>
        <row r="993">
          <cell r="D993">
            <v>0</v>
          </cell>
          <cell r="E993">
            <v>0</v>
          </cell>
          <cell r="F993">
            <v>0</v>
          </cell>
        </row>
        <row r="994">
          <cell r="B994">
            <v>2140603</v>
          </cell>
        </row>
        <row r="994">
          <cell r="D994">
            <v>0</v>
          </cell>
          <cell r="E994">
            <v>0</v>
          </cell>
          <cell r="F994">
            <v>0</v>
          </cell>
        </row>
        <row r="995">
          <cell r="B995">
            <v>2140699</v>
          </cell>
        </row>
        <row r="995">
          <cell r="D995">
            <v>0</v>
          </cell>
          <cell r="E995">
            <v>0</v>
          </cell>
          <cell r="F995">
            <v>0</v>
          </cell>
        </row>
        <row r="996">
          <cell r="B996">
            <v>21499</v>
          </cell>
        </row>
        <row r="996">
          <cell r="D996">
            <v>0</v>
          </cell>
          <cell r="E996">
            <v>0</v>
          </cell>
          <cell r="F996">
            <v>96</v>
          </cell>
        </row>
        <row r="997">
          <cell r="B997">
            <v>2149901</v>
          </cell>
        </row>
        <row r="997">
          <cell r="D997">
            <v>0</v>
          </cell>
          <cell r="E997">
            <v>0</v>
          </cell>
          <cell r="F997">
            <v>96</v>
          </cell>
        </row>
        <row r="998">
          <cell r="B998">
            <v>2149999</v>
          </cell>
        </row>
        <row r="998">
          <cell r="D998">
            <v>0</v>
          </cell>
          <cell r="E998">
            <v>0</v>
          </cell>
          <cell r="F998">
            <v>0</v>
          </cell>
        </row>
        <row r="999">
          <cell r="B999">
            <v>215</v>
          </cell>
        </row>
        <row r="999">
          <cell r="D999">
            <v>597</v>
          </cell>
          <cell r="E999">
            <v>608</v>
          </cell>
          <cell r="F999">
            <v>1741</v>
          </cell>
        </row>
        <row r="1000">
          <cell r="B1000">
            <v>21501</v>
          </cell>
        </row>
        <row r="1000">
          <cell r="D1000">
            <v>31</v>
          </cell>
          <cell r="E1000">
            <v>0</v>
          </cell>
          <cell r="F1000">
            <v>0</v>
          </cell>
        </row>
        <row r="1001">
          <cell r="B1001">
            <v>2150101</v>
          </cell>
        </row>
        <row r="1001">
          <cell r="D1001">
            <v>31</v>
          </cell>
          <cell r="E1001">
            <v>0</v>
          </cell>
          <cell r="F1001">
            <v>0</v>
          </cell>
        </row>
        <row r="1002">
          <cell r="B1002">
            <v>2150102</v>
          </cell>
        </row>
        <row r="1002">
          <cell r="D1002">
            <v>0</v>
          </cell>
          <cell r="E1002">
            <v>0</v>
          </cell>
          <cell r="F1002">
            <v>0</v>
          </cell>
        </row>
        <row r="1003">
          <cell r="B1003">
            <v>2150103</v>
          </cell>
        </row>
        <row r="1003">
          <cell r="D1003">
            <v>0</v>
          </cell>
          <cell r="E1003">
            <v>0</v>
          </cell>
          <cell r="F1003">
            <v>0</v>
          </cell>
        </row>
        <row r="1004">
          <cell r="B1004">
            <v>2150104</v>
          </cell>
        </row>
        <row r="1004">
          <cell r="D1004">
            <v>0</v>
          </cell>
          <cell r="E1004">
            <v>0</v>
          </cell>
          <cell r="F1004">
            <v>0</v>
          </cell>
        </row>
        <row r="1005">
          <cell r="B1005">
            <v>2150105</v>
          </cell>
        </row>
        <row r="1005">
          <cell r="D1005">
            <v>0</v>
          </cell>
          <cell r="E1005">
            <v>0</v>
          </cell>
          <cell r="F1005">
            <v>0</v>
          </cell>
        </row>
        <row r="1006">
          <cell r="B1006">
            <v>2150106</v>
          </cell>
        </row>
        <row r="1006">
          <cell r="D1006">
            <v>0</v>
          </cell>
          <cell r="E1006">
            <v>0</v>
          </cell>
          <cell r="F1006">
            <v>0</v>
          </cell>
        </row>
        <row r="1007">
          <cell r="B1007">
            <v>2150107</v>
          </cell>
        </row>
        <row r="1007">
          <cell r="D1007">
            <v>0</v>
          </cell>
          <cell r="E1007">
            <v>0</v>
          </cell>
          <cell r="F1007">
            <v>0</v>
          </cell>
        </row>
        <row r="1008">
          <cell r="B1008">
            <v>2150108</v>
          </cell>
        </row>
        <row r="1008">
          <cell r="D1008">
            <v>0</v>
          </cell>
          <cell r="E1008">
            <v>0</v>
          </cell>
          <cell r="F1008">
            <v>0</v>
          </cell>
        </row>
        <row r="1009">
          <cell r="B1009">
            <v>2150199</v>
          </cell>
        </row>
        <row r="1009">
          <cell r="D1009">
            <v>0</v>
          </cell>
          <cell r="E1009">
            <v>0</v>
          </cell>
          <cell r="F1009">
            <v>0</v>
          </cell>
        </row>
        <row r="1010">
          <cell r="B1010">
            <v>21502</v>
          </cell>
        </row>
        <row r="1010">
          <cell r="D1010">
            <v>0</v>
          </cell>
          <cell r="E1010">
            <v>0</v>
          </cell>
          <cell r="F1010">
            <v>0</v>
          </cell>
        </row>
        <row r="1011">
          <cell r="B1011">
            <v>2150201</v>
          </cell>
        </row>
        <row r="1011">
          <cell r="D1011">
            <v>0</v>
          </cell>
          <cell r="E1011">
            <v>0</v>
          </cell>
          <cell r="F1011">
            <v>0</v>
          </cell>
        </row>
        <row r="1012">
          <cell r="B1012">
            <v>2150202</v>
          </cell>
        </row>
        <row r="1012">
          <cell r="D1012">
            <v>0</v>
          </cell>
          <cell r="E1012">
            <v>0</v>
          </cell>
          <cell r="F1012">
            <v>0</v>
          </cell>
        </row>
        <row r="1013">
          <cell r="B1013">
            <v>2150203</v>
          </cell>
        </row>
        <row r="1013">
          <cell r="D1013">
            <v>0</v>
          </cell>
          <cell r="E1013">
            <v>0</v>
          </cell>
          <cell r="F1013">
            <v>0</v>
          </cell>
        </row>
        <row r="1014">
          <cell r="B1014">
            <v>2150204</v>
          </cell>
        </row>
        <row r="1014">
          <cell r="D1014">
            <v>0</v>
          </cell>
          <cell r="E1014">
            <v>0</v>
          </cell>
          <cell r="F1014">
            <v>0</v>
          </cell>
        </row>
        <row r="1015">
          <cell r="B1015">
            <v>2150205</v>
          </cell>
        </row>
        <row r="1015">
          <cell r="D1015">
            <v>0</v>
          </cell>
          <cell r="E1015">
            <v>0</v>
          </cell>
          <cell r="F1015">
            <v>0</v>
          </cell>
        </row>
        <row r="1016">
          <cell r="B1016">
            <v>2150206</v>
          </cell>
        </row>
        <row r="1016">
          <cell r="D1016">
            <v>0</v>
          </cell>
          <cell r="E1016">
            <v>0</v>
          </cell>
          <cell r="F1016">
            <v>0</v>
          </cell>
        </row>
        <row r="1017">
          <cell r="B1017">
            <v>2150207</v>
          </cell>
        </row>
        <row r="1017">
          <cell r="D1017">
            <v>0</v>
          </cell>
          <cell r="E1017">
            <v>0</v>
          </cell>
          <cell r="F1017">
            <v>0</v>
          </cell>
        </row>
        <row r="1018">
          <cell r="B1018">
            <v>2150208</v>
          </cell>
        </row>
        <row r="1018">
          <cell r="D1018">
            <v>0</v>
          </cell>
          <cell r="E1018">
            <v>0</v>
          </cell>
          <cell r="F1018">
            <v>0</v>
          </cell>
        </row>
        <row r="1019">
          <cell r="B1019">
            <v>2150209</v>
          </cell>
        </row>
        <row r="1019">
          <cell r="D1019">
            <v>0</v>
          </cell>
          <cell r="E1019">
            <v>0</v>
          </cell>
          <cell r="F1019">
            <v>0</v>
          </cell>
        </row>
        <row r="1020">
          <cell r="B1020">
            <v>2150210</v>
          </cell>
        </row>
        <row r="1020">
          <cell r="D1020">
            <v>0</v>
          </cell>
          <cell r="E1020">
            <v>0</v>
          </cell>
          <cell r="F1020">
            <v>0</v>
          </cell>
        </row>
        <row r="1021">
          <cell r="B1021">
            <v>2150212</v>
          </cell>
        </row>
        <row r="1021">
          <cell r="D1021">
            <v>0</v>
          </cell>
          <cell r="E1021">
            <v>0</v>
          </cell>
          <cell r="F1021">
            <v>0</v>
          </cell>
        </row>
        <row r="1022">
          <cell r="B1022">
            <v>2150213</v>
          </cell>
        </row>
        <row r="1022">
          <cell r="D1022">
            <v>0</v>
          </cell>
          <cell r="E1022">
            <v>0</v>
          </cell>
          <cell r="F1022">
            <v>0</v>
          </cell>
        </row>
        <row r="1023">
          <cell r="B1023">
            <v>2150214</v>
          </cell>
        </row>
        <row r="1023">
          <cell r="D1023">
            <v>0</v>
          </cell>
          <cell r="E1023">
            <v>0</v>
          </cell>
          <cell r="F1023">
            <v>0</v>
          </cell>
        </row>
        <row r="1024">
          <cell r="B1024">
            <v>2150215</v>
          </cell>
        </row>
        <row r="1024">
          <cell r="D1024">
            <v>0</v>
          </cell>
          <cell r="E1024">
            <v>0</v>
          </cell>
          <cell r="F1024">
            <v>0</v>
          </cell>
        </row>
        <row r="1025">
          <cell r="B1025">
            <v>2150299</v>
          </cell>
        </row>
        <row r="1025">
          <cell r="D1025">
            <v>0</v>
          </cell>
          <cell r="E1025">
            <v>0</v>
          </cell>
          <cell r="F1025">
            <v>0</v>
          </cell>
        </row>
        <row r="1026">
          <cell r="B1026">
            <v>21503</v>
          </cell>
        </row>
        <row r="1026">
          <cell r="D1026">
            <v>0</v>
          </cell>
          <cell r="E1026">
            <v>0</v>
          </cell>
          <cell r="F1026">
            <v>0</v>
          </cell>
        </row>
        <row r="1027">
          <cell r="B1027">
            <v>2150301</v>
          </cell>
        </row>
        <row r="1027">
          <cell r="D1027">
            <v>0</v>
          </cell>
          <cell r="E1027">
            <v>0</v>
          </cell>
          <cell r="F1027">
            <v>0</v>
          </cell>
        </row>
        <row r="1028">
          <cell r="B1028">
            <v>2150302</v>
          </cell>
        </row>
        <row r="1028">
          <cell r="D1028">
            <v>0</v>
          </cell>
          <cell r="E1028">
            <v>0</v>
          </cell>
          <cell r="F1028">
            <v>0</v>
          </cell>
        </row>
        <row r="1029">
          <cell r="B1029">
            <v>2150303</v>
          </cell>
        </row>
        <row r="1029">
          <cell r="D1029">
            <v>0</v>
          </cell>
          <cell r="E1029">
            <v>0</v>
          </cell>
          <cell r="F1029">
            <v>0</v>
          </cell>
        </row>
        <row r="1030">
          <cell r="B1030">
            <v>2150399</v>
          </cell>
        </row>
        <row r="1030">
          <cell r="D1030">
            <v>0</v>
          </cell>
          <cell r="E1030">
            <v>0</v>
          </cell>
          <cell r="F1030">
            <v>0</v>
          </cell>
        </row>
        <row r="1031">
          <cell r="B1031">
            <v>21505</v>
          </cell>
        </row>
        <row r="1031">
          <cell r="D1031">
            <v>566</v>
          </cell>
          <cell r="E1031">
            <v>572</v>
          </cell>
          <cell r="F1031">
            <v>1041</v>
          </cell>
        </row>
        <row r="1032">
          <cell r="B1032">
            <v>2150501</v>
          </cell>
        </row>
        <row r="1032">
          <cell r="D1032">
            <v>393</v>
          </cell>
          <cell r="E1032">
            <v>425</v>
          </cell>
          <cell r="F1032">
            <v>423</v>
          </cell>
        </row>
        <row r="1033">
          <cell r="B1033">
            <v>2150502</v>
          </cell>
        </row>
        <row r="1033">
          <cell r="D1033">
            <v>0</v>
          </cell>
          <cell r="E1033">
            <v>0</v>
          </cell>
          <cell r="F1033">
            <v>0</v>
          </cell>
        </row>
        <row r="1034">
          <cell r="B1034">
            <v>2150503</v>
          </cell>
        </row>
        <row r="1034">
          <cell r="D1034">
            <v>0</v>
          </cell>
          <cell r="E1034">
            <v>0</v>
          </cell>
          <cell r="F1034">
            <v>0</v>
          </cell>
        </row>
        <row r="1035">
          <cell r="B1035">
            <v>2150505</v>
          </cell>
        </row>
        <row r="1035">
          <cell r="D1035">
            <v>0</v>
          </cell>
          <cell r="E1035">
            <v>0</v>
          </cell>
          <cell r="F1035">
            <v>0</v>
          </cell>
        </row>
        <row r="1036">
          <cell r="B1036">
            <v>2150507</v>
          </cell>
        </row>
        <row r="1036">
          <cell r="D1036">
            <v>0</v>
          </cell>
          <cell r="E1036">
            <v>0</v>
          </cell>
          <cell r="F1036">
            <v>0</v>
          </cell>
        </row>
        <row r="1037">
          <cell r="B1037">
            <v>2150508</v>
          </cell>
        </row>
        <row r="1037">
          <cell r="D1037">
            <v>0</v>
          </cell>
          <cell r="E1037">
            <v>0</v>
          </cell>
          <cell r="F1037">
            <v>0</v>
          </cell>
        </row>
        <row r="1038">
          <cell r="B1038">
            <v>2150516</v>
          </cell>
        </row>
        <row r="1038">
          <cell r="D1038">
            <v>0</v>
          </cell>
          <cell r="E1038">
            <v>0</v>
          </cell>
          <cell r="F1038">
            <v>0</v>
          </cell>
        </row>
        <row r="1039">
          <cell r="B1039">
            <v>2150517</v>
          </cell>
        </row>
        <row r="1039">
          <cell r="D1039">
            <v>0</v>
          </cell>
          <cell r="E1039">
            <v>0</v>
          </cell>
          <cell r="F1039">
            <v>435</v>
          </cell>
        </row>
        <row r="1040">
          <cell r="B1040">
            <v>2150550</v>
          </cell>
        </row>
        <row r="1040">
          <cell r="D1040">
            <v>24</v>
          </cell>
          <cell r="E1040">
            <v>20</v>
          </cell>
          <cell r="F1040">
            <v>34</v>
          </cell>
        </row>
        <row r="1041">
          <cell r="B1041">
            <v>2150599</v>
          </cell>
        </row>
        <row r="1041">
          <cell r="D1041">
            <v>149</v>
          </cell>
          <cell r="E1041">
            <v>127</v>
          </cell>
          <cell r="F1041">
            <v>149</v>
          </cell>
        </row>
        <row r="1042">
          <cell r="B1042">
            <v>21507</v>
          </cell>
        </row>
        <row r="1042">
          <cell r="D1042">
            <v>0</v>
          </cell>
          <cell r="E1042">
            <v>0</v>
          </cell>
          <cell r="F1042">
            <v>0</v>
          </cell>
        </row>
        <row r="1043">
          <cell r="B1043">
            <v>2150701</v>
          </cell>
        </row>
        <row r="1043">
          <cell r="D1043">
            <v>0</v>
          </cell>
          <cell r="E1043">
            <v>0</v>
          </cell>
          <cell r="F1043">
            <v>0</v>
          </cell>
        </row>
        <row r="1044">
          <cell r="B1044">
            <v>2150702</v>
          </cell>
        </row>
        <row r="1044">
          <cell r="D1044">
            <v>0</v>
          </cell>
          <cell r="E1044">
            <v>0</v>
          </cell>
          <cell r="F1044">
            <v>0</v>
          </cell>
        </row>
        <row r="1045">
          <cell r="B1045">
            <v>2150703</v>
          </cell>
        </row>
        <row r="1045">
          <cell r="D1045">
            <v>0</v>
          </cell>
          <cell r="E1045">
            <v>0</v>
          </cell>
          <cell r="F1045">
            <v>0</v>
          </cell>
        </row>
        <row r="1046">
          <cell r="B1046">
            <v>2150704</v>
          </cell>
        </row>
        <row r="1046">
          <cell r="D1046">
            <v>0</v>
          </cell>
          <cell r="E1046">
            <v>0</v>
          </cell>
          <cell r="F1046">
            <v>0</v>
          </cell>
        </row>
        <row r="1047">
          <cell r="B1047">
            <v>2150705</v>
          </cell>
        </row>
        <row r="1047">
          <cell r="D1047">
            <v>0</v>
          </cell>
          <cell r="E1047">
            <v>0</v>
          </cell>
          <cell r="F1047">
            <v>0</v>
          </cell>
        </row>
        <row r="1048">
          <cell r="B1048">
            <v>2150799</v>
          </cell>
        </row>
        <row r="1048">
          <cell r="D1048">
            <v>0</v>
          </cell>
          <cell r="E1048">
            <v>0</v>
          </cell>
          <cell r="F1048">
            <v>0</v>
          </cell>
        </row>
        <row r="1049">
          <cell r="B1049">
            <v>21508</v>
          </cell>
        </row>
        <row r="1049">
          <cell r="D1049">
            <v>0</v>
          </cell>
          <cell r="E1049">
            <v>36</v>
          </cell>
          <cell r="F1049">
            <v>0</v>
          </cell>
        </row>
        <row r="1050">
          <cell r="B1050">
            <v>2150801</v>
          </cell>
        </row>
        <row r="1050">
          <cell r="D1050">
            <v>0</v>
          </cell>
          <cell r="E1050">
            <v>0</v>
          </cell>
          <cell r="F1050">
            <v>0</v>
          </cell>
        </row>
        <row r="1051">
          <cell r="B1051">
            <v>2150802</v>
          </cell>
        </row>
        <row r="1051">
          <cell r="D1051">
            <v>0</v>
          </cell>
          <cell r="E1051">
            <v>0</v>
          </cell>
          <cell r="F1051">
            <v>0</v>
          </cell>
        </row>
        <row r="1052">
          <cell r="B1052">
            <v>2150803</v>
          </cell>
        </row>
        <row r="1052">
          <cell r="D1052">
            <v>0</v>
          </cell>
          <cell r="E1052">
            <v>0</v>
          </cell>
          <cell r="F1052">
            <v>0</v>
          </cell>
        </row>
        <row r="1053">
          <cell r="B1053">
            <v>2150804</v>
          </cell>
        </row>
        <row r="1053">
          <cell r="D1053">
            <v>0</v>
          </cell>
          <cell r="E1053">
            <v>0</v>
          </cell>
          <cell r="F1053">
            <v>0</v>
          </cell>
        </row>
        <row r="1054">
          <cell r="B1054">
            <v>2150805</v>
          </cell>
        </row>
        <row r="1054">
          <cell r="D1054">
            <v>0</v>
          </cell>
          <cell r="E1054">
            <v>36</v>
          </cell>
          <cell r="F1054">
            <v>0</v>
          </cell>
        </row>
        <row r="1055">
          <cell r="B1055">
            <v>2150806</v>
          </cell>
        </row>
        <row r="1055">
          <cell r="D1055">
            <v>0</v>
          </cell>
          <cell r="E1055">
            <v>0</v>
          </cell>
          <cell r="F1055">
            <v>0</v>
          </cell>
        </row>
        <row r="1056">
          <cell r="B1056">
            <v>2150899</v>
          </cell>
        </row>
        <row r="1056">
          <cell r="D1056">
            <v>0</v>
          </cell>
          <cell r="E1056">
            <v>0</v>
          </cell>
          <cell r="F1056">
            <v>0</v>
          </cell>
        </row>
        <row r="1057">
          <cell r="B1057">
            <v>21599</v>
          </cell>
        </row>
        <row r="1057">
          <cell r="D1057">
            <v>0</v>
          </cell>
          <cell r="E1057">
            <v>0</v>
          </cell>
          <cell r="F1057">
            <v>700</v>
          </cell>
        </row>
        <row r="1058">
          <cell r="B1058">
            <v>2159901</v>
          </cell>
        </row>
        <row r="1058">
          <cell r="D1058">
            <v>0</v>
          </cell>
          <cell r="E1058">
            <v>0</v>
          </cell>
          <cell r="F1058">
            <v>0</v>
          </cell>
        </row>
        <row r="1059">
          <cell r="B1059">
            <v>2159904</v>
          </cell>
        </row>
        <row r="1059">
          <cell r="D1059">
            <v>0</v>
          </cell>
          <cell r="E1059">
            <v>0</v>
          </cell>
          <cell r="F1059">
            <v>0</v>
          </cell>
        </row>
        <row r="1060">
          <cell r="B1060">
            <v>2159905</v>
          </cell>
        </row>
        <row r="1060">
          <cell r="D1060">
            <v>0</v>
          </cell>
          <cell r="E1060">
            <v>0</v>
          </cell>
          <cell r="F1060">
            <v>0</v>
          </cell>
        </row>
        <row r="1061">
          <cell r="B1061">
            <v>2159906</v>
          </cell>
        </row>
        <row r="1061">
          <cell r="D1061">
            <v>0</v>
          </cell>
          <cell r="E1061">
            <v>0</v>
          </cell>
          <cell r="F1061">
            <v>0</v>
          </cell>
        </row>
        <row r="1062">
          <cell r="B1062">
            <v>2159999</v>
          </cell>
        </row>
        <row r="1062">
          <cell r="D1062">
            <v>0</v>
          </cell>
          <cell r="E1062">
            <v>0</v>
          </cell>
          <cell r="F1062">
            <v>700</v>
          </cell>
        </row>
        <row r="1063">
          <cell r="B1063">
            <v>216</v>
          </cell>
        </row>
        <row r="1063">
          <cell r="D1063">
            <v>214</v>
          </cell>
          <cell r="E1063">
            <v>321</v>
          </cell>
          <cell r="F1063">
            <v>388</v>
          </cell>
        </row>
        <row r="1064">
          <cell r="B1064">
            <v>21602</v>
          </cell>
        </row>
        <row r="1064">
          <cell r="D1064">
            <v>214</v>
          </cell>
          <cell r="E1064">
            <v>321</v>
          </cell>
          <cell r="F1064">
            <v>308</v>
          </cell>
        </row>
        <row r="1065">
          <cell r="B1065">
            <v>2160201</v>
          </cell>
        </row>
        <row r="1065">
          <cell r="D1065">
            <v>207</v>
          </cell>
          <cell r="E1065">
            <v>228</v>
          </cell>
          <cell r="F1065">
            <v>238</v>
          </cell>
        </row>
        <row r="1066">
          <cell r="B1066">
            <v>2160202</v>
          </cell>
        </row>
        <row r="1066">
          <cell r="D1066">
            <v>7</v>
          </cell>
          <cell r="E1066">
            <v>0</v>
          </cell>
          <cell r="F1066">
            <v>0</v>
          </cell>
        </row>
        <row r="1067">
          <cell r="B1067">
            <v>2160203</v>
          </cell>
        </row>
        <row r="1067">
          <cell r="D1067">
            <v>0</v>
          </cell>
          <cell r="E1067">
            <v>0</v>
          </cell>
          <cell r="F1067">
            <v>0</v>
          </cell>
        </row>
        <row r="1068">
          <cell r="B1068">
            <v>2160216</v>
          </cell>
        </row>
        <row r="1068">
          <cell r="D1068">
            <v>0</v>
          </cell>
          <cell r="E1068">
            <v>0</v>
          </cell>
          <cell r="F1068">
            <v>0</v>
          </cell>
        </row>
        <row r="1069">
          <cell r="B1069">
            <v>2160217</v>
          </cell>
        </row>
        <row r="1069">
          <cell r="D1069">
            <v>0</v>
          </cell>
          <cell r="E1069">
            <v>0</v>
          </cell>
          <cell r="F1069">
            <v>0</v>
          </cell>
        </row>
        <row r="1070">
          <cell r="B1070">
            <v>2160218</v>
          </cell>
        </row>
        <row r="1070">
          <cell r="D1070">
            <v>0</v>
          </cell>
          <cell r="E1070">
            <v>0</v>
          </cell>
          <cell r="F1070">
            <v>0</v>
          </cell>
        </row>
        <row r="1071">
          <cell r="B1071">
            <v>2160219</v>
          </cell>
        </row>
        <row r="1071">
          <cell r="D1071">
            <v>0</v>
          </cell>
          <cell r="E1071">
            <v>0</v>
          </cell>
          <cell r="F1071">
            <v>0</v>
          </cell>
        </row>
        <row r="1072">
          <cell r="B1072">
            <v>2160250</v>
          </cell>
        </row>
        <row r="1072">
          <cell r="D1072">
            <v>0</v>
          </cell>
          <cell r="E1072">
            <v>0</v>
          </cell>
          <cell r="F1072">
            <v>0</v>
          </cell>
        </row>
        <row r="1073">
          <cell r="B1073">
            <v>2160299</v>
          </cell>
        </row>
        <row r="1073">
          <cell r="D1073">
            <v>0</v>
          </cell>
          <cell r="E1073">
            <v>93</v>
          </cell>
          <cell r="F1073">
            <v>70</v>
          </cell>
        </row>
        <row r="1074">
          <cell r="B1074">
            <v>21606</v>
          </cell>
        </row>
        <row r="1074">
          <cell r="D1074">
            <v>0</v>
          </cell>
          <cell r="E1074">
            <v>0</v>
          </cell>
          <cell r="F1074">
            <v>80</v>
          </cell>
        </row>
        <row r="1075">
          <cell r="B1075">
            <v>2160601</v>
          </cell>
        </row>
        <row r="1075">
          <cell r="D1075">
            <v>0</v>
          </cell>
          <cell r="E1075">
            <v>0</v>
          </cell>
          <cell r="F1075">
            <v>0</v>
          </cell>
        </row>
        <row r="1076">
          <cell r="B1076">
            <v>2160602</v>
          </cell>
        </row>
        <row r="1076">
          <cell r="D1076">
            <v>0</v>
          </cell>
          <cell r="E1076">
            <v>0</v>
          </cell>
          <cell r="F1076">
            <v>0</v>
          </cell>
        </row>
        <row r="1077">
          <cell r="B1077">
            <v>2160603</v>
          </cell>
        </row>
        <row r="1077">
          <cell r="D1077">
            <v>0</v>
          </cell>
          <cell r="E1077">
            <v>0</v>
          </cell>
          <cell r="F1077">
            <v>0</v>
          </cell>
        </row>
        <row r="1078">
          <cell r="B1078">
            <v>2160607</v>
          </cell>
        </row>
        <row r="1078">
          <cell r="D1078">
            <v>0</v>
          </cell>
          <cell r="E1078">
            <v>0</v>
          </cell>
          <cell r="F1078">
            <v>0</v>
          </cell>
        </row>
        <row r="1079">
          <cell r="B1079">
            <v>2160699</v>
          </cell>
        </row>
        <row r="1079">
          <cell r="D1079">
            <v>0</v>
          </cell>
          <cell r="E1079">
            <v>0</v>
          </cell>
          <cell r="F1079">
            <v>80</v>
          </cell>
        </row>
        <row r="1080">
          <cell r="B1080">
            <v>21699</v>
          </cell>
        </row>
        <row r="1080">
          <cell r="D1080">
            <v>0</v>
          </cell>
          <cell r="E1080">
            <v>0</v>
          </cell>
          <cell r="F1080">
            <v>0</v>
          </cell>
        </row>
        <row r="1081">
          <cell r="B1081">
            <v>2169901</v>
          </cell>
        </row>
        <row r="1081">
          <cell r="D1081">
            <v>0</v>
          </cell>
          <cell r="E1081">
            <v>0</v>
          </cell>
          <cell r="F1081">
            <v>0</v>
          </cell>
        </row>
        <row r="1082">
          <cell r="B1082">
            <v>2169999</v>
          </cell>
        </row>
        <row r="1082">
          <cell r="D1082">
            <v>0</v>
          </cell>
          <cell r="E1082">
            <v>0</v>
          </cell>
          <cell r="F1082">
            <v>0</v>
          </cell>
        </row>
        <row r="1083">
          <cell r="B1083">
            <v>217</v>
          </cell>
        </row>
        <row r="1083">
          <cell r="D1083">
            <v>363</v>
          </cell>
          <cell r="E1083">
            <v>0</v>
          </cell>
          <cell r="F1083">
            <v>20</v>
          </cell>
        </row>
        <row r="1084">
          <cell r="B1084">
            <v>21701</v>
          </cell>
        </row>
        <row r="1084">
          <cell r="D1084">
            <v>0</v>
          </cell>
          <cell r="E1084">
            <v>0</v>
          </cell>
          <cell r="F1084">
            <v>0</v>
          </cell>
        </row>
        <row r="1085">
          <cell r="B1085">
            <v>2170101</v>
          </cell>
        </row>
        <row r="1085">
          <cell r="D1085">
            <v>0</v>
          </cell>
          <cell r="E1085">
            <v>0</v>
          </cell>
          <cell r="F1085">
            <v>0</v>
          </cell>
        </row>
        <row r="1086">
          <cell r="B1086">
            <v>2170102</v>
          </cell>
        </row>
        <row r="1086">
          <cell r="D1086">
            <v>0</v>
          </cell>
          <cell r="E1086">
            <v>0</v>
          </cell>
          <cell r="F1086">
            <v>0</v>
          </cell>
        </row>
        <row r="1087">
          <cell r="B1087">
            <v>2170103</v>
          </cell>
        </row>
        <row r="1087">
          <cell r="D1087">
            <v>0</v>
          </cell>
          <cell r="E1087">
            <v>0</v>
          </cell>
          <cell r="F1087">
            <v>0</v>
          </cell>
        </row>
        <row r="1088">
          <cell r="B1088">
            <v>2170104</v>
          </cell>
        </row>
        <row r="1088">
          <cell r="D1088">
            <v>0</v>
          </cell>
          <cell r="E1088">
            <v>0</v>
          </cell>
          <cell r="F1088">
            <v>0</v>
          </cell>
        </row>
        <row r="1089">
          <cell r="B1089">
            <v>2170150</v>
          </cell>
        </row>
        <row r="1089">
          <cell r="D1089">
            <v>0</v>
          </cell>
          <cell r="E1089">
            <v>0</v>
          </cell>
          <cell r="F1089">
            <v>0</v>
          </cell>
        </row>
        <row r="1090">
          <cell r="B1090">
            <v>2170199</v>
          </cell>
        </row>
        <row r="1090">
          <cell r="D1090">
            <v>0</v>
          </cell>
          <cell r="E1090">
            <v>0</v>
          </cell>
          <cell r="F1090">
            <v>0</v>
          </cell>
        </row>
        <row r="1091">
          <cell r="B1091">
            <v>21702</v>
          </cell>
        </row>
        <row r="1091">
          <cell r="D1091">
            <v>0</v>
          </cell>
          <cell r="E1091">
            <v>0</v>
          </cell>
          <cell r="F1091">
            <v>0</v>
          </cell>
        </row>
        <row r="1092">
          <cell r="B1092">
            <v>2170201</v>
          </cell>
        </row>
        <row r="1092">
          <cell r="D1092">
            <v>0</v>
          </cell>
          <cell r="E1092">
            <v>0</v>
          </cell>
          <cell r="F1092">
            <v>0</v>
          </cell>
        </row>
        <row r="1093">
          <cell r="B1093">
            <v>2170202</v>
          </cell>
        </row>
        <row r="1093">
          <cell r="D1093">
            <v>0</v>
          </cell>
          <cell r="E1093">
            <v>0</v>
          </cell>
          <cell r="F1093">
            <v>0</v>
          </cell>
        </row>
        <row r="1094">
          <cell r="B1094">
            <v>2170203</v>
          </cell>
        </row>
        <row r="1094">
          <cell r="D1094">
            <v>0</v>
          </cell>
          <cell r="E1094">
            <v>0</v>
          </cell>
          <cell r="F1094">
            <v>0</v>
          </cell>
        </row>
        <row r="1095">
          <cell r="B1095">
            <v>2170204</v>
          </cell>
        </row>
        <row r="1095">
          <cell r="D1095">
            <v>0</v>
          </cell>
          <cell r="E1095">
            <v>0</v>
          </cell>
          <cell r="F1095">
            <v>0</v>
          </cell>
        </row>
        <row r="1096">
          <cell r="B1096">
            <v>2170205</v>
          </cell>
        </row>
        <row r="1096">
          <cell r="D1096">
            <v>0</v>
          </cell>
          <cell r="E1096">
            <v>0</v>
          </cell>
          <cell r="F1096">
            <v>0</v>
          </cell>
        </row>
        <row r="1097">
          <cell r="B1097">
            <v>2170206</v>
          </cell>
        </row>
        <row r="1097">
          <cell r="D1097">
            <v>0</v>
          </cell>
          <cell r="E1097">
            <v>0</v>
          </cell>
          <cell r="F1097">
            <v>0</v>
          </cell>
        </row>
        <row r="1098">
          <cell r="B1098">
            <v>2170207</v>
          </cell>
        </row>
        <row r="1098">
          <cell r="D1098">
            <v>0</v>
          </cell>
          <cell r="E1098">
            <v>0</v>
          </cell>
          <cell r="F1098">
            <v>0</v>
          </cell>
        </row>
        <row r="1099">
          <cell r="B1099">
            <v>2170208</v>
          </cell>
        </row>
        <row r="1099">
          <cell r="D1099">
            <v>0</v>
          </cell>
          <cell r="E1099">
            <v>0</v>
          </cell>
          <cell r="F1099">
            <v>0</v>
          </cell>
        </row>
        <row r="1100">
          <cell r="B1100">
            <v>2170299</v>
          </cell>
        </row>
        <row r="1100">
          <cell r="D1100">
            <v>0</v>
          </cell>
          <cell r="E1100">
            <v>0</v>
          </cell>
          <cell r="F1100">
            <v>0</v>
          </cell>
        </row>
        <row r="1101">
          <cell r="B1101">
            <v>21703</v>
          </cell>
        </row>
        <row r="1101">
          <cell r="D1101">
            <v>0</v>
          </cell>
          <cell r="E1101">
            <v>0</v>
          </cell>
          <cell r="F1101">
            <v>0</v>
          </cell>
        </row>
        <row r="1102">
          <cell r="B1102">
            <v>2170301</v>
          </cell>
        </row>
        <row r="1102">
          <cell r="D1102">
            <v>0</v>
          </cell>
          <cell r="E1102">
            <v>0</v>
          </cell>
          <cell r="F1102">
            <v>0</v>
          </cell>
        </row>
        <row r="1103">
          <cell r="B1103">
            <v>2170302</v>
          </cell>
        </row>
        <row r="1103">
          <cell r="D1103">
            <v>0</v>
          </cell>
          <cell r="E1103">
            <v>0</v>
          </cell>
          <cell r="F1103">
            <v>0</v>
          </cell>
        </row>
        <row r="1104">
          <cell r="B1104">
            <v>2170303</v>
          </cell>
        </row>
        <row r="1104">
          <cell r="D1104">
            <v>0</v>
          </cell>
          <cell r="E1104">
            <v>0</v>
          </cell>
          <cell r="F1104">
            <v>0</v>
          </cell>
        </row>
        <row r="1105">
          <cell r="B1105">
            <v>2170304</v>
          </cell>
        </row>
        <row r="1105">
          <cell r="D1105">
            <v>0</v>
          </cell>
          <cell r="E1105">
            <v>0</v>
          </cell>
          <cell r="F1105">
            <v>0</v>
          </cell>
        </row>
        <row r="1106">
          <cell r="B1106">
            <v>2170399</v>
          </cell>
        </row>
        <row r="1106">
          <cell r="D1106">
            <v>0</v>
          </cell>
          <cell r="E1106">
            <v>0</v>
          </cell>
          <cell r="F1106">
            <v>0</v>
          </cell>
        </row>
        <row r="1107">
          <cell r="B1107">
            <v>21799</v>
          </cell>
        </row>
        <row r="1107">
          <cell r="D1107">
            <v>363</v>
          </cell>
          <cell r="E1107">
            <v>0</v>
          </cell>
          <cell r="F1107">
            <v>20</v>
          </cell>
        </row>
        <row r="1108">
          <cell r="B1108">
            <v>2179902</v>
          </cell>
        </row>
        <row r="1108">
          <cell r="D1108">
            <v>313</v>
          </cell>
          <cell r="E1108">
            <v>0</v>
          </cell>
          <cell r="F1108">
            <v>0</v>
          </cell>
        </row>
        <row r="1109">
          <cell r="B1109">
            <v>2179999</v>
          </cell>
        </row>
        <row r="1109">
          <cell r="D1109">
            <v>50</v>
          </cell>
          <cell r="E1109">
            <v>0</v>
          </cell>
          <cell r="F1109">
            <v>20</v>
          </cell>
        </row>
        <row r="1110">
          <cell r="B1110">
            <v>219</v>
          </cell>
        </row>
        <row r="1110">
          <cell r="D1110">
            <v>0</v>
          </cell>
          <cell r="E1110">
            <v>0</v>
          </cell>
          <cell r="F1110">
            <v>0</v>
          </cell>
        </row>
        <row r="1111">
          <cell r="B1111">
            <v>21901</v>
          </cell>
        </row>
        <row r="1112">
          <cell r="B1112">
            <v>21902</v>
          </cell>
        </row>
        <row r="1113">
          <cell r="B1113">
            <v>21903</v>
          </cell>
        </row>
        <row r="1114">
          <cell r="B1114">
            <v>21904</v>
          </cell>
        </row>
        <row r="1115">
          <cell r="B1115">
            <v>21905</v>
          </cell>
        </row>
        <row r="1116">
          <cell r="B1116">
            <v>21906</v>
          </cell>
        </row>
        <row r="1117">
          <cell r="B1117">
            <v>21907</v>
          </cell>
        </row>
        <row r="1118">
          <cell r="B1118">
            <v>21908</v>
          </cell>
        </row>
        <row r="1119">
          <cell r="B1119">
            <v>21999</v>
          </cell>
        </row>
        <row r="1120">
          <cell r="B1120">
            <v>220</v>
          </cell>
        </row>
        <row r="1120">
          <cell r="D1120">
            <v>1455</v>
          </cell>
          <cell r="E1120">
            <v>1774</v>
          </cell>
          <cell r="F1120">
            <v>1477</v>
          </cell>
        </row>
        <row r="1121">
          <cell r="B1121">
            <v>22001</v>
          </cell>
        </row>
        <row r="1121">
          <cell r="D1121">
            <v>1271</v>
          </cell>
          <cell r="E1121">
            <v>1716</v>
          </cell>
          <cell r="F1121">
            <v>1363</v>
          </cell>
        </row>
        <row r="1122">
          <cell r="B1122">
            <v>2200101</v>
          </cell>
        </row>
        <row r="1122">
          <cell r="D1122">
            <v>539</v>
          </cell>
          <cell r="E1122">
            <v>527</v>
          </cell>
          <cell r="F1122">
            <v>525</v>
          </cell>
        </row>
        <row r="1123">
          <cell r="B1123">
            <v>2200102</v>
          </cell>
        </row>
        <row r="1123">
          <cell r="D1123">
            <v>0</v>
          </cell>
          <cell r="E1123">
            <v>0</v>
          </cell>
          <cell r="F1123">
            <v>0</v>
          </cell>
        </row>
        <row r="1124">
          <cell r="B1124">
            <v>2200103</v>
          </cell>
        </row>
        <row r="1124">
          <cell r="D1124">
            <v>0</v>
          </cell>
          <cell r="E1124">
            <v>0</v>
          </cell>
          <cell r="F1124">
            <v>0</v>
          </cell>
        </row>
        <row r="1125">
          <cell r="B1125">
            <v>2200104</v>
          </cell>
        </row>
        <row r="1125">
          <cell r="D1125">
            <v>85</v>
          </cell>
          <cell r="E1125">
            <v>0</v>
          </cell>
          <cell r="F1125">
            <v>0</v>
          </cell>
        </row>
        <row r="1126">
          <cell r="B1126">
            <v>2200106</v>
          </cell>
        </row>
        <row r="1126">
          <cell r="D1126">
            <v>44</v>
          </cell>
          <cell r="E1126">
            <v>299</v>
          </cell>
          <cell r="F1126">
            <v>50</v>
          </cell>
        </row>
        <row r="1127">
          <cell r="B1127">
            <v>2200107</v>
          </cell>
        </row>
        <row r="1127">
          <cell r="D1127">
            <v>0</v>
          </cell>
          <cell r="E1127">
            <v>0</v>
          </cell>
          <cell r="F1127">
            <v>0</v>
          </cell>
        </row>
        <row r="1128">
          <cell r="B1128">
            <v>2200108</v>
          </cell>
        </row>
        <row r="1128">
          <cell r="D1128">
            <v>147</v>
          </cell>
          <cell r="E1128">
            <v>40</v>
          </cell>
          <cell r="F1128">
            <v>40</v>
          </cell>
        </row>
        <row r="1129">
          <cell r="B1129">
            <v>2200109</v>
          </cell>
        </row>
        <row r="1129">
          <cell r="D1129">
            <v>41</v>
          </cell>
          <cell r="E1129">
            <v>0</v>
          </cell>
          <cell r="F1129">
            <v>0</v>
          </cell>
        </row>
        <row r="1130">
          <cell r="B1130">
            <v>2200112</v>
          </cell>
        </row>
        <row r="1130">
          <cell r="D1130">
            <v>0</v>
          </cell>
          <cell r="E1130">
            <v>0</v>
          </cell>
          <cell r="F1130">
            <v>0</v>
          </cell>
        </row>
        <row r="1131">
          <cell r="B1131">
            <v>2200113</v>
          </cell>
        </row>
        <row r="1131">
          <cell r="D1131">
            <v>0</v>
          </cell>
          <cell r="E1131">
            <v>0</v>
          </cell>
          <cell r="F1131">
            <v>0</v>
          </cell>
        </row>
        <row r="1132">
          <cell r="B1132">
            <v>2200114</v>
          </cell>
        </row>
        <row r="1132">
          <cell r="D1132">
            <v>0</v>
          </cell>
          <cell r="E1132">
            <v>0</v>
          </cell>
          <cell r="F1132">
            <v>0</v>
          </cell>
        </row>
        <row r="1133">
          <cell r="B1133">
            <v>2200115</v>
          </cell>
        </row>
        <row r="1133">
          <cell r="D1133">
            <v>0</v>
          </cell>
          <cell r="E1133">
            <v>0</v>
          </cell>
          <cell r="F1133">
            <v>0</v>
          </cell>
        </row>
        <row r="1134">
          <cell r="B1134">
            <v>2200116</v>
          </cell>
        </row>
        <row r="1134">
          <cell r="D1134">
            <v>0</v>
          </cell>
          <cell r="E1134">
            <v>0</v>
          </cell>
          <cell r="F1134">
            <v>0</v>
          </cell>
        </row>
        <row r="1135">
          <cell r="B1135">
            <v>2200119</v>
          </cell>
        </row>
        <row r="1135">
          <cell r="D1135">
            <v>0</v>
          </cell>
          <cell r="E1135">
            <v>0</v>
          </cell>
          <cell r="F1135">
            <v>0</v>
          </cell>
        </row>
        <row r="1136">
          <cell r="B1136">
            <v>2200120</v>
          </cell>
        </row>
        <row r="1136">
          <cell r="D1136">
            <v>0</v>
          </cell>
          <cell r="E1136">
            <v>0</v>
          </cell>
          <cell r="F1136">
            <v>0</v>
          </cell>
        </row>
        <row r="1137">
          <cell r="B1137">
            <v>2200121</v>
          </cell>
        </row>
        <row r="1137">
          <cell r="D1137">
            <v>0</v>
          </cell>
          <cell r="E1137">
            <v>0</v>
          </cell>
          <cell r="F1137">
            <v>0</v>
          </cell>
        </row>
        <row r="1138">
          <cell r="B1138">
            <v>2200122</v>
          </cell>
        </row>
        <row r="1138">
          <cell r="D1138">
            <v>0</v>
          </cell>
          <cell r="E1138">
            <v>0</v>
          </cell>
          <cell r="F1138">
            <v>0</v>
          </cell>
        </row>
        <row r="1139">
          <cell r="B1139">
            <v>2200123</v>
          </cell>
        </row>
        <row r="1139">
          <cell r="D1139">
            <v>0</v>
          </cell>
          <cell r="E1139">
            <v>0</v>
          </cell>
          <cell r="F1139">
            <v>0</v>
          </cell>
        </row>
        <row r="1140">
          <cell r="B1140">
            <v>2200124</v>
          </cell>
        </row>
        <row r="1140">
          <cell r="D1140">
            <v>0</v>
          </cell>
          <cell r="E1140">
            <v>0</v>
          </cell>
          <cell r="F1140">
            <v>0</v>
          </cell>
        </row>
        <row r="1141">
          <cell r="B1141">
            <v>2200125</v>
          </cell>
        </row>
        <row r="1141">
          <cell r="D1141">
            <v>0</v>
          </cell>
          <cell r="E1141">
            <v>0</v>
          </cell>
          <cell r="F1141">
            <v>0</v>
          </cell>
        </row>
        <row r="1142">
          <cell r="B1142">
            <v>2200126</v>
          </cell>
        </row>
        <row r="1142">
          <cell r="D1142">
            <v>0</v>
          </cell>
          <cell r="E1142">
            <v>0</v>
          </cell>
          <cell r="F1142">
            <v>0</v>
          </cell>
        </row>
        <row r="1143">
          <cell r="B1143">
            <v>2200127</v>
          </cell>
        </row>
        <row r="1143">
          <cell r="D1143">
            <v>0</v>
          </cell>
          <cell r="E1143">
            <v>0</v>
          </cell>
          <cell r="F1143">
            <v>0</v>
          </cell>
        </row>
        <row r="1144">
          <cell r="B1144">
            <v>2200128</v>
          </cell>
        </row>
        <row r="1144">
          <cell r="D1144">
            <v>0</v>
          </cell>
          <cell r="E1144">
            <v>0</v>
          </cell>
          <cell r="F1144">
            <v>0</v>
          </cell>
        </row>
        <row r="1145">
          <cell r="B1145">
            <v>2200129</v>
          </cell>
        </row>
        <row r="1145">
          <cell r="D1145">
            <v>0</v>
          </cell>
          <cell r="E1145">
            <v>0</v>
          </cell>
          <cell r="F1145">
            <v>0</v>
          </cell>
        </row>
        <row r="1146">
          <cell r="B1146">
            <v>2200150</v>
          </cell>
        </row>
        <row r="1146">
          <cell r="D1146">
            <v>415</v>
          </cell>
          <cell r="E1146">
            <v>472</v>
          </cell>
          <cell r="F1146">
            <v>481</v>
          </cell>
        </row>
        <row r="1147">
          <cell r="B1147">
            <v>2200199</v>
          </cell>
        </row>
        <row r="1147">
          <cell r="D1147">
            <v>0</v>
          </cell>
          <cell r="E1147">
            <v>378</v>
          </cell>
          <cell r="F1147">
            <v>267</v>
          </cell>
        </row>
        <row r="1148">
          <cell r="B1148">
            <v>22005</v>
          </cell>
        </row>
        <row r="1148">
          <cell r="D1148">
            <v>173</v>
          </cell>
          <cell r="E1148">
            <v>58</v>
          </cell>
          <cell r="F1148">
            <v>114</v>
          </cell>
        </row>
        <row r="1149">
          <cell r="B1149">
            <v>2200501</v>
          </cell>
        </row>
        <row r="1149">
          <cell r="D1149">
            <v>20</v>
          </cell>
          <cell r="E1149">
            <v>17</v>
          </cell>
          <cell r="F1149">
            <v>17</v>
          </cell>
        </row>
        <row r="1150">
          <cell r="B1150">
            <v>2200502</v>
          </cell>
        </row>
        <row r="1150">
          <cell r="D1150">
            <v>18</v>
          </cell>
          <cell r="E1150">
            <v>2</v>
          </cell>
          <cell r="F1150">
            <v>2</v>
          </cell>
        </row>
        <row r="1151">
          <cell r="B1151">
            <v>2200503</v>
          </cell>
        </row>
        <row r="1151">
          <cell r="D1151">
            <v>0</v>
          </cell>
          <cell r="E1151">
            <v>0</v>
          </cell>
          <cell r="F1151">
            <v>0</v>
          </cell>
        </row>
        <row r="1152">
          <cell r="B1152">
            <v>2200504</v>
          </cell>
        </row>
        <row r="1152">
          <cell r="D1152">
            <v>11</v>
          </cell>
          <cell r="E1152">
            <v>11</v>
          </cell>
          <cell r="F1152">
            <v>72</v>
          </cell>
        </row>
        <row r="1153">
          <cell r="B1153">
            <v>2200506</v>
          </cell>
        </row>
        <row r="1153">
          <cell r="D1153">
            <v>2</v>
          </cell>
          <cell r="E1153">
            <v>7</v>
          </cell>
          <cell r="F1153">
            <v>7</v>
          </cell>
        </row>
        <row r="1154">
          <cell r="B1154">
            <v>2200507</v>
          </cell>
        </row>
        <row r="1154">
          <cell r="D1154">
            <v>15</v>
          </cell>
          <cell r="E1154">
            <v>20</v>
          </cell>
          <cell r="F1154">
            <v>15</v>
          </cell>
        </row>
        <row r="1155">
          <cell r="B1155">
            <v>2200508</v>
          </cell>
        </row>
        <row r="1155">
          <cell r="D1155">
            <v>0</v>
          </cell>
          <cell r="E1155">
            <v>0</v>
          </cell>
          <cell r="F1155">
            <v>0</v>
          </cell>
        </row>
        <row r="1156">
          <cell r="B1156">
            <v>2200509</v>
          </cell>
        </row>
        <row r="1156">
          <cell r="D1156">
            <v>27</v>
          </cell>
          <cell r="E1156">
            <v>0</v>
          </cell>
          <cell r="F1156">
            <v>0</v>
          </cell>
        </row>
        <row r="1157">
          <cell r="B1157">
            <v>2200510</v>
          </cell>
        </row>
        <row r="1157">
          <cell r="D1157">
            <v>3</v>
          </cell>
          <cell r="E1157">
            <v>0</v>
          </cell>
          <cell r="F1157">
            <v>0</v>
          </cell>
        </row>
        <row r="1158">
          <cell r="B1158">
            <v>2200511</v>
          </cell>
        </row>
        <row r="1158">
          <cell r="D1158">
            <v>52</v>
          </cell>
          <cell r="E1158">
            <v>0</v>
          </cell>
          <cell r="F1158">
            <v>0</v>
          </cell>
        </row>
        <row r="1159">
          <cell r="B1159">
            <v>2200512</v>
          </cell>
        </row>
        <row r="1159">
          <cell r="D1159">
            <v>0</v>
          </cell>
          <cell r="E1159">
            <v>0</v>
          </cell>
          <cell r="F1159">
            <v>0</v>
          </cell>
        </row>
        <row r="1160">
          <cell r="B1160">
            <v>2200513</v>
          </cell>
        </row>
        <row r="1160">
          <cell r="D1160">
            <v>0</v>
          </cell>
          <cell r="E1160">
            <v>0</v>
          </cell>
          <cell r="F1160">
            <v>0</v>
          </cell>
        </row>
        <row r="1161">
          <cell r="B1161">
            <v>2200514</v>
          </cell>
        </row>
        <row r="1161">
          <cell r="D1161">
            <v>0</v>
          </cell>
          <cell r="E1161">
            <v>0</v>
          </cell>
          <cell r="F1161">
            <v>0</v>
          </cell>
        </row>
        <row r="1162">
          <cell r="B1162">
            <v>2200599</v>
          </cell>
        </row>
        <row r="1162">
          <cell r="D1162">
            <v>25</v>
          </cell>
          <cell r="E1162">
            <v>1</v>
          </cell>
          <cell r="F1162">
            <v>1</v>
          </cell>
        </row>
        <row r="1163">
          <cell r="B1163">
            <v>22099</v>
          </cell>
        </row>
        <row r="1163">
          <cell r="D1163">
            <v>11</v>
          </cell>
          <cell r="E1163">
            <v>0</v>
          </cell>
          <cell r="F1163">
            <v>0</v>
          </cell>
        </row>
        <row r="1164">
          <cell r="B1164">
            <v>2209999</v>
          </cell>
        </row>
        <row r="1164">
          <cell r="D1164">
            <v>11</v>
          </cell>
          <cell r="E1164">
            <v>0</v>
          </cell>
          <cell r="F1164">
            <v>0</v>
          </cell>
        </row>
        <row r="1165">
          <cell r="B1165">
            <v>221</v>
          </cell>
        </row>
        <row r="1165">
          <cell r="D1165">
            <v>17338</v>
          </cell>
          <cell r="E1165">
            <v>8009</v>
          </cell>
          <cell r="F1165">
            <v>8545</v>
          </cell>
        </row>
        <row r="1166">
          <cell r="B1166">
            <v>22101</v>
          </cell>
        </row>
        <row r="1166">
          <cell r="D1166">
            <v>4259</v>
          </cell>
          <cell r="E1166">
            <v>57</v>
          </cell>
          <cell r="F1166">
            <v>50</v>
          </cell>
        </row>
        <row r="1167">
          <cell r="B1167">
            <v>2210101</v>
          </cell>
        </row>
        <row r="1167">
          <cell r="D1167">
            <v>48</v>
          </cell>
          <cell r="E1167">
            <v>0</v>
          </cell>
          <cell r="F1167">
            <v>0</v>
          </cell>
        </row>
        <row r="1168">
          <cell r="B1168">
            <v>2210102</v>
          </cell>
        </row>
        <row r="1168">
          <cell r="D1168">
            <v>0</v>
          </cell>
          <cell r="E1168">
            <v>0</v>
          </cell>
          <cell r="F1168">
            <v>0</v>
          </cell>
        </row>
        <row r="1169">
          <cell r="B1169">
            <v>2210103</v>
          </cell>
        </row>
        <row r="1169">
          <cell r="D1169">
            <v>4181</v>
          </cell>
          <cell r="E1169">
            <v>0</v>
          </cell>
          <cell r="F1169">
            <v>0</v>
          </cell>
        </row>
        <row r="1170">
          <cell r="B1170">
            <v>2210104</v>
          </cell>
        </row>
        <row r="1170">
          <cell r="D1170">
            <v>0</v>
          </cell>
          <cell r="E1170">
            <v>0</v>
          </cell>
          <cell r="F1170">
            <v>0</v>
          </cell>
        </row>
        <row r="1171">
          <cell r="B1171">
            <v>2210105</v>
          </cell>
        </row>
        <row r="1171">
          <cell r="D1171">
            <v>30</v>
          </cell>
          <cell r="E1171">
            <v>7</v>
          </cell>
          <cell r="F1171">
            <v>0</v>
          </cell>
        </row>
        <row r="1172">
          <cell r="B1172">
            <v>2210106</v>
          </cell>
        </row>
        <row r="1172">
          <cell r="D1172">
            <v>0</v>
          </cell>
          <cell r="E1172">
            <v>0</v>
          </cell>
          <cell r="F1172">
            <v>0</v>
          </cell>
        </row>
        <row r="1173">
          <cell r="B1173">
            <v>2210107</v>
          </cell>
        </row>
        <row r="1173">
          <cell r="D1173">
            <v>0</v>
          </cell>
          <cell r="E1173">
            <v>50</v>
          </cell>
          <cell r="F1173">
            <v>50</v>
          </cell>
        </row>
        <row r="1174">
          <cell r="B1174">
            <v>2210108</v>
          </cell>
        </row>
        <row r="1174">
          <cell r="D1174">
            <v>0</v>
          </cell>
          <cell r="E1174">
            <v>0</v>
          </cell>
          <cell r="F1174">
            <v>0</v>
          </cell>
        </row>
        <row r="1175">
          <cell r="B1175">
            <v>2210109</v>
          </cell>
        </row>
        <row r="1175">
          <cell r="D1175">
            <v>0</v>
          </cell>
          <cell r="E1175">
            <v>0</v>
          </cell>
          <cell r="F1175">
            <v>0</v>
          </cell>
        </row>
        <row r="1176">
          <cell r="B1176">
            <v>2210199</v>
          </cell>
        </row>
        <row r="1176">
          <cell r="D1176">
            <v>0</v>
          </cell>
          <cell r="E1176">
            <v>0</v>
          </cell>
          <cell r="F1176">
            <v>0</v>
          </cell>
        </row>
        <row r="1177">
          <cell r="B1177">
            <v>22102</v>
          </cell>
        </row>
        <row r="1177">
          <cell r="D1177">
            <v>7079</v>
          </cell>
          <cell r="E1177">
            <v>7952</v>
          </cell>
          <cell r="F1177">
            <v>8495</v>
          </cell>
        </row>
        <row r="1178">
          <cell r="B1178">
            <v>2210201</v>
          </cell>
        </row>
        <row r="1178">
          <cell r="D1178">
            <v>6593</v>
          </cell>
          <cell r="E1178">
            <v>7410</v>
          </cell>
          <cell r="F1178">
            <v>7822</v>
          </cell>
        </row>
        <row r="1179">
          <cell r="B1179">
            <v>2210202</v>
          </cell>
        </row>
        <row r="1179">
          <cell r="D1179">
            <v>0</v>
          </cell>
          <cell r="E1179">
            <v>0</v>
          </cell>
          <cell r="F1179">
            <v>0</v>
          </cell>
        </row>
        <row r="1180">
          <cell r="B1180">
            <v>2210203</v>
          </cell>
        </row>
        <row r="1180">
          <cell r="D1180">
            <v>486</v>
          </cell>
          <cell r="E1180">
            <v>542</v>
          </cell>
          <cell r="F1180">
            <v>673</v>
          </cell>
        </row>
        <row r="1181">
          <cell r="B1181">
            <v>22103</v>
          </cell>
        </row>
        <row r="1181">
          <cell r="D1181">
            <v>6000</v>
          </cell>
          <cell r="E1181">
            <v>0</v>
          </cell>
          <cell r="F1181">
            <v>0</v>
          </cell>
        </row>
        <row r="1182">
          <cell r="B1182">
            <v>2210301</v>
          </cell>
        </row>
        <row r="1182">
          <cell r="D1182">
            <v>0</v>
          </cell>
          <cell r="E1182">
            <v>0</v>
          </cell>
          <cell r="F1182">
            <v>0</v>
          </cell>
        </row>
        <row r="1183">
          <cell r="B1183">
            <v>2210302</v>
          </cell>
        </row>
        <row r="1183">
          <cell r="D1183">
            <v>0</v>
          </cell>
          <cell r="E1183">
            <v>0</v>
          </cell>
          <cell r="F1183">
            <v>0</v>
          </cell>
        </row>
        <row r="1184">
          <cell r="B1184">
            <v>2210399</v>
          </cell>
        </row>
        <row r="1184">
          <cell r="D1184">
            <v>6000</v>
          </cell>
          <cell r="E1184">
            <v>0</v>
          </cell>
          <cell r="F1184">
            <v>0</v>
          </cell>
        </row>
        <row r="1185">
          <cell r="B1185">
            <v>222</v>
          </cell>
        </row>
        <row r="1185">
          <cell r="D1185">
            <v>386</v>
          </cell>
          <cell r="E1185">
            <v>65</v>
          </cell>
          <cell r="F1185">
            <v>663</v>
          </cell>
        </row>
        <row r="1186">
          <cell r="B1186">
            <v>22201</v>
          </cell>
        </row>
        <row r="1186">
          <cell r="D1186">
            <v>270</v>
          </cell>
          <cell r="E1186">
            <v>65</v>
          </cell>
          <cell r="F1186">
            <v>515</v>
          </cell>
        </row>
        <row r="1187">
          <cell r="B1187">
            <v>2220101</v>
          </cell>
        </row>
        <row r="1187">
          <cell r="D1187">
            <v>0</v>
          </cell>
          <cell r="E1187">
            <v>0</v>
          </cell>
          <cell r="F1187">
            <v>0</v>
          </cell>
        </row>
        <row r="1188">
          <cell r="B1188">
            <v>2220102</v>
          </cell>
        </row>
        <row r="1188">
          <cell r="D1188">
            <v>0</v>
          </cell>
          <cell r="E1188">
            <v>0</v>
          </cell>
          <cell r="F1188">
            <v>0</v>
          </cell>
        </row>
        <row r="1189">
          <cell r="B1189">
            <v>2220103</v>
          </cell>
        </row>
        <row r="1189">
          <cell r="D1189">
            <v>0</v>
          </cell>
          <cell r="E1189">
            <v>0</v>
          </cell>
          <cell r="F1189">
            <v>0</v>
          </cell>
        </row>
        <row r="1190">
          <cell r="B1190">
            <v>2220104</v>
          </cell>
        </row>
        <row r="1190">
          <cell r="D1190">
            <v>0</v>
          </cell>
          <cell r="E1190">
            <v>0</v>
          </cell>
          <cell r="F1190">
            <v>0</v>
          </cell>
        </row>
        <row r="1191">
          <cell r="B1191">
            <v>2220105</v>
          </cell>
        </row>
        <row r="1191">
          <cell r="D1191">
            <v>1</v>
          </cell>
          <cell r="E1191">
            <v>2</v>
          </cell>
          <cell r="F1191">
            <v>2</v>
          </cell>
        </row>
        <row r="1192">
          <cell r="B1192">
            <v>2220106</v>
          </cell>
        </row>
        <row r="1192">
          <cell r="D1192">
            <v>18</v>
          </cell>
          <cell r="E1192">
            <v>22</v>
          </cell>
          <cell r="F1192">
            <v>22</v>
          </cell>
        </row>
        <row r="1193">
          <cell r="B1193">
            <v>2220107</v>
          </cell>
        </row>
        <row r="1193">
          <cell r="D1193">
            <v>0</v>
          </cell>
          <cell r="E1193">
            <v>0</v>
          </cell>
          <cell r="F1193">
            <v>0</v>
          </cell>
        </row>
        <row r="1194">
          <cell r="B1194">
            <v>2220112</v>
          </cell>
        </row>
        <row r="1194">
          <cell r="D1194">
            <v>0</v>
          </cell>
          <cell r="E1194">
            <v>0</v>
          </cell>
          <cell r="F1194">
            <v>0</v>
          </cell>
        </row>
        <row r="1195">
          <cell r="B1195">
            <v>2220113</v>
          </cell>
        </row>
        <row r="1195">
          <cell r="D1195">
            <v>0</v>
          </cell>
          <cell r="E1195">
            <v>0</v>
          </cell>
          <cell r="F1195">
            <v>61</v>
          </cell>
        </row>
        <row r="1196">
          <cell r="B1196">
            <v>2220114</v>
          </cell>
        </row>
        <row r="1196">
          <cell r="D1196">
            <v>0</v>
          </cell>
          <cell r="E1196">
            <v>0</v>
          </cell>
          <cell r="F1196">
            <v>0</v>
          </cell>
        </row>
        <row r="1197">
          <cell r="B1197">
            <v>2220115</v>
          </cell>
        </row>
        <row r="1197">
          <cell r="D1197">
            <v>130</v>
          </cell>
          <cell r="E1197">
            <v>0</v>
          </cell>
          <cell r="F1197">
            <v>389</v>
          </cell>
        </row>
        <row r="1198">
          <cell r="B1198">
            <v>2220118</v>
          </cell>
        </row>
        <row r="1198">
          <cell r="D1198">
            <v>0</v>
          </cell>
          <cell r="E1198">
            <v>0</v>
          </cell>
          <cell r="F1198">
            <v>0</v>
          </cell>
        </row>
        <row r="1199">
          <cell r="B1199">
            <v>2220119</v>
          </cell>
        </row>
        <row r="1199">
          <cell r="D1199">
            <v>0</v>
          </cell>
          <cell r="E1199">
            <v>0</v>
          </cell>
          <cell r="F1199">
            <v>0</v>
          </cell>
        </row>
        <row r="1200">
          <cell r="B1200">
            <v>2220120</v>
          </cell>
        </row>
        <row r="1200">
          <cell r="D1200">
            <v>0</v>
          </cell>
          <cell r="E1200">
            <v>0</v>
          </cell>
          <cell r="F1200">
            <v>0</v>
          </cell>
        </row>
        <row r="1201">
          <cell r="B1201">
            <v>2220121</v>
          </cell>
        </row>
        <row r="1201">
          <cell r="D1201">
            <v>0</v>
          </cell>
          <cell r="E1201">
            <v>0</v>
          </cell>
          <cell r="F1201">
            <v>0</v>
          </cell>
        </row>
        <row r="1202">
          <cell r="B1202">
            <v>2220150</v>
          </cell>
        </row>
        <row r="1202">
          <cell r="D1202">
            <v>0</v>
          </cell>
          <cell r="E1202">
            <v>0</v>
          </cell>
          <cell r="F1202">
            <v>0</v>
          </cell>
        </row>
        <row r="1203">
          <cell r="B1203">
            <v>2220199</v>
          </cell>
        </row>
        <row r="1203">
          <cell r="D1203">
            <v>121</v>
          </cell>
          <cell r="E1203">
            <v>41</v>
          </cell>
          <cell r="F1203">
            <v>41</v>
          </cell>
        </row>
        <row r="1204">
          <cell r="B1204">
            <v>22203</v>
          </cell>
        </row>
        <row r="1204">
          <cell r="D1204">
            <v>0</v>
          </cell>
          <cell r="E1204">
            <v>0</v>
          </cell>
          <cell r="F1204">
            <v>0</v>
          </cell>
        </row>
        <row r="1205">
          <cell r="B1205">
            <v>2220301</v>
          </cell>
        </row>
        <row r="1205">
          <cell r="D1205">
            <v>0</v>
          </cell>
          <cell r="E1205">
            <v>0</v>
          </cell>
          <cell r="F1205">
            <v>0</v>
          </cell>
        </row>
        <row r="1206">
          <cell r="B1206">
            <v>2220303</v>
          </cell>
        </row>
        <row r="1206">
          <cell r="D1206">
            <v>0</v>
          </cell>
          <cell r="E1206">
            <v>0</v>
          </cell>
          <cell r="F1206">
            <v>0</v>
          </cell>
        </row>
        <row r="1207">
          <cell r="B1207">
            <v>2220304</v>
          </cell>
        </row>
        <row r="1207">
          <cell r="D1207">
            <v>0</v>
          </cell>
          <cell r="E1207">
            <v>0</v>
          </cell>
          <cell r="F1207">
            <v>0</v>
          </cell>
        </row>
        <row r="1208">
          <cell r="B1208">
            <v>2220305</v>
          </cell>
        </row>
        <row r="1208">
          <cell r="D1208">
            <v>0</v>
          </cell>
          <cell r="E1208">
            <v>0</v>
          </cell>
          <cell r="F1208">
            <v>0</v>
          </cell>
        </row>
        <row r="1209">
          <cell r="B1209">
            <v>2220399</v>
          </cell>
        </row>
        <row r="1209">
          <cell r="D1209">
            <v>0</v>
          </cell>
          <cell r="E1209">
            <v>0</v>
          </cell>
          <cell r="F1209">
            <v>0</v>
          </cell>
        </row>
        <row r="1210">
          <cell r="B1210">
            <v>22204</v>
          </cell>
        </row>
        <row r="1210">
          <cell r="D1210">
            <v>116</v>
          </cell>
          <cell r="E1210">
            <v>0</v>
          </cell>
          <cell r="F1210">
            <v>148</v>
          </cell>
        </row>
        <row r="1211">
          <cell r="B1211">
            <v>2220401</v>
          </cell>
        </row>
        <row r="1211">
          <cell r="D1211">
            <v>24</v>
          </cell>
          <cell r="E1211">
            <v>0</v>
          </cell>
          <cell r="F1211">
            <v>0</v>
          </cell>
        </row>
        <row r="1212">
          <cell r="B1212">
            <v>2220402</v>
          </cell>
        </row>
        <row r="1212">
          <cell r="D1212">
            <v>92</v>
          </cell>
          <cell r="E1212">
            <v>0</v>
          </cell>
          <cell r="F1212">
            <v>79</v>
          </cell>
        </row>
        <row r="1213">
          <cell r="B1213">
            <v>2220403</v>
          </cell>
        </row>
        <row r="1213">
          <cell r="D1213">
            <v>0</v>
          </cell>
          <cell r="E1213">
            <v>0</v>
          </cell>
          <cell r="F1213">
            <v>69</v>
          </cell>
        </row>
        <row r="1214">
          <cell r="B1214">
            <v>2220404</v>
          </cell>
        </row>
        <row r="1214">
          <cell r="D1214">
            <v>0</v>
          </cell>
          <cell r="E1214">
            <v>0</v>
          </cell>
          <cell r="F1214">
            <v>0</v>
          </cell>
        </row>
        <row r="1215">
          <cell r="B1215">
            <v>2220499</v>
          </cell>
        </row>
        <row r="1215">
          <cell r="D1215">
            <v>0</v>
          </cell>
          <cell r="E1215">
            <v>0</v>
          </cell>
          <cell r="F1215">
            <v>0</v>
          </cell>
        </row>
        <row r="1216">
          <cell r="B1216">
            <v>22205</v>
          </cell>
        </row>
        <row r="1216">
          <cell r="D1216">
            <v>0</v>
          </cell>
          <cell r="E1216">
            <v>0</v>
          </cell>
          <cell r="F1216">
            <v>0</v>
          </cell>
        </row>
        <row r="1217">
          <cell r="B1217">
            <v>2220501</v>
          </cell>
        </row>
        <row r="1217">
          <cell r="D1217">
            <v>0</v>
          </cell>
          <cell r="E1217">
            <v>0</v>
          </cell>
          <cell r="F1217">
            <v>0</v>
          </cell>
        </row>
        <row r="1218">
          <cell r="B1218">
            <v>2220502</v>
          </cell>
        </row>
        <row r="1218">
          <cell r="D1218">
            <v>0</v>
          </cell>
          <cell r="E1218">
            <v>0</v>
          </cell>
          <cell r="F1218">
            <v>0</v>
          </cell>
        </row>
        <row r="1219">
          <cell r="B1219">
            <v>2220503</v>
          </cell>
        </row>
        <row r="1219">
          <cell r="D1219">
            <v>0</v>
          </cell>
          <cell r="E1219">
            <v>0</v>
          </cell>
          <cell r="F1219">
            <v>0</v>
          </cell>
        </row>
        <row r="1220">
          <cell r="B1220">
            <v>2220504</v>
          </cell>
        </row>
        <row r="1220">
          <cell r="D1220">
            <v>0</v>
          </cell>
          <cell r="E1220">
            <v>0</v>
          </cell>
          <cell r="F1220">
            <v>0</v>
          </cell>
        </row>
        <row r="1221">
          <cell r="B1221">
            <v>2220505</v>
          </cell>
        </row>
        <row r="1221">
          <cell r="D1221">
            <v>0</v>
          </cell>
          <cell r="E1221">
            <v>0</v>
          </cell>
          <cell r="F1221">
            <v>0</v>
          </cell>
        </row>
        <row r="1222">
          <cell r="B1222">
            <v>2220506</v>
          </cell>
        </row>
        <row r="1222">
          <cell r="D1222">
            <v>0</v>
          </cell>
          <cell r="E1222">
            <v>0</v>
          </cell>
          <cell r="F1222">
            <v>0</v>
          </cell>
        </row>
        <row r="1223">
          <cell r="B1223">
            <v>2220507</v>
          </cell>
        </row>
        <row r="1223">
          <cell r="D1223">
            <v>0</v>
          </cell>
          <cell r="E1223">
            <v>0</v>
          </cell>
          <cell r="F1223">
            <v>0</v>
          </cell>
        </row>
        <row r="1224">
          <cell r="B1224">
            <v>2220508</v>
          </cell>
        </row>
        <row r="1224">
          <cell r="D1224">
            <v>0</v>
          </cell>
          <cell r="E1224">
            <v>0</v>
          </cell>
          <cell r="F1224">
            <v>0</v>
          </cell>
        </row>
        <row r="1225">
          <cell r="B1225">
            <v>2220509</v>
          </cell>
        </row>
        <row r="1225">
          <cell r="D1225">
            <v>0</v>
          </cell>
          <cell r="E1225">
            <v>0</v>
          </cell>
          <cell r="F1225">
            <v>0</v>
          </cell>
        </row>
        <row r="1226">
          <cell r="B1226">
            <v>2220510</v>
          </cell>
        </row>
        <row r="1226">
          <cell r="D1226">
            <v>0</v>
          </cell>
          <cell r="E1226">
            <v>0</v>
          </cell>
          <cell r="F1226">
            <v>0</v>
          </cell>
        </row>
        <row r="1227">
          <cell r="B1227">
            <v>2220511</v>
          </cell>
        </row>
        <row r="1227">
          <cell r="D1227">
            <v>0</v>
          </cell>
          <cell r="E1227">
            <v>0</v>
          </cell>
          <cell r="F1227">
            <v>0</v>
          </cell>
        </row>
        <row r="1228">
          <cell r="B1228">
            <v>2220599</v>
          </cell>
        </row>
        <row r="1228">
          <cell r="D1228">
            <v>0</v>
          </cell>
          <cell r="E1228">
            <v>0</v>
          </cell>
          <cell r="F1228">
            <v>0</v>
          </cell>
        </row>
        <row r="1229">
          <cell r="B1229">
            <v>224</v>
          </cell>
        </row>
        <row r="1229">
          <cell r="D1229">
            <v>1201</v>
          </cell>
          <cell r="E1229">
            <v>2842</v>
          </cell>
          <cell r="F1229">
            <v>2722</v>
          </cell>
        </row>
        <row r="1230">
          <cell r="B1230">
            <v>22401</v>
          </cell>
        </row>
        <row r="1230">
          <cell r="D1230">
            <v>652</v>
          </cell>
          <cell r="E1230">
            <v>1026</v>
          </cell>
          <cell r="F1230">
            <v>1100</v>
          </cell>
        </row>
        <row r="1231">
          <cell r="B1231">
            <v>2240101</v>
          </cell>
        </row>
        <row r="1231">
          <cell r="D1231">
            <v>387</v>
          </cell>
          <cell r="E1231">
            <v>384</v>
          </cell>
          <cell r="F1231">
            <v>382</v>
          </cell>
        </row>
        <row r="1232">
          <cell r="B1232">
            <v>2240102</v>
          </cell>
        </row>
        <row r="1232">
          <cell r="D1232">
            <v>0</v>
          </cell>
          <cell r="E1232">
            <v>0</v>
          </cell>
          <cell r="F1232">
            <v>0</v>
          </cell>
        </row>
        <row r="1233">
          <cell r="B1233">
            <v>2240103</v>
          </cell>
        </row>
        <row r="1233">
          <cell r="D1233">
            <v>0</v>
          </cell>
          <cell r="E1233">
            <v>0</v>
          </cell>
          <cell r="F1233">
            <v>0</v>
          </cell>
        </row>
        <row r="1234">
          <cell r="B1234">
            <v>2240104</v>
          </cell>
        </row>
        <row r="1234">
          <cell r="D1234">
            <v>28</v>
          </cell>
          <cell r="E1234">
            <v>0</v>
          </cell>
          <cell r="F1234">
            <v>0</v>
          </cell>
        </row>
        <row r="1235">
          <cell r="B1235">
            <v>2240105</v>
          </cell>
        </row>
        <row r="1235">
          <cell r="D1235">
            <v>0</v>
          </cell>
          <cell r="E1235">
            <v>0</v>
          </cell>
          <cell r="F1235">
            <v>0</v>
          </cell>
        </row>
        <row r="1236">
          <cell r="B1236">
            <v>2240106</v>
          </cell>
        </row>
        <row r="1236">
          <cell r="D1236">
            <v>0</v>
          </cell>
          <cell r="E1236">
            <v>130</v>
          </cell>
          <cell r="F1236">
            <v>130</v>
          </cell>
        </row>
        <row r="1237">
          <cell r="B1237">
            <v>2240107</v>
          </cell>
        </row>
        <row r="1237">
          <cell r="D1237">
            <v>0</v>
          </cell>
          <cell r="E1237">
            <v>0</v>
          </cell>
          <cell r="F1237">
            <v>0</v>
          </cell>
        </row>
        <row r="1238">
          <cell r="B1238">
            <v>2240108</v>
          </cell>
        </row>
        <row r="1238">
          <cell r="D1238">
            <v>7</v>
          </cell>
          <cell r="E1238">
            <v>87</v>
          </cell>
          <cell r="F1238">
            <v>87</v>
          </cell>
        </row>
        <row r="1239">
          <cell r="B1239">
            <v>2240109</v>
          </cell>
        </row>
        <row r="1239">
          <cell r="D1239">
            <v>39</v>
          </cell>
          <cell r="E1239">
            <v>260</v>
          </cell>
          <cell r="F1239">
            <v>90</v>
          </cell>
        </row>
        <row r="1240">
          <cell r="B1240">
            <v>2240150</v>
          </cell>
        </row>
        <row r="1240">
          <cell r="D1240">
            <v>191</v>
          </cell>
          <cell r="E1240">
            <v>165</v>
          </cell>
          <cell r="F1240">
            <v>309</v>
          </cell>
        </row>
        <row r="1241">
          <cell r="B1241">
            <v>2240199</v>
          </cell>
        </row>
        <row r="1241">
          <cell r="D1241">
            <v>0</v>
          </cell>
          <cell r="E1241">
            <v>0</v>
          </cell>
          <cell r="F1241">
            <v>102</v>
          </cell>
        </row>
        <row r="1242">
          <cell r="B1242">
            <v>22402</v>
          </cell>
        </row>
        <row r="1242">
          <cell r="D1242">
            <v>379</v>
          </cell>
          <cell r="E1242">
            <v>1143</v>
          </cell>
          <cell r="F1242">
            <v>1061</v>
          </cell>
        </row>
        <row r="1243">
          <cell r="B1243">
            <v>2240201</v>
          </cell>
        </row>
        <row r="1243">
          <cell r="D1243">
            <v>52</v>
          </cell>
          <cell r="E1243">
            <v>967</v>
          </cell>
          <cell r="F1243">
            <v>887</v>
          </cell>
        </row>
        <row r="1244">
          <cell r="B1244">
            <v>2240202</v>
          </cell>
        </row>
        <row r="1244">
          <cell r="D1244">
            <v>0</v>
          </cell>
          <cell r="E1244">
            <v>0</v>
          </cell>
          <cell r="F1244">
            <v>0</v>
          </cell>
        </row>
        <row r="1245">
          <cell r="B1245">
            <v>2240203</v>
          </cell>
        </row>
        <row r="1245">
          <cell r="D1245">
            <v>0</v>
          </cell>
          <cell r="E1245">
            <v>0</v>
          </cell>
          <cell r="F1245">
            <v>0</v>
          </cell>
        </row>
        <row r="1246">
          <cell r="B1246">
            <v>2240204</v>
          </cell>
        </row>
        <row r="1246">
          <cell r="D1246">
            <v>327</v>
          </cell>
          <cell r="E1246">
            <v>176</v>
          </cell>
          <cell r="F1246">
            <v>174</v>
          </cell>
        </row>
        <row r="1247">
          <cell r="B1247">
            <v>2240299</v>
          </cell>
        </row>
        <row r="1247">
          <cell r="D1247">
            <v>0</v>
          </cell>
          <cell r="E1247">
            <v>0</v>
          </cell>
          <cell r="F1247">
            <v>0</v>
          </cell>
        </row>
        <row r="1248">
          <cell r="B1248">
            <v>22403</v>
          </cell>
        </row>
        <row r="1248">
          <cell r="D1248">
            <v>0</v>
          </cell>
        </row>
        <row r="1249">
          <cell r="B1249">
            <v>2240301</v>
          </cell>
        </row>
        <row r="1249">
          <cell r="D1249">
            <v>0</v>
          </cell>
          <cell r="E1249">
            <v>0</v>
          </cell>
          <cell r="F1249">
            <v>0</v>
          </cell>
        </row>
        <row r="1250">
          <cell r="B1250">
            <v>2240302</v>
          </cell>
        </row>
        <row r="1250">
          <cell r="D1250">
            <v>0</v>
          </cell>
          <cell r="E1250">
            <v>0</v>
          </cell>
          <cell r="F1250">
            <v>0</v>
          </cell>
        </row>
        <row r="1251">
          <cell r="B1251">
            <v>2240303</v>
          </cell>
        </row>
        <row r="1251">
          <cell r="D1251">
            <v>0</v>
          </cell>
          <cell r="E1251">
            <v>0</v>
          </cell>
          <cell r="F1251">
            <v>0</v>
          </cell>
        </row>
        <row r="1252">
          <cell r="B1252">
            <v>2240304</v>
          </cell>
        </row>
        <row r="1252">
          <cell r="D1252">
            <v>0</v>
          </cell>
          <cell r="E1252">
            <v>0</v>
          </cell>
          <cell r="F1252">
            <v>0</v>
          </cell>
        </row>
        <row r="1253">
          <cell r="B1253">
            <v>2240399</v>
          </cell>
        </row>
        <row r="1253">
          <cell r="D1253">
            <v>0</v>
          </cell>
          <cell r="E1253">
            <v>0</v>
          </cell>
          <cell r="F1253">
            <v>0</v>
          </cell>
        </row>
        <row r="1254">
          <cell r="B1254">
            <v>22404</v>
          </cell>
        </row>
        <row r="1254">
          <cell r="D1254">
            <v>0</v>
          </cell>
          <cell r="E1254">
            <v>0</v>
          </cell>
          <cell r="F1254">
            <v>0</v>
          </cell>
        </row>
        <row r="1255">
          <cell r="B1255">
            <v>2240401</v>
          </cell>
        </row>
        <row r="1255">
          <cell r="D1255">
            <v>0</v>
          </cell>
          <cell r="E1255">
            <v>0</v>
          </cell>
          <cell r="F1255">
            <v>0</v>
          </cell>
        </row>
        <row r="1256">
          <cell r="B1256">
            <v>2240402</v>
          </cell>
        </row>
        <row r="1256">
          <cell r="D1256">
            <v>0</v>
          </cell>
          <cell r="E1256">
            <v>0</v>
          </cell>
          <cell r="F1256">
            <v>0</v>
          </cell>
        </row>
        <row r="1257">
          <cell r="B1257">
            <v>2240403</v>
          </cell>
        </row>
        <row r="1257">
          <cell r="D1257">
            <v>0</v>
          </cell>
          <cell r="E1257">
            <v>0</v>
          </cell>
          <cell r="F1257">
            <v>0</v>
          </cell>
        </row>
        <row r="1258">
          <cell r="B1258">
            <v>2240404</v>
          </cell>
        </row>
        <row r="1258">
          <cell r="D1258">
            <v>0</v>
          </cell>
          <cell r="E1258">
            <v>0</v>
          </cell>
          <cell r="F1258">
            <v>0</v>
          </cell>
        </row>
        <row r="1259">
          <cell r="B1259">
            <v>2240405</v>
          </cell>
        </row>
        <row r="1259">
          <cell r="D1259">
            <v>0</v>
          </cell>
          <cell r="E1259">
            <v>0</v>
          </cell>
          <cell r="F1259">
            <v>0</v>
          </cell>
        </row>
        <row r="1260">
          <cell r="B1260">
            <v>2240450</v>
          </cell>
        </row>
        <row r="1260">
          <cell r="D1260">
            <v>0</v>
          </cell>
          <cell r="E1260">
            <v>0</v>
          </cell>
          <cell r="F1260">
            <v>0</v>
          </cell>
        </row>
        <row r="1261">
          <cell r="B1261">
            <v>2240499</v>
          </cell>
        </row>
        <row r="1261">
          <cell r="D1261">
            <v>0</v>
          </cell>
          <cell r="E1261">
            <v>0</v>
          </cell>
          <cell r="F1261">
            <v>0</v>
          </cell>
        </row>
        <row r="1262">
          <cell r="B1262">
            <v>22405</v>
          </cell>
        </row>
        <row r="1262">
          <cell r="D1262">
            <v>126</v>
          </cell>
          <cell r="E1262">
            <v>125</v>
          </cell>
          <cell r="F1262">
            <v>122</v>
          </cell>
        </row>
        <row r="1263">
          <cell r="B1263">
            <v>2240501</v>
          </cell>
        </row>
        <row r="1263">
          <cell r="D1263">
            <v>124</v>
          </cell>
          <cell r="E1263">
            <v>123</v>
          </cell>
          <cell r="F1263">
            <v>120</v>
          </cell>
        </row>
        <row r="1264">
          <cell r="B1264">
            <v>2240502</v>
          </cell>
        </row>
        <row r="1264">
          <cell r="D1264">
            <v>0</v>
          </cell>
          <cell r="E1264">
            <v>0</v>
          </cell>
          <cell r="F1264">
            <v>0</v>
          </cell>
        </row>
        <row r="1265">
          <cell r="B1265">
            <v>2240503</v>
          </cell>
        </row>
        <row r="1265">
          <cell r="D1265">
            <v>0</v>
          </cell>
          <cell r="E1265">
            <v>0</v>
          </cell>
          <cell r="F1265">
            <v>0</v>
          </cell>
        </row>
        <row r="1266">
          <cell r="B1266">
            <v>2240504</v>
          </cell>
        </row>
        <row r="1266">
          <cell r="D1266">
            <v>0</v>
          </cell>
          <cell r="E1266">
            <v>0</v>
          </cell>
          <cell r="F1266">
            <v>0</v>
          </cell>
        </row>
        <row r="1267">
          <cell r="B1267">
            <v>2240505</v>
          </cell>
        </row>
        <row r="1267">
          <cell r="D1267">
            <v>2</v>
          </cell>
          <cell r="E1267">
            <v>2</v>
          </cell>
          <cell r="F1267">
            <v>2</v>
          </cell>
        </row>
        <row r="1268">
          <cell r="B1268">
            <v>2240506</v>
          </cell>
        </row>
        <row r="1268">
          <cell r="D1268">
            <v>0</v>
          </cell>
          <cell r="E1268">
            <v>0</v>
          </cell>
          <cell r="F1268">
            <v>0</v>
          </cell>
        </row>
        <row r="1269">
          <cell r="B1269">
            <v>2240507</v>
          </cell>
        </row>
        <row r="1269">
          <cell r="D1269">
            <v>0</v>
          </cell>
          <cell r="E1269">
            <v>0</v>
          </cell>
          <cell r="F1269">
            <v>0</v>
          </cell>
        </row>
        <row r="1270">
          <cell r="B1270">
            <v>2240508</v>
          </cell>
        </row>
        <row r="1270">
          <cell r="D1270">
            <v>0</v>
          </cell>
          <cell r="E1270">
            <v>0</v>
          </cell>
          <cell r="F1270">
            <v>0</v>
          </cell>
        </row>
        <row r="1271">
          <cell r="B1271">
            <v>2240509</v>
          </cell>
        </row>
        <row r="1271">
          <cell r="D1271">
            <v>0</v>
          </cell>
          <cell r="E1271">
            <v>0</v>
          </cell>
          <cell r="F1271">
            <v>0</v>
          </cell>
        </row>
        <row r="1272">
          <cell r="B1272">
            <v>2240510</v>
          </cell>
        </row>
        <row r="1272">
          <cell r="D1272">
            <v>0</v>
          </cell>
          <cell r="E1272">
            <v>0</v>
          </cell>
          <cell r="F1272">
            <v>0</v>
          </cell>
        </row>
        <row r="1273">
          <cell r="B1273">
            <v>2240550</v>
          </cell>
        </row>
        <row r="1273">
          <cell r="D1273">
            <v>0</v>
          </cell>
          <cell r="E1273">
            <v>0</v>
          </cell>
          <cell r="F1273">
            <v>0</v>
          </cell>
        </row>
        <row r="1274">
          <cell r="B1274">
            <v>2240599</v>
          </cell>
        </row>
        <row r="1274">
          <cell r="D1274">
            <v>0</v>
          </cell>
          <cell r="E1274">
            <v>0</v>
          </cell>
          <cell r="F1274">
            <v>0</v>
          </cell>
        </row>
        <row r="1275">
          <cell r="B1275">
            <v>22406</v>
          </cell>
        </row>
        <row r="1275">
          <cell r="D1275">
            <v>44</v>
          </cell>
          <cell r="E1275">
            <v>436</v>
          </cell>
          <cell r="F1275">
            <v>384</v>
          </cell>
        </row>
        <row r="1276">
          <cell r="B1276">
            <v>2240601</v>
          </cell>
        </row>
        <row r="1276">
          <cell r="D1276">
            <v>44</v>
          </cell>
          <cell r="E1276">
            <v>189</v>
          </cell>
          <cell r="F1276">
            <v>142</v>
          </cell>
        </row>
        <row r="1277">
          <cell r="B1277">
            <v>2240602</v>
          </cell>
        </row>
        <row r="1277">
          <cell r="D1277">
            <v>0</v>
          </cell>
          <cell r="E1277">
            <v>227</v>
          </cell>
          <cell r="F1277">
            <v>227</v>
          </cell>
        </row>
        <row r="1278">
          <cell r="B1278">
            <v>2240699</v>
          </cell>
        </row>
        <row r="1278">
          <cell r="D1278">
            <v>0</v>
          </cell>
          <cell r="E1278">
            <v>20</v>
          </cell>
          <cell r="F1278">
            <v>15</v>
          </cell>
        </row>
        <row r="1279">
          <cell r="B1279">
            <v>22407</v>
          </cell>
        </row>
        <row r="1279">
          <cell r="D1279">
            <v>0</v>
          </cell>
          <cell r="E1279">
            <v>77</v>
          </cell>
          <cell r="F1279">
            <v>20</v>
          </cell>
        </row>
        <row r="1280">
          <cell r="B1280">
            <v>2240703</v>
          </cell>
        </row>
        <row r="1280">
          <cell r="D1280">
            <v>0</v>
          </cell>
          <cell r="E1280">
            <v>77</v>
          </cell>
          <cell r="F1280">
            <v>20</v>
          </cell>
        </row>
        <row r="1281">
          <cell r="B1281">
            <v>2240704</v>
          </cell>
        </row>
        <row r="1281">
          <cell r="D1281">
            <v>0</v>
          </cell>
          <cell r="E1281">
            <v>0</v>
          </cell>
          <cell r="F1281">
            <v>0</v>
          </cell>
        </row>
        <row r="1282">
          <cell r="B1282">
            <v>2240799</v>
          </cell>
        </row>
        <row r="1282">
          <cell r="D1282">
            <v>0</v>
          </cell>
          <cell r="E1282">
            <v>0</v>
          </cell>
          <cell r="F1282">
            <v>0</v>
          </cell>
        </row>
        <row r="1283">
          <cell r="B1283">
            <v>22499</v>
          </cell>
        </row>
        <row r="1283">
          <cell r="D1283">
            <v>0</v>
          </cell>
          <cell r="E1283">
            <v>35</v>
          </cell>
          <cell r="F1283">
            <v>35</v>
          </cell>
        </row>
        <row r="1284">
          <cell r="B1284">
            <v>2249999</v>
          </cell>
        </row>
        <row r="1284">
          <cell r="D1284">
            <v>0</v>
          </cell>
          <cell r="E1284">
            <v>35</v>
          </cell>
          <cell r="F1284">
            <v>35</v>
          </cell>
        </row>
        <row r="1285">
          <cell r="B1285">
            <v>227</v>
          </cell>
        </row>
        <row r="1285">
          <cell r="E1285">
            <v>4000</v>
          </cell>
          <cell r="F1285">
            <v>3349</v>
          </cell>
        </row>
        <row r="1286">
          <cell r="B1286">
            <v>232</v>
          </cell>
        </row>
        <row r="1286">
          <cell r="D1286">
            <v>7079</v>
          </cell>
          <cell r="E1286">
            <v>9200</v>
          </cell>
          <cell r="F1286">
            <v>9163</v>
          </cell>
        </row>
        <row r="1287">
          <cell r="B1287">
            <v>23203</v>
          </cell>
        </row>
        <row r="1287">
          <cell r="D1287">
            <v>7079</v>
          </cell>
          <cell r="E1287">
            <v>9200</v>
          </cell>
          <cell r="F1287">
            <v>9163</v>
          </cell>
        </row>
        <row r="1288">
          <cell r="B1288">
            <v>2320301</v>
          </cell>
        </row>
        <row r="1288">
          <cell r="D1288">
            <v>7079</v>
          </cell>
          <cell r="E1288">
            <v>9200</v>
          </cell>
          <cell r="F1288">
            <v>9163</v>
          </cell>
        </row>
        <row r="1289">
          <cell r="B1289">
            <v>2320302</v>
          </cell>
        </row>
        <row r="1289">
          <cell r="D1289">
            <v>0</v>
          </cell>
          <cell r="E1289">
            <v>0</v>
          </cell>
          <cell r="F1289">
            <v>0</v>
          </cell>
        </row>
        <row r="1290">
          <cell r="B1290">
            <v>2320303</v>
          </cell>
        </row>
        <row r="1290">
          <cell r="D1290">
            <v>0</v>
          </cell>
          <cell r="E1290">
            <v>0</v>
          </cell>
          <cell r="F1290">
            <v>0</v>
          </cell>
        </row>
        <row r="1291">
          <cell r="B1291">
            <v>2320399</v>
          </cell>
        </row>
        <row r="1291">
          <cell r="D1291">
            <v>0</v>
          </cell>
          <cell r="E1291">
            <v>0</v>
          </cell>
          <cell r="F1291">
            <v>0</v>
          </cell>
        </row>
        <row r="1292">
          <cell r="B1292">
            <v>233</v>
          </cell>
        </row>
        <row r="1292">
          <cell r="D1292">
            <v>91</v>
          </cell>
          <cell r="E1292">
            <v>28</v>
          </cell>
          <cell r="F1292">
            <v>28</v>
          </cell>
        </row>
        <row r="1293">
          <cell r="B1293">
            <v>23303</v>
          </cell>
        </row>
        <row r="1293">
          <cell r="D1293">
            <v>91</v>
          </cell>
          <cell r="E1293">
            <v>28</v>
          </cell>
          <cell r="F1293">
            <v>28</v>
          </cell>
        </row>
        <row r="1294">
          <cell r="B1294">
            <v>229</v>
          </cell>
        </row>
        <row r="1294">
          <cell r="D1294">
            <v>462</v>
          </cell>
          <cell r="E1294">
            <v>4840</v>
          </cell>
          <cell r="F1294">
            <v>2058</v>
          </cell>
        </row>
        <row r="1295">
          <cell r="B1295">
            <v>22902</v>
          </cell>
        </row>
        <row r="1295">
          <cell r="E1295">
            <v>4750</v>
          </cell>
          <cell r="F1295">
            <v>2058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封面"/>
      <sheetName val="目录"/>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1"/>
      <sheetName val="20-2"/>
      <sheetName val="21"/>
      <sheetName val="22-1"/>
      <sheetName val="2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s>
    <sheetDataSet>
      <sheetData sheetId="0"/>
      <sheetData sheetId="1"/>
      <sheetData sheetId="2"/>
      <sheetData sheetId="3"/>
      <sheetData sheetId="4">
        <row r="1">
          <cell r="C1" t="str">
            <v>2022年澄江市一般公共预算支出执行情况表</v>
          </cell>
        </row>
        <row r="2">
          <cell r="C2" t="str">
            <v>表二</v>
          </cell>
        </row>
        <row r="3">
          <cell r="B3" t="str">
            <v>科目编码</v>
          </cell>
          <cell r="C3" t="str">
            <v>项目</v>
          </cell>
          <cell r="D3" t="str">
            <v>2021年决算数</v>
          </cell>
          <cell r="E3" t="str">
            <v>2022年</v>
          </cell>
        </row>
        <row r="4">
          <cell r="E4" t="str">
            <v>预算数</v>
          </cell>
          <cell r="F4" t="str">
            <v>全年预计执行数</v>
          </cell>
        </row>
        <row r="5">
          <cell r="B5">
            <v>201</v>
          </cell>
          <cell r="C5" t="str">
            <v>一、一般公共服务</v>
          </cell>
          <cell r="D5">
            <v>25427</v>
          </cell>
          <cell r="E5">
            <v>25277</v>
          </cell>
          <cell r="F5">
            <v>30864</v>
          </cell>
        </row>
        <row r="6">
          <cell r="B6">
            <v>20101</v>
          </cell>
          <cell r="C6" t="str">
            <v>人大事务</v>
          </cell>
          <cell r="D6">
            <v>1213</v>
          </cell>
          <cell r="E6">
            <v>1360</v>
          </cell>
          <cell r="F6">
            <v>1317</v>
          </cell>
        </row>
        <row r="7">
          <cell r="B7">
            <v>2010101</v>
          </cell>
          <cell r="C7" t="str">
            <v>行政运行</v>
          </cell>
          <cell r="D7">
            <v>805</v>
          </cell>
          <cell r="E7">
            <v>873</v>
          </cell>
          <cell r="F7">
            <v>904</v>
          </cell>
        </row>
        <row r="8">
          <cell r="B8">
            <v>2010102</v>
          </cell>
          <cell r="C8" t="str">
            <v>一般行政管理事务</v>
          </cell>
        </row>
        <row r="8">
          <cell r="E8">
            <v>9</v>
          </cell>
          <cell r="F8">
            <v>3</v>
          </cell>
        </row>
        <row r="9">
          <cell r="B9">
            <v>2010103</v>
          </cell>
          <cell r="C9" t="str">
            <v>机关服务</v>
          </cell>
        </row>
        <row r="9">
          <cell r="E9">
            <v>0</v>
          </cell>
          <cell r="F9">
            <v>0</v>
          </cell>
        </row>
        <row r="10">
          <cell r="B10">
            <v>2010104</v>
          </cell>
          <cell r="C10" t="str">
            <v>人大会议</v>
          </cell>
          <cell r="D10">
            <v>28</v>
          </cell>
          <cell r="E10">
            <v>55</v>
          </cell>
          <cell r="F10">
            <v>55</v>
          </cell>
        </row>
        <row r="11">
          <cell r="B11">
            <v>2010105</v>
          </cell>
          <cell r="C11" t="str">
            <v>人大立法</v>
          </cell>
        </row>
        <row r="11">
          <cell r="E11">
            <v>2</v>
          </cell>
          <cell r="F11">
            <v>0</v>
          </cell>
        </row>
        <row r="12">
          <cell r="B12">
            <v>2010106</v>
          </cell>
          <cell r="C12" t="str">
            <v>人大监督</v>
          </cell>
        </row>
        <row r="12">
          <cell r="E12">
            <v>0</v>
          </cell>
          <cell r="F12">
            <v>0</v>
          </cell>
        </row>
        <row r="13">
          <cell r="B13">
            <v>2010107</v>
          </cell>
          <cell r="C13" t="str">
            <v>人大代表履职能力提升</v>
          </cell>
          <cell r="D13">
            <v>56</v>
          </cell>
          <cell r="E13">
            <v>5</v>
          </cell>
          <cell r="F13">
            <v>5</v>
          </cell>
        </row>
        <row r="14">
          <cell r="B14">
            <v>2010108</v>
          </cell>
          <cell r="C14" t="str">
            <v>代表工作</v>
          </cell>
          <cell r="D14">
            <v>324</v>
          </cell>
          <cell r="E14">
            <v>416</v>
          </cell>
          <cell r="F14">
            <v>350</v>
          </cell>
        </row>
        <row r="15">
          <cell r="B15">
            <v>2010109</v>
          </cell>
          <cell r="C15" t="str">
            <v>人大信访工作</v>
          </cell>
        </row>
        <row r="15">
          <cell r="E15">
            <v>0</v>
          </cell>
          <cell r="F15">
            <v>0</v>
          </cell>
        </row>
        <row r="16">
          <cell r="B16">
            <v>2010150</v>
          </cell>
          <cell r="C16" t="str">
            <v>事业运行</v>
          </cell>
        </row>
        <row r="16">
          <cell r="E16">
            <v>0</v>
          </cell>
          <cell r="F16">
            <v>0</v>
          </cell>
        </row>
        <row r="17">
          <cell r="B17">
            <v>2010199</v>
          </cell>
          <cell r="C17" t="str">
            <v>其他人大事务支出</v>
          </cell>
        </row>
        <row r="17">
          <cell r="E17">
            <v>0</v>
          </cell>
          <cell r="F17">
            <v>0</v>
          </cell>
        </row>
        <row r="18">
          <cell r="B18">
            <v>20102</v>
          </cell>
          <cell r="C18" t="str">
            <v>政协事务</v>
          </cell>
          <cell r="D18">
            <v>930</v>
          </cell>
          <cell r="E18">
            <v>1291</v>
          </cell>
          <cell r="F18">
            <v>1106</v>
          </cell>
        </row>
        <row r="19">
          <cell r="B19">
            <v>2010201</v>
          </cell>
          <cell r="C19" t="str">
            <v>行政运行</v>
          </cell>
          <cell r="D19">
            <v>661</v>
          </cell>
          <cell r="E19">
            <v>729</v>
          </cell>
          <cell r="F19">
            <v>793</v>
          </cell>
        </row>
        <row r="20">
          <cell r="B20">
            <v>2010202</v>
          </cell>
          <cell r="C20" t="str">
            <v>一般行政管理事务</v>
          </cell>
          <cell r="D20">
            <v>142</v>
          </cell>
          <cell r="E20">
            <v>190</v>
          </cell>
          <cell r="F20">
            <v>190</v>
          </cell>
        </row>
        <row r="21">
          <cell r="B21">
            <v>2010203</v>
          </cell>
          <cell r="C21" t="str">
            <v>机关服务</v>
          </cell>
        </row>
        <row r="21">
          <cell r="E21">
            <v>190</v>
          </cell>
          <cell r="F21">
            <v>0</v>
          </cell>
        </row>
        <row r="22">
          <cell r="B22">
            <v>2010204</v>
          </cell>
          <cell r="C22" t="str">
            <v>政协会议</v>
          </cell>
          <cell r="D22">
            <v>30</v>
          </cell>
          <cell r="E22">
            <v>75</v>
          </cell>
          <cell r="F22">
            <v>53</v>
          </cell>
        </row>
        <row r="23">
          <cell r="B23">
            <v>2010205</v>
          </cell>
          <cell r="C23" t="str">
            <v>委员视察</v>
          </cell>
        </row>
        <row r="23">
          <cell r="E23">
            <v>20</v>
          </cell>
          <cell r="F23">
            <v>21</v>
          </cell>
        </row>
        <row r="24">
          <cell r="B24">
            <v>2010206</v>
          </cell>
          <cell r="C24" t="str">
            <v>参政议政</v>
          </cell>
        </row>
        <row r="24">
          <cell r="E24">
            <v>32</v>
          </cell>
          <cell r="F24">
            <v>32</v>
          </cell>
        </row>
        <row r="25">
          <cell r="B25">
            <v>2010250</v>
          </cell>
          <cell r="C25" t="str">
            <v>事业运行</v>
          </cell>
        </row>
        <row r="25">
          <cell r="E25">
            <v>0</v>
          </cell>
          <cell r="F25">
            <v>0</v>
          </cell>
        </row>
        <row r="26">
          <cell r="B26">
            <v>2010299</v>
          </cell>
          <cell r="C26" t="str">
            <v>其他政协事务支出</v>
          </cell>
          <cell r="D26">
            <v>97</v>
          </cell>
          <cell r="E26">
            <v>55</v>
          </cell>
          <cell r="F26">
            <v>17</v>
          </cell>
        </row>
        <row r="27">
          <cell r="B27">
            <v>20103</v>
          </cell>
          <cell r="C27" t="str">
            <v>政府办公厅(室)及相关机构事务</v>
          </cell>
          <cell r="D27">
            <v>13444</v>
          </cell>
          <cell r="E27">
            <v>5402</v>
          </cell>
          <cell r="F27">
            <v>4711</v>
          </cell>
        </row>
        <row r="28">
          <cell r="B28">
            <v>2010301</v>
          </cell>
          <cell r="C28" t="str">
            <v>行政运行</v>
          </cell>
          <cell r="D28">
            <v>3166</v>
          </cell>
          <cell r="E28">
            <v>3174</v>
          </cell>
          <cell r="F28">
            <v>3329</v>
          </cell>
        </row>
        <row r="29">
          <cell r="B29">
            <v>2010302</v>
          </cell>
          <cell r="C29" t="str">
            <v>一般行政管理事务</v>
          </cell>
          <cell r="D29">
            <v>632</v>
          </cell>
          <cell r="E29">
            <v>1059</v>
          </cell>
          <cell r="F29">
            <v>245</v>
          </cell>
        </row>
        <row r="30">
          <cell r="B30">
            <v>2010303</v>
          </cell>
          <cell r="C30" t="str">
            <v>机关服务</v>
          </cell>
          <cell r="D30">
            <v>9</v>
          </cell>
          <cell r="E30">
            <v>434</v>
          </cell>
          <cell r="F30">
            <v>483</v>
          </cell>
        </row>
        <row r="31">
          <cell r="B31">
            <v>2010304</v>
          </cell>
          <cell r="C31" t="str">
            <v>专项服务</v>
          </cell>
        </row>
        <row r="31">
          <cell r="E31">
            <v>0</v>
          </cell>
          <cell r="F31">
            <v>0</v>
          </cell>
        </row>
        <row r="32">
          <cell r="B32">
            <v>2010305</v>
          </cell>
          <cell r="C32" t="str">
            <v>专项业务及机关事务管理</v>
          </cell>
        </row>
        <row r="32">
          <cell r="E32">
            <v>0</v>
          </cell>
          <cell r="F32">
            <v>0</v>
          </cell>
        </row>
        <row r="33">
          <cell r="B33">
            <v>2010306</v>
          </cell>
          <cell r="C33" t="str">
            <v>政务公开审批</v>
          </cell>
        </row>
        <row r="33">
          <cell r="E33">
            <v>0</v>
          </cell>
          <cell r="F33">
            <v>0</v>
          </cell>
        </row>
        <row r="34">
          <cell r="B34">
            <v>2010308</v>
          </cell>
          <cell r="C34" t="str">
            <v>信访事务</v>
          </cell>
          <cell r="D34">
            <v>2</v>
          </cell>
          <cell r="E34">
            <v>15</v>
          </cell>
          <cell r="F34">
            <v>48</v>
          </cell>
        </row>
        <row r="35">
          <cell r="B35">
            <v>2010309</v>
          </cell>
          <cell r="C35" t="str">
            <v>参事事务</v>
          </cell>
        </row>
        <row r="35">
          <cell r="E35">
            <v>0</v>
          </cell>
          <cell r="F35">
            <v>0</v>
          </cell>
        </row>
        <row r="36">
          <cell r="B36">
            <v>2010350</v>
          </cell>
          <cell r="C36" t="str">
            <v>事业运行</v>
          </cell>
          <cell r="D36">
            <v>611</v>
          </cell>
          <cell r="E36">
            <v>231</v>
          </cell>
          <cell r="F36">
            <v>263</v>
          </cell>
        </row>
        <row r="37">
          <cell r="B37">
            <v>2010399</v>
          </cell>
          <cell r="C37" t="str">
            <v>其他政府办公厅（室）及相关机构事务支出</v>
          </cell>
          <cell r="D37">
            <v>9024</v>
          </cell>
          <cell r="E37">
            <v>489</v>
          </cell>
          <cell r="F37">
            <v>343</v>
          </cell>
        </row>
        <row r="38">
          <cell r="B38">
            <v>20104</v>
          </cell>
          <cell r="C38" t="str">
            <v>发展与改革事务</v>
          </cell>
          <cell r="D38">
            <v>503</v>
          </cell>
          <cell r="E38">
            <v>554</v>
          </cell>
          <cell r="F38">
            <v>508</v>
          </cell>
        </row>
        <row r="39">
          <cell r="B39">
            <v>2010401</v>
          </cell>
          <cell r="C39" t="str">
            <v>行政运行</v>
          </cell>
          <cell r="D39">
            <v>382</v>
          </cell>
          <cell r="E39">
            <v>334</v>
          </cell>
          <cell r="F39">
            <v>345</v>
          </cell>
        </row>
        <row r="40">
          <cell r="B40">
            <v>2010402</v>
          </cell>
          <cell r="C40" t="str">
            <v>一般行政管理事务</v>
          </cell>
          <cell r="D40">
            <v>11</v>
          </cell>
          <cell r="E40">
            <v>9</v>
          </cell>
          <cell r="F40">
            <v>9</v>
          </cell>
        </row>
        <row r="41">
          <cell r="B41">
            <v>2010403</v>
          </cell>
          <cell r="C41" t="str">
            <v>机关服务</v>
          </cell>
        </row>
        <row r="41">
          <cell r="E41">
            <v>0</v>
          </cell>
          <cell r="F41">
            <v>0</v>
          </cell>
        </row>
        <row r="42">
          <cell r="B42">
            <v>2010404</v>
          </cell>
          <cell r="C42" t="str">
            <v>战略规划与实施</v>
          </cell>
        </row>
        <row r="42">
          <cell r="E42">
            <v>56</v>
          </cell>
          <cell r="F42">
            <v>0</v>
          </cell>
        </row>
        <row r="43">
          <cell r="B43">
            <v>2010405</v>
          </cell>
          <cell r="C43" t="str">
            <v>日常经济运行调节</v>
          </cell>
        </row>
        <row r="43">
          <cell r="E43">
            <v>0</v>
          </cell>
          <cell r="F43">
            <v>8</v>
          </cell>
        </row>
        <row r="44">
          <cell r="B44">
            <v>2010406</v>
          </cell>
          <cell r="C44" t="str">
            <v>社会事业发展规划</v>
          </cell>
        </row>
        <row r="44">
          <cell r="E44">
            <v>0</v>
          </cell>
          <cell r="F44">
            <v>0</v>
          </cell>
        </row>
        <row r="45">
          <cell r="B45">
            <v>2010407</v>
          </cell>
          <cell r="C45" t="str">
            <v>经济体制改革研究</v>
          </cell>
        </row>
        <row r="45">
          <cell r="E45">
            <v>0</v>
          </cell>
          <cell r="F45">
            <v>0</v>
          </cell>
        </row>
        <row r="46">
          <cell r="B46">
            <v>2010408</v>
          </cell>
          <cell r="C46" t="str">
            <v>物价管理</v>
          </cell>
          <cell r="D46">
            <v>3</v>
          </cell>
          <cell r="E46">
            <v>0</v>
          </cell>
          <cell r="F46">
            <v>0</v>
          </cell>
        </row>
        <row r="47">
          <cell r="B47">
            <v>2010450</v>
          </cell>
          <cell r="C47" t="str">
            <v>事业运行</v>
          </cell>
          <cell r="D47">
            <v>107</v>
          </cell>
          <cell r="E47">
            <v>134</v>
          </cell>
          <cell r="F47">
            <v>142</v>
          </cell>
        </row>
        <row r="48">
          <cell r="B48">
            <v>2010499</v>
          </cell>
          <cell r="C48" t="str">
            <v>其他发展与改革事务支出</v>
          </cell>
        </row>
        <row r="48">
          <cell r="E48">
            <v>21</v>
          </cell>
          <cell r="F48">
            <v>4</v>
          </cell>
        </row>
        <row r="49">
          <cell r="B49">
            <v>20105</v>
          </cell>
          <cell r="C49" t="str">
            <v>统计信息事务</v>
          </cell>
          <cell r="D49">
            <v>534</v>
          </cell>
          <cell r="E49">
            <v>574</v>
          </cell>
          <cell r="F49">
            <v>631</v>
          </cell>
        </row>
        <row r="50">
          <cell r="B50">
            <v>2010501</v>
          </cell>
          <cell r="C50" t="str">
            <v>行政运行</v>
          </cell>
          <cell r="D50">
            <v>297</v>
          </cell>
          <cell r="E50">
            <v>304</v>
          </cell>
          <cell r="F50">
            <v>303</v>
          </cell>
        </row>
        <row r="51">
          <cell r="B51">
            <v>2010502</v>
          </cell>
          <cell r="C51" t="str">
            <v>一般行政管理事务</v>
          </cell>
        </row>
        <row r="51">
          <cell r="E51">
            <v>0</v>
          </cell>
          <cell r="F51">
            <v>0</v>
          </cell>
        </row>
        <row r="52">
          <cell r="B52">
            <v>2010503</v>
          </cell>
          <cell r="C52" t="str">
            <v>机关服务</v>
          </cell>
        </row>
        <row r="52">
          <cell r="E52">
            <v>0</v>
          </cell>
          <cell r="F52">
            <v>0</v>
          </cell>
        </row>
        <row r="53">
          <cell r="B53">
            <v>2010504</v>
          </cell>
          <cell r="C53" t="str">
            <v>信息事务</v>
          </cell>
        </row>
        <row r="53">
          <cell r="E53">
            <v>0</v>
          </cell>
          <cell r="F53">
            <v>0</v>
          </cell>
        </row>
        <row r="54">
          <cell r="B54">
            <v>2010505</v>
          </cell>
          <cell r="C54" t="str">
            <v>专项统计业务</v>
          </cell>
        </row>
        <row r="54">
          <cell r="E54">
            <v>7</v>
          </cell>
          <cell r="F54">
            <v>7</v>
          </cell>
        </row>
        <row r="55">
          <cell r="B55">
            <v>2010506</v>
          </cell>
          <cell r="C55" t="str">
            <v>统计管理</v>
          </cell>
        </row>
        <row r="55">
          <cell r="E55">
            <v>0</v>
          </cell>
          <cell r="F55">
            <v>0</v>
          </cell>
        </row>
        <row r="56">
          <cell r="B56">
            <v>2010507</v>
          </cell>
          <cell r="C56" t="str">
            <v>专项普查活动</v>
          </cell>
        </row>
        <row r="56">
          <cell r="E56">
            <v>0</v>
          </cell>
          <cell r="F56">
            <v>0</v>
          </cell>
        </row>
        <row r="57">
          <cell r="B57">
            <v>2010508</v>
          </cell>
          <cell r="C57" t="str">
            <v>统计抽样调查</v>
          </cell>
        </row>
        <row r="57">
          <cell r="E57">
            <v>58</v>
          </cell>
          <cell r="F57">
            <v>84</v>
          </cell>
        </row>
        <row r="58">
          <cell r="B58">
            <v>2010550</v>
          </cell>
          <cell r="C58" t="str">
            <v>事业运行</v>
          </cell>
          <cell r="D58">
            <v>232</v>
          </cell>
          <cell r="E58">
            <v>205</v>
          </cell>
          <cell r="F58">
            <v>237</v>
          </cell>
        </row>
        <row r="59">
          <cell r="B59">
            <v>2010599</v>
          </cell>
          <cell r="C59" t="str">
            <v>其他统计信息事务支出</v>
          </cell>
          <cell r="D59">
            <v>5</v>
          </cell>
          <cell r="E59">
            <v>0</v>
          </cell>
          <cell r="F59">
            <v>0</v>
          </cell>
        </row>
        <row r="60">
          <cell r="B60">
            <v>20106</v>
          </cell>
          <cell r="C60" t="str">
            <v>财政事务</v>
          </cell>
          <cell r="D60">
            <v>1515</v>
          </cell>
          <cell r="E60">
            <v>1481</v>
          </cell>
          <cell r="F60">
            <v>1580</v>
          </cell>
        </row>
        <row r="61">
          <cell r="B61">
            <v>2010601</v>
          </cell>
          <cell r="C61" t="str">
            <v>行政运行</v>
          </cell>
          <cell r="D61">
            <v>1037</v>
          </cell>
          <cell r="E61">
            <v>807</v>
          </cell>
          <cell r="F61">
            <v>850</v>
          </cell>
        </row>
        <row r="62">
          <cell r="B62">
            <v>2010602</v>
          </cell>
          <cell r="C62" t="str">
            <v>一般行政管理事务</v>
          </cell>
        </row>
        <row r="62">
          <cell r="E62">
            <v>0</v>
          </cell>
          <cell r="F62">
            <v>0</v>
          </cell>
        </row>
        <row r="63">
          <cell r="B63">
            <v>2010603</v>
          </cell>
          <cell r="C63" t="str">
            <v>机关服务</v>
          </cell>
        </row>
        <row r="63">
          <cell r="E63">
            <v>0</v>
          </cell>
          <cell r="F63">
            <v>0</v>
          </cell>
        </row>
        <row r="64">
          <cell r="B64">
            <v>2010604</v>
          </cell>
          <cell r="C64" t="str">
            <v>预算改革业务</v>
          </cell>
        </row>
        <row r="64">
          <cell r="E64">
            <v>0</v>
          </cell>
          <cell r="F64">
            <v>0</v>
          </cell>
        </row>
        <row r="65">
          <cell r="B65">
            <v>2010605</v>
          </cell>
          <cell r="C65" t="str">
            <v>财政国库业务</v>
          </cell>
        </row>
        <row r="65">
          <cell r="E65">
            <v>0</v>
          </cell>
          <cell r="F65">
            <v>0</v>
          </cell>
        </row>
        <row r="66">
          <cell r="B66">
            <v>2010606</v>
          </cell>
          <cell r="C66" t="str">
            <v>财政监察</v>
          </cell>
        </row>
        <row r="66">
          <cell r="E66">
            <v>0</v>
          </cell>
          <cell r="F66">
            <v>0</v>
          </cell>
        </row>
        <row r="67">
          <cell r="B67">
            <v>2010607</v>
          </cell>
          <cell r="C67" t="str">
            <v>信息化建设</v>
          </cell>
          <cell r="D67">
            <v>29</v>
          </cell>
          <cell r="E67">
            <v>74</v>
          </cell>
          <cell r="F67">
            <v>83</v>
          </cell>
        </row>
        <row r="68">
          <cell r="B68">
            <v>2010608</v>
          </cell>
          <cell r="C68" t="str">
            <v>财政委托业务支出</v>
          </cell>
          <cell r="D68">
            <v>10</v>
          </cell>
          <cell r="E68">
            <v>50</v>
          </cell>
          <cell r="F68">
            <v>45</v>
          </cell>
        </row>
        <row r="69">
          <cell r="B69">
            <v>2010650</v>
          </cell>
          <cell r="C69" t="str">
            <v>事业运行</v>
          </cell>
          <cell r="D69">
            <v>407</v>
          </cell>
          <cell r="E69">
            <v>450</v>
          </cell>
          <cell r="F69">
            <v>493</v>
          </cell>
        </row>
        <row r="70">
          <cell r="B70">
            <v>2010699</v>
          </cell>
          <cell r="C70" t="str">
            <v>其他财政事务支出</v>
          </cell>
          <cell r="D70">
            <v>32</v>
          </cell>
          <cell r="E70">
            <v>100</v>
          </cell>
          <cell r="F70">
            <v>109</v>
          </cell>
        </row>
        <row r="71">
          <cell r="B71">
            <v>20107</v>
          </cell>
          <cell r="C71" t="str">
            <v>税收事务</v>
          </cell>
          <cell r="D71">
            <v>248</v>
          </cell>
          <cell r="E71">
            <v>300</v>
          </cell>
          <cell r="F71">
            <v>241</v>
          </cell>
        </row>
        <row r="72">
          <cell r="B72">
            <v>2010701</v>
          </cell>
          <cell r="C72" t="str">
            <v>行政运行</v>
          </cell>
        </row>
        <row r="72">
          <cell r="E72">
            <v>0</v>
          </cell>
          <cell r="F72">
            <v>0</v>
          </cell>
        </row>
        <row r="73">
          <cell r="B73">
            <v>2010702</v>
          </cell>
          <cell r="C73" t="str">
            <v>一般行政管理事务</v>
          </cell>
        </row>
        <row r="73">
          <cell r="E73">
            <v>0</v>
          </cell>
          <cell r="F73">
            <v>0</v>
          </cell>
        </row>
        <row r="74">
          <cell r="B74">
            <v>2010703</v>
          </cell>
          <cell r="C74" t="str">
            <v>机关服务</v>
          </cell>
        </row>
        <row r="74">
          <cell r="E74">
            <v>0</v>
          </cell>
          <cell r="F74">
            <v>0</v>
          </cell>
        </row>
        <row r="75">
          <cell r="B75">
            <v>2010709</v>
          </cell>
          <cell r="C75" t="str">
            <v>信息化建设</v>
          </cell>
        </row>
        <row r="75">
          <cell r="E75">
            <v>0</v>
          </cell>
          <cell r="F75">
            <v>0</v>
          </cell>
        </row>
        <row r="76">
          <cell r="B76">
            <v>2010710</v>
          </cell>
          <cell r="C76" t="str">
            <v>税收业务</v>
          </cell>
        </row>
        <row r="76">
          <cell r="E76">
            <v>0</v>
          </cell>
          <cell r="F76">
            <v>0</v>
          </cell>
        </row>
        <row r="77">
          <cell r="B77">
            <v>2010750</v>
          </cell>
          <cell r="C77" t="str">
            <v>事业运行</v>
          </cell>
        </row>
        <row r="77">
          <cell r="E77">
            <v>0</v>
          </cell>
          <cell r="F77">
            <v>0</v>
          </cell>
        </row>
        <row r="78">
          <cell r="B78">
            <v>2010799</v>
          </cell>
          <cell r="C78" t="str">
            <v>其他税收事务支出</v>
          </cell>
          <cell r="D78">
            <v>248</v>
          </cell>
          <cell r="E78">
            <v>300</v>
          </cell>
          <cell r="F78">
            <v>241</v>
          </cell>
        </row>
        <row r="79">
          <cell r="B79">
            <v>20108</v>
          </cell>
          <cell r="C79" t="str">
            <v>审计事务</v>
          </cell>
          <cell r="D79">
            <v>44</v>
          </cell>
          <cell r="E79">
            <v>48</v>
          </cell>
          <cell r="F79">
            <v>-272</v>
          </cell>
        </row>
        <row r="80">
          <cell r="B80">
            <v>2010801</v>
          </cell>
          <cell r="C80" t="str">
            <v>行政运行</v>
          </cell>
          <cell r="D80">
            <v>27</v>
          </cell>
          <cell r="E80">
            <v>38</v>
          </cell>
          <cell r="F80">
            <v>-7</v>
          </cell>
        </row>
        <row r="81">
          <cell r="B81">
            <v>2010802</v>
          </cell>
          <cell r="C81" t="str">
            <v>一般行政管理事务</v>
          </cell>
        </row>
        <row r="81">
          <cell r="E81">
            <v>0</v>
          </cell>
          <cell r="F81">
            <v>0</v>
          </cell>
        </row>
        <row r="82">
          <cell r="B82">
            <v>2010803</v>
          </cell>
          <cell r="C82" t="str">
            <v>机关服务</v>
          </cell>
        </row>
        <row r="82">
          <cell r="E82">
            <v>0</v>
          </cell>
          <cell r="F82">
            <v>0</v>
          </cell>
        </row>
        <row r="83">
          <cell r="B83">
            <v>2010804</v>
          </cell>
          <cell r="C83" t="str">
            <v>审计业务</v>
          </cell>
        </row>
        <row r="83">
          <cell r="E83">
            <v>10</v>
          </cell>
          <cell r="F83">
            <v>-265</v>
          </cell>
        </row>
        <row r="84">
          <cell r="B84">
            <v>2010805</v>
          </cell>
          <cell r="C84" t="str">
            <v>审计管理</v>
          </cell>
        </row>
        <row r="84">
          <cell r="E84">
            <v>0</v>
          </cell>
          <cell r="F84">
            <v>0</v>
          </cell>
        </row>
        <row r="85">
          <cell r="B85">
            <v>2010806</v>
          </cell>
          <cell r="C85" t="str">
            <v>信息化建设</v>
          </cell>
        </row>
        <row r="85">
          <cell r="E85">
            <v>0</v>
          </cell>
          <cell r="F85">
            <v>0</v>
          </cell>
        </row>
        <row r="86">
          <cell r="B86">
            <v>2010850</v>
          </cell>
          <cell r="C86" t="str">
            <v>事业运行</v>
          </cell>
          <cell r="D86">
            <v>17</v>
          </cell>
          <cell r="E86">
            <v>0</v>
          </cell>
          <cell r="F86">
            <v>0</v>
          </cell>
        </row>
        <row r="87">
          <cell r="B87">
            <v>2010899</v>
          </cell>
          <cell r="C87" t="str">
            <v>其他审计事务支出</v>
          </cell>
        </row>
        <row r="87">
          <cell r="E87">
            <v>0</v>
          </cell>
          <cell r="F87">
            <v>0</v>
          </cell>
        </row>
        <row r="88">
          <cell r="B88">
            <v>20109</v>
          </cell>
          <cell r="C88" t="str">
            <v>海关事务</v>
          </cell>
          <cell r="D88">
            <v>0</v>
          </cell>
          <cell r="E88">
            <v>0</v>
          </cell>
          <cell r="F88">
            <v>0</v>
          </cell>
        </row>
        <row r="89">
          <cell r="B89">
            <v>2010901</v>
          </cell>
          <cell r="C89" t="str">
            <v>行政运行</v>
          </cell>
        </row>
        <row r="89">
          <cell r="E89">
            <v>0</v>
          </cell>
          <cell r="F89">
            <v>0</v>
          </cell>
        </row>
        <row r="90">
          <cell r="B90">
            <v>2010902</v>
          </cell>
          <cell r="C90" t="str">
            <v>一般行政管理事务</v>
          </cell>
        </row>
        <row r="90">
          <cell r="E90">
            <v>0</v>
          </cell>
          <cell r="F90">
            <v>0</v>
          </cell>
        </row>
        <row r="91">
          <cell r="B91">
            <v>2010903</v>
          </cell>
          <cell r="C91" t="str">
            <v>机关服务</v>
          </cell>
        </row>
        <row r="91">
          <cell r="E91">
            <v>0</v>
          </cell>
          <cell r="F91">
            <v>0</v>
          </cell>
        </row>
        <row r="92">
          <cell r="B92">
            <v>2010905</v>
          </cell>
          <cell r="C92" t="str">
            <v>缉私办案</v>
          </cell>
        </row>
        <row r="92">
          <cell r="E92">
            <v>0</v>
          </cell>
          <cell r="F92">
            <v>0</v>
          </cell>
        </row>
        <row r="93">
          <cell r="B93">
            <v>2010907</v>
          </cell>
          <cell r="C93" t="str">
            <v>口岸管理</v>
          </cell>
        </row>
        <row r="93">
          <cell r="E93">
            <v>0</v>
          </cell>
          <cell r="F93">
            <v>0</v>
          </cell>
        </row>
        <row r="94">
          <cell r="B94">
            <v>2010908</v>
          </cell>
          <cell r="C94" t="str">
            <v>信息化建设</v>
          </cell>
        </row>
        <row r="94">
          <cell r="E94">
            <v>0</v>
          </cell>
          <cell r="F94">
            <v>0</v>
          </cell>
        </row>
        <row r="95">
          <cell r="B95">
            <v>2010909</v>
          </cell>
          <cell r="C95" t="str">
            <v>海关关务</v>
          </cell>
        </row>
        <row r="95">
          <cell r="E95">
            <v>0</v>
          </cell>
          <cell r="F95">
            <v>0</v>
          </cell>
        </row>
        <row r="96">
          <cell r="B96">
            <v>2010910</v>
          </cell>
          <cell r="C96" t="str">
            <v>关税征管</v>
          </cell>
        </row>
        <row r="96">
          <cell r="E96">
            <v>0</v>
          </cell>
          <cell r="F96">
            <v>0</v>
          </cell>
        </row>
        <row r="97">
          <cell r="B97">
            <v>2010911</v>
          </cell>
          <cell r="C97" t="str">
            <v>海关监管</v>
          </cell>
        </row>
        <row r="97">
          <cell r="E97">
            <v>0</v>
          </cell>
          <cell r="F97">
            <v>0</v>
          </cell>
        </row>
        <row r="98">
          <cell r="B98">
            <v>2010912</v>
          </cell>
          <cell r="C98" t="str">
            <v>检验检疫</v>
          </cell>
        </row>
        <row r="98">
          <cell r="E98">
            <v>0</v>
          </cell>
          <cell r="F98">
            <v>0</v>
          </cell>
        </row>
        <row r="99">
          <cell r="B99">
            <v>2010950</v>
          </cell>
          <cell r="C99" t="str">
            <v>事业运行</v>
          </cell>
        </row>
        <row r="99">
          <cell r="E99">
            <v>0</v>
          </cell>
          <cell r="F99">
            <v>0</v>
          </cell>
        </row>
        <row r="100">
          <cell r="B100">
            <v>2010999</v>
          </cell>
          <cell r="C100" t="str">
            <v>其他海关事务支出</v>
          </cell>
        </row>
        <row r="100">
          <cell r="E100">
            <v>0</v>
          </cell>
          <cell r="F100">
            <v>0</v>
          </cell>
        </row>
        <row r="101">
          <cell r="B101">
            <v>20111</v>
          </cell>
          <cell r="C101" t="str">
            <v>纪检监察事务</v>
          </cell>
          <cell r="D101">
            <v>1418</v>
          </cell>
          <cell r="E101">
            <v>1438</v>
          </cell>
          <cell r="F101">
            <v>1502</v>
          </cell>
        </row>
        <row r="102">
          <cell r="B102">
            <v>2011101</v>
          </cell>
          <cell r="C102" t="str">
            <v>行政运行</v>
          </cell>
          <cell r="D102">
            <v>1418</v>
          </cell>
          <cell r="E102">
            <v>1438</v>
          </cell>
          <cell r="F102">
            <v>1487</v>
          </cell>
        </row>
        <row r="103">
          <cell r="B103">
            <v>2011102</v>
          </cell>
          <cell r="C103" t="str">
            <v>一般行政管理事务</v>
          </cell>
        </row>
        <row r="103">
          <cell r="E103">
            <v>0</v>
          </cell>
          <cell r="F103">
            <v>0</v>
          </cell>
        </row>
        <row r="104">
          <cell r="B104">
            <v>2011103</v>
          </cell>
          <cell r="C104" t="str">
            <v>机关服务</v>
          </cell>
        </row>
        <row r="104">
          <cell r="E104">
            <v>0</v>
          </cell>
          <cell r="F104">
            <v>0</v>
          </cell>
        </row>
        <row r="105">
          <cell r="B105">
            <v>2011104</v>
          </cell>
          <cell r="C105" t="str">
            <v>大案要案查处</v>
          </cell>
        </row>
        <row r="105">
          <cell r="E105">
            <v>0</v>
          </cell>
          <cell r="F105">
            <v>0</v>
          </cell>
        </row>
        <row r="106">
          <cell r="B106">
            <v>2011105</v>
          </cell>
          <cell r="C106" t="str">
            <v>派驻派出机构</v>
          </cell>
        </row>
        <row r="106">
          <cell r="E106">
            <v>0</v>
          </cell>
          <cell r="F106">
            <v>0</v>
          </cell>
        </row>
        <row r="107">
          <cell r="B107">
            <v>2011106</v>
          </cell>
          <cell r="C107" t="str">
            <v>巡视工作</v>
          </cell>
        </row>
        <row r="107">
          <cell r="E107">
            <v>0</v>
          </cell>
          <cell r="F107">
            <v>0</v>
          </cell>
        </row>
        <row r="108">
          <cell r="B108">
            <v>2011150</v>
          </cell>
          <cell r="C108" t="str">
            <v>事业运行</v>
          </cell>
        </row>
        <row r="108">
          <cell r="E108">
            <v>0</v>
          </cell>
          <cell r="F108">
            <v>0</v>
          </cell>
        </row>
        <row r="109">
          <cell r="B109">
            <v>2011199</v>
          </cell>
          <cell r="C109" t="str">
            <v>其他纪检监察事务支出</v>
          </cell>
        </row>
        <row r="109">
          <cell r="E109">
            <v>0</v>
          </cell>
          <cell r="F109">
            <v>15</v>
          </cell>
        </row>
        <row r="110">
          <cell r="B110">
            <v>20113</v>
          </cell>
          <cell r="C110" t="str">
            <v>商贸事务</v>
          </cell>
          <cell r="D110">
            <v>179</v>
          </cell>
          <cell r="E110">
            <v>411</v>
          </cell>
          <cell r="F110">
            <v>166</v>
          </cell>
        </row>
        <row r="111">
          <cell r="B111">
            <v>2011301</v>
          </cell>
          <cell r="C111" t="str">
            <v>行政运行</v>
          </cell>
          <cell r="D111">
            <v>174</v>
          </cell>
          <cell r="E111">
            <v>154</v>
          </cell>
          <cell r="F111">
            <v>159</v>
          </cell>
        </row>
        <row r="112">
          <cell r="B112">
            <v>2011302</v>
          </cell>
          <cell r="C112" t="str">
            <v>一般行政管理事务</v>
          </cell>
        </row>
        <row r="112">
          <cell r="E112">
            <v>0</v>
          </cell>
          <cell r="F112">
            <v>0</v>
          </cell>
        </row>
        <row r="113">
          <cell r="B113">
            <v>2011303</v>
          </cell>
          <cell r="C113" t="str">
            <v>机关服务</v>
          </cell>
        </row>
        <row r="113">
          <cell r="E113">
            <v>0</v>
          </cell>
          <cell r="F113">
            <v>0</v>
          </cell>
        </row>
        <row r="114">
          <cell r="B114">
            <v>2011304</v>
          </cell>
          <cell r="C114" t="str">
            <v>对外贸易管理</v>
          </cell>
        </row>
        <row r="114">
          <cell r="E114">
            <v>0</v>
          </cell>
          <cell r="F114">
            <v>0</v>
          </cell>
        </row>
        <row r="115">
          <cell r="B115">
            <v>2011305</v>
          </cell>
          <cell r="C115" t="str">
            <v>国际经济合作</v>
          </cell>
        </row>
        <row r="115">
          <cell r="E115">
            <v>0</v>
          </cell>
          <cell r="F115">
            <v>0</v>
          </cell>
        </row>
        <row r="116">
          <cell r="B116">
            <v>2011306</v>
          </cell>
          <cell r="C116" t="str">
            <v>外资管理</v>
          </cell>
        </row>
        <row r="116">
          <cell r="E116">
            <v>0</v>
          </cell>
          <cell r="F116">
            <v>0</v>
          </cell>
        </row>
        <row r="117">
          <cell r="B117">
            <v>2011307</v>
          </cell>
          <cell r="C117" t="str">
            <v>国内贸易管理</v>
          </cell>
        </row>
        <row r="117">
          <cell r="E117">
            <v>0</v>
          </cell>
          <cell r="F117">
            <v>0</v>
          </cell>
        </row>
        <row r="118">
          <cell r="B118">
            <v>2011308</v>
          </cell>
          <cell r="C118" t="str">
            <v>招商引资</v>
          </cell>
        </row>
        <row r="118">
          <cell r="E118">
            <v>252</v>
          </cell>
          <cell r="F118">
            <v>7</v>
          </cell>
        </row>
        <row r="119">
          <cell r="B119">
            <v>2011350</v>
          </cell>
          <cell r="C119" t="str">
            <v>事业运行</v>
          </cell>
        </row>
        <row r="119">
          <cell r="E119">
            <v>0</v>
          </cell>
          <cell r="F119">
            <v>0</v>
          </cell>
        </row>
        <row r="120">
          <cell r="B120">
            <v>2011399</v>
          </cell>
          <cell r="C120" t="str">
            <v>其他商贸事务支出</v>
          </cell>
          <cell r="D120">
            <v>5</v>
          </cell>
          <cell r="E120">
            <v>5</v>
          </cell>
          <cell r="F120">
            <v>0</v>
          </cell>
        </row>
        <row r="121">
          <cell r="B121">
            <v>20114</v>
          </cell>
          <cell r="C121" t="str">
            <v>知识产权事务</v>
          </cell>
          <cell r="D121">
            <v>0</v>
          </cell>
          <cell r="E121">
            <v>0</v>
          </cell>
          <cell r="F121">
            <v>0</v>
          </cell>
        </row>
        <row r="122">
          <cell r="B122">
            <v>2011401</v>
          </cell>
          <cell r="C122" t="str">
            <v>行政运行</v>
          </cell>
        </row>
        <row r="122">
          <cell r="E122">
            <v>0</v>
          </cell>
          <cell r="F122">
            <v>0</v>
          </cell>
        </row>
        <row r="123">
          <cell r="B123">
            <v>2011402</v>
          </cell>
          <cell r="C123" t="str">
            <v>一般行政管理事务</v>
          </cell>
        </row>
        <row r="123">
          <cell r="E123">
            <v>0</v>
          </cell>
          <cell r="F123">
            <v>0</v>
          </cell>
        </row>
        <row r="124">
          <cell r="B124">
            <v>2011403</v>
          </cell>
          <cell r="C124" t="str">
            <v>机关服务</v>
          </cell>
        </row>
        <row r="124">
          <cell r="E124">
            <v>0</v>
          </cell>
          <cell r="F124">
            <v>0</v>
          </cell>
        </row>
        <row r="125">
          <cell r="B125">
            <v>2011404</v>
          </cell>
          <cell r="C125" t="str">
            <v>专利审批</v>
          </cell>
        </row>
        <row r="125">
          <cell r="E125">
            <v>0</v>
          </cell>
          <cell r="F125">
            <v>0</v>
          </cell>
        </row>
        <row r="126">
          <cell r="B126">
            <v>2011405</v>
          </cell>
          <cell r="C126" t="str">
            <v>产权战略与规划</v>
          </cell>
        </row>
        <row r="126">
          <cell r="E126">
            <v>0</v>
          </cell>
          <cell r="F126">
            <v>0</v>
          </cell>
        </row>
        <row r="127">
          <cell r="B127">
            <v>2011408</v>
          </cell>
          <cell r="C127" t="str">
            <v>国际合作与交流</v>
          </cell>
        </row>
        <row r="127">
          <cell r="E127">
            <v>0</v>
          </cell>
          <cell r="F127">
            <v>0</v>
          </cell>
        </row>
        <row r="128">
          <cell r="B128">
            <v>2011409</v>
          </cell>
          <cell r="C128" t="str">
            <v>知识产权宏观管理</v>
          </cell>
        </row>
        <row r="128">
          <cell r="E128">
            <v>0</v>
          </cell>
          <cell r="F128">
            <v>0</v>
          </cell>
        </row>
        <row r="129">
          <cell r="B129">
            <v>2011410</v>
          </cell>
          <cell r="C129" t="str">
            <v>商标管理</v>
          </cell>
        </row>
        <row r="129">
          <cell r="E129">
            <v>0</v>
          </cell>
          <cell r="F129">
            <v>0</v>
          </cell>
        </row>
        <row r="130">
          <cell r="B130">
            <v>2011411</v>
          </cell>
          <cell r="C130" t="str">
            <v>原产地地理标志管理</v>
          </cell>
        </row>
        <row r="130">
          <cell r="E130">
            <v>0</v>
          </cell>
          <cell r="F130">
            <v>0</v>
          </cell>
        </row>
        <row r="131">
          <cell r="B131">
            <v>2011450</v>
          </cell>
          <cell r="C131" t="str">
            <v>事业运行</v>
          </cell>
        </row>
        <row r="131">
          <cell r="E131">
            <v>0</v>
          </cell>
          <cell r="F131">
            <v>0</v>
          </cell>
        </row>
        <row r="132">
          <cell r="B132">
            <v>2011499</v>
          </cell>
          <cell r="C132" t="str">
            <v>其他知识产权事务支出</v>
          </cell>
        </row>
        <row r="132">
          <cell r="E132">
            <v>0</v>
          </cell>
          <cell r="F132">
            <v>0</v>
          </cell>
        </row>
        <row r="133">
          <cell r="B133">
            <v>20123</v>
          </cell>
          <cell r="C133" t="str">
            <v>民族事务</v>
          </cell>
          <cell r="D133">
            <v>198</v>
          </cell>
          <cell r="E133">
            <v>23</v>
          </cell>
          <cell r="F133">
            <v>205</v>
          </cell>
        </row>
        <row r="134">
          <cell r="B134">
            <v>2012301</v>
          </cell>
          <cell r="C134" t="str">
            <v>行政运行</v>
          </cell>
        </row>
        <row r="134">
          <cell r="E134">
            <v>0</v>
          </cell>
          <cell r="F134">
            <v>0</v>
          </cell>
        </row>
        <row r="135">
          <cell r="B135">
            <v>2012302</v>
          </cell>
          <cell r="C135" t="str">
            <v>一般行政管理事务</v>
          </cell>
        </row>
        <row r="135">
          <cell r="E135">
            <v>0</v>
          </cell>
          <cell r="F135">
            <v>0</v>
          </cell>
        </row>
        <row r="136">
          <cell r="B136">
            <v>2012303</v>
          </cell>
          <cell r="C136" t="str">
            <v>机关服务</v>
          </cell>
        </row>
        <row r="136">
          <cell r="E136">
            <v>0</v>
          </cell>
          <cell r="F136">
            <v>0</v>
          </cell>
        </row>
        <row r="137">
          <cell r="B137">
            <v>2012304</v>
          </cell>
          <cell r="C137" t="str">
            <v>民族工作专项</v>
          </cell>
        </row>
        <row r="137">
          <cell r="E137">
            <v>20</v>
          </cell>
          <cell r="F137">
            <v>202</v>
          </cell>
        </row>
        <row r="138">
          <cell r="B138">
            <v>2012350</v>
          </cell>
          <cell r="C138" t="str">
            <v>事业运行</v>
          </cell>
        </row>
        <row r="138">
          <cell r="E138">
            <v>0</v>
          </cell>
          <cell r="F138">
            <v>0</v>
          </cell>
        </row>
        <row r="139">
          <cell r="B139">
            <v>2012399</v>
          </cell>
          <cell r="C139" t="str">
            <v>其他民族事务支出</v>
          </cell>
          <cell r="D139">
            <v>198</v>
          </cell>
          <cell r="E139">
            <v>3</v>
          </cell>
          <cell r="F139">
            <v>3</v>
          </cell>
        </row>
        <row r="140">
          <cell r="B140">
            <v>20125</v>
          </cell>
          <cell r="C140" t="str">
            <v>港澳台事务</v>
          </cell>
          <cell r="D140">
            <v>0</v>
          </cell>
          <cell r="E140">
            <v>0</v>
          </cell>
          <cell r="F140">
            <v>0</v>
          </cell>
        </row>
        <row r="141">
          <cell r="B141">
            <v>2012501</v>
          </cell>
          <cell r="C141" t="str">
            <v>行政运行</v>
          </cell>
        </row>
        <row r="141">
          <cell r="E141">
            <v>0</v>
          </cell>
          <cell r="F141">
            <v>0</v>
          </cell>
        </row>
        <row r="142">
          <cell r="B142">
            <v>2012502</v>
          </cell>
          <cell r="C142" t="str">
            <v>一般行政管理事务</v>
          </cell>
        </row>
        <row r="142">
          <cell r="E142">
            <v>0</v>
          </cell>
          <cell r="F142">
            <v>0</v>
          </cell>
        </row>
        <row r="143">
          <cell r="B143">
            <v>2012503</v>
          </cell>
          <cell r="C143" t="str">
            <v>机关服务</v>
          </cell>
        </row>
        <row r="143">
          <cell r="E143">
            <v>0</v>
          </cell>
          <cell r="F143">
            <v>0</v>
          </cell>
        </row>
        <row r="144">
          <cell r="B144">
            <v>2012504</v>
          </cell>
          <cell r="C144" t="str">
            <v>港澳事务</v>
          </cell>
        </row>
        <row r="144">
          <cell r="E144">
            <v>0</v>
          </cell>
          <cell r="F144">
            <v>0</v>
          </cell>
        </row>
        <row r="145">
          <cell r="B145">
            <v>2012505</v>
          </cell>
          <cell r="C145" t="str">
            <v>台湾事务</v>
          </cell>
        </row>
        <row r="145">
          <cell r="E145">
            <v>0</v>
          </cell>
          <cell r="F145">
            <v>0</v>
          </cell>
        </row>
        <row r="146">
          <cell r="B146">
            <v>2012550</v>
          </cell>
          <cell r="C146" t="str">
            <v>事业运行</v>
          </cell>
        </row>
        <row r="146">
          <cell r="E146">
            <v>0</v>
          </cell>
          <cell r="F146">
            <v>0</v>
          </cell>
        </row>
        <row r="147">
          <cell r="B147">
            <v>2012599</v>
          </cell>
          <cell r="C147" t="str">
            <v>其他港澳台事务支出</v>
          </cell>
        </row>
        <row r="147">
          <cell r="E147">
            <v>0</v>
          </cell>
          <cell r="F147">
            <v>0</v>
          </cell>
        </row>
        <row r="148">
          <cell r="B148">
            <v>20126</v>
          </cell>
          <cell r="C148" t="str">
            <v>档案事务</v>
          </cell>
          <cell r="D148">
            <v>114</v>
          </cell>
          <cell r="E148">
            <v>127</v>
          </cell>
          <cell r="F148">
            <v>66</v>
          </cell>
        </row>
        <row r="149">
          <cell r="B149">
            <v>2012601</v>
          </cell>
          <cell r="C149" t="str">
            <v>行政运行</v>
          </cell>
          <cell r="D149">
            <v>86</v>
          </cell>
          <cell r="E149">
            <v>99</v>
          </cell>
          <cell r="F149">
            <v>101</v>
          </cell>
        </row>
        <row r="150">
          <cell r="B150">
            <v>2012602</v>
          </cell>
          <cell r="C150" t="str">
            <v>一般行政管理事务</v>
          </cell>
        </row>
        <row r="150">
          <cell r="E150">
            <v>0</v>
          </cell>
          <cell r="F150">
            <v>0</v>
          </cell>
        </row>
        <row r="151">
          <cell r="B151">
            <v>2012603</v>
          </cell>
          <cell r="C151" t="str">
            <v>机关服务</v>
          </cell>
        </row>
        <row r="151">
          <cell r="E151">
            <v>0</v>
          </cell>
          <cell r="F151">
            <v>0</v>
          </cell>
        </row>
        <row r="152">
          <cell r="B152">
            <v>2012604</v>
          </cell>
          <cell r="C152" t="str">
            <v>档案馆</v>
          </cell>
          <cell r="D152">
            <v>18</v>
          </cell>
          <cell r="E152">
            <v>0</v>
          </cell>
          <cell r="F152">
            <v>0</v>
          </cell>
        </row>
        <row r="153">
          <cell r="B153">
            <v>2012699</v>
          </cell>
          <cell r="C153" t="str">
            <v>其他档案事务支出</v>
          </cell>
          <cell r="D153">
            <v>10</v>
          </cell>
          <cell r="E153">
            <v>28</v>
          </cell>
          <cell r="F153">
            <v>-35</v>
          </cell>
        </row>
        <row r="154">
          <cell r="B154">
            <v>20128</v>
          </cell>
          <cell r="C154" t="str">
            <v>民主党派及工商联事务</v>
          </cell>
          <cell r="D154">
            <v>71</v>
          </cell>
          <cell r="E154">
            <v>54</v>
          </cell>
          <cell r="F154">
            <v>57</v>
          </cell>
        </row>
        <row r="155">
          <cell r="B155">
            <v>2012801</v>
          </cell>
          <cell r="C155" t="str">
            <v>行政运行</v>
          </cell>
          <cell r="D155">
            <v>71</v>
          </cell>
          <cell r="E155">
            <v>50</v>
          </cell>
          <cell r="F155">
            <v>53</v>
          </cell>
        </row>
        <row r="156">
          <cell r="B156">
            <v>2012802</v>
          </cell>
          <cell r="C156" t="str">
            <v>一般行政管理事务</v>
          </cell>
        </row>
        <row r="156">
          <cell r="E156">
            <v>0</v>
          </cell>
          <cell r="F156">
            <v>0</v>
          </cell>
        </row>
        <row r="157">
          <cell r="B157">
            <v>2012803</v>
          </cell>
          <cell r="C157" t="str">
            <v>机关服务</v>
          </cell>
        </row>
        <row r="157">
          <cell r="E157">
            <v>0</v>
          </cell>
          <cell r="F157">
            <v>0</v>
          </cell>
        </row>
        <row r="158">
          <cell r="B158">
            <v>2012804</v>
          </cell>
          <cell r="C158" t="str">
            <v>参政议政</v>
          </cell>
        </row>
        <row r="158">
          <cell r="E158">
            <v>0</v>
          </cell>
          <cell r="F158">
            <v>0</v>
          </cell>
        </row>
        <row r="159">
          <cell r="B159">
            <v>2012850</v>
          </cell>
          <cell r="C159" t="str">
            <v>事业运行</v>
          </cell>
        </row>
        <row r="159">
          <cell r="E159">
            <v>0</v>
          </cell>
          <cell r="F159">
            <v>0</v>
          </cell>
        </row>
        <row r="160">
          <cell r="B160">
            <v>2012899</v>
          </cell>
          <cell r="C160" t="str">
            <v>其他民主党派及工商联事务支出</v>
          </cell>
        </row>
        <row r="160">
          <cell r="E160">
            <v>4</v>
          </cell>
          <cell r="F160">
            <v>4</v>
          </cell>
        </row>
        <row r="161">
          <cell r="B161">
            <v>20129</v>
          </cell>
          <cell r="C161" t="str">
            <v>群众团体事务</v>
          </cell>
          <cell r="D161">
            <v>375</v>
          </cell>
          <cell r="E161">
            <v>443</v>
          </cell>
          <cell r="F161">
            <v>340</v>
          </cell>
        </row>
        <row r="162">
          <cell r="B162">
            <v>2012901</v>
          </cell>
          <cell r="C162" t="str">
            <v>行政运行</v>
          </cell>
          <cell r="D162">
            <v>250</v>
          </cell>
          <cell r="E162">
            <v>227</v>
          </cell>
          <cell r="F162">
            <v>246</v>
          </cell>
        </row>
        <row r="163">
          <cell r="B163">
            <v>2012902</v>
          </cell>
          <cell r="C163" t="str">
            <v>一般行政管理事务</v>
          </cell>
          <cell r="D163">
            <v>6</v>
          </cell>
          <cell r="E163">
            <v>6</v>
          </cell>
          <cell r="F163">
            <v>8</v>
          </cell>
        </row>
        <row r="164">
          <cell r="B164">
            <v>2012903</v>
          </cell>
          <cell r="C164" t="str">
            <v>机关服务</v>
          </cell>
        </row>
        <row r="164">
          <cell r="E164">
            <v>0</v>
          </cell>
          <cell r="F164">
            <v>0</v>
          </cell>
        </row>
        <row r="165">
          <cell r="B165">
            <v>2012906</v>
          </cell>
          <cell r="C165" t="str">
            <v>工会事务</v>
          </cell>
        </row>
        <row r="165">
          <cell r="E165">
            <v>0</v>
          </cell>
          <cell r="F165">
            <v>0</v>
          </cell>
        </row>
        <row r="166">
          <cell r="B166">
            <v>2012950</v>
          </cell>
          <cell r="C166" t="str">
            <v>事业运行</v>
          </cell>
          <cell r="D166">
            <v>37</v>
          </cell>
          <cell r="E166">
            <v>42</v>
          </cell>
          <cell r="F166">
            <v>44</v>
          </cell>
        </row>
        <row r="167">
          <cell r="B167">
            <v>2012999</v>
          </cell>
          <cell r="C167" t="str">
            <v>其他群众团体事务支出</v>
          </cell>
          <cell r="D167">
            <v>82</v>
          </cell>
          <cell r="E167">
            <v>168</v>
          </cell>
          <cell r="F167">
            <v>42</v>
          </cell>
        </row>
        <row r="168">
          <cell r="B168">
            <v>20131</v>
          </cell>
          <cell r="C168" t="str">
            <v>党委办公厅（室）及相关机构事务</v>
          </cell>
          <cell r="D168">
            <v>1353</v>
          </cell>
          <cell r="E168">
            <v>1456</v>
          </cell>
          <cell r="F168">
            <v>1462</v>
          </cell>
        </row>
        <row r="169">
          <cell r="B169">
            <v>2013101</v>
          </cell>
          <cell r="C169" t="str">
            <v>行政运行</v>
          </cell>
          <cell r="D169">
            <v>1261</v>
          </cell>
          <cell r="E169">
            <v>1192</v>
          </cell>
          <cell r="F169">
            <v>1213</v>
          </cell>
        </row>
        <row r="170">
          <cell r="B170">
            <v>2013102</v>
          </cell>
          <cell r="C170" t="str">
            <v>一般行政管理事务</v>
          </cell>
          <cell r="D170">
            <v>4</v>
          </cell>
          <cell r="E170">
            <v>177</v>
          </cell>
          <cell r="F170">
            <v>150</v>
          </cell>
        </row>
        <row r="171">
          <cell r="B171">
            <v>2013103</v>
          </cell>
          <cell r="C171" t="str">
            <v>机关服务</v>
          </cell>
        </row>
        <row r="171">
          <cell r="E171">
            <v>0</v>
          </cell>
          <cell r="F171">
            <v>0</v>
          </cell>
        </row>
        <row r="172">
          <cell r="B172">
            <v>2013105</v>
          </cell>
          <cell r="C172" t="str">
            <v>专项业务</v>
          </cell>
        </row>
        <row r="172">
          <cell r="E172">
            <v>0</v>
          </cell>
          <cell r="F172">
            <v>0</v>
          </cell>
        </row>
        <row r="173">
          <cell r="B173">
            <v>2013150</v>
          </cell>
          <cell r="C173" t="str">
            <v>事业运行</v>
          </cell>
          <cell r="D173">
            <v>88</v>
          </cell>
          <cell r="E173">
            <v>86</v>
          </cell>
          <cell r="F173">
            <v>98</v>
          </cell>
        </row>
        <row r="174">
          <cell r="B174">
            <v>2013199</v>
          </cell>
          <cell r="C174" t="str">
            <v>其他党委办公厅（室）及相关机构事务支出</v>
          </cell>
        </row>
        <row r="174">
          <cell r="E174">
            <v>1</v>
          </cell>
          <cell r="F174">
            <v>1</v>
          </cell>
        </row>
        <row r="175">
          <cell r="B175">
            <v>20132</v>
          </cell>
          <cell r="C175" t="str">
            <v>组织事务</v>
          </cell>
          <cell r="D175">
            <v>623</v>
          </cell>
          <cell r="E175">
            <v>1535</v>
          </cell>
          <cell r="F175">
            <v>44</v>
          </cell>
        </row>
        <row r="176">
          <cell r="B176">
            <v>2013201</v>
          </cell>
          <cell r="C176" t="str">
            <v>行政运行</v>
          </cell>
          <cell r="D176">
            <v>551</v>
          </cell>
          <cell r="E176">
            <v>728</v>
          </cell>
          <cell r="F176">
            <v>730</v>
          </cell>
        </row>
        <row r="177">
          <cell r="B177">
            <v>2013202</v>
          </cell>
          <cell r="C177" t="str">
            <v>一般行政管理事务</v>
          </cell>
          <cell r="D177">
            <v>72</v>
          </cell>
          <cell r="E177">
            <v>802</v>
          </cell>
          <cell r="F177">
            <v>-686</v>
          </cell>
        </row>
        <row r="178">
          <cell r="B178">
            <v>2013203</v>
          </cell>
          <cell r="C178" t="str">
            <v>机关服务</v>
          </cell>
        </row>
        <row r="178">
          <cell r="E178">
            <v>0</v>
          </cell>
          <cell r="F178">
            <v>0</v>
          </cell>
        </row>
        <row r="179">
          <cell r="B179">
            <v>2013204</v>
          </cell>
          <cell r="C179" t="str">
            <v>公务员事务</v>
          </cell>
        </row>
        <row r="179">
          <cell r="E179">
            <v>0</v>
          </cell>
          <cell r="F179">
            <v>0</v>
          </cell>
        </row>
        <row r="180">
          <cell r="B180">
            <v>2013250</v>
          </cell>
          <cell r="C180" t="str">
            <v>事业运行</v>
          </cell>
        </row>
        <row r="180">
          <cell r="E180">
            <v>0</v>
          </cell>
          <cell r="F180">
            <v>0</v>
          </cell>
        </row>
        <row r="181">
          <cell r="B181">
            <v>2013299</v>
          </cell>
          <cell r="C181" t="str">
            <v>其他组织事务支出</v>
          </cell>
        </row>
        <row r="181">
          <cell r="E181">
            <v>5</v>
          </cell>
          <cell r="F181">
            <v>0</v>
          </cell>
        </row>
        <row r="182">
          <cell r="B182">
            <v>20133</v>
          </cell>
          <cell r="C182" t="str">
            <v>宣传事务</v>
          </cell>
          <cell r="D182">
            <v>930</v>
          </cell>
          <cell r="E182">
            <v>738</v>
          </cell>
          <cell r="F182">
            <v>505</v>
          </cell>
        </row>
        <row r="183">
          <cell r="B183">
            <v>2013301</v>
          </cell>
          <cell r="C183" t="str">
            <v>行政运行</v>
          </cell>
          <cell r="D183">
            <v>311</v>
          </cell>
          <cell r="E183">
            <v>262</v>
          </cell>
          <cell r="F183">
            <v>262</v>
          </cell>
        </row>
        <row r="184">
          <cell r="B184">
            <v>2013302</v>
          </cell>
          <cell r="C184" t="str">
            <v>一般行政管理事务</v>
          </cell>
          <cell r="D184">
            <v>586</v>
          </cell>
          <cell r="E184">
            <v>154</v>
          </cell>
          <cell r="F184">
            <v>148</v>
          </cell>
        </row>
        <row r="185">
          <cell r="B185">
            <v>2013303</v>
          </cell>
          <cell r="C185" t="str">
            <v>机关服务</v>
          </cell>
        </row>
        <row r="185">
          <cell r="E185">
            <v>0</v>
          </cell>
          <cell r="F185">
            <v>0</v>
          </cell>
        </row>
        <row r="186">
          <cell r="B186">
            <v>2013304</v>
          </cell>
          <cell r="C186" t="str">
            <v>宣传管理</v>
          </cell>
        </row>
        <row r="186">
          <cell r="E186">
            <v>157</v>
          </cell>
          <cell r="F186">
            <v>-94</v>
          </cell>
        </row>
        <row r="187">
          <cell r="B187">
            <v>2013350</v>
          </cell>
          <cell r="C187" t="str">
            <v>事业运行</v>
          </cell>
          <cell r="D187">
            <v>33</v>
          </cell>
          <cell r="E187">
            <v>81</v>
          </cell>
          <cell r="F187">
            <v>105</v>
          </cell>
        </row>
        <row r="188">
          <cell r="B188">
            <v>2013399</v>
          </cell>
          <cell r="C188" t="str">
            <v>其他宣传事务支出</v>
          </cell>
        </row>
        <row r="188">
          <cell r="E188">
            <v>84</v>
          </cell>
          <cell r="F188">
            <v>84</v>
          </cell>
        </row>
        <row r="189">
          <cell r="B189">
            <v>20134</v>
          </cell>
          <cell r="C189" t="str">
            <v>统战事务</v>
          </cell>
          <cell r="D189">
            <v>383</v>
          </cell>
          <cell r="E189">
            <v>256</v>
          </cell>
          <cell r="F189">
            <v>713</v>
          </cell>
        </row>
        <row r="190">
          <cell r="B190">
            <v>2013401</v>
          </cell>
          <cell r="C190" t="str">
            <v>行政运行</v>
          </cell>
          <cell r="D190">
            <v>168</v>
          </cell>
          <cell r="E190">
            <v>155</v>
          </cell>
          <cell r="F190">
            <v>152</v>
          </cell>
        </row>
        <row r="191">
          <cell r="B191">
            <v>2013402</v>
          </cell>
          <cell r="C191" t="str">
            <v>一般行政管理事务</v>
          </cell>
        </row>
        <row r="191">
          <cell r="E191">
            <v>1</v>
          </cell>
          <cell r="F191">
            <v>1</v>
          </cell>
        </row>
        <row r="192">
          <cell r="B192">
            <v>2013403</v>
          </cell>
          <cell r="C192" t="str">
            <v>机关服务</v>
          </cell>
        </row>
        <row r="192">
          <cell r="E192">
            <v>0</v>
          </cell>
          <cell r="F192">
            <v>0</v>
          </cell>
        </row>
        <row r="193">
          <cell r="B193">
            <v>2013404</v>
          </cell>
          <cell r="C193" t="str">
            <v>宗教事务</v>
          </cell>
          <cell r="D193">
            <v>183</v>
          </cell>
          <cell r="E193">
            <v>27</v>
          </cell>
          <cell r="F193">
            <v>482</v>
          </cell>
        </row>
        <row r="194">
          <cell r="B194">
            <v>2013405</v>
          </cell>
          <cell r="C194" t="str">
            <v>华侨事务</v>
          </cell>
        </row>
        <row r="194">
          <cell r="E194">
            <v>0</v>
          </cell>
          <cell r="F194">
            <v>5</v>
          </cell>
        </row>
        <row r="195">
          <cell r="B195">
            <v>2013450</v>
          </cell>
          <cell r="C195" t="str">
            <v>事业运行</v>
          </cell>
        </row>
        <row r="195">
          <cell r="E195">
            <v>0</v>
          </cell>
          <cell r="F195">
            <v>23</v>
          </cell>
        </row>
        <row r="196">
          <cell r="B196">
            <v>2013499</v>
          </cell>
          <cell r="C196" t="str">
            <v>其他统战事务支出</v>
          </cell>
          <cell r="D196">
            <v>32</v>
          </cell>
          <cell r="E196">
            <v>73</v>
          </cell>
          <cell r="F196">
            <v>50</v>
          </cell>
        </row>
        <row r="197">
          <cell r="B197">
            <v>20135</v>
          </cell>
          <cell r="C197" t="str">
            <v>对外联络事务</v>
          </cell>
          <cell r="D197">
            <v>0</v>
          </cell>
          <cell r="E197">
            <v>0</v>
          </cell>
          <cell r="F197">
            <v>0</v>
          </cell>
        </row>
        <row r="198">
          <cell r="B198">
            <v>2013501</v>
          </cell>
          <cell r="C198" t="str">
            <v>行政运行</v>
          </cell>
        </row>
        <row r="198">
          <cell r="E198">
            <v>0</v>
          </cell>
          <cell r="F198">
            <v>0</v>
          </cell>
        </row>
        <row r="199">
          <cell r="B199">
            <v>2013502</v>
          </cell>
          <cell r="C199" t="str">
            <v>一般行政管理事务</v>
          </cell>
        </row>
        <row r="199">
          <cell r="E199">
            <v>0</v>
          </cell>
          <cell r="F199">
            <v>0</v>
          </cell>
        </row>
        <row r="200">
          <cell r="B200">
            <v>2013503</v>
          </cell>
          <cell r="C200" t="str">
            <v>机关服务</v>
          </cell>
        </row>
        <row r="200">
          <cell r="E200">
            <v>0</v>
          </cell>
          <cell r="F200">
            <v>0</v>
          </cell>
        </row>
        <row r="201">
          <cell r="B201">
            <v>2013550</v>
          </cell>
          <cell r="C201" t="str">
            <v>事业运行</v>
          </cell>
        </row>
        <row r="201">
          <cell r="E201">
            <v>0</v>
          </cell>
          <cell r="F201">
            <v>0</v>
          </cell>
        </row>
        <row r="202">
          <cell r="B202">
            <v>2013599</v>
          </cell>
          <cell r="C202" t="str">
            <v>其他对外联络事务支出</v>
          </cell>
        </row>
        <row r="202">
          <cell r="E202">
            <v>0</v>
          </cell>
          <cell r="F202">
            <v>0</v>
          </cell>
        </row>
        <row r="203">
          <cell r="B203">
            <v>20136</v>
          </cell>
          <cell r="C203" t="str">
            <v>其他共产党事务支出</v>
          </cell>
          <cell r="D203">
            <v>107</v>
          </cell>
          <cell r="E203">
            <v>132</v>
          </cell>
          <cell r="F203">
            <v>134</v>
          </cell>
        </row>
        <row r="204">
          <cell r="B204">
            <v>2013601</v>
          </cell>
          <cell r="C204" t="str">
            <v>行政运行</v>
          </cell>
        </row>
        <row r="204">
          <cell r="E204">
            <v>0</v>
          </cell>
          <cell r="F204">
            <v>0</v>
          </cell>
        </row>
        <row r="205">
          <cell r="B205">
            <v>2013602</v>
          </cell>
          <cell r="C205" t="str">
            <v>一般行政管理事务</v>
          </cell>
          <cell r="D205">
            <v>1</v>
          </cell>
          <cell r="E205">
            <v>21</v>
          </cell>
          <cell r="F205">
            <v>21</v>
          </cell>
        </row>
        <row r="206">
          <cell r="B206">
            <v>2013603</v>
          </cell>
          <cell r="C206" t="str">
            <v>机关服务</v>
          </cell>
        </row>
        <row r="206">
          <cell r="E206">
            <v>0</v>
          </cell>
          <cell r="F206">
            <v>0</v>
          </cell>
        </row>
        <row r="207">
          <cell r="B207">
            <v>2013650</v>
          </cell>
          <cell r="C207" t="str">
            <v>事业运行</v>
          </cell>
          <cell r="D207">
            <v>94</v>
          </cell>
          <cell r="E207">
            <v>101</v>
          </cell>
          <cell r="F207">
            <v>110</v>
          </cell>
        </row>
        <row r="208">
          <cell r="B208">
            <v>2013699</v>
          </cell>
          <cell r="C208" t="str">
            <v>其他共产党事务支出</v>
          </cell>
          <cell r="D208">
            <v>12</v>
          </cell>
          <cell r="E208">
            <v>10</v>
          </cell>
          <cell r="F208">
            <v>3</v>
          </cell>
        </row>
        <row r="209">
          <cell r="B209">
            <v>20137</v>
          </cell>
          <cell r="C209" t="str">
            <v>网信事务</v>
          </cell>
          <cell r="D209">
            <v>0</v>
          </cell>
          <cell r="E209">
            <v>0</v>
          </cell>
          <cell r="F209">
            <v>0</v>
          </cell>
        </row>
        <row r="210">
          <cell r="B210">
            <v>2013701</v>
          </cell>
          <cell r="C210" t="str">
            <v>行政运行</v>
          </cell>
        </row>
        <row r="210">
          <cell r="E210">
            <v>0</v>
          </cell>
          <cell r="F210">
            <v>0</v>
          </cell>
        </row>
        <row r="211">
          <cell r="B211">
            <v>2013702</v>
          </cell>
          <cell r="C211" t="str">
            <v>一般行政管理事务</v>
          </cell>
        </row>
        <row r="211">
          <cell r="E211">
            <v>0</v>
          </cell>
          <cell r="F211">
            <v>0</v>
          </cell>
        </row>
        <row r="212">
          <cell r="B212">
            <v>2013703</v>
          </cell>
          <cell r="C212" t="str">
            <v>机关服务</v>
          </cell>
        </row>
        <row r="212">
          <cell r="E212">
            <v>0</v>
          </cell>
          <cell r="F212">
            <v>0</v>
          </cell>
        </row>
        <row r="213">
          <cell r="B213">
            <v>2013704</v>
          </cell>
          <cell r="C213" t="str">
            <v>信息安全事务</v>
          </cell>
        </row>
        <row r="213">
          <cell r="E213">
            <v>0</v>
          </cell>
          <cell r="F213">
            <v>0</v>
          </cell>
        </row>
        <row r="214">
          <cell r="B214">
            <v>2013750</v>
          </cell>
          <cell r="C214" t="str">
            <v>事业运行</v>
          </cell>
        </row>
        <row r="214">
          <cell r="E214">
            <v>0</v>
          </cell>
          <cell r="F214">
            <v>0</v>
          </cell>
        </row>
        <row r="215">
          <cell r="B215">
            <v>2013799</v>
          </cell>
          <cell r="C215" t="str">
            <v>其他网信事务支出</v>
          </cell>
        </row>
        <row r="215">
          <cell r="E215">
            <v>0</v>
          </cell>
          <cell r="F215">
            <v>0</v>
          </cell>
        </row>
        <row r="216">
          <cell r="B216">
            <v>20138</v>
          </cell>
          <cell r="C216" t="str">
            <v>市场监督管理事务</v>
          </cell>
          <cell r="D216">
            <v>1088</v>
          </cell>
          <cell r="E216">
            <v>1106</v>
          </cell>
          <cell r="F216">
            <v>1112</v>
          </cell>
        </row>
        <row r="217">
          <cell r="B217">
            <v>2013801</v>
          </cell>
          <cell r="C217" t="str">
            <v>行政运行</v>
          </cell>
          <cell r="D217">
            <v>930</v>
          </cell>
          <cell r="E217">
            <v>888</v>
          </cell>
          <cell r="F217">
            <v>912</v>
          </cell>
        </row>
        <row r="218">
          <cell r="B218">
            <v>2013802</v>
          </cell>
          <cell r="C218" t="str">
            <v>一般行政管理事务</v>
          </cell>
        </row>
        <row r="218">
          <cell r="E218">
            <v>0</v>
          </cell>
          <cell r="F218">
            <v>0</v>
          </cell>
        </row>
        <row r="219">
          <cell r="B219">
            <v>2013803</v>
          </cell>
          <cell r="C219" t="str">
            <v>机关服务</v>
          </cell>
        </row>
        <row r="219">
          <cell r="E219">
            <v>0</v>
          </cell>
          <cell r="F219">
            <v>0</v>
          </cell>
        </row>
        <row r="220">
          <cell r="B220">
            <v>2013804</v>
          </cell>
          <cell r="C220" t="str">
            <v>市场主体管理</v>
          </cell>
          <cell r="D220">
            <v>11</v>
          </cell>
          <cell r="E220">
            <v>20</v>
          </cell>
          <cell r="F220">
            <v>20</v>
          </cell>
        </row>
        <row r="221">
          <cell r="B221">
            <v>2013805</v>
          </cell>
          <cell r="C221" t="str">
            <v>市场秩序执法</v>
          </cell>
        </row>
        <row r="221">
          <cell r="E221">
            <v>5</v>
          </cell>
          <cell r="F221">
            <v>5</v>
          </cell>
        </row>
        <row r="222">
          <cell r="B222">
            <v>2013808</v>
          </cell>
          <cell r="C222" t="str">
            <v>信息化建设</v>
          </cell>
        </row>
        <row r="222">
          <cell r="E222">
            <v>0</v>
          </cell>
          <cell r="F222">
            <v>0</v>
          </cell>
        </row>
        <row r="223">
          <cell r="B223">
            <v>2013810</v>
          </cell>
          <cell r="C223" t="str">
            <v>质量基础</v>
          </cell>
        </row>
        <row r="223">
          <cell r="E223">
            <v>11</v>
          </cell>
          <cell r="F223">
            <v>-5</v>
          </cell>
        </row>
        <row r="224">
          <cell r="B224">
            <v>2013812</v>
          </cell>
          <cell r="C224" t="str">
            <v>药品事务</v>
          </cell>
          <cell r="D224">
            <v>1</v>
          </cell>
          <cell r="E224">
            <v>3</v>
          </cell>
          <cell r="F224">
            <v>3</v>
          </cell>
        </row>
        <row r="225">
          <cell r="B225">
            <v>2013813</v>
          </cell>
          <cell r="C225" t="str">
            <v>医疗器械事务</v>
          </cell>
        </row>
        <row r="225">
          <cell r="E225">
            <v>0</v>
          </cell>
          <cell r="F225">
            <v>0</v>
          </cell>
        </row>
        <row r="226">
          <cell r="B226">
            <v>2013814</v>
          </cell>
          <cell r="C226" t="str">
            <v>化妆品事务</v>
          </cell>
        </row>
        <row r="226">
          <cell r="E226">
            <v>0</v>
          </cell>
          <cell r="F226">
            <v>0</v>
          </cell>
        </row>
        <row r="227">
          <cell r="B227">
            <v>2013815</v>
          </cell>
          <cell r="C227" t="str">
            <v>质量安全监管</v>
          </cell>
          <cell r="D227">
            <v>7</v>
          </cell>
          <cell r="E227">
            <v>9</v>
          </cell>
          <cell r="F227">
            <v>9</v>
          </cell>
        </row>
        <row r="228">
          <cell r="B228">
            <v>2013816</v>
          </cell>
          <cell r="C228" t="str">
            <v>食品安全监管</v>
          </cell>
        </row>
        <row r="228">
          <cell r="E228">
            <v>29</v>
          </cell>
          <cell r="F228">
            <v>27</v>
          </cell>
        </row>
        <row r="229">
          <cell r="B229">
            <v>2013850</v>
          </cell>
          <cell r="C229" t="str">
            <v>事业运行</v>
          </cell>
          <cell r="D229">
            <v>139</v>
          </cell>
          <cell r="E229">
            <v>136</v>
          </cell>
          <cell r="F229">
            <v>136</v>
          </cell>
        </row>
        <row r="230">
          <cell r="B230">
            <v>2013899</v>
          </cell>
          <cell r="C230" t="str">
            <v>其他市场监督管理事务</v>
          </cell>
        </row>
        <row r="230">
          <cell r="E230">
            <v>5</v>
          </cell>
          <cell r="F230">
            <v>5</v>
          </cell>
        </row>
        <row r="231">
          <cell r="B231">
            <v>20199</v>
          </cell>
          <cell r="C231" t="str">
            <v>其他一般公共服务支出</v>
          </cell>
          <cell r="D231">
            <v>157</v>
          </cell>
          <cell r="E231">
            <v>6548</v>
          </cell>
          <cell r="F231">
            <v>14736</v>
          </cell>
        </row>
        <row r="232">
          <cell r="B232">
            <v>2019901</v>
          </cell>
          <cell r="C232" t="str">
            <v>国家赔偿费用支出</v>
          </cell>
        </row>
        <row r="232">
          <cell r="E232">
            <v>0</v>
          </cell>
          <cell r="F232">
            <v>0</v>
          </cell>
        </row>
        <row r="233">
          <cell r="B233">
            <v>2019999</v>
          </cell>
          <cell r="C233" t="str">
            <v>其他一般公共服务支出</v>
          </cell>
          <cell r="D233">
            <v>157</v>
          </cell>
          <cell r="E233">
            <v>6548</v>
          </cell>
          <cell r="F233">
            <v>14736</v>
          </cell>
        </row>
        <row r="234">
          <cell r="B234">
            <v>202</v>
          </cell>
          <cell r="C234" t="str">
            <v>二、外交支出</v>
          </cell>
          <cell r="D234">
            <v>0</v>
          </cell>
          <cell r="E234">
            <v>0</v>
          </cell>
          <cell r="F234">
            <v>0</v>
          </cell>
        </row>
        <row r="235">
          <cell r="B235">
            <v>20205</v>
          </cell>
          <cell r="C235" t="str">
            <v>对外合作与交流</v>
          </cell>
        </row>
        <row r="236">
          <cell r="B236">
            <v>20299</v>
          </cell>
          <cell r="C236" t="str">
            <v>其他外交支出</v>
          </cell>
        </row>
        <row r="237">
          <cell r="B237">
            <v>203</v>
          </cell>
          <cell r="C237" t="str">
            <v>三、国防支出</v>
          </cell>
          <cell r="D237">
            <v>177</v>
          </cell>
          <cell r="E237">
            <v>142</v>
          </cell>
          <cell r="F237">
            <v>200</v>
          </cell>
        </row>
        <row r="238">
          <cell r="B238">
            <v>20301</v>
          </cell>
          <cell r="C238" t="str">
            <v>军费★</v>
          </cell>
          <cell r="D238">
            <v>0</v>
          </cell>
          <cell r="E238">
            <v>0</v>
          </cell>
          <cell r="F238">
            <v>0</v>
          </cell>
        </row>
        <row r="239">
          <cell r="B239">
            <v>2030101</v>
          </cell>
          <cell r="C239" t="str">
            <v>现役部队</v>
          </cell>
        </row>
        <row r="239">
          <cell r="E239">
            <v>0</v>
          </cell>
          <cell r="F239">
            <v>0</v>
          </cell>
        </row>
        <row r="240">
          <cell r="B240">
            <v>2030102</v>
          </cell>
          <cell r="C240" t="str">
            <v>预备役部队●</v>
          </cell>
        </row>
        <row r="240">
          <cell r="E240">
            <v>0</v>
          </cell>
        </row>
        <row r="241">
          <cell r="B241">
            <v>2030199</v>
          </cell>
          <cell r="C241" t="str">
            <v>其他军费支出●</v>
          </cell>
        </row>
        <row r="241">
          <cell r="E241">
            <v>0</v>
          </cell>
        </row>
        <row r="242">
          <cell r="B242">
            <v>20304</v>
          </cell>
          <cell r="C242" t="str">
            <v>国防科研事业</v>
          </cell>
          <cell r="D242">
            <v>0</v>
          </cell>
          <cell r="E242">
            <v>0</v>
          </cell>
          <cell r="F242">
            <v>0</v>
          </cell>
        </row>
        <row r="243">
          <cell r="B243">
            <v>2030401</v>
          </cell>
          <cell r="C243" t="str">
            <v>国防科研事业</v>
          </cell>
        </row>
        <row r="243">
          <cell r="E243">
            <v>0</v>
          </cell>
          <cell r="F243">
            <v>0</v>
          </cell>
        </row>
        <row r="244">
          <cell r="B244">
            <v>20305</v>
          </cell>
          <cell r="C244" t="str">
            <v>专项工程</v>
          </cell>
          <cell r="D244">
            <v>0</v>
          </cell>
          <cell r="E244">
            <v>0</v>
          </cell>
          <cell r="F244">
            <v>0</v>
          </cell>
        </row>
        <row r="245">
          <cell r="B245">
            <v>2030501</v>
          </cell>
          <cell r="C245" t="str">
            <v>专项工程</v>
          </cell>
        </row>
        <row r="245">
          <cell r="E245">
            <v>0</v>
          </cell>
          <cell r="F245">
            <v>0</v>
          </cell>
        </row>
        <row r="246">
          <cell r="B246">
            <v>20306</v>
          </cell>
          <cell r="C246" t="str">
            <v>国防动员</v>
          </cell>
          <cell r="D246">
            <v>177</v>
          </cell>
          <cell r="E246">
            <v>142</v>
          </cell>
          <cell r="F246">
            <v>200</v>
          </cell>
        </row>
        <row r="247">
          <cell r="B247">
            <v>2030601</v>
          </cell>
          <cell r="C247" t="str">
            <v>兵役征集</v>
          </cell>
          <cell r="D247">
            <v>68</v>
          </cell>
          <cell r="E247">
            <v>73</v>
          </cell>
          <cell r="F247">
            <v>84</v>
          </cell>
        </row>
        <row r="248">
          <cell r="B248">
            <v>2030602</v>
          </cell>
          <cell r="C248" t="str">
            <v>经济动员</v>
          </cell>
        </row>
        <row r="248">
          <cell r="E248">
            <v>0</v>
          </cell>
          <cell r="F248">
            <v>0</v>
          </cell>
        </row>
        <row r="249">
          <cell r="B249">
            <v>2030603</v>
          </cell>
          <cell r="C249" t="str">
            <v>人民防空</v>
          </cell>
        </row>
        <row r="249">
          <cell r="E249">
            <v>0</v>
          </cell>
          <cell r="F249">
            <v>0</v>
          </cell>
        </row>
        <row r="250">
          <cell r="B250">
            <v>2030604</v>
          </cell>
          <cell r="C250" t="str">
            <v>交通战备</v>
          </cell>
        </row>
        <row r="250">
          <cell r="E250">
            <v>0</v>
          </cell>
          <cell r="F250">
            <v>0</v>
          </cell>
        </row>
        <row r="251">
          <cell r="B251">
            <v>2030605</v>
          </cell>
          <cell r="C251" t="str">
            <v>国防教育◆</v>
          </cell>
          <cell r="D251">
            <v>9</v>
          </cell>
          <cell r="E251">
            <v>0</v>
          </cell>
          <cell r="F251">
            <v>0</v>
          </cell>
        </row>
        <row r="252">
          <cell r="B252">
            <v>2030606</v>
          </cell>
          <cell r="C252" t="str">
            <v>预备役部队◆</v>
          </cell>
        </row>
        <row r="252">
          <cell r="E252">
            <v>0</v>
          </cell>
          <cell r="F252">
            <v>0</v>
          </cell>
        </row>
        <row r="253">
          <cell r="B253">
            <v>2030607</v>
          </cell>
          <cell r="C253" t="str">
            <v>民兵</v>
          </cell>
          <cell r="D253">
            <v>91</v>
          </cell>
          <cell r="E253">
            <v>47</v>
          </cell>
          <cell r="F253">
            <v>94</v>
          </cell>
        </row>
        <row r="254">
          <cell r="B254">
            <v>2030608</v>
          </cell>
          <cell r="C254" t="str">
            <v>边海防</v>
          </cell>
        </row>
        <row r="254">
          <cell r="E254">
            <v>0</v>
          </cell>
          <cell r="F254">
            <v>0</v>
          </cell>
        </row>
        <row r="255">
          <cell r="B255">
            <v>2030699</v>
          </cell>
          <cell r="C255" t="str">
            <v>其他国防动员支出</v>
          </cell>
          <cell r="D255">
            <v>9</v>
          </cell>
          <cell r="E255">
            <v>22</v>
          </cell>
          <cell r="F255">
            <v>22</v>
          </cell>
        </row>
        <row r="256">
          <cell r="B256">
            <v>20399</v>
          </cell>
          <cell r="C256" t="str">
            <v>其他国防支出</v>
          </cell>
          <cell r="D256">
            <v>0</v>
          </cell>
          <cell r="E256">
            <v>0</v>
          </cell>
          <cell r="F256">
            <v>0</v>
          </cell>
        </row>
        <row r="257">
          <cell r="B257">
            <v>2039999</v>
          </cell>
          <cell r="C257" t="str">
            <v>其他国防支出</v>
          </cell>
        </row>
        <row r="257">
          <cell r="E257">
            <v>0</v>
          </cell>
          <cell r="F257">
            <v>0</v>
          </cell>
        </row>
        <row r="258">
          <cell r="B258">
            <v>204</v>
          </cell>
          <cell r="C258" t="str">
            <v>四、公共安全支出</v>
          </cell>
          <cell r="D258">
            <v>8891</v>
          </cell>
          <cell r="E258">
            <v>8992</v>
          </cell>
          <cell r="F258">
            <v>9677</v>
          </cell>
        </row>
        <row r="259">
          <cell r="B259">
            <v>20401</v>
          </cell>
          <cell r="C259" t="str">
            <v>武装警察部队</v>
          </cell>
          <cell r="D259">
            <v>22</v>
          </cell>
          <cell r="E259">
            <v>22</v>
          </cell>
          <cell r="F259">
            <v>7</v>
          </cell>
        </row>
        <row r="260">
          <cell r="B260">
            <v>2040101</v>
          </cell>
          <cell r="C260" t="str">
            <v>武装警察部队</v>
          </cell>
        </row>
        <row r="260">
          <cell r="E260">
            <v>0</v>
          </cell>
          <cell r="F260">
            <v>0</v>
          </cell>
        </row>
        <row r="261">
          <cell r="B261">
            <v>2040199</v>
          </cell>
          <cell r="C261" t="str">
            <v>其他武装警察部队支出</v>
          </cell>
          <cell r="D261">
            <v>22</v>
          </cell>
          <cell r="E261">
            <v>22</v>
          </cell>
          <cell r="F261">
            <v>7</v>
          </cell>
        </row>
        <row r="262">
          <cell r="B262">
            <v>20402</v>
          </cell>
          <cell r="C262" t="str">
            <v>公安</v>
          </cell>
          <cell r="D262">
            <v>7923</v>
          </cell>
          <cell r="E262">
            <v>7756</v>
          </cell>
          <cell r="F262">
            <v>8396</v>
          </cell>
        </row>
        <row r="263">
          <cell r="B263">
            <v>2040201</v>
          </cell>
          <cell r="C263" t="str">
            <v>行政运行</v>
          </cell>
          <cell r="D263">
            <v>6768</v>
          </cell>
          <cell r="E263">
            <v>6541</v>
          </cell>
          <cell r="F263">
            <v>6657</v>
          </cell>
        </row>
        <row r="264">
          <cell r="B264">
            <v>2040202</v>
          </cell>
          <cell r="C264" t="str">
            <v>一般行政管理事务</v>
          </cell>
          <cell r="D264">
            <v>641</v>
          </cell>
          <cell r="E264">
            <v>846</v>
          </cell>
          <cell r="F264">
            <v>784</v>
          </cell>
        </row>
        <row r="265">
          <cell r="B265">
            <v>2040203</v>
          </cell>
          <cell r="C265" t="str">
            <v>机关服务</v>
          </cell>
        </row>
        <row r="265">
          <cell r="E265">
            <v>0</v>
          </cell>
          <cell r="F265">
            <v>0</v>
          </cell>
        </row>
        <row r="266">
          <cell r="B266">
            <v>2040219</v>
          </cell>
          <cell r="C266" t="str">
            <v>信息化建设</v>
          </cell>
        </row>
        <row r="266">
          <cell r="E266">
            <v>0</v>
          </cell>
          <cell r="F266">
            <v>0</v>
          </cell>
        </row>
        <row r="267">
          <cell r="B267">
            <v>2040220</v>
          </cell>
          <cell r="C267" t="str">
            <v>执法办案</v>
          </cell>
          <cell r="D267">
            <v>116</v>
          </cell>
          <cell r="E267">
            <v>128</v>
          </cell>
          <cell r="F267">
            <v>123</v>
          </cell>
        </row>
        <row r="268">
          <cell r="B268">
            <v>2040221</v>
          </cell>
          <cell r="C268" t="str">
            <v>特别业务</v>
          </cell>
        </row>
        <row r="268">
          <cell r="E268">
            <v>0</v>
          </cell>
          <cell r="F268">
            <v>0</v>
          </cell>
        </row>
        <row r="269">
          <cell r="B269">
            <v>2040222</v>
          </cell>
          <cell r="C269" t="str">
            <v>特勤业务</v>
          </cell>
        </row>
        <row r="269">
          <cell r="E269">
            <v>0</v>
          </cell>
          <cell r="F269">
            <v>0</v>
          </cell>
        </row>
        <row r="270">
          <cell r="B270">
            <v>2040223</v>
          </cell>
          <cell r="C270" t="str">
            <v>移民事务</v>
          </cell>
        </row>
        <row r="270">
          <cell r="E270">
            <v>0</v>
          </cell>
          <cell r="F270">
            <v>0</v>
          </cell>
        </row>
        <row r="271">
          <cell r="B271">
            <v>2040250</v>
          </cell>
          <cell r="C271" t="str">
            <v>事业运行</v>
          </cell>
        </row>
        <row r="271">
          <cell r="E271">
            <v>0</v>
          </cell>
          <cell r="F271">
            <v>0</v>
          </cell>
        </row>
        <row r="272">
          <cell r="B272">
            <v>2040299</v>
          </cell>
          <cell r="C272" t="str">
            <v>其他公安支出</v>
          </cell>
          <cell r="D272">
            <v>398</v>
          </cell>
          <cell r="E272">
            <v>241</v>
          </cell>
          <cell r="F272">
            <v>832</v>
          </cell>
        </row>
        <row r="273">
          <cell r="B273">
            <v>20403</v>
          </cell>
          <cell r="C273" t="str">
            <v>国家安全</v>
          </cell>
          <cell r="D273">
            <v>0</v>
          </cell>
          <cell r="E273">
            <v>0</v>
          </cell>
          <cell r="F273">
            <v>0</v>
          </cell>
        </row>
        <row r="274">
          <cell r="B274">
            <v>2040301</v>
          </cell>
          <cell r="C274" t="str">
            <v>行政运行</v>
          </cell>
        </row>
        <row r="274">
          <cell r="E274">
            <v>0</v>
          </cell>
          <cell r="F274">
            <v>0</v>
          </cell>
        </row>
        <row r="275">
          <cell r="B275">
            <v>2040302</v>
          </cell>
          <cell r="C275" t="str">
            <v>一般行政管理事务</v>
          </cell>
        </row>
        <row r="275">
          <cell r="E275">
            <v>0</v>
          </cell>
          <cell r="F275">
            <v>0</v>
          </cell>
        </row>
        <row r="276">
          <cell r="B276">
            <v>2040303</v>
          </cell>
          <cell r="C276" t="str">
            <v>机关服务</v>
          </cell>
        </row>
        <row r="276">
          <cell r="E276">
            <v>0</v>
          </cell>
          <cell r="F276">
            <v>0</v>
          </cell>
        </row>
        <row r="277">
          <cell r="B277">
            <v>2040304</v>
          </cell>
          <cell r="C277" t="str">
            <v>安全业务</v>
          </cell>
        </row>
        <row r="277">
          <cell r="E277">
            <v>0</v>
          </cell>
          <cell r="F277">
            <v>0</v>
          </cell>
        </row>
        <row r="278">
          <cell r="B278">
            <v>2040350</v>
          </cell>
          <cell r="C278" t="str">
            <v>事业运行</v>
          </cell>
        </row>
        <row r="278">
          <cell r="E278">
            <v>0</v>
          </cell>
          <cell r="F278">
            <v>0</v>
          </cell>
        </row>
        <row r="279">
          <cell r="B279">
            <v>2040399</v>
          </cell>
          <cell r="C279" t="str">
            <v>其他国家安全支出</v>
          </cell>
        </row>
        <row r="279">
          <cell r="E279">
            <v>0</v>
          </cell>
          <cell r="F279">
            <v>0</v>
          </cell>
        </row>
        <row r="280">
          <cell r="B280">
            <v>20404</v>
          </cell>
          <cell r="C280" t="str">
            <v>检察</v>
          </cell>
          <cell r="D280">
            <v>119</v>
          </cell>
          <cell r="E280">
            <v>80</v>
          </cell>
          <cell r="F280">
            <v>80</v>
          </cell>
        </row>
        <row r="281">
          <cell r="B281">
            <v>2040401</v>
          </cell>
          <cell r="C281" t="str">
            <v>行政运行</v>
          </cell>
          <cell r="D281">
            <v>119</v>
          </cell>
          <cell r="E281">
            <v>80</v>
          </cell>
          <cell r="F281">
            <v>80</v>
          </cell>
        </row>
        <row r="282">
          <cell r="B282">
            <v>2040402</v>
          </cell>
          <cell r="C282" t="str">
            <v>一般行政管理事务</v>
          </cell>
        </row>
        <row r="282">
          <cell r="E282">
            <v>0</v>
          </cell>
          <cell r="F282">
            <v>0</v>
          </cell>
        </row>
        <row r="283">
          <cell r="B283">
            <v>2040403</v>
          </cell>
          <cell r="C283" t="str">
            <v>机关服务</v>
          </cell>
        </row>
        <row r="283">
          <cell r="E283">
            <v>0</v>
          </cell>
          <cell r="F283">
            <v>0</v>
          </cell>
        </row>
        <row r="284">
          <cell r="B284">
            <v>2040409</v>
          </cell>
          <cell r="C284" t="str">
            <v>“两房”建设</v>
          </cell>
        </row>
        <row r="284">
          <cell r="E284">
            <v>0</v>
          </cell>
          <cell r="F284">
            <v>0</v>
          </cell>
        </row>
        <row r="285">
          <cell r="B285">
            <v>2040410</v>
          </cell>
          <cell r="C285" t="str">
            <v>检察监督</v>
          </cell>
        </row>
        <row r="285">
          <cell r="E285">
            <v>0</v>
          </cell>
          <cell r="F285">
            <v>0</v>
          </cell>
        </row>
        <row r="286">
          <cell r="B286">
            <v>2040450</v>
          </cell>
          <cell r="C286" t="str">
            <v>事业运行</v>
          </cell>
        </row>
        <row r="286">
          <cell r="E286">
            <v>0</v>
          </cell>
          <cell r="F286">
            <v>0</v>
          </cell>
        </row>
        <row r="287">
          <cell r="B287">
            <v>2040499</v>
          </cell>
          <cell r="C287" t="str">
            <v>其他检察支出</v>
          </cell>
        </row>
        <row r="287">
          <cell r="E287">
            <v>0</v>
          </cell>
          <cell r="F287">
            <v>0</v>
          </cell>
        </row>
        <row r="288">
          <cell r="B288">
            <v>20405</v>
          </cell>
          <cell r="C288" t="str">
            <v>法院</v>
          </cell>
          <cell r="D288">
            <v>157</v>
          </cell>
          <cell r="E288">
            <v>163</v>
          </cell>
          <cell r="F288">
            <v>163</v>
          </cell>
        </row>
        <row r="289">
          <cell r="B289">
            <v>2040501</v>
          </cell>
          <cell r="C289" t="str">
            <v>行政运行</v>
          </cell>
          <cell r="D289">
            <v>122</v>
          </cell>
          <cell r="E289">
            <v>131</v>
          </cell>
          <cell r="F289">
            <v>131</v>
          </cell>
        </row>
        <row r="290">
          <cell r="B290">
            <v>2040502</v>
          </cell>
          <cell r="C290" t="str">
            <v>一般行政管理事务</v>
          </cell>
        </row>
        <row r="290">
          <cell r="E290">
            <v>20</v>
          </cell>
          <cell r="F290">
            <v>0</v>
          </cell>
        </row>
        <row r="291">
          <cell r="B291">
            <v>2040503</v>
          </cell>
          <cell r="C291" t="str">
            <v>机关服务</v>
          </cell>
        </row>
        <row r="291">
          <cell r="E291">
            <v>0</v>
          </cell>
          <cell r="F291">
            <v>0</v>
          </cell>
        </row>
        <row r="292">
          <cell r="B292">
            <v>2040504</v>
          </cell>
          <cell r="C292" t="str">
            <v>案件审判</v>
          </cell>
        </row>
        <row r="292">
          <cell r="E292">
            <v>0</v>
          </cell>
          <cell r="F292">
            <v>0</v>
          </cell>
        </row>
        <row r="293">
          <cell r="B293">
            <v>2040505</v>
          </cell>
          <cell r="C293" t="str">
            <v>案件执行</v>
          </cell>
        </row>
        <row r="293">
          <cell r="E293">
            <v>0</v>
          </cell>
          <cell r="F293">
            <v>0</v>
          </cell>
        </row>
        <row r="294">
          <cell r="B294">
            <v>2040506</v>
          </cell>
          <cell r="C294" t="str">
            <v>“两庭”建设</v>
          </cell>
        </row>
        <row r="294">
          <cell r="E294">
            <v>0</v>
          </cell>
          <cell r="F294">
            <v>0</v>
          </cell>
        </row>
        <row r="295">
          <cell r="B295">
            <v>2040550</v>
          </cell>
          <cell r="C295" t="str">
            <v>事业运行</v>
          </cell>
        </row>
        <row r="295">
          <cell r="E295">
            <v>0</v>
          </cell>
          <cell r="F295">
            <v>0</v>
          </cell>
        </row>
        <row r="296">
          <cell r="B296">
            <v>2040599</v>
          </cell>
          <cell r="C296" t="str">
            <v>其他法院支出</v>
          </cell>
          <cell r="D296">
            <v>35</v>
          </cell>
          <cell r="E296">
            <v>12</v>
          </cell>
          <cell r="F296">
            <v>32</v>
          </cell>
        </row>
        <row r="297">
          <cell r="B297">
            <v>20406</v>
          </cell>
          <cell r="C297" t="str">
            <v>司法</v>
          </cell>
          <cell r="D297">
            <v>517</v>
          </cell>
          <cell r="E297">
            <v>691</v>
          </cell>
          <cell r="F297">
            <v>677</v>
          </cell>
        </row>
        <row r="298">
          <cell r="B298">
            <v>2040601</v>
          </cell>
          <cell r="C298" t="str">
            <v>行政运行</v>
          </cell>
          <cell r="D298">
            <v>408</v>
          </cell>
          <cell r="E298">
            <v>383</v>
          </cell>
          <cell r="F298">
            <v>406</v>
          </cell>
        </row>
        <row r="299">
          <cell r="B299">
            <v>2040602</v>
          </cell>
          <cell r="C299" t="str">
            <v>一般行政管理事务</v>
          </cell>
          <cell r="D299">
            <v>15</v>
          </cell>
          <cell r="E299">
            <v>23</v>
          </cell>
          <cell r="F299">
            <v>7</v>
          </cell>
        </row>
        <row r="300">
          <cell r="B300">
            <v>2040603</v>
          </cell>
          <cell r="C300" t="str">
            <v>机关服务</v>
          </cell>
        </row>
        <row r="300">
          <cell r="E300">
            <v>0</v>
          </cell>
          <cell r="F300">
            <v>0</v>
          </cell>
        </row>
        <row r="301">
          <cell r="B301">
            <v>2040604</v>
          </cell>
          <cell r="C301" t="str">
            <v>基层司法业务</v>
          </cell>
          <cell r="D301">
            <v>4</v>
          </cell>
          <cell r="E301">
            <v>26</v>
          </cell>
          <cell r="F301">
            <v>21</v>
          </cell>
        </row>
        <row r="302">
          <cell r="B302">
            <v>2040605</v>
          </cell>
          <cell r="C302" t="str">
            <v>普法宣传</v>
          </cell>
          <cell r="D302">
            <v>3</v>
          </cell>
          <cell r="E302">
            <v>28</v>
          </cell>
          <cell r="F302">
            <v>5</v>
          </cell>
        </row>
        <row r="303">
          <cell r="B303">
            <v>2040606</v>
          </cell>
          <cell r="C303" t="str">
            <v>律师管理★</v>
          </cell>
        </row>
        <row r="303">
          <cell r="E303">
            <v>0</v>
          </cell>
          <cell r="F303">
            <v>0</v>
          </cell>
        </row>
        <row r="304">
          <cell r="B304">
            <v>2040607</v>
          </cell>
          <cell r="C304" t="str">
            <v>公共法律服务★</v>
          </cell>
          <cell r="D304">
            <v>41</v>
          </cell>
          <cell r="E304">
            <v>65</v>
          </cell>
          <cell r="F304">
            <v>66</v>
          </cell>
        </row>
        <row r="305">
          <cell r="B305">
            <v>2040608</v>
          </cell>
          <cell r="C305" t="str">
            <v>国家统一法律职业资格考试</v>
          </cell>
        </row>
        <row r="305">
          <cell r="E305">
            <v>0</v>
          </cell>
          <cell r="F305">
            <v>0</v>
          </cell>
        </row>
        <row r="306">
          <cell r="B306">
            <v>2040610</v>
          </cell>
          <cell r="C306" t="str">
            <v>社区矫正</v>
          </cell>
          <cell r="D306">
            <v>20</v>
          </cell>
          <cell r="E306">
            <v>25</v>
          </cell>
          <cell r="F306">
            <v>38</v>
          </cell>
        </row>
        <row r="307">
          <cell r="B307">
            <v>2040612</v>
          </cell>
          <cell r="C307" t="str">
            <v>法治建设★</v>
          </cell>
        </row>
        <row r="307">
          <cell r="E307">
            <v>11</v>
          </cell>
          <cell r="F307">
            <v>18</v>
          </cell>
        </row>
        <row r="308">
          <cell r="B308">
            <v>2040613</v>
          </cell>
          <cell r="C308" t="str">
            <v>信息化建设</v>
          </cell>
        </row>
        <row r="308">
          <cell r="E308">
            <v>0</v>
          </cell>
          <cell r="F308">
            <v>0</v>
          </cell>
        </row>
        <row r="309">
          <cell r="B309">
            <v>2040650</v>
          </cell>
          <cell r="C309" t="str">
            <v>事业运行</v>
          </cell>
        </row>
        <row r="309">
          <cell r="E309">
            <v>0</v>
          </cell>
          <cell r="F309">
            <v>0</v>
          </cell>
        </row>
        <row r="310">
          <cell r="B310">
            <v>2040699</v>
          </cell>
          <cell r="C310" t="str">
            <v>其他司法支出</v>
          </cell>
          <cell r="D310">
            <v>26</v>
          </cell>
          <cell r="E310">
            <v>130</v>
          </cell>
          <cell r="F310">
            <v>116</v>
          </cell>
        </row>
        <row r="311">
          <cell r="B311">
            <v>20407</v>
          </cell>
          <cell r="C311" t="str">
            <v>监狱</v>
          </cell>
          <cell r="D311">
            <v>0</v>
          </cell>
          <cell r="E311">
            <v>0</v>
          </cell>
          <cell r="F311">
            <v>0</v>
          </cell>
        </row>
        <row r="312">
          <cell r="B312">
            <v>2040701</v>
          </cell>
          <cell r="C312" t="str">
            <v>行政运行</v>
          </cell>
        </row>
        <row r="312">
          <cell r="E312">
            <v>0</v>
          </cell>
          <cell r="F312">
            <v>0</v>
          </cell>
        </row>
        <row r="313">
          <cell r="B313">
            <v>2040702</v>
          </cell>
          <cell r="C313" t="str">
            <v>一般行政管理事务</v>
          </cell>
        </row>
        <row r="313">
          <cell r="E313">
            <v>0</v>
          </cell>
          <cell r="F313">
            <v>0</v>
          </cell>
        </row>
        <row r="314">
          <cell r="B314">
            <v>2040703</v>
          </cell>
          <cell r="C314" t="str">
            <v>机关服务</v>
          </cell>
        </row>
        <row r="314">
          <cell r="E314">
            <v>0</v>
          </cell>
          <cell r="F314">
            <v>0</v>
          </cell>
        </row>
        <row r="315">
          <cell r="B315">
            <v>2040704</v>
          </cell>
          <cell r="C315" t="str">
            <v>罪犯生活及医疗卫生★</v>
          </cell>
        </row>
        <row r="315">
          <cell r="E315">
            <v>0</v>
          </cell>
          <cell r="F315">
            <v>0</v>
          </cell>
        </row>
        <row r="316">
          <cell r="B316">
            <v>2040705</v>
          </cell>
          <cell r="C316" t="str">
            <v>监狱业务及罪犯改造★</v>
          </cell>
        </row>
        <row r="316">
          <cell r="E316">
            <v>0</v>
          </cell>
          <cell r="F316">
            <v>0</v>
          </cell>
        </row>
        <row r="317">
          <cell r="B317">
            <v>2040706</v>
          </cell>
          <cell r="C317" t="str">
            <v>狱政设施建设</v>
          </cell>
        </row>
        <row r="317">
          <cell r="E317">
            <v>0</v>
          </cell>
          <cell r="F317">
            <v>0</v>
          </cell>
        </row>
        <row r="318">
          <cell r="B318">
            <v>2040707</v>
          </cell>
          <cell r="C318" t="str">
            <v>信息化建设</v>
          </cell>
        </row>
        <row r="318">
          <cell r="E318">
            <v>0</v>
          </cell>
          <cell r="F318">
            <v>0</v>
          </cell>
        </row>
        <row r="319">
          <cell r="B319">
            <v>2040750</v>
          </cell>
          <cell r="C319" t="str">
            <v>事业运行</v>
          </cell>
        </row>
        <row r="319">
          <cell r="E319">
            <v>0</v>
          </cell>
          <cell r="F319">
            <v>0</v>
          </cell>
        </row>
        <row r="320">
          <cell r="B320">
            <v>2040799</v>
          </cell>
          <cell r="C320" t="str">
            <v>其他监狱支出</v>
          </cell>
        </row>
        <row r="320">
          <cell r="E320">
            <v>0</v>
          </cell>
          <cell r="F320">
            <v>0</v>
          </cell>
        </row>
        <row r="321">
          <cell r="B321">
            <v>20408</v>
          </cell>
          <cell r="C321" t="str">
            <v>强制隔离戒毒</v>
          </cell>
          <cell r="D321">
            <v>0</v>
          </cell>
          <cell r="E321">
            <v>0</v>
          </cell>
          <cell r="F321">
            <v>0</v>
          </cell>
        </row>
        <row r="322">
          <cell r="B322">
            <v>2040801</v>
          </cell>
          <cell r="C322" t="str">
            <v>行政运行</v>
          </cell>
        </row>
        <row r="322">
          <cell r="E322">
            <v>0</v>
          </cell>
          <cell r="F322">
            <v>0</v>
          </cell>
        </row>
        <row r="323">
          <cell r="B323">
            <v>2040802</v>
          </cell>
          <cell r="C323" t="str">
            <v>一般行政管理事务</v>
          </cell>
        </row>
        <row r="323">
          <cell r="E323">
            <v>0</v>
          </cell>
          <cell r="F323">
            <v>0</v>
          </cell>
        </row>
        <row r="324">
          <cell r="B324">
            <v>2040803</v>
          </cell>
          <cell r="C324" t="str">
            <v>机关服务</v>
          </cell>
        </row>
        <row r="324">
          <cell r="E324">
            <v>0</v>
          </cell>
          <cell r="F324">
            <v>0</v>
          </cell>
        </row>
        <row r="325">
          <cell r="B325">
            <v>2040804</v>
          </cell>
          <cell r="C325" t="str">
            <v>强制隔离戒毒人员生活</v>
          </cell>
        </row>
        <row r="325">
          <cell r="E325">
            <v>0</v>
          </cell>
          <cell r="F325">
            <v>0</v>
          </cell>
        </row>
        <row r="326">
          <cell r="B326">
            <v>2040805</v>
          </cell>
          <cell r="C326" t="str">
            <v>强制隔离戒毒人员教育</v>
          </cell>
        </row>
        <row r="326">
          <cell r="E326">
            <v>0</v>
          </cell>
          <cell r="F326">
            <v>0</v>
          </cell>
        </row>
        <row r="327">
          <cell r="B327">
            <v>2040806</v>
          </cell>
          <cell r="C327" t="str">
            <v>所政设施建设</v>
          </cell>
        </row>
        <row r="327">
          <cell r="E327">
            <v>0</v>
          </cell>
          <cell r="F327">
            <v>0</v>
          </cell>
        </row>
        <row r="328">
          <cell r="B328">
            <v>2040807</v>
          </cell>
          <cell r="C328" t="str">
            <v>信息化建设</v>
          </cell>
        </row>
        <row r="328">
          <cell r="E328">
            <v>0</v>
          </cell>
          <cell r="F328">
            <v>0</v>
          </cell>
        </row>
        <row r="329">
          <cell r="B329">
            <v>2040850</v>
          </cell>
          <cell r="C329" t="str">
            <v>事业运行</v>
          </cell>
        </row>
        <row r="329">
          <cell r="E329">
            <v>0</v>
          </cell>
          <cell r="F329">
            <v>0</v>
          </cell>
        </row>
        <row r="330">
          <cell r="B330">
            <v>2040899</v>
          </cell>
          <cell r="C330" t="str">
            <v>其他强制隔离戒毒支出</v>
          </cell>
        </row>
        <row r="330">
          <cell r="E330">
            <v>0</v>
          </cell>
          <cell r="F330">
            <v>0</v>
          </cell>
        </row>
        <row r="331">
          <cell r="B331">
            <v>20409</v>
          </cell>
          <cell r="C331" t="str">
            <v>国家保密</v>
          </cell>
          <cell r="D331">
            <v>0</v>
          </cell>
          <cell r="E331">
            <v>0</v>
          </cell>
          <cell r="F331">
            <v>0</v>
          </cell>
        </row>
        <row r="332">
          <cell r="B332">
            <v>2040901</v>
          </cell>
          <cell r="C332" t="str">
            <v>行政运行</v>
          </cell>
        </row>
        <row r="332">
          <cell r="E332">
            <v>0</v>
          </cell>
          <cell r="F332">
            <v>0</v>
          </cell>
        </row>
        <row r="333">
          <cell r="B333">
            <v>2040902</v>
          </cell>
          <cell r="C333" t="str">
            <v>一般行政管理事务</v>
          </cell>
        </row>
        <row r="333">
          <cell r="E333">
            <v>0</v>
          </cell>
          <cell r="F333">
            <v>0</v>
          </cell>
        </row>
        <row r="334">
          <cell r="B334">
            <v>2040903</v>
          </cell>
          <cell r="C334" t="str">
            <v>机关服务</v>
          </cell>
        </row>
        <row r="334">
          <cell r="E334">
            <v>0</v>
          </cell>
          <cell r="F334">
            <v>0</v>
          </cell>
        </row>
        <row r="335">
          <cell r="B335">
            <v>2040904</v>
          </cell>
          <cell r="C335" t="str">
            <v>保密技术</v>
          </cell>
        </row>
        <row r="335">
          <cell r="E335">
            <v>0</v>
          </cell>
          <cell r="F335">
            <v>0</v>
          </cell>
        </row>
        <row r="336">
          <cell r="B336">
            <v>2040905</v>
          </cell>
          <cell r="C336" t="str">
            <v>保密管理</v>
          </cell>
        </row>
        <row r="336">
          <cell r="E336">
            <v>0</v>
          </cell>
          <cell r="F336">
            <v>0</v>
          </cell>
        </row>
        <row r="337">
          <cell r="B337">
            <v>2040950</v>
          </cell>
          <cell r="C337" t="str">
            <v>事业运行</v>
          </cell>
        </row>
        <row r="337">
          <cell r="E337">
            <v>0</v>
          </cell>
          <cell r="F337">
            <v>0</v>
          </cell>
        </row>
        <row r="338">
          <cell r="B338">
            <v>2040999</v>
          </cell>
          <cell r="C338" t="str">
            <v>其他国家保密支出</v>
          </cell>
        </row>
        <row r="338">
          <cell r="E338">
            <v>0</v>
          </cell>
          <cell r="F338">
            <v>0</v>
          </cell>
        </row>
        <row r="339">
          <cell r="B339">
            <v>20410</v>
          </cell>
          <cell r="C339" t="str">
            <v>缉私警察</v>
          </cell>
          <cell r="D339">
            <v>0</v>
          </cell>
          <cell r="E339">
            <v>0</v>
          </cell>
          <cell r="F339">
            <v>0</v>
          </cell>
        </row>
        <row r="340">
          <cell r="B340">
            <v>2041001</v>
          </cell>
          <cell r="C340" t="str">
            <v>行政运行</v>
          </cell>
        </row>
        <row r="340">
          <cell r="E340">
            <v>0</v>
          </cell>
          <cell r="F340">
            <v>0</v>
          </cell>
        </row>
        <row r="341">
          <cell r="B341">
            <v>2041002</v>
          </cell>
          <cell r="C341" t="str">
            <v>一般行政管理事务</v>
          </cell>
        </row>
        <row r="341">
          <cell r="E341">
            <v>0</v>
          </cell>
          <cell r="F341">
            <v>0</v>
          </cell>
        </row>
        <row r="342">
          <cell r="B342">
            <v>2041006</v>
          </cell>
          <cell r="C342" t="str">
            <v>信息化建设</v>
          </cell>
        </row>
        <row r="342">
          <cell r="E342">
            <v>0</v>
          </cell>
          <cell r="F342">
            <v>0</v>
          </cell>
        </row>
        <row r="343">
          <cell r="B343">
            <v>2041007</v>
          </cell>
          <cell r="C343" t="str">
            <v>缉私业务</v>
          </cell>
        </row>
        <row r="343">
          <cell r="E343">
            <v>0</v>
          </cell>
          <cell r="F343">
            <v>0</v>
          </cell>
        </row>
        <row r="344">
          <cell r="B344">
            <v>2041099</v>
          </cell>
          <cell r="C344" t="str">
            <v>其他缉私警察支出</v>
          </cell>
        </row>
        <row r="344">
          <cell r="E344">
            <v>0</v>
          </cell>
          <cell r="F344">
            <v>0</v>
          </cell>
        </row>
        <row r="345">
          <cell r="B345">
            <v>20499</v>
          </cell>
          <cell r="C345" t="str">
            <v>其他公共安全支出</v>
          </cell>
          <cell r="D345">
            <v>153</v>
          </cell>
          <cell r="E345">
            <v>280</v>
          </cell>
          <cell r="F345">
            <v>354</v>
          </cell>
        </row>
        <row r="346">
          <cell r="B346">
            <v>2049902</v>
          </cell>
          <cell r="C346" t="str">
            <v>国家司法救助支出</v>
          </cell>
        </row>
        <row r="346">
          <cell r="E346">
            <v>0</v>
          </cell>
          <cell r="F346">
            <v>0</v>
          </cell>
        </row>
        <row r="347">
          <cell r="B347">
            <v>2049999</v>
          </cell>
          <cell r="C347" t="str">
            <v>其他公共安全支出</v>
          </cell>
          <cell r="D347">
            <v>153</v>
          </cell>
          <cell r="E347">
            <v>280</v>
          </cell>
          <cell r="F347">
            <v>354</v>
          </cell>
        </row>
        <row r="348">
          <cell r="B348">
            <v>205</v>
          </cell>
          <cell r="C348" t="str">
            <v>五、教育支出</v>
          </cell>
          <cell r="D348">
            <v>43402</v>
          </cell>
          <cell r="E348">
            <v>34663</v>
          </cell>
          <cell r="F348">
            <v>33155</v>
          </cell>
        </row>
        <row r="349">
          <cell r="B349">
            <v>20501</v>
          </cell>
          <cell r="C349" t="str">
            <v>教育管理事务</v>
          </cell>
          <cell r="D349">
            <v>599</v>
          </cell>
          <cell r="E349">
            <v>698</v>
          </cell>
          <cell r="F349">
            <v>669</v>
          </cell>
        </row>
        <row r="350">
          <cell r="B350">
            <v>2050101</v>
          </cell>
          <cell r="C350" t="str">
            <v>行政运行</v>
          </cell>
          <cell r="D350">
            <v>184</v>
          </cell>
          <cell r="E350">
            <v>151</v>
          </cell>
          <cell r="F350">
            <v>157</v>
          </cell>
        </row>
        <row r="351">
          <cell r="B351">
            <v>2050102</v>
          </cell>
          <cell r="C351" t="str">
            <v>一般行政管理事务</v>
          </cell>
        </row>
        <row r="351">
          <cell r="E351">
            <v>0</v>
          </cell>
          <cell r="F351">
            <v>0</v>
          </cell>
        </row>
        <row r="352">
          <cell r="B352">
            <v>2050103</v>
          </cell>
          <cell r="C352" t="str">
            <v>机关服务</v>
          </cell>
        </row>
        <row r="352">
          <cell r="E352">
            <v>0</v>
          </cell>
          <cell r="F352">
            <v>0</v>
          </cell>
        </row>
        <row r="353">
          <cell r="B353">
            <v>2050199</v>
          </cell>
          <cell r="C353" t="str">
            <v>其他教育管理事务支出</v>
          </cell>
          <cell r="D353">
            <v>415</v>
          </cell>
          <cell r="E353">
            <v>547</v>
          </cell>
          <cell r="F353">
            <v>512</v>
          </cell>
        </row>
        <row r="354">
          <cell r="B354">
            <v>20502</v>
          </cell>
          <cell r="C354" t="str">
            <v>普通教育</v>
          </cell>
          <cell r="D354">
            <v>39940</v>
          </cell>
          <cell r="E354">
            <v>32319</v>
          </cell>
          <cell r="F354">
            <v>30222</v>
          </cell>
        </row>
        <row r="355">
          <cell r="B355">
            <v>2050201</v>
          </cell>
          <cell r="C355" t="str">
            <v>学前教育</v>
          </cell>
          <cell r="D355">
            <v>2525</v>
          </cell>
          <cell r="E355">
            <v>2922</v>
          </cell>
          <cell r="F355">
            <v>2690</v>
          </cell>
        </row>
        <row r="356">
          <cell r="B356">
            <v>2050202</v>
          </cell>
          <cell r="C356" t="str">
            <v>小学教育</v>
          </cell>
          <cell r="D356">
            <v>13620</v>
          </cell>
          <cell r="E356">
            <v>12941</v>
          </cell>
          <cell r="F356">
            <v>13353</v>
          </cell>
        </row>
        <row r="357">
          <cell r="B357">
            <v>2050203</v>
          </cell>
          <cell r="C357" t="str">
            <v>初中教育</v>
          </cell>
          <cell r="D357">
            <v>7205</v>
          </cell>
          <cell r="E357">
            <v>6358</v>
          </cell>
          <cell r="F357">
            <v>6500</v>
          </cell>
        </row>
        <row r="358">
          <cell r="B358">
            <v>2050204</v>
          </cell>
          <cell r="C358" t="str">
            <v>高中教育</v>
          </cell>
          <cell r="D358">
            <v>2850</v>
          </cell>
          <cell r="E358">
            <v>2775</v>
          </cell>
          <cell r="F358">
            <v>2873</v>
          </cell>
        </row>
        <row r="359">
          <cell r="B359">
            <v>2050205</v>
          </cell>
          <cell r="C359" t="str">
            <v>高等教育</v>
          </cell>
        </row>
        <row r="359">
          <cell r="E359">
            <v>0</v>
          </cell>
          <cell r="F359">
            <v>18</v>
          </cell>
        </row>
        <row r="360">
          <cell r="B360">
            <v>2050299</v>
          </cell>
          <cell r="C360" t="str">
            <v>其他普通教育支出</v>
          </cell>
          <cell r="D360">
            <v>13740</v>
          </cell>
          <cell r="E360">
            <v>7323</v>
          </cell>
          <cell r="F360">
            <v>4788</v>
          </cell>
        </row>
        <row r="361">
          <cell r="B361">
            <v>20503</v>
          </cell>
          <cell r="C361" t="str">
            <v>职业教育</v>
          </cell>
          <cell r="D361">
            <v>1121</v>
          </cell>
          <cell r="E361">
            <v>1243</v>
          </cell>
          <cell r="F361">
            <v>1329</v>
          </cell>
        </row>
        <row r="362">
          <cell r="B362">
            <v>2050301</v>
          </cell>
          <cell r="C362" t="str">
            <v>初等职业教育</v>
          </cell>
        </row>
        <row r="362">
          <cell r="E362">
            <v>0</v>
          </cell>
          <cell r="F362">
            <v>0</v>
          </cell>
        </row>
        <row r="363">
          <cell r="B363">
            <v>2050302</v>
          </cell>
          <cell r="C363" t="str">
            <v>中等职业教育</v>
          </cell>
          <cell r="D363">
            <v>1121</v>
          </cell>
          <cell r="E363">
            <v>1243</v>
          </cell>
          <cell r="F363">
            <v>1329</v>
          </cell>
        </row>
        <row r="364">
          <cell r="B364">
            <v>2050303</v>
          </cell>
          <cell r="C364" t="str">
            <v>技校教育</v>
          </cell>
        </row>
        <row r="364">
          <cell r="E364">
            <v>0</v>
          </cell>
          <cell r="F364">
            <v>0</v>
          </cell>
        </row>
        <row r="365">
          <cell r="B365">
            <v>2050305</v>
          </cell>
          <cell r="C365" t="str">
            <v>高等职业教育</v>
          </cell>
        </row>
        <row r="365">
          <cell r="E365">
            <v>0</v>
          </cell>
          <cell r="F365">
            <v>0</v>
          </cell>
        </row>
        <row r="366">
          <cell r="B366">
            <v>2050399</v>
          </cell>
          <cell r="C366" t="str">
            <v>其他职业教育支出</v>
          </cell>
        </row>
        <row r="366">
          <cell r="E366">
            <v>0</v>
          </cell>
          <cell r="F366">
            <v>0</v>
          </cell>
        </row>
        <row r="367">
          <cell r="B367">
            <v>20504</v>
          </cell>
          <cell r="C367" t="str">
            <v>成人教育</v>
          </cell>
          <cell r="D367">
            <v>0</v>
          </cell>
          <cell r="E367">
            <v>0</v>
          </cell>
          <cell r="F367">
            <v>0</v>
          </cell>
        </row>
        <row r="368">
          <cell r="B368">
            <v>2050401</v>
          </cell>
          <cell r="C368" t="str">
            <v>成人初等教育</v>
          </cell>
        </row>
        <row r="368">
          <cell r="E368">
            <v>0</v>
          </cell>
          <cell r="F368">
            <v>0</v>
          </cell>
        </row>
        <row r="369">
          <cell r="B369">
            <v>2050402</v>
          </cell>
          <cell r="C369" t="str">
            <v>成人中等教育</v>
          </cell>
        </row>
        <row r="369">
          <cell r="E369">
            <v>0</v>
          </cell>
          <cell r="F369">
            <v>0</v>
          </cell>
        </row>
        <row r="370">
          <cell r="B370">
            <v>2050403</v>
          </cell>
          <cell r="C370" t="str">
            <v>成人高等教育</v>
          </cell>
        </row>
        <row r="370">
          <cell r="E370">
            <v>0</v>
          </cell>
          <cell r="F370">
            <v>0</v>
          </cell>
        </row>
        <row r="371">
          <cell r="B371">
            <v>2050404</v>
          </cell>
          <cell r="C371" t="str">
            <v>成人广播电视教育</v>
          </cell>
        </row>
        <row r="371">
          <cell r="E371">
            <v>0</v>
          </cell>
          <cell r="F371">
            <v>0</v>
          </cell>
        </row>
        <row r="372">
          <cell r="B372">
            <v>2050499</v>
          </cell>
          <cell r="C372" t="str">
            <v>其他成人教育支出</v>
          </cell>
        </row>
        <row r="372">
          <cell r="E372">
            <v>0</v>
          </cell>
          <cell r="F372">
            <v>0</v>
          </cell>
        </row>
        <row r="373">
          <cell r="B373">
            <v>20505</v>
          </cell>
          <cell r="C373" t="str">
            <v>广播电视教育</v>
          </cell>
          <cell r="D373">
            <v>0</v>
          </cell>
          <cell r="E373">
            <v>0</v>
          </cell>
          <cell r="F373">
            <v>0</v>
          </cell>
        </row>
        <row r="374">
          <cell r="B374">
            <v>2050501</v>
          </cell>
          <cell r="C374" t="str">
            <v>广播电视学校</v>
          </cell>
        </row>
        <row r="374">
          <cell r="E374">
            <v>0</v>
          </cell>
          <cell r="F374">
            <v>0</v>
          </cell>
        </row>
        <row r="375">
          <cell r="B375">
            <v>2050502</v>
          </cell>
          <cell r="C375" t="str">
            <v>教育电视台</v>
          </cell>
        </row>
        <row r="375">
          <cell r="E375">
            <v>0</v>
          </cell>
          <cell r="F375">
            <v>0</v>
          </cell>
        </row>
        <row r="376">
          <cell r="B376">
            <v>2050599</v>
          </cell>
          <cell r="C376" t="str">
            <v>其他广播电视教育支出</v>
          </cell>
        </row>
        <row r="376">
          <cell r="E376">
            <v>0</v>
          </cell>
          <cell r="F376">
            <v>0</v>
          </cell>
        </row>
        <row r="377">
          <cell r="B377">
            <v>20506</v>
          </cell>
          <cell r="C377" t="str">
            <v>留学教育</v>
          </cell>
          <cell r="D377">
            <v>0</v>
          </cell>
          <cell r="E377">
            <v>0</v>
          </cell>
          <cell r="F377">
            <v>0</v>
          </cell>
        </row>
        <row r="378">
          <cell r="B378">
            <v>2050601</v>
          </cell>
          <cell r="C378" t="str">
            <v>出国留学教育</v>
          </cell>
        </row>
        <row r="378">
          <cell r="E378">
            <v>0</v>
          </cell>
          <cell r="F378">
            <v>0</v>
          </cell>
        </row>
        <row r="379">
          <cell r="B379">
            <v>2050602</v>
          </cell>
          <cell r="C379" t="str">
            <v>来华留学教育</v>
          </cell>
        </row>
        <row r="379">
          <cell r="E379">
            <v>0</v>
          </cell>
          <cell r="F379">
            <v>0</v>
          </cell>
        </row>
        <row r="380">
          <cell r="B380">
            <v>2050699</v>
          </cell>
          <cell r="C380" t="str">
            <v>其他留学教育支出</v>
          </cell>
        </row>
        <row r="380">
          <cell r="E380">
            <v>0</v>
          </cell>
          <cell r="F380">
            <v>0</v>
          </cell>
        </row>
        <row r="381">
          <cell r="B381">
            <v>20507</v>
          </cell>
          <cell r="C381" t="str">
            <v>特殊教育</v>
          </cell>
          <cell r="D381">
            <v>5</v>
          </cell>
          <cell r="E381">
            <v>3</v>
          </cell>
          <cell r="F381">
            <v>3</v>
          </cell>
        </row>
        <row r="382">
          <cell r="B382">
            <v>2050701</v>
          </cell>
          <cell r="C382" t="str">
            <v>特殊学校教育</v>
          </cell>
        </row>
        <row r="382">
          <cell r="E382">
            <v>3</v>
          </cell>
          <cell r="F382">
            <v>3</v>
          </cell>
        </row>
        <row r="383">
          <cell r="B383">
            <v>2050702</v>
          </cell>
          <cell r="C383" t="str">
            <v>工读学校教育</v>
          </cell>
        </row>
        <row r="383">
          <cell r="E383">
            <v>0</v>
          </cell>
          <cell r="F383">
            <v>0</v>
          </cell>
        </row>
        <row r="384">
          <cell r="B384">
            <v>2050799</v>
          </cell>
          <cell r="C384" t="str">
            <v>其他特殊教育支出</v>
          </cell>
          <cell r="D384">
            <v>5</v>
          </cell>
          <cell r="E384">
            <v>0</v>
          </cell>
          <cell r="F384">
            <v>0</v>
          </cell>
        </row>
        <row r="385">
          <cell r="B385">
            <v>20508</v>
          </cell>
          <cell r="C385" t="str">
            <v>进修及培训</v>
          </cell>
          <cell r="D385">
            <v>331</v>
          </cell>
          <cell r="E385">
            <v>235</v>
          </cell>
          <cell r="F385">
            <v>745</v>
          </cell>
        </row>
        <row r="386">
          <cell r="B386">
            <v>2050801</v>
          </cell>
          <cell r="C386" t="str">
            <v>教师进修</v>
          </cell>
          <cell r="D386">
            <v>13</v>
          </cell>
          <cell r="E386">
            <v>0</v>
          </cell>
          <cell r="F386">
            <v>0</v>
          </cell>
        </row>
        <row r="387">
          <cell r="B387">
            <v>2050802</v>
          </cell>
          <cell r="C387" t="str">
            <v>干部教育</v>
          </cell>
          <cell r="D387">
            <v>314</v>
          </cell>
          <cell r="E387">
            <v>235</v>
          </cell>
          <cell r="F387">
            <v>745</v>
          </cell>
        </row>
        <row r="388">
          <cell r="B388">
            <v>2050803</v>
          </cell>
          <cell r="C388" t="str">
            <v>培训支出</v>
          </cell>
        </row>
        <row r="388">
          <cell r="E388">
            <v>0</v>
          </cell>
          <cell r="F388">
            <v>0</v>
          </cell>
        </row>
        <row r="389">
          <cell r="B389">
            <v>2050804</v>
          </cell>
          <cell r="C389" t="str">
            <v>退役士兵能力提升</v>
          </cell>
        </row>
        <row r="389">
          <cell r="E389">
            <v>0</v>
          </cell>
          <cell r="F389">
            <v>0</v>
          </cell>
        </row>
        <row r="390">
          <cell r="B390">
            <v>2050899</v>
          </cell>
          <cell r="C390" t="str">
            <v>其他进修及培训</v>
          </cell>
          <cell r="D390">
            <v>4</v>
          </cell>
          <cell r="E390">
            <v>0</v>
          </cell>
          <cell r="F390">
            <v>0</v>
          </cell>
        </row>
        <row r="391">
          <cell r="B391">
            <v>20509</v>
          </cell>
          <cell r="C391" t="str">
            <v>教育费附加安排的支出</v>
          </cell>
          <cell r="D391">
            <v>0</v>
          </cell>
          <cell r="E391">
            <v>0</v>
          </cell>
          <cell r="F391">
            <v>0</v>
          </cell>
        </row>
        <row r="392">
          <cell r="B392">
            <v>2050901</v>
          </cell>
          <cell r="C392" t="str">
            <v>农村中小学校舍建设</v>
          </cell>
        </row>
        <row r="392">
          <cell r="E392">
            <v>0</v>
          </cell>
          <cell r="F392">
            <v>0</v>
          </cell>
        </row>
        <row r="393">
          <cell r="B393">
            <v>2050902</v>
          </cell>
          <cell r="C393" t="str">
            <v>农村中小学教学设施</v>
          </cell>
        </row>
        <row r="393">
          <cell r="E393">
            <v>0</v>
          </cell>
          <cell r="F393">
            <v>0</v>
          </cell>
        </row>
        <row r="394">
          <cell r="B394">
            <v>2050903</v>
          </cell>
          <cell r="C394" t="str">
            <v>城市中小学校舍建设</v>
          </cell>
        </row>
        <row r="394">
          <cell r="E394">
            <v>0</v>
          </cell>
          <cell r="F394">
            <v>0</v>
          </cell>
        </row>
        <row r="395">
          <cell r="B395">
            <v>2050904</v>
          </cell>
          <cell r="C395" t="str">
            <v>城市中小学教学设施</v>
          </cell>
        </row>
        <row r="395">
          <cell r="E395">
            <v>0</v>
          </cell>
          <cell r="F395">
            <v>0</v>
          </cell>
        </row>
        <row r="396">
          <cell r="B396">
            <v>2050905</v>
          </cell>
          <cell r="C396" t="str">
            <v>中等职业学校教学设施</v>
          </cell>
        </row>
        <row r="396">
          <cell r="E396">
            <v>0</v>
          </cell>
          <cell r="F396">
            <v>0</v>
          </cell>
        </row>
        <row r="397">
          <cell r="B397">
            <v>2050999</v>
          </cell>
          <cell r="C397" t="str">
            <v>其他教育费附加安排的支出</v>
          </cell>
        </row>
        <row r="397">
          <cell r="E397">
            <v>0</v>
          </cell>
          <cell r="F397">
            <v>0</v>
          </cell>
        </row>
        <row r="398">
          <cell r="B398">
            <v>20599</v>
          </cell>
          <cell r="C398" t="str">
            <v>其他教育支出</v>
          </cell>
          <cell r="D398">
            <v>1406</v>
          </cell>
          <cell r="E398">
            <v>165</v>
          </cell>
          <cell r="F398">
            <v>187</v>
          </cell>
        </row>
        <row r="399">
          <cell r="B399">
            <v>2059999</v>
          </cell>
          <cell r="C399" t="str">
            <v>其他教育支出</v>
          </cell>
          <cell r="D399">
            <v>1406</v>
          </cell>
          <cell r="E399">
            <v>165</v>
          </cell>
          <cell r="F399">
            <v>187</v>
          </cell>
        </row>
        <row r="400">
          <cell r="B400">
            <v>206</v>
          </cell>
          <cell r="C400" t="str">
            <v>六、科学技术支出</v>
          </cell>
          <cell r="D400">
            <v>916</v>
          </cell>
          <cell r="E400">
            <v>1928</v>
          </cell>
          <cell r="F400">
            <v>683</v>
          </cell>
        </row>
        <row r="401">
          <cell r="B401">
            <v>20601</v>
          </cell>
          <cell r="C401" t="str">
            <v>科学技术管理事务</v>
          </cell>
          <cell r="D401">
            <v>0</v>
          </cell>
          <cell r="E401">
            <v>66</v>
          </cell>
          <cell r="F401">
            <v>73</v>
          </cell>
        </row>
        <row r="402">
          <cell r="B402">
            <v>2060101</v>
          </cell>
          <cell r="C402" t="str">
            <v>行政运行</v>
          </cell>
        </row>
        <row r="402">
          <cell r="E402">
            <v>66</v>
          </cell>
          <cell r="F402">
            <v>73</v>
          </cell>
        </row>
        <row r="403">
          <cell r="B403">
            <v>2060102</v>
          </cell>
          <cell r="C403" t="str">
            <v>一般行政管理事务</v>
          </cell>
        </row>
        <row r="403">
          <cell r="E403">
            <v>0</v>
          </cell>
          <cell r="F403">
            <v>0</v>
          </cell>
        </row>
        <row r="404">
          <cell r="B404">
            <v>2060103</v>
          </cell>
          <cell r="C404" t="str">
            <v>机关服务</v>
          </cell>
        </row>
        <row r="404">
          <cell r="E404">
            <v>0</v>
          </cell>
          <cell r="F404">
            <v>0</v>
          </cell>
        </row>
        <row r="405">
          <cell r="B405">
            <v>2060199</v>
          </cell>
          <cell r="C405" t="str">
            <v>其他科学技术管理事务支出</v>
          </cell>
        </row>
        <row r="405">
          <cell r="E405">
            <v>0</v>
          </cell>
          <cell r="F405">
            <v>0</v>
          </cell>
        </row>
        <row r="406">
          <cell r="B406">
            <v>20602</v>
          </cell>
          <cell r="C406" t="str">
            <v>基础研究</v>
          </cell>
          <cell r="D406">
            <v>0</v>
          </cell>
          <cell r="E406">
            <v>475</v>
          </cell>
          <cell r="F406">
            <v>0</v>
          </cell>
        </row>
        <row r="407">
          <cell r="B407">
            <v>2060201</v>
          </cell>
          <cell r="C407" t="str">
            <v>机构运行</v>
          </cell>
        </row>
        <row r="407">
          <cell r="E407">
            <v>0</v>
          </cell>
          <cell r="F407">
            <v>0</v>
          </cell>
        </row>
        <row r="408">
          <cell r="B408">
            <v>2060203</v>
          </cell>
          <cell r="C408" t="str">
            <v>自然科学基金</v>
          </cell>
        </row>
        <row r="408">
          <cell r="E408">
            <v>0</v>
          </cell>
          <cell r="F408">
            <v>0</v>
          </cell>
        </row>
        <row r="409">
          <cell r="B409">
            <v>2060204</v>
          </cell>
          <cell r="C409" t="str">
            <v>实验室及相关设施★</v>
          </cell>
        </row>
        <row r="409">
          <cell r="E409">
            <v>0</v>
          </cell>
          <cell r="F409">
            <v>0</v>
          </cell>
        </row>
        <row r="410">
          <cell r="B410">
            <v>2060205</v>
          </cell>
          <cell r="C410" t="str">
            <v>重大科学工程</v>
          </cell>
        </row>
        <row r="410">
          <cell r="E410">
            <v>0</v>
          </cell>
          <cell r="F410">
            <v>0</v>
          </cell>
        </row>
        <row r="411">
          <cell r="B411">
            <v>2060206</v>
          </cell>
          <cell r="C411" t="str">
            <v>专项基础科研</v>
          </cell>
        </row>
        <row r="411">
          <cell r="E411">
            <v>0</v>
          </cell>
          <cell r="F411">
            <v>0</v>
          </cell>
        </row>
        <row r="412">
          <cell r="B412">
            <v>2060207</v>
          </cell>
          <cell r="C412" t="str">
            <v>专项技术基础</v>
          </cell>
        </row>
        <row r="412">
          <cell r="E412">
            <v>0</v>
          </cell>
          <cell r="F412">
            <v>0</v>
          </cell>
        </row>
        <row r="413">
          <cell r="B413">
            <v>2060208</v>
          </cell>
          <cell r="C413" t="str">
            <v>科技人才队伍建设</v>
          </cell>
        </row>
        <row r="413">
          <cell r="E413">
            <v>0</v>
          </cell>
          <cell r="F413">
            <v>0</v>
          </cell>
        </row>
        <row r="414">
          <cell r="B414">
            <v>2060299</v>
          </cell>
          <cell r="C414" t="str">
            <v>其他基础研究支出</v>
          </cell>
        </row>
        <row r="414">
          <cell r="E414">
            <v>475</v>
          </cell>
          <cell r="F414">
            <v>0</v>
          </cell>
        </row>
        <row r="415">
          <cell r="B415">
            <v>20603</v>
          </cell>
          <cell r="C415" t="str">
            <v>应用研究</v>
          </cell>
          <cell r="D415">
            <v>0</v>
          </cell>
          <cell r="E415">
            <v>0</v>
          </cell>
          <cell r="F415">
            <v>0</v>
          </cell>
        </row>
        <row r="416">
          <cell r="B416">
            <v>2060301</v>
          </cell>
          <cell r="C416" t="str">
            <v>机构运行</v>
          </cell>
        </row>
        <row r="416">
          <cell r="E416">
            <v>0</v>
          </cell>
          <cell r="F416">
            <v>0</v>
          </cell>
        </row>
        <row r="417">
          <cell r="B417">
            <v>2060302</v>
          </cell>
          <cell r="C417" t="str">
            <v>社会公益研究</v>
          </cell>
        </row>
        <row r="417">
          <cell r="E417">
            <v>0</v>
          </cell>
          <cell r="F417">
            <v>0</v>
          </cell>
        </row>
        <row r="418">
          <cell r="B418">
            <v>2060303</v>
          </cell>
          <cell r="C418" t="str">
            <v>高技术研究</v>
          </cell>
        </row>
        <row r="418">
          <cell r="E418">
            <v>0</v>
          </cell>
          <cell r="F418">
            <v>0</v>
          </cell>
        </row>
        <row r="419">
          <cell r="B419">
            <v>2060304</v>
          </cell>
          <cell r="C419" t="str">
            <v>专项科研试制</v>
          </cell>
        </row>
        <row r="419">
          <cell r="E419">
            <v>0</v>
          </cell>
          <cell r="F419">
            <v>0</v>
          </cell>
        </row>
        <row r="420">
          <cell r="B420">
            <v>2060399</v>
          </cell>
          <cell r="C420" t="str">
            <v>其他应用研究支出</v>
          </cell>
        </row>
        <row r="420">
          <cell r="E420">
            <v>0</v>
          </cell>
          <cell r="F420">
            <v>0</v>
          </cell>
        </row>
        <row r="421">
          <cell r="B421">
            <v>20604</v>
          </cell>
          <cell r="C421" t="str">
            <v>技术研究与开发</v>
          </cell>
          <cell r="D421">
            <v>0</v>
          </cell>
          <cell r="E421">
            <v>168</v>
          </cell>
          <cell r="F421">
            <v>54</v>
          </cell>
        </row>
        <row r="422">
          <cell r="B422">
            <v>2060401</v>
          </cell>
          <cell r="C422" t="str">
            <v>机构运行</v>
          </cell>
        </row>
        <row r="422">
          <cell r="E422">
            <v>0</v>
          </cell>
          <cell r="F422">
            <v>0</v>
          </cell>
        </row>
        <row r="423">
          <cell r="B423">
            <v>2060404</v>
          </cell>
          <cell r="C423" t="str">
            <v>科技成果转化与扩散</v>
          </cell>
        </row>
        <row r="423">
          <cell r="E423">
            <v>0</v>
          </cell>
          <cell r="F423">
            <v>0</v>
          </cell>
        </row>
        <row r="424">
          <cell r="B424">
            <v>2060405</v>
          </cell>
          <cell r="C424" t="str">
            <v>共性技术研究与开发</v>
          </cell>
        </row>
        <row r="424">
          <cell r="E424">
            <v>0</v>
          </cell>
          <cell r="F424">
            <v>0</v>
          </cell>
        </row>
        <row r="425">
          <cell r="B425">
            <v>2060499</v>
          </cell>
          <cell r="C425" t="str">
            <v>其他技术研究与开发支出</v>
          </cell>
        </row>
        <row r="425">
          <cell r="E425">
            <v>168</v>
          </cell>
          <cell r="F425">
            <v>54</v>
          </cell>
        </row>
        <row r="426">
          <cell r="B426">
            <v>20605</v>
          </cell>
          <cell r="C426" t="str">
            <v>科技条件与服务</v>
          </cell>
          <cell r="D426">
            <v>0</v>
          </cell>
          <cell r="E426">
            <v>0</v>
          </cell>
          <cell r="F426">
            <v>0</v>
          </cell>
        </row>
        <row r="427">
          <cell r="B427">
            <v>2060501</v>
          </cell>
          <cell r="C427" t="str">
            <v>机构运行</v>
          </cell>
        </row>
        <row r="427">
          <cell r="E427">
            <v>0</v>
          </cell>
          <cell r="F427">
            <v>0</v>
          </cell>
        </row>
        <row r="428">
          <cell r="B428">
            <v>2060502</v>
          </cell>
          <cell r="C428" t="str">
            <v>技术创新服务体系</v>
          </cell>
        </row>
        <row r="428">
          <cell r="E428">
            <v>0</v>
          </cell>
          <cell r="F428">
            <v>0</v>
          </cell>
        </row>
        <row r="429">
          <cell r="B429">
            <v>2060503</v>
          </cell>
          <cell r="C429" t="str">
            <v>科技条件专项</v>
          </cell>
        </row>
        <row r="429">
          <cell r="E429">
            <v>0</v>
          </cell>
          <cell r="F429">
            <v>0</v>
          </cell>
        </row>
        <row r="430">
          <cell r="B430">
            <v>2060599</v>
          </cell>
          <cell r="C430" t="str">
            <v>其他科技条件与服务支出</v>
          </cell>
        </row>
        <row r="430">
          <cell r="E430">
            <v>0</v>
          </cell>
          <cell r="F430">
            <v>0</v>
          </cell>
        </row>
        <row r="431">
          <cell r="B431">
            <v>20606</v>
          </cell>
          <cell r="C431" t="str">
            <v>社会科学</v>
          </cell>
          <cell r="D431">
            <v>64</v>
          </cell>
          <cell r="E431">
            <v>0</v>
          </cell>
          <cell r="F431">
            <v>0</v>
          </cell>
        </row>
        <row r="432">
          <cell r="B432">
            <v>2060601</v>
          </cell>
          <cell r="C432" t="str">
            <v>社会科学研究机构</v>
          </cell>
          <cell r="D432">
            <v>64</v>
          </cell>
          <cell r="E432">
            <v>0</v>
          </cell>
          <cell r="F432">
            <v>0</v>
          </cell>
        </row>
        <row r="433">
          <cell r="B433">
            <v>2060602</v>
          </cell>
          <cell r="C433" t="str">
            <v>社会科学研究</v>
          </cell>
        </row>
        <row r="433">
          <cell r="E433">
            <v>0</v>
          </cell>
          <cell r="F433">
            <v>0</v>
          </cell>
        </row>
        <row r="434">
          <cell r="B434">
            <v>2060603</v>
          </cell>
          <cell r="C434" t="str">
            <v>社科基金支出</v>
          </cell>
        </row>
        <row r="434">
          <cell r="E434">
            <v>0</v>
          </cell>
          <cell r="F434">
            <v>0</v>
          </cell>
        </row>
        <row r="435">
          <cell r="B435">
            <v>2060699</v>
          </cell>
          <cell r="C435" t="str">
            <v>其他社会科学支出</v>
          </cell>
        </row>
        <row r="435">
          <cell r="E435">
            <v>0</v>
          </cell>
          <cell r="F435">
            <v>0</v>
          </cell>
        </row>
        <row r="436">
          <cell r="B436">
            <v>20607</v>
          </cell>
          <cell r="C436" t="str">
            <v>科学技术普及</v>
          </cell>
          <cell r="D436">
            <v>10</v>
          </cell>
          <cell r="E436">
            <v>99</v>
          </cell>
          <cell r="F436">
            <v>-49</v>
          </cell>
        </row>
        <row r="437">
          <cell r="B437">
            <v>2060701</v>
          </cell>
          <cell r="C437" t="str">
            <v>机构运行</v>
          </cell>
        </row>
        <row r="437">
          <cell r="E437">
            <v>0</v>
          </cell>
          <cell r="F437">
            <v>0</v>
          </cell>
        </row>
        <row r="438">
          <cell r="B438">
            <v>2060702</v>
          </cell>
          <cell r="C438" t="str">
            <v>科普活动</v>
          </cell>
          <cell r="D438">
            <v>4</v>
          </cell>
          <cell r="E438">
            <v>74</v>
          </cell>
          <cell r="F438">
            <v>70</v>
          </cell>
        </row>
        <row r="439">
          <cell r="B439">
            <v>2060703</v>
          </cell>
          <cell r="C439" t="str">
            <v>青少年科技活动</v>
          </cell>
        </row>
        <row r="439">
          <cell r="E439">
            <v>0</v>
          </cell>
          <cell r="F439">
            <v>0</v>
          </cell>
        </row>
        <row r="440">
          <cell r="B440">
            <v>2060704</v>
          </cell>
          <cell r="C440" t="str">
            <v>学术交流活动</v>
          </cell>
        </row>
        <row r="440">
          <cell r="E440">
            <v>0</v>
          </cell>
          <cell r="F440">
            <v>0</v>
          </cell>
        </row>
        <row r="441">
          <cell r="B441">
            <v>2060705</v>
          </cell>
          <cell r="C441" t="str">
            <v>科技馆站</v>
          </cell>
        </row>
        <row r="441">
          <cell r="E441">
            <v>0</v>
          </cell>
          <cell r="F441">
            <v>0</v>
          </cell>
        </row>
        <row r="442">
          <cell r="B442">
            <v>2060799</v>
          </cell>
          <cell r="C442" t="str">
            <v>其他科学技术普及支出</v>
          </cell>
          <cell r="D442">
            <v>6</v>
          </cell>
          <cell r="E442">
            <v>25</v>
          </cell>
          <cell r="F442">
            <v>-119</v>
          </cell>
        </row>
        <row r="443">
          <cell r="B443">
            <v>20608</v>
          </cell>
          <cell r="C443" t="str">
            <v>科技交流与合作</v>
          </cell>
          <cell r="D443">
            <v>0</v>
          </cell>
          <cell r="E443">
            <v>0</v>
          </cell>
          <cell r="F443">
            <v>0</v>
          </cell>
        </row>
        <row r="444">
          <cell r="B444">
            <v>2060801</v>
          </cell>
          <cell r="C444" t="str">
            <v>国际交流与合作</v>
          </cell>
        </row>
        <row r="444">
          <cell r="E444">
            <v>0</v>
          </cell>
          <cell r="F444">
            <v>0</v>
          </cell>
        </row>
        <row r="445">
          <cell r="B445">
            <v>2060802</v>
          </cell>
          <cell r="C445" t="str">
            <v>重大科技合作项目</v>
          </cell>
        </row>
        <row r="445">
          <cell r="E445">
            <v>0</v>
          </cell>
          <cell r="F445">
            <v>0</v>
          </cell>
        </row>
        <row r="446">
          <cell r="B446">
            <v>2060899</v>
          </cell>
          <cell r="C446" t="str">
            <v>其他科技交流与合作支出</v>
          </cell>
        </row>
        <row r="446">
          <cell r="E446">
            <v>0</v>
          </cell>
          <cell r="F446">
            <v>0</v>
          </cell>
        </row>
        <row r="447">
          <cell r="B447">
            <v>20609</v>
          </cell>
          <cell r="C447" t="str">
            <v>科技重大项目</v>
          </cell>
          <cell r="D447">
            <v>0</v>
          </cell>
          <cell r="E447">
            <v>0</v>
          </cell>
          <cell r="F447">
            <v>0</v>
          </cell>
        </row>
        <row r="448">
          <cell r="B448">
            <v>2060901</v>
          </cell>
          <cell r="C448" t="str">
            <v>科技重大专项</v>
          </cell>
        </row>
        <row r="448">
          <cell r="E448">
            <v>0</v>
          </cell>
          <cell r="F448">
            <v>0</v>
          </cell>
        </row>
        <row r="449">
          <cell r="B449">
            <v>2060902</v>
          </cell>
          <cell r="C449" t="str">
            <v>重点研发计划</v>
          </cell>
        </row>
        <row r="449">
          <cell r="E449">
            <v>0</v>
          </cell>
          <cell r="F449">
            <v>0</v>
          </cell>
        </row>
        <row r="450">
          <cell r="B450">
            <v>2060999</v>
          </cell>
          <cell r="C450" t="str">
            <v>其他科技重大项目</v>
          </cell>
        </row>
        <row r="450">
          <cell r="E450">
            <v>0</v>
          </cell>
          <cell r="F450">
            <v>0</v>
          </cell>
        </row>
        <row r="451">
          <cell r="B451">
            <v>20699</v>
          </cell>
          <cell r="C451" t="str">
            <v>其他科学技术支出</v>
          </cell>
          <cell r="D451">
            <v>842</v>
          </cell>
          <cell r="E451">
            <v>1120</v>
          </cell>
          <cell r="F451">
            <v>605</v>
          </cell>
        </row>
        <row r="452">
          <cell r="B452">
            <v>2069901</v>
          </cell>
          <cell r="C452" t="str">
            <v>科技奖励</v>
          </cell>
        </row>
        <row r="452">
          <cell r="E452">
            <v>0</v>
          </cell>
          <cell r="F452">
            <v>0</v>
          </cell>
        </row>
        <row r="453">
          <cell r="B453">
            <v>2069902</v>
          </cell>
          <cell r="C453" t="str">
            <v>核应急</v>
          </cell>
        </row>
        <row r="453">
          <cell r="E453">
            <v>0</v>
          </cell>
          <cell r="F453">
            <v>0</v>
          </cell>
        </row>
        <row r="454">
          <cell r="B454">
            <v>2069903</v>
          </cell>
          <cell r="C454" t="str">
            <v>转制科研机构</v>
          </cell>
        </row>
        <row r="454">
          <cell r="E454">
            <v>0</v>
          </cell>
          <cell r="F454">
            <v>0</v>
          </cell>
        </row>
        <row r="455">
          <cell r="B455">
            <v>2069999</v>
          </cell>
          <cell r="C455" t="str">
            <v>其他科学技术支出</v>
          </cell>
          <cell r="D455">
            <v>842</v>
          </cell>
          <cell r="E455">
            <v>1120</v>
          </cell>
          <cell r="F455">
            <v>605</v>
          </cell>
        </row>
        <row r="456">
          <cell r="B456">
            <v>207</v>
          </cell>
          <cell r="C456" t="str">
            <v>七、文化旅游体育与传媒支出</v>
          </cell>
          <cell r="D456">
            <v>2914</v>
          </cell>
          <cell r="E456">
            <v>3481</v>
          </cell>
          <cell r="F456">
            <v>-253</v>
          </cell>
        </row>
        <row r="457">
          <cell r="B457">
            <v>20701</v>
          </cell>
          <cell r="C457" t="str">
            <v>文化和旅游</v>
          </cell>
          <cell r="D457">
            <v>1278</v>
          </cell>
          <cell r="E457">
            <v>1609</v>
          </cell>
          <cell r="F457">
            <v>-1022</v>
          </cell>
        </row>
        <row r="458">
          <cell r="B458">
            <v>2070101</v>
          </cell>
          <cell r="C458" t="str">
            <v>行政运行</v>
          </cell>
          <cell r="D458">
            <v>336</v>
          </cell>
          <cell r="E458">
            <v>337</v>
          </cell>
          <cell r="F458">
            <v>341</v>
          </cell>
        </row>
        <row r="459">
          <cell r="B459">
            <v>2070102</v>
          </cell>
          <cell r="C459" t="str">
            <v>一般行政管理事务</v>
          </cell>
        </row>
        <row r="459">
          <cell r="E459">
            <v>0</v>
          </cell>
          <cell r="F459">
            <v>0</v>
          </cell>
        </row>
        <row r="460">
          <cell r="B460">
            <v>2070103</v>
          </cell>
          <cell r="C460" t="str">
            <v>机关服务</v>
          </cell>
        </row>
        <row r="460">
          <cell r="E460">
            <v>0</v>
          </cell>
          <cell r="F460">
            <v>0</v>
          </cell>
        </row>
        <row r="461">
          <cell r="B461">
            <v>2070104</v>
          </cell>
          <cell r="C461" t="str">
            <v>图书馆</v>
          </cell>
          <cell r="D461">
            <v>90</v>
          </cell>
          <cell r="E461">
            <v>103</v>
          </cell>
          <cell r="F461">
            <v>99</v>
          </cell>
        </row>
        <row r="462">
          <cell r="B462">
            <v>2070105</v>
          </cell>
          <cell r="C462" t="str">
            <v>文化展示及纪念机构</v>
          </cell>
        </row>
        <row r="462">
          <cell r="E462">
            <v>0</v>
          </cell>
          <cell r="F462">
            <v>0</v>
          </cell>
        </row>
        <row r="463">
          <cell r="B463">
            <v>2070106</v>
          </cell>
          <cell r="C463" t="str">
            <v>艺术表演场所</v>
          </cell>
        </row>
        <row r="463">
          <cell r="E463">
            <v>0</v>
          </cell>
          <cell r="F463">
            <v>0</v>
          </cell>
        </row>
        <row r="464">
          <cell r="B464">
            <v>2070107</v>
          </cell>
          <cell r="C464" t="str">
            <v>艺术表演团体</v>
          </cell>
        </row>
        <row r="464">
          <cell r="E464">
            <v>0</v>
          </cell>
          <cell r="F464">
            <v>0</v>
          </cell>
        </row>
        <row r="465">
          <cell r="B465">
            <v>2070108</v>
          </cell>
          <cell r="C465" t="str">
            <v>文化活动</v>
          </cell>
        </row>
        <row r="465">
          <cell r="E465">
            <v>93</v>
          </cell>
          <cell r="F465">
            <v>36</v>
          </cell>
        </row>
        <row r="466">
          <cell r="B466">
            <v>2070109</v>
          </cell>
          <cell r="C466" t="str">
            <v>群众文化</v>
          </cell>
          <cell r="D466">
            <v>525</v>
          </cell>
          <cell r="E466">
            <v>477</v>
          </cell>
          <cell r="F466">
            <v>433</v>
          </cell>
        </row>
        <row r="467">
          <cell r="B467">
            <v>2070110</v>
          </cell>
          <cell r="C467" t="str">
            <v>文化和旅游交流与合作</v>
          </cell>
        </row>
        <row r="467">
          <cell r="E467">
            <v>20</v>
          </cell>
          <cell r="F467">
            <v>20</v>
          </cell>
        </row>
        <row r="468">
          <cell r="B468">
            <v>2070111</v>
          </cell>
          <cell r="C468" t="str">
            <v>文化创作与保护</v>
          </cell>
        </row>
        <row r="468">
          <cell r="E468">
            <v>7</v>
          </cell>
          <cell r="F468">
            <v>-132</v>
          </cell>
        </row>
        <row r="469">
          <cell r="B469">
            <v>2070112</v>
          </cell>
          <cell r="C469" t="str">
            <v>文化和旅游市场管理</v>
          </cell>
        </row>
        <row r="469">
          <cell r="E469">
            <v>25</v>
          </cell>
          <cell r="F469">
            <v>15</v>
          </cell>
        </row>
        <row r="470">
          <cell r="B470">
            <v>2070113</v>
          </cell>
          <cell r="C470" t="str">
            <v>旅游宣传</v>
          </cell>
        </row>
        <row r="470">
          <cell r="E470">
            <v>0</v>
          </cell>
          <cell r="F470">
            <v>0</v>
          </cell>
        </row>
        <row r="471">
          <cell r="B471">
            <v>2070114</v>
          </cell>
          <cell r="C471" t="str">
            <v>文化和旅游管理事务</v>
          </cell>
        </row>
        <row r="471">
          <cell r="E471">
            <v>147</v>
          </cell>
          <cell r="F471">
            <v>117</v>
          </cell>
        </row>
        <row r="472">
          <cell r="B472">
            <v>2070199</v>
          </cell>
          <cell r="C472" t="str">
            <v>其他文化和旅游支出</v>
          </cell>
          <cell r="D472">
            <v>327</v>
          </cell>
          <cell r="E472">
            <v>400</v>
          </cell>
          <cell r="F472">
            <v>-1951</v>
          </cell>
        </row>
        <row r="473">
          <cell r="B473">
            <v>20702</v>
          </cell>
          <cell r="C473" t="str">
            <v>文物</v>
          </cell>
          <cell r="D473">
            <v>956</v>
          </cell>
          <cell r="E473">
            <v>992</v>
          </cell>
          <cell r="F473">
            <v>381</v>
          </cell>
        </row>
        <row r="474">
          <cell r="B474">
            <v>2070201</v>
          </cell>
          <cell r="C474" t="str">
            <v>行政运行</v>
          </cell>
          <cell r="D474">
            <v>353</v>
          </cell>
          <cell r="E474">
            <v>556</v>
          </cell>
          <cell r="F474">
            <v>563</v>
          </cell>
        </row>
        <row r="475">
          <cell r="B475">
            <v>2070202</v>
          </cell>
          <cell r="C475" t="str">
            <v>一般行政管理事务</v>
          </cell>
        </row>
        <row r="475">
          <cell r="E475">
            <v>0</v>
          </cell>
          <cell r="F475">
            <v>0</v>
          </cell>
        </row>
        <row r="476">
          <cell r="B476">
            <v>2070203</v>
          </cell>
          <cell r="C476" t="str">
            <v>机关服务</v>
          </cell>
        </row>
        <row r="476">
          <cell r="E476">
            <v>0</v>
          </cell>
          <cell r="F476">
            <v>0</v>
          </cell>
        </row>
        <row r="477">
          <cell r="B477">
            <v>2070204</v>
          </cell>
          <cell r="C477" t="str">
            <v>文物保护</v>
          </cell>
          <cell r="D477">
            <v>120</v>
          </cell>
          <cell r="E477">
            <v>84</v>
          </cell>
          <cell r="F477">
            <v>-438</v>
          </cell>
        </row>
        <row r="478">
          <cell r="B478">
            <v>2070205</v>
          </cell>
          <cell r="C478" t="str">
            <v>博物馆</v>
          </cell>
          <cell r="D478">
            <v>388</v>
          </cell>
          <cell r="E478">
            <v>258</v>
          </cell>
          <cell r="F478">
            <v>265</v>
          </cell>
        </row>
        <row r="479">
          <cell r="B479">
            <v>2070206</v>
          </cell>
          <cell r="C479" t="str">
            <v>历史名城与古迹</v>
          </cell>
        </row>
        <row r="479">
          <cell r="E479">
            <v>0</v>
          </cell>
          <cell r="F479">
            <v>0</v>
          </cell>
        </row>
        <row r="480">
          <cell r="B480">
            <v>2070299</v>
          </cell>
          <cell r="C480" t="str">
            <v>其他文物支出</v>
          </cell>
          <cell r="D480">
            <v>95</v>
          </cell>
          <cell r="E480">
            <v>94</v>
          </cell>
          <cell r="F480">
            <v>-9</v>
          </cell>
        </row>
        <row r="481">
          <cell r="B481">
            <v>20703</v>
          </cell>
          <cell r="C481" t="str">
            <v>体育</v>
          </cell>
          <cell r="D481">
            <v>90</v>
          </cell>
          <cell r="E481">
            <v>175</v>
          </cell>
          <cell r="F481">
            <v>70</v>
          </cell>
        </row>
        <row r="482">
          <cell r="B482">
            <v>2070301</v>
          </cell>
          <cell r="C482" t="str">
            <v>行政运行</v>
          </cell>
        </row>
        <row r="482">
          <cell r="E482">
            <v>0</v>
          </cell>
          <cell r="F482">
            <v>0</v>
          </cell>
        </row>
        <row r="483">
          <cell r="B483">
            <v>2070302</v>
          </cell>
          <cell r="C483" t="str">
            <v>一般行政管理事务</v>
          </cell>
        </row>
        <row r="483">
          <cell r="E483">
            <v>0</v>
          </cell>
          <cell r="F483">
            <v>0</v>
          </cell>
        </row>
        <row r="484">
          <cell r="B484">
            <v>2070303</v>
          </cell>
          <cell r="C484" t="str">
            <v>机关服务</v>
          </cell>
        </row>
        <row r="484">
          <cell r="E484">
            <v>0</v>
          </cell>
          <cell r="F484">
            <v>0</v>
          </cell>
        </row>
        <row r="485">
          <cell r="B485">
            <v>2070304</v>
          </cell>
          <cell r="C485" t="str">
            <v>运动项目管理</v>
          </cell>
        </row>
        <row r="485">
          <cell r="E485">
            <v>0</v>
          </cell>
          <cell r="F485">
            <v>0</v>
          </cell>
        </row>
        <row r="486">
          <cell r="B486">
            <v>2070305</v>
          </cell>
          <cell r="C486" t="str">
            <v>体育竞赛</v>
          </cell>
          <cell r="D486">
            <v>5</v>
          </cell>
          <cell r="E486">
            <v>0</v>
          </cell>
          <cell r="F486">
            <v>0</v>
          </cell>
        </row>
        <row r="487">
          <cell r="B487">
            <v>2070306</v>
          </cell>
          <cell r="C487" t="str">
            <v>体育训练</v>
          </cell>
        </row>
        <row r="487">
          <cell r="E487">
            <v>0</v>
          </cell>
          <cell r="F487">
            <v>0</v>
          </cell>
        </row>
        <row r="488">
          <cell r="B488">
            <v>2070307</v>
          </cell>
          <cell r="C488" t="str">
            <v>体育场馆</v>
          </cell>
        </row>
        <row r="488">
          <cell r="E488">
            <v>0</v>
          </cell>
          <cell r="F488">
            <v>0</v>
          </cell>
        </row>
        <row r="489">
          <cell r="B489">
            <v>2070308</v>
          </cell>
          <cell r="C489" t="str">
            <v>群众体育</v>
          </cell>
        </row>
        <row r="489">
          <cell r="E489">
            <v>0</v>
          </cell>
          <cell r="F489">
            <v>0</v>
          </cell>
        </row>
        <row r="490">
          <cell r="B490">
            <v>2070309</v>
          </cell>
          <cell r="C490" t="str">
            <v>体育交流与合作</v>
          </cell>
        </row>
        <row r="490">
          <cell r="E490">
            <v>0</v>
          </cell>
          <cell r="F490">
            <v>0</v>
          </cell>
        </row>
        <row r="491">
          <cell r="B491">
            <v>2070399</v>
          </cell>
          <cell r="C491" t="str">
            <v>其他体育支出</v>
          </cell>
          <cell r="D491">
            <v>85</v>
          </cell>
          <cell r="E491">
            <v>175</v>
          </cell>
          <cell r="F491">
            <v>70</v>
          </cell>
        </row>
        <row r="492">
          <cell r="B492">
            <v>20706</v>
          </cell>
          <cell r="C492" t="str">
            <v>新闻出版电影</v>
          </cell>
          <cell r="D492">
            <v>7</v>
          </cell>
          <cell r="E492">
            <v>7</v>
          </cell>
          <cell r="F492">
            <v>7</v>
          </cell>
        </row>
        <row r="493">
          <cell r="B493">
            <v>2070601</v>
          </cell>
          <cell r="C493" t="str">
            <v>行政运行</v>
          </cell>
        </row>
        <row r="493">
          <cell r="E493">
            <v>0</v>
          </cell>
          <cell r="F493">
            <v>0</v>
          </cell>
        </row>
        <row r="494">
          <cell r="B494">
            <v>2070602</v>
          </cell>
          <cell r="C494" t="str">
            <v>一般行政管理事务</v>
          </cell>
        </row>
        <row r="494">
          <cell r="E494">
            <v>0</v>
          </cell>
          <cell r="F494">
            <v>0</v>
          </cell>
        </row>
        <row r="495">
          <cell r="B495">
            <v>2070603</v>
          </cell>
          <cell r="C495" t="str">
            <v>机关服务</v>
          </cell>
        </row>
        <row r="495">
          <cell r="E495">
            <v>0</v>
          </cell>
          <cell r="F495">
            <v>0</v>
          </cell>
        </row>
        <row r="496">
          <cell r="B496">
            <v>2070604</v>
          </cell>
          <cell r="C496" t="str">
            <v>新闻通讯</v>
          </cell>
        </row>
        <row r="496">
          <cell r="E496">
            <v>0</v>
          </cell>
          <cell r="F496">
            <v>0</v>
          </cell>
        </row>
        <row r="497">
          <cell r="B497">
            <v>2070605</v>
          </cell>
          <cell r="C497" t="str">
            <v>出版发行</v>
          </cell>
        </row>
        <row r="497">
          <cell r="E497">
            <v>0</v>
          </cell>
          <cell r="F497">
            <v>0</v>
          </cell>
        </row>
        <row r="498">
          <cell r="B498">
            <v>2070606</v>
          </cell>
          <cell r="C498" t="str">
            <v>版权管理</v>
          </cell>
        </row>
        <row r="498">
          <cell r="E498">
            <v>0</v>
          </cell>
          <cell r="F498">
            <v>0</v>
          </cell>
        </row>
        <row r="499">
          <cell r="B499">
            <v>2070607</v>
          </cell>
          <cell r="C499" t="str">
            <v>电影</v>
          </cell>
          <cell r="D499">
            <v>7</v>
          </cell>
          <cell r="E499">
            <v>7</v>
          </cell>
          <cell r="F499">
            <v>7</v>
          </cell>
        </row>
        <row r="500">
          <cell r="B500">
            <v>2070699</v>
          </cell>
          <cell r="C500" t="str">
            <v>其他新闻出版电影支出</v>
          </cell>
        </row>
        <row r="500">
          <cell r="E500">
            <v>0</v>
          </cell>
          <cell r="F500">
            <v>0</v>
          </cell>
        </row>
        <row r="501">
          <cell r="B501">
            <v>20708</v>
          </cell>
          <cell r="C501" t="str">
            <v>广播电视</v>
          </cell>
          <cell r="D501">
            <v>563</v>
          </cell>
          <cell r="E501">
            <v>485</v>
          </cell>
          <cell r="F501">
            <v>136</v>
          </cell>
        </row>
        <row r="502">
          <cell r="B502">
            <v>2070801</v>
          </cell>
          <cell r="C502" t="str">
            <v>行政运行</v>
          </cell>
        </row>
        <row r="502">
          <cell r="E502">
            <v>0</v>
          </cell>
          <cell r="F502">
            <v>0</v>
          </cell>
        </row>
        <row r="503">
          <cell r="B503">
            <v>2070802</v>
          </cell>
          <cell r="C503" t="str">
            <v>一般行政管理事务</v>
          </cell>
        </row>
        <row r="503">
          <cell r="E503">
            <v>0</v>
          </cell>
          <cell r="F503">
            <v>0</v>
          </cell>
        </row>
        <row r="504">
          <cell r="B504">
            <v>2070803</v>
          </cell>
          <cell r="C504" t="str">
            <v>机关服务</v>
          </cell>
        </row>
        <row r="504">
          <cell r="E504">
            <v>0</v>
          </cell>
          <cell r="F504">
            <v>0</v>
          </cell>
        </row>
        <row r="505">
          <cell r="B505">
            <v>2070806</v>
          </cell>
          <cell r="C505" t="str">
            <v>监测监管</v>
          </cell>
        </row>
        <row r="505">
          <cell r="E505">
            <v>0</v>
          </cell>
          <cell r="F505">
            <v>0</v>
          </cell>
        </row>
        <row r="506">
          <cell r="B506">
            <v>2070807</v>
          </cell>
          <cell r="C506" t="str">
            <v>传输发射</v>
          </cell>
        </row>
        <row r="506">
          <cell r="E506">
            <v>0</v>
          </cell>
          <cell r="F506">
            <v>0</v>
          </cell>
        </row>
        <row r="507">
          <cell r="B507">
            <v>2070808</v>
          </cell>
          <cell r="C507" t="str">
            <v>广播电视事务</v>
          </cell>
          <cell r="D507">
            <v>556</v>
          </cell>
          <cell r="E507">
            <v>452</v>
          </cell>
          <cell r="F507">
            <v>129</v>
          </cell>
        </row>
        <row r="508">
          <cell r="B508">
            <v>2070899</v>
          </cell>
          <cell r="C508" t="str">
            <v>其他广播电视支出</v>
          </cell>
          <cell r="D508">
            <v>7</v>
          </cell>
          <cell r="E508">
            <v>33</v>
          </cell>
          <cell r="F508">
            <v>7</v>
          </cell>
        </row>
        <row r="509">
          <cell r="B509">
            <v>20799</v>
          </cell>
          <cell r="C509" t="str">
            <v>其他文化旅游体育与传媒支出</v>
          </cell>
          <cell r="D509">
            <v>20</v>
          </cell>
          <cell r="E509">
            <v>213</v>
          </cell>
          <cell r="F509">
            <v>175</v>
          </cell>
        </row>
        <row r="510">
          <cell r="B510">
            <v>2079902</v>
          </cell>
          <cell r="C510" t="str">
            <v>宣传文化发展专项支出</v>
          </cell>
        </row>
        <row r="510">
          <cell r="E510">
            <v>0</v>
          </cell>
          <cell r="F510">
            <v>0</v>
          </cell>
        </row>
        <row r="511">
          <cell r="B511">
            <v>2079903</v>
          </cell>
          <cell r="C511" t="str">
            <v>文化产业发展专项支出</v>
          </cell>
          <cell r="D511">
            <v>20</v>
          </cell>
          <cell r="E511">
            <v>0</v>
          </cell>
          <cell r="F511">
            <v>0</v>
          </cell>
        </row>
        <row r="512">
          <cell r="B512">
            <v>2079999</v>
          </cell>
          <cell r="C512" t="str">
            <v>其他文化旅游体育与传媒支出</v>
          </cell>
        </row>
        <row r="512">
          <cell r="E512">
            <v>213</v>
          </cell>
          <cell r="F512">
            <v>175</v>
          </cell>
        </row>
        <row r="513">
          <cell r="B513">
            <v>208</v>
          </cell>
          <cell r="C513" t="str">
            <v>八、社会保障和就业支出</v>
          </cell>
          <cell r="D513">
            <v>30041</v>
          </cell>
          <cell r="E513">
            <v>36862</v>
          </cell>
          <cell r="F513">
            <v>37992</v>
          </cell>
        </row>
        <row r="514">
          <cell r="B514">
            <v>20801</v>
          </cell>
          <cell r="C514" t="str">
            <v>人力资源和社会保障管理事务</v>
          </cell>
          <cell r="D514">
            <v>1070</v>
          </cell>
          <cell r="E514">
            <v>1023</v>
          </cell>
          <cell r="F514">
            <v>1116</v>
          </cell>
        </row>
        <row r="515">
          <cell r="B515">
            <v>2080101</v>
          </cell>
          <cell r="C515" t="str">
            <v>行政运行</v>
          </cell>
          <cell r="D515">
            <v>309</v>
          </cell>
          <cell r="E515">
            <v>284</v>
          </cell>
          <cell r="F515">
            <v>276</v>
          </cell>
        </row>
        <row r="516">
          <cell r="B516">
            <v>2080102</v>
          </cell>
          <cell r="C516" t="str">
            <v>一般行政管理事务</v>
          </cell>
        </row>
        <row r="516">
          <cell r="E516">
            <v>0</v>
          </cell>
          <cell r="F516">
            <v>0</v>
          </cell>
        </row>
        <row r="517">
          <cell r="B517">
            <v>2080103</v>
          </cell>
          <cell r="C517" t="str">
            <v>机关服务</v>
          </cell>
        </row>
        <row r="517">
          <cell r="E517">
            <v>0</v>
          </cell>
          <cell r="F517">
            <v>0</v>
          </cell>
        </row>
        <row r="518">
          <cell r="B518">
            <v>2080104</v>
          </cell>
          <cell r="C518" t="str">
            <v>综合业务管理</v>
          </cell>
          <cell r="D518">
            <v>26</v>
          </cell>
          <cell r="E518">
            <v>29</v>
          </cell>
          <cell r="F518">
            <v>24</v>
          </cell>
        </row>
        <row r="519">
          <cell r="B519">
            <v>2080105</v>
          </cell>
          <cell r="C519" t="str">
            <v>劳动保障监察</v>
          </cell>
          <cell r="D519">
            <v>7</v>
          </cell>
          <cell r="E519">
            <v>4</v>
          </cell>
          <cell r="F519">
            <v>4</v>
          </cell>
        </row>
        <row r="520">
          <cell r="B520">
            <v>2080106</v>
          </cell>
          <cell r="C520" t="str">
            <v>就业管理事务</v>
          </cell>
        </row>
        <row r="520">
          <cell r="E520">
            <v>0</v>
          </cell>
          <cell r="F520">
            <v>0</v>
          </cell>
        </row>
        <row r="521">
          <cell r="B521">
            <v>2080107</v>
          </cell>
          <cell r="C521" t="str">
            <v>社会保险业务管理事务</v>
          </cell>
          <cell r="D521">
            <v>2</v>
          </cell>
          <cell r="E521">
            <v>0</v>
          </cell>
          <cell r="F521">
            <v>0</v>
          </cell>
        </row>
        <row r="522">
          <cell r="B522">
            <v>2080108</v>
          </cell>
          <cell r="C522" t="str">
            <v>信息化建设</v>
          </cell>
        </row>
        <row r="522">
          <cell r="E522">
            <v>0</v>
          </cell>
          <cell r="F522">
            <v>0</v>
          </cell>
        </row>
        <row r="523">
          <cell r="B523">
            <v>2080109</v>
          </cell>
          <cell r="C523" t="str">
            <v>社会保险经办机构</v>
          </cell>
          <cell r="D523">
            <v>613</v>
          </cell>
          <cell r="E523">
            <v>543</v>
          </cell>
          <cell r="F523">
            <v>522</v>
          </cell>
        </row>
        <row r="524">
          <cell r="B524">
            <v>2080110</v>
          </cell>
          <cell r="C524" t="str">
            <v>劳动关系和维权</v>
          </cell>
        </row>
        <row r="524">
          <cell r="E524">
            <v>0</v>
          </cell>
          <cell r="F524">
            <v>0</v>
          </cell>
        </row>
        <row r="525">
          <cell r="B525">
            <v>2080111</v>
          </cell>
          <cell r="C525" t="str">
            <v>公共就业服务和职业技能鉴定机构</v>
          </cell>
        </row>
        <row r="525">
          <cell r="E525">
            <v>0</v>
          </cell>
          <cell r="F525">
            <v>0</v>
          </cell>
        </row>
        <row r="526">
          <cell r="B526">
            <v>2080112</v>
          </cell>
          <cell r="C526" t="str">
            <v>劳动人事争议调解仲裁</v>
          </cell>
        </row>
        <row r="526">
          <cell r="E526">
            <v>9</v>
          </cell>
          <cell r="F526">
            <v>2</v>
          </cell>
        </row>
        <row r="527">
          <cell r="B527">
            <v>2080113</v>
          </cell>
          <cell r="C527" t="str">
            <v>政府特殊津贴</v>
          </cell>
        </row>
        <row r="527">
          <cell r="E527">
            <v>0</v>
          </cell>
          <cell r="F527">
            <v>0</v>
          </cell>
        </row>
        <row r="528">
          <cell r="B528">
            <v>2080114</v>
          </cell>
          <cell r="C528" t="str">
            <v>资助留学回国人员</v>
          </cell>
        </row>
        <row r="528">
          <cell r="E528">
            <v>0</v>
          </cell>
          <cell r="F528">
            <v>0</v>
          </cell>
        </row>
        <row r="529">
          <cell r="B529">
            <v>2080115</v>
          </cell>
          <cell r="C529" t="str">
            <v>博士后日常经费</v>
          </cell>
        </row>
        <row r="529">
          <cell r="E529">
            <v>0</v>
          </cell>
          <cell r="F529">
            <v>0</v>
          </cell>
        </row>
        <row r="530">
          <cell r="B530">
            <v>2080116</v>
          </cell>
          <cell r="C530" t="str">
            <v>引进人才费用</v>
          </cell>
        </row>
        <row r="530">
          <cell r="E530">
            <v>0</v>
          </cell>
          <cell r="F530">
            <v>0</v>
          </cell>
        </row>
        <row r="531">
          <cell r="B531">
            <v>2080150</v>
          </cell>
          <cell r="C531" t="str">
            <v>事业运行</v>
          </cell>
        </row>
        <row r="531">
          <cell r="E531">
            <v>95</v>
          </cell>
          <cell r="F531">
            <v>104</v>
          </cell>
        </row>
        <row r="532">
          <cell r="B532">
            <v>2080199</v>
          </cell>
          <cell r="C532" t="str">
            <v>其他人力资源和社会保障管理事务支出</v>
          </cell>
          <cell r="D532">
            <v>113</v>
          </cell>
          <cell r="E532">
            <v>59</v>
          </cell>
          <cell r="F532">
            <v>184</v>
          </cell>
        </row>
        <row r="533">
          <cell r="B533">
            <v>20802</v>
          </cell>
          <cell r="C533" t="str">
            <v>民政管理事务</v>
          </cell>
          <cell r="D533">
            <v>431</v>
          </cell>
          <cell r="E533">
            <v>438</v>
          </cell>
          <cell r="F533">
            <v>401</v>
          </cell>
        </row>
        <row r="534">
          <cell r="B534">
            <v>2080201</v>
          </cell>
          <cell r="C534" t="str">
            <v>行政运行</v>
          </cell>
          <cell r="D534">
            <v>154</v>
          </cell>
          <cell r="E534">
            <v>159</v>
          </cell>
          <cell r="F534">
            <v>161</v>
          </cell>
        </row>
        <row r="535">
          <cell r="B535">
            <v>2080202</v>
          </cell>
          <cell r="C535" t="str">
            <v>一般行政管理事务</v>
          </cell>
        </row>
        <row r="535">
          <cell r="E535">
            <v>0</v>
          </cell>
          <cell r="F535">
            <v>0</v>
          </cell>
        </row>
        <row r="536">
          <cell r="B536">
            <v>2080203</v>
          </cell>
          <cell r="C536" t="str">
            <v>机关服务</v>
          </cell>
        </row>
        <row r="536">
          <cell r="E536">
            <v>0</v>
          </cell>
          <cell r="F536">
            <v>0</v>
          </cell>
        </row>
        <row r="537">
          <cell r="B537">
            <v>2080206</v>
          </cell>
          <cell r="C537" t="str">
            <v>社会组织管理</v>
          </cell>
        </row>
        <row r="537">
          <cell r="E537">
            <v>5</v>
          </cell>
          <cell r="F537">
            <v>5</v>
          </cell>
        </row>
        <row r="538">
          <cell r="B538">
            <v>2080207</v>
          </cell>
          <cell r="C538" t="str">
            <v>行政区划和地名管理</v>
          </cell>
          <cell r="D538">
            <v>4</v>
          </cell>
          <cell r="E538">
            <v>25</v>
          </cell>
          <cell r="F538">
            <v>10</v>
          </cell>
        </row>
        <row r="539">
          <cell r="B539">
            <v>2080208</v>
          </cell>
          <cell r="C539" t="str">
            <v>基层政权建设和社区治理</v>
          </cell>
          <cell r="D539">
            <v>1</v>
          </cell>
          <cell r="E539">
            <v>28</v>
          </cell>
          <cell r="F539">
            <v>0</v>
          </cell>
        </row>
        <row r="540">
          <cell r="B540">
            <v>2080299</v>
          </cell>
          <cell r="C540" t="str">
            <v>其他民政管理事务支出</v>
          </cell>
          <cell r="D540">
            <v>272</v>
          </cell>
          <cell r="E540">
            <v>221</v>
          </cell>
          <cell r="F540">
            <v>225</v>
          </cell>
        </row>
        <row r="541">
          <cell r="B541">
            <v>20804</v>
          </cell>
          <cell r="C541" t="str">
            <v>补充全国社会保障基金</v>
          </cell>
          <cell r="D541">
            <v>0</v>
          </cell>
          <cell r="E541">
            <v>0</v>
          </cell>
          <cell r="F541">
            <v>0</v>
          </cell>
        </row>
        <row r="542">
          <cell r="B542">
            <v>2080402</v>
          </cell>
          <cell r="C542" t="str">
            <v>用一般公共预算补充基金</v>
          </cell>
        </row>
        <row r="542">
          <cell r="E542">
            <v>0</v>
          </cell>
          <cell r="F542">
            <v>0</v>
          </cell>
        </row>
        <row r="543">
          <cell r="B543">
            <v>20805</v>
          </cell>
          <cell r="C543" t="str">
            <v>行政事业单位养老支出</v>
          </cell>
          <cell r="D543">
            <v>16516</v>
          </cell>
          <cell r="E543">
            <v>20862</v>
          </cell>
          <cell r="F543">
            <v>22440</v>
          </cell>
        </row>
        <row r="544">
          <cell r="B544">
            <v>2080501</v>
          </cell>
          <cell r="C544" t="str">
            <v>行政单位离退休</v>
          </cell>
          <cell r="D544">
            <v>2646</v>
          </cell>
          <cell r="E544">
            <v>2065</v>
          </cell>
          <cell r="F544">
            <v>2669</v>
          </cell>
        </row>
        <row r="545">
          <cell r="B545">
            <v>2080502</v>
          </cell>
          <cell r="C545" t="str">
            <v>事业单位离退休</v>
          </cell>
          <cell r="D545">
            <v>5291</v>
          </cell>
          <cell r="E545">
            <v>4385</v>
          </cell>
          <cell r="F545">
            <v>4607</v>
          </cell>
        </row>
        <row r="546">
          <cell r="B546">
            <v>2080503</v>
          </cell>
          <cell r="C546" t="str">
            <v>离退休人员管理机构</v>
          </cell>
          <cell r="D546">
            <v>9</v>
          </cell>
          <cell r="E546">
            <v>74</v>
          </cell>
          <cell r="F546">
            <v>74</v>
          </cell>
        </row>
        <row r="547">
          <cell r="B547">
            <v>2080505</v>
          </cell>
          <cell r="C547" t="str">
            <v>机关事业单位基本养老保险缴费支出</v>
          </cell>
          <cell r="D547">
            <v>6213</v>
          </cell>
          <cell r="E547">
            <v>6501</v>
          </cell>
          <cell r="F547">
            <v>6866</v>
          </cell>
        </row>
        <row r="548">
          <cell r="B548">
            <v>2080506</v>
          </cell>
          <cell r="C548" t="str">
            <v>机关事业单位职业年金缴费支出</v>
          </cell>
          <cell r="D548">
            <v>694</v>
          </cell>
          <cell r="E548">
            <v>1393</v>
          </cell>
          <cell r="F548">
            <v>1393</v>
          </cell>
        </row>
        <row r="549">
          <cell r="B549">
            <v>2080507</v>
          </cell>
          <cell r="C549" t="str">
            <v>对机关事业单位基本养老保险基金的补助</v>
          </cell>
          <cell r="D549">
            <v>1663</v>
          </cell>
          <cell r="E549">
            <v>5635</v>
          </cell>
          <cell r="F549">
            <v>6037</v>
          </cell>
        </row>
        <row r="550">
          <cell r="B550">
            <v>2080508</v>
          </cell>
          <cell r="C550" t="str">
            <v>对机关事业单位职业年金的补助</v>
          </cell>
        </row>
        <row r="550">
          <cell r="E550">
            <v>600</v>
          </cell>
          <cell r="F550">
            <v>600</v>
          </cell>
        </row>
        <row r="551">
          <cell r="B551">
            <v>2080599</v>
          </cell>
          <cell r="C551" t="str">
            <v>其他行政事业单位养老支出</v>
          </cell>
        </row>
        <row r="551">
          <cell r="E551">
            <v>209</v>
          </cell>
          <cell r="F551">
            <v>194</v>
          </cell>
        </row>
        <row r="552">
          <cell r="B552">
            <v>20806</v>
          </cell>
          <cell r="C552" t="str">
            <v>企业改革补助</v>
          </cell>
          <cell r="D552">
            <v>52</v>
          </cell>
          <cell r="E552">
            <v>207</v>
          </cell>
          <cell r="F552">
            <v>207</v>
          </cell>
        </row>
        <row r="553">
          <cell r="B553">
            <v>2080601</v>
          </cell>
          <cell r="C553" t="str">
            <v>企业关闭破产补助</v>
          </cell>
          <cell r="D553">
            <v>52</v>
          </cell>
          <cell r="E553">
            <v>207</v>
          </cell>
          <cell r="F553">
            <v>207</v>
          </cell>
        </row>
        <row r="554">
          <cell r="B554">
            <v>2080602</v>
          </cell>
          <cell r="C554" t="str">
            <v>厂办大集体改革补助</v>
          </cell>
        </row>
        <row r="554">
          <cell r="E554">
            <v>0</v>
          </cell>
          <cell r="F554">
            <v>0</v>
          </cell>
        </row>
        <row r="555">
          <cell r="B555">
            <v>2080699</v>
          </cell>
          <cell r="C555" t="str">
            <v>其他企业改革发展补助</v>
          </cell>
        </row>
        <row r="555">
          <cell r="E555">
            <v>0</v>
          </cell>
          <cell r="F555">
            <v>0</v>
          </cell>
        </row>
        <row r="556">
          <cell r="B556">
            <v>20807</v>
          </cell>
          <cell r="C556" t="str">
            <v>就业补助</v>
          </cell>
          <cell r="D556">
            <v>906</v>
          </cell>
          <cell r="E556">
            <v>747</v>
          </cell>
          <cell r="F556">
            <v>1079</v>
          </cell>
        </row>
        <row r="557">
          <cell r="B557">
            <v>2080701</v>
          </cell>
          <cell r="C557" t="str">
            <v>就业创业服务补贴</v>
          </cell>
        </row>
        <row r="557">
          <cell r="E557">
            <v>0</v>
          </cell>
          <cell r="F557">
            <v>0</v>
          </cell>
        </row>
        <row r="558">
          <cell r="B558">
            <v>2080702</v>
          </cell>
          <cell r="C558" t="str">
            <v>职业培训补贴</v>
          </cell>
        </row>
        <row r="558">
          <cell r="E558">
            <v>0</v>
          </cell>
          <cell r="F558">
            <v>0</v>
          </cell>
        </row>
        <row r="559">
          <cell r="B559">
            <v>2080704</v>
          </cell>
          <cell r="C559" t="str">
            <v>社会保险补贴</v>
          </cell>
        </row>
        <row r="559">
          <cell r="E559">
            <v>0</v>
          </cell>
          <cell r="F559">
            <v>0</v>
          </cell>
        </row>
        <row r="560">
          <cell r="B560">
            <v>2080705</v>
          </cell>
          <cell r="C560" t="str">
            <v>公益性岗位补贴</v>
          </cell>
        </row>
        <row r="560">
          <cell r="E560">
            <v>0</v>
          </cell>
          <cell r="F560">
            <v>0</v>
          </cell>
        </row>
        <row r="561">
          <cell r="B561">
            <v>2080709</v>
          </cell>
          <cell r="C561" t="str">
            <v>职业技能鉴定补贴</v>
          </cell>
        </row>
        <row r="561">
          <cell r="E561">
            <v>0</v>
          </cell>
          <cell r="F561">
            <v>0</v>
          </cell>
        </row>
        <row r="562">
          <cell r="B562">
            <v>2080711</v>
          </cell>
          <cell r="C562" t="str">
            <v>就业见习补贴</v>
          </cell>
        </row>
        <row r="562">
          <cell r="E562">
            <v>0</v>
          </cell>
          <cell r="F562">
            <v>61</v>
          </cell>
        </row>
        <row r="563">
          <cell r="B563">
            <v>2080712</v>
          </cell>
          <cell r="C563" t="str">
            <v>高技能人才培养补助</v>
          </cell>
        </row>
        <row r="563">
          <cell r="E563">
            <v>0</v>
          </cell>
          <cell r="F563">
            <v>0</v>
          </cell>
        </row>
        <row r="564">
          <cell r="B564">
            <v>2080713</v>
          </cell>
          <cell r="C564" t="str">
            <v>促进创业补贴★</v>
          </cell>
        </row>
        <row r="564">
          <cell r="E564">
            <v>0</v>
          </cell>
          <cell r="F564">
            <v>0</v>
          </cell>
        </row>
        <row r="565">
          <cell r="B565">
            <v>2080799</v>
          </cell>
          <cell r="C565" t="str">
            <v>其他就业补助支出</v>
          </cell>
          <cell r="D565">
            <v>906</v>
          </cell>
          <cell r="E565">
            <v>747</v>
          </cell>
          <cell r="F565">
            <v>1018</v>
          </cell>
        </row>
        <row r="566">
          <cell r="B566">
            <v>20808</v>
          </cell>
          <cell r="C566" t="str">
            <v>抚恤</v>
          </cell>
          <cell r="D566">
            <v>2192</v>
          </cell>
          <cell r="E566">
            <v>2828</v>
          </cell>
          <cell r="F566">
            <v>2663</v>
          </cell>
        </row>
        <row r="567">
          <cell r="B567">
            <v>2080801</v>
          </cell>
          <cell r="C567" t="str">
            <v>死亡抚恤</v>
          </cell>
          <cell r="D567">
            <v>637</v>
          </cell>
          <cell r="E567">
            <v>817</v>
          </cell>
          <cell r="F567">
            <v>623</v>
          </cell>
        </row>
        <row r="568">
          <cell r="B568">
            <v>2080802</v>
          </cell>
          <cell r="C568" t="str">
            <v>伤残抚恤</v>
          </cell>
          <cell r="D568">
            <v>165</v>
          </cell>
          <cell r="E568">
            <v>1065</v>
          </cell>
          <cell r="F568">
            <v>33</v>
          </cell>
        </row>
        <row r="569">
          <cell r="B569">
            <v>2080803</v>
          </cell>
          <cell r="C569" t="str">
            <v>在乡复员、退伍军人生活补助</v>
          </cell>
          <cell r="D569">
            <v>281</v>
          </cell>
          <cell r="E569">
            <v>36</v>
          </cell>
          <cell r="F569">
            <v>28</v>
          </cell>
        </row>
        <row r="570">
          <cell r="B570">
            <v>2080804</v>
          </cell>
          <cell r="C570" t="str">
            <v>优抚事业单位支出◆</v>
          </cell>
        </row>
        <row r="570">
          <cell r="E570">
            <v>0</v>
          </cell>
          <cell r="F570">
            <v>0</v>
          </cell>
        </row>
        <row r="571">
          <cell r="B571">
            <v>2080805</v>
          </cell>
          <cell r="C571" t="str">
            <v>义务兵优待</v>
          </cell>
          <cell r="D571">
            <v>232</v>
          </cell>
          <cell r="E571">
            <v>270</v>
          </cell>
          <cell r="F571">
            <v>236</v>
          </cell>
        </row>
        <row r="572">
          <cell r="B572">
            <v>2080806</v>
          </cell>
          <cell r="C572" t="str">
            <v>农村籍退役士兵老年生活补助</v>
          </cell>
        </row>
        <row r="572">
          <cell r="E572">
            <v>0</v>
          </cell>
          <cell r="F572">
            <v>0</v>
          </cell>
        </row>
        <row r="573">
          <cell r="B573">
            <v>2080807</v>
          </cell>
          <cell r="C573" t="str">
            <v>光荣院●</v>
          </cell>
        </row>
        <row r="573">
          <cell r="E573">
            <v>0</v>
          </cell>
        </row>
        <row r="574">
          <cell r="B574">
            <v>2080808</v>
          </cell>
          <cell r="C574" t="str">
            <v>烈士纪念设施管理维护●</v>
          </cell>
        </row>
        <row r="574">
          <cell r="E574">
            <v>3</v>
          </cell>
          <cell r="F574">
            <v>0</v>
          </cell>
        </row>
        <row r="575">
          <cell r="B575">
            <v>2080899</v>
          </cell>
          <cell r="C575" t="str">
            <v>其他优抚支出</v>
          </cell>
          <cell r="D575">
            <v>877</v>
          </cell>
          <cell r="E575">
            <v>637</v>
          </cell>
          <cell r="F575">
            <v>1743</v>
          </cell>
        </row>
        <row r="576">
          <cell r="B576">
            <v>20809</v>
          </cell>
          <cell r="C576" t="str">
            <v>退役安置</v>
          </cell>
          <cell r="D576">
            <v>145</v>
          </cell>
          <cell r="E576">
            <v>472</v>
          </cell>
          <cell r="F576">
            <v>319</v>
          </cell>
        </row>
        <row r="577">
          <cell r="B577">
            <v>2080901</v>
          </cell>
          <cell r="C577" t="str">
            <v>退役士兵安置</v>
          </cell>
          <cell r="D577">
            <v>73</v>
          </cell>
          <cell r="E577">
            <v>257</v>
          </cell>
          <cell r="F577">
            <v>110</v>
          </cell>
        </row>
        <row r="578">
          <cell r="B578">
            <v>2080902</v>
          </cell>
          <cell r="C578" t="str">
            <v>军队移交政府的离退休人员安置</v>
          </cell>
          <cell r="D578">
            <v>58</v>
          </cell>
          <cell r="E578">
            <v>185</v>
          </cell>
          <cell r="F578">
            <v>184</v>
          </cell>
        </row>
        <row r="579">
          <cell r="B579">
            <v>2080903</v>
          </cell>
          <cell r="C579" t="str">
            <v>军队移交政府离退休干部管理机构</v>
          </cell>
        </row>
        <row r="579">
          <cell r="E579">
            <v>4</v>
          </cell>
          <cell r="F579">
            <v>4</v>
          </cell>
        </row>
        <row r="580">
          <cell r="B580">
            <v>2080904</v>
          </cell>
          <cell r="C580" t="str">
            <v>退役士兵管理教育</v>
          </cell>
        </row>
        <row r="580">
          <cell r="E580">
            <v>18</v>
          </cell>
          <cell r="F580">
            <v>13</v>
          </cell>
        </row>
        <row r="581">
          <cell r="B581">
            <v>2080905</v>
          </cell>
          <cell r="C581" t="str">
            <v>军队转业干部安置</v>
          </cell>
          <cell r="D581">
            <v>9</v>
          </cell>
          <cell r="E581">
            <v>8</v>
          </cell>
          <cell r="F581">
            <v>8</v>
          </cell>
        </row>
        <row r="582">
          <cell r="B582">
            <v>2080999</v>
          </cell>
          <cell r="C582" t="str">
            <v>其他退役安置支出</v>
          </cell>
          <cell r="D582">
            <v>5</v>
          </cell>
          <cell r="E582">
            <v>0</v>
          </cell>
          <cell r="F582">
            <v>0</v>
          </cell>
        </row>
        <row r="583">
          <cell r="B583">
            <v>20810</v>
          </cell>
          <cell r="C583" t="str">
            <v>社会福利</v>
          </cell>
          <cell r="D583">
            <v>622</v>
          </cell>
          <cell r="E583">
            <v>1084</v>
          </cell>
          <cell r="F583">
            <v>1149</v>
          </cell>
        </row>
        <row r="584">
          <cell r="B584">
            <v>2081001</v>
          </cell>
          <cell r="C584" t="str">
            <v>儿童福利</v>
          </cell>
          <cell r="D584">
            <v>36</v>
          </cell>
          <cell r="E584">
            <v>17</v>
          </cell>
          <cell r="F584">
            <v>27</v>
          </cell>
        </row>
        <row r="585">
          <cell r="B585">
            <v>2081002</v>
          </cell>
          <cell r="C585" t="str">
            <v>老年福利</v>
          </cell>
          <cell r="D585">
            <v>291</v>
          </cell>
          <cell r="E585">
            <v>340</v>
          </cell>
          <cell r="F585">
            <v>288</v>
          </cell>
        </row>
        <row r="586">
          <cell r="B586">
            <v>2081003</v>
          </cell>
          <cell r="C586" t="str">
            <v>康复辅具</v>
          </cell>
        </row>
        <row r="586">
          <cell r="E586">
            <v>0</v>
          </cell>
          <cell r="F586">
            <v>0</v>
          </cell>
        </row>
        <row r="587">
          <cell r="B587">
            <v>2081004</v>
          </cell>
          <cell r="C587" t="str">
            <v>殡葬</v>
          </cell>
          <cell r="D587">
            <v>295</v>
          </cell>
          <cell r="E587">
            <v>492</v>
          </cell>
          <cell r="F587">
            <v>246</v>
          </cell>
        </row>
        <row r="588">
          <cell r="B588">
            <v>2081005</v>
          </cell>
          <cell r="C588" t="str">
            <v>社会福利事业单位</v>
          </cell>
        </row>
        <row r="588">
          <cell r="E588">
            <v>4</v>
          </cell>
          <cell r="F588">
            <v>4</v>
          </cell>
        </row>
        <row r="589">
          <cell r="B589">
            <v>2081006</v>
          </cell>
          <cell r="C589" t="str">
            <v>养老服务</v>
          </cell>
        </row>
        <row r="589">
          <cell r="E589">
            <v>231</v>
          </cell>
          <cell r="F589">
            <v>584</v>
          </cell>
        </row>
        <row r="590">
          <cell r="B590">
            <v>2081099</v>
          </cell>
          <cell r="C590" t="str">
            <v>其他社会福利支出</v>
          </cell>
        </row>
        <row r="590">
          <cell r="E590">
            <v>0</v>
          </cell>
          <cell r="F590">
            <v>0</v>
          </cell>
        </row>
        <row r="591">
          <cell r="B591">
            <v>20811</v>
          </cell>
          <cell r="C591" t="str">
            <v>残疾人事业</v>
          </cell>
          <cell r="D591">
            <v>839</v>
          </cell>
          <cell r="E591">
            <v>979</v>
          </cell>
          <cell r="F591">
            <v>901</v>
          </cell>
        </row>
        <row r="592">
          <cell r="B592">
            <v>2081101</v>
          </cell>
          <cell r="C592" t="str">
            <v>行政运行</v>
          </cell>
          <cell r="D592">
            <v>122</v>
          </cell>
          <cell r="E592">
            <v>129</v>
          </cell>
          <cell r="F592">
            <v>133</v>
          </cell>
        </row>
        <row r="593">
          <cell r="B593">
            <v>2081102</v>
          </cell>
          <cell r="C593" t="str">
            <v>一般行政管理事务</v>
          </cell>
        </row>
        <row r="593">
          <cell r="E593">
            <v>0</v>
          </cell>
          <cell r="F593">
            <v>0</v>
          </cell>
        </row>
        <row r="594">
          <cell r="B594">
            <v>2081103</v>
          </cell>
          <cell r="C594" t="str">
            <v>机关服务</v>
          </cell>
        </row>
        <row r="594">
          <cell r="E594">
            <v>0</v>
          </cell>
          <cell r="F594">
            <v>0</v>
          </cell>
        </row>
        <row r="595">
          <cell r="B595">
            <v>2081104</v>
          </cell>
          <cell r="C595" t="str">
            <v>残疾人康复</v>
          </cell>
          <cell r="D595">
            <v>116</v>
          </cell>
          <cell r="E595">
            <v>128</v>
          </cell>
          <cell r="F595">
            <v>106</v>
          </cell>
        </row>
        <row r="596">
          <cell r="B596">
            <v>2081105</v>
          </cell>
          <cell r="C596" t="str">
            <v>残疾人就业★</v>
          </cell>
          <cell r="D596">
            <v>65</v>
          </cell>
          <cell r="E596">
            <v>72</v>
          </cell>
          <cell r="F596">
            <v>81</v>
          </cell>
        </row>
        <row r="597">
          <cell r="B597">
            <v>2081106</v>
          </cell>
          <cell r="C597" t="str">
            <v>残疾人体育</v>
          </cell>
        </row>
        <row r="597">
          <cell r="E597">
            <v>0</v>
          </cell>
          <cell r="F597">
            <v>0</v>
          </cell>
        </row>
        <row r="598">
          <cell r="B598">
            <v>2081107</v>
          </cell>
          <cell r="C598" t="str">
            <v>残疾人生活和护理补贴</v>
          </cell>
          <cell r="D598">
            <v>392</v>
          </cell>
          <cell r="E598">
            <v>470</v>
          </cell>
          <cell r="F598">
            <v>411</v>
          </cell>
        </row>
        <row r="599">
          <cell r="B599">
            <v>2081199</v>
          </cell>
          <cell r="C599" t="str">
            <v>其他残疾人事业支出</v>
          </cell>
          <cell r="D599">
            <v>144</v>
          </cell>
          <cell r="E599">
            <v>180</v>
          </cell>
          <cell r="F599">
            <v>170</v>
          </cell>
        </row>
        <row r="600">
          <cell r="B600">
            <v>20816</v>
          </cell>
          <cell r="C600" t="str">
            <v>红十字事业</v>
          </cell>
          <cell r="D600">
            <v>59</v>
          </cell>
          <cell r="E600">
            <v>73</v>
          </cell>
          <cell r="F600">
            <v>70</v>
          </cell>
        </row>
        <row r="601">
          <cell r="B601">
            <v>2081601</v>
          </cell>
          <cell r="C601" t="str">
            <v>行政运行</v>
          </cell>
          <cell r="D601">
            <v>55</v>
          </cell>
          <cell r="E601">
            <v>53</v>
          </cell>
          <cell r="F601">
            <v>50</v>
          </cell>
        </row>
        <row r="602">
          <cell r="B602">
            <v>2081602</v>
          </cell>
          <cell r="C602" t="str">
            <v>一般行政管理事务</v>
          </cell>
        </row>
        <row r="602">
          <cell r="E602">
            <v>0</v>
          </cell>
          <cell r="F602">
            <v>0</v>
          </cell>
        </row>
        <row r="603">
          <cell r="B603">
            <v>2081603</v>
          </cell>
          <cell r="C603" t="str">
            <v>机关服务</v>
          </cell>
        </row>
        <row r="603">
          <cell r="E603">
            <v>0</v>
          </cell>
          <cell r="F603">
            <v>0</v>
          </cell>
        </row>
        <row r="604">
          <cell r="B604">
            <v>2081699</v>
          </cell>
          <cell r="C604" t="str">
            <v>其他红十字事业支出</v>
          </cell>
          <cell r="D604">
            <v>4</v>
          </cell>
          <cell r="E604">
            <v>20</v>
          </cell>
          <cell r="F604">
            <v>20</v>
          </cell>
        </row>
        <row r="605">
          <cell r="B605">
            <v>20819</v>
          </cell>
          <cell r="C605" t="str">
            <v>最低生活保障</v>
          </cell>
          <cell r="D605">
            <v>2706</v>
          </cell>
          <cell r="E605">
            <v>3373</v>
          </cell>
          <cell r="F605">
            <v>2786</v>
          </cell>
        </row>
        <row r="606">
          <cell r="B606">
            <v>2081901</v>
          </cell>
          <cell r="C606" t="str">
            <v>城市最低生活保障金支出</v>
          </cell>
          <cell r="D606">
            <v>1212</v>
          </cell>
          <cell r="E606">
            <v>2443</v>
          </cell>
          <cell r="F606">
            <v>1098</v>
          </cell>
        </row>
        <row r="607">
          <cell r="B607">
            <v>2081902</v>
          </cell>
          <cell r="C607" t="str">
            <v>农村最低生活保障金支出</v>
          </cell>
          <cell r="D607">
            <v>1494</v>
          </cell>
          <cell r="E607">
            <v>930</v>
          </cell>
          <cell r="F607">
            <v>1688</v>
          </cell>
        </row>
        <row r="608">
          <cell r="B608">
            <v>20820</v>
          </cell>
          <cell r="C608" t="str">
            <v>临时救助</v>
          </cell>
          <cell r="D608">
            <v>285</v>
          </cell>
          <cell r="E608">
            <v>178</v>
          </cell>
          <cell r="F608">
            <v>790</v>
          </cell>
        </row>
        <row r="609">
          <cell r="B609">
            <v>2082001</v>
          </cell>
          <cell r="C609" t="str">
            <v>临时救助支出</v>
          </cell>
          <cell r="D609">
            <v>282</v>
          </cell>
          <cell r="E609">
            <v>168</v>
          </cell>
          <cell r="F609">
            <v>218</v>
          </cell>
        </row>
        <row r="610">
          <cell r="B610">
            <v>2082002</v>
          </cell>
          <cell r="C610" t="str">
            <v>流浪乞讨人员救助支出</v>
          </cell>
          <cell r="D610">
            <v>3</v>
          </cell>
          <cell r="E610">
            <v>10</v>
          </cell>
          <cell r="F610">
            <v>572</v>
          </cell>
        </row>
        <row r="611">
          <cell r="B611">
            <v>20821</v>
          </cell>
          <cell r="C611" t="str">
            <v>特困人员救助供养</v>
          </cell>
          <cell r="D611">
            <v>301</v>
          </cell>
          <cell r="E611">
            <v>202</v>
          </cell>
          <cell r="F611">
            <v>327</v>
          </cell>
        </row>
        <row r="612">
          <cell r="B612">
            <v>2082101</v>
          </cell>
          <cell r="C612" t="str">
            <v>城市特困人员救助供养支出</v>
          </cell>
          <cell r="D612">
            <v>205</v>
          </cell>
          <cell r="E612">
            <v>93</v>
          </cell>
          <cell r="F612">
            <v>93</v>
          </cell>
        </row>
        <row r="613">
          <cell r="B613">
            <v>2082102</v>
          </cell>
          <cell r="C613" t="str">
            <v>农村特困人员救助供养支出</v>
          </cell>
          <cell r="D613">
            <v>96</v>
          </cell>
          <cell r="E613">
            <v>109</v>
          </cell>
          <cell r="F613">
            <v>234</v>
          </cell>
        </row>
        <row r="614">
          <cell r="B614">
            <v>20824</v>
          </cell>
          <cell r="C614" t="str">
            <v>补充道路交通事故社会救助基金</v>
          </cell>
          <cell r="D614">
            <v>0</v>
          </cell>
          <cell r="E614">
            <v>0</v>
          </cell>
          <cell r="F614">
            <v>0</v>
          </cell>
        </row>
        <row r="615">
          <cell r="B615">
            <v>2082401</v>
          </cell>
          <cell r="C615" t="str">
            <v>交强险增值税补助基金支出</v>
          </cell>
        </row>
        <row r="615">
          <cell r="E615">
            <v>0</v>
          </cell>
          <cell r="F615">
            <v>0</v>
          </cell>
        </row>
        <row r="616">
          <cell r="B616">
            <v>2082402</v>
          </cell>
          <cell r="C616" t="str">
            <v>交强险罚款收入补助基金支出</v>
          </cell>
        </row>
        <row r="616">
          <cell r="E616">
            <v>0</v>
          </cell>
          <cell r="F616">
            <v>0</v>
          </cell>
        </row>
        <row r="617">
          <cell r="B617">
            <v>20825</v>
          </cell>
          <cell r="C617" t="str">
            <v>其他生活救助</v>
          </cell>
          <cell r="D617">
            <v>111</v>
          </cell>
          <cell r="E617">
            <v>117</v>
          </cell>
          <cell r="F617">
            <v>114</v>
          </cell>
        </row>
        <row r="618">
          <cell r="B618">
            <v>2082501</v>
          </cell>
          <cell r="C618" t="str">
            <v>其他城市生活救助</v>
          </cell>
        </row>
        <row r="618">
          <cell r="E618">
            <v>0</v>
          </cell>
          <cell r="F618">
            <v>0</v>
          </cell>
        </row>
        <row r="619">
          <cell r="B619">
            <v>2082502</v>
          </cell>
          <cell r="C619" t="str">
            <v>其他农村生活救助</v>
          </cell>
          <cell r="D619">
            <v>111</v>
          </cell>
          <cell r="E619">
            <v>117</v>
          </cell>
          <cell r="F619">
            <v>114</v>
          </cell>
        </row>
        <row r="620">
          <cell r="B620">
            <v>20826</v>
          </cell>
          <cell r="C620" t="str">
            <v>财政对基本养老保险基金的补助</v>
          </cell>
          <cell r="D620">
            <v>2787</v>
          </cell>
          <cell r="E620">
            <v>3095</v>
          </cell>
          <cell r="F620">
            <v>2431</v>
          </cell>
        </row>
        <row r="621">
          <cell r="B621">
            <v>2082601</v>
          </cell>
          <cell r="C621" t="str">
            <v>财政对企业职工基本养老保险基金的补助</v>
          </cell>
        </row>
        <row r="621">
          <cell r="E621">
            <v>0</v>
          </cell>
          <cell r="F621">
            <v>0</v>
          </cell>
        </row>
        <row r="622">
          <cell r="B622">
            <v>2082602</v>
          </cell>
          <cell r="C622" t="str">
            <v>财政对城乡居民基本养老保险基金的补助</v>
          </cell>
          <cell r="D622">
            <v>2787</v>
          </cell>
          <cell r="E622">
            <v>3095</v>
          </cell>
          <cell r="F622">
            <v>2431</v>
          </cell>
        </row>
        <row r="623">
          <cell r="B623">
            <v>2082699</v>
          </cell>
          <cell r="C623" t="str">
            <v>财政对其他基本养老保险基金的补助</v>
          </cell>
        </row>
        <row r="623">
          <cell r="E623">
            <v>0</v>
          </cell>
          <cell r="F623">
            <v>0</v>
          </cell>
        </row>
        <row r="624">
          <cell r="B624">
            <v>20827</v>
          </cell>
          <cell r="C624" t="str">
            <v>财政对其他社会保险基金的补助</v>
          </cell>
          <cell r="D624">
            <v>0</v>
          </cell>
          <cell r="E624">
            <v>0</v>
          </cell>
          <cell r="F624">
            <v>0</v>
          </cell>
        </row>
        <row r="625">
          <cell r="B625">
            <v>2082701</v>
          </cell>
          <cell r="C625" t="str">
            <v>财政对失业保险基金的补助</v>
          </cell>
        </row>
        <row r="625">
          <cell r="E625">
            <v>0</v>
          </cell>
          <cell r="F625">
            <v>0</v>
          </cell>
        </row>
        <row r="626">
          <cell r="B626">
            <v>2082702</v>
          </cell>
          <cell r="C626" t="str">
            <v>财政对工伤保险基金的补助</v>
          </cell>
        </row>
        <row r="626">
          <cell r="E626">
            <v>0</v>
          </cell>
          <cell r="F626">
            <v>0</v>
          </cell>
        </row>
        <row r="627">
          <cell r="B627">
            <v>2082799</v>
          </cell>
          <cell r="C627" t="str">
            <v>其他财政对社会保险基金的补助</v>
          </cell>
        </row>
        <row r="627">
          <cell r="E627">
            <v>0</v>
          </cell>
          <cell r="F627">
            <v>0</v>
          </cell>
        </row>
        <row r="628">
          <cell r="B628">
            <v>20828</v>
          </cell>
          <cell r="C628" t="str">
            <v>退役军人管理事务</v>
          </cell>
          <cell r="D628">
            <v>392</v>
          </cell>
          <cell r="E628">
            <v>488</v>
          </cell>
          <cell r="F628">
            <v>448</v>
          </cell>
        </row>
        <row r="629">
          <cell r="B629">
            <v>2082801</v>
          </cell>
          <cell r="C629" t="str">
            <v>行政运行</v>
          </cell>
          <cell r="D629">
            <v>200</v>
          </cell>
          <cell r="E629">
            <v>225</v>
          </cell>
          <cell r="F629">
            <v>230</v>
          </cell>
        </row>
        <row r="630">
          <cell r="B630">
            <v>2082802</v>
          </cell>
          <cell r="C630" t="str">
            <v>一般行政管理事务</v>
          </cell>
          <cell r="D630">
            <v>10</v>
          </cell>
          <cell r="E630">
            <v>0</v>
          </cell>
          <cell r="F630">
            <v>0</v>
          </cell>
        </row>
        <row r="631">
          <cell r="B631">
            <v>2082803</v>
          </cell>
          <cell r="C631" t="str">
            <v>机关服务</v>
          </cell>
        </row>
        <row r="631">
          <cell r="E631">
            <v>0</v>
          </cell>
          <cell r="F631">
            <v>0</v>
          </cell>
        </row>
        <row r="632">
          <cell r="B632">
            <v>2082804</v>
          </cell>
          <cell r="C632" t="str">
            <v>拥军优属</v>
          </cell>
          <cell r="D632">
            <v>53</v>
          </cell>
          <cell r="E632">
            <v>100</v>
          </cell>
          <cell r="F632">
            <v>50</v>
          </cell>
        </row>
        <row r="633">
          <cell r="B633">
            <v>2082805</v>
          </cell>
          <cell r="C633" t="str">
            <v>军供保障★</v>
          </cell>
        </row>
        <row r="633">
          <cell r="E633">
            <v>0</v>
          </cell>
          <cell r="F633">
            <v>0</v>
          </cell>
        </row>
        <row r="634">
          <cell r="B634">
            <v>2082850</v>
          </cell>
          <cell r="C634" t="str">
            <v>事业运行</v>
          </cell>
          <cell r="D634">
            <v>106</v>
          </cell>
          <cell r="E634">
            <v>103</v>
          </cell>
          <cell r="F634">
            <v>107</v>
          </cell>
        </row>
        <row r="635">
          <cell r="B635">
            <v>2082899</v>
          </cell>
          <cell r="C635" t="str">
            <v>其他退役军人事务管理支出</v>
          </cell>
          <cell r="D635">
            <v>23</v>
          </cell>
          <cell r="E635">
            <v>60</v>
          </cell>
          <cell r="F635">
            <v>61</v>
          </cell>
        </row>
        <row r="636">
          <cell r="B636">
            <v>20830</v>
          </cell>
          <cell r="C636" t="str">
            <v>财政代缴社会保险费支出</v>
          </cell>
          <cell r="D636">
            <v>22</v>
          </cell>
          <cell r="E636">
            <v>30</v>
          </cell>
          <cell r="F636">
            <v>59</v>
          </cell>
        </row>
        <row r="637">
          <cell r="B637">
            <v>2083001</v>
          </cell>
          <cell r="C637" t="str">
            <v>财政代缴城乡居民基本养老保险费支出</v>
          </cell>
          <cell r="D637">
            <v>22</v>
          </cell>
          <cell r="E637">
            <v>30</v>
          </cell>
          <cell r="F637">
            <v>59</v>
          </cell>
        </row>
        <row r="638">
          <cell r="B638">
            <v>2083099</v>
          </cell>
          <cell r="C638" t="str">
            <v>财政代缴其他社会保险费支出</v>
          </cell>
        </row>
        <row r="638">
          <cell r="E638">
            <v>0</v>
          </cell>
          <cell r="F638">
            <v>0</v>
          </cell>
        </row>
        <row r="639">
          <cell r="B639">
            <v>20899</v>
          </cell>
          <cell r="C639" t="str">
            <v>其他社会保障和就业支出</v>
          </cell>
          <cell r="D639">
            <v>605</v>
          </cell>
          <cell r="E639">
            <v>666</v>
          </cell>
          <cell r="F639">
            <v>692</v>
          </cell>
        </row>
        <row r="640">
          <cell r="B640">
            <v>2089999</v>
          </cell>
          <cell r="C640" t="str">
            <v>其他社会保障和就业支出</v>
          </cell>
          <cell r="D640">
            <v>605</v>
          </cell>
          <cell r="E640">
            <v>666</v>
          </cell>
          <cell r="F640">
            <v>692</v>
          </cell>
        </row>
        <row r="641">
          <cell r="B641">
            <v>210</v>
          </cell>
          <cell r="C641" t="str">
            <v>九、卫生健康支出</v>
          </cell>
          <cell r="D641">
            <v>16827</v>
          </cell>
          <cell r="E641">
            <v>17908</v>
          </cell>
          <cell r="F641">
            <v>22452</v>
          </cell>
        </row>
        <row r="642">
          <cell r="B642">
            <v>21001</v>
          </cell>
          <cell r="C642" t="str">
            <v>卫生健康管理事务</v>
          </cell>
          <cell r="D642">
            <v>401</v>
          </cell>
          <cell r="E642">
            <v>492</v>
          </cell>
          <cell r="F642">
            <v>1053</v>
          </cell>
        </row>
        <row r="643">
          <cell r="B643">
            <v>2100101</v>
          </cell>
          <cell r="C643" t="str">
            <v>行政运行</v>
          </cell>
          <cell r="D643">
            <v>285</v>
          </cell>
          <cell r="E643">
            <v>385</v>
          </cell>
          <cell r="F643">
            <v>507</v>
          </cell>
        </row>
        <row r="644">
          <cell r="B644">
            <v>2100102</v>
          </cell>
          <cell r="C644" t="str">
            <v>一般行政管理事务</v>
          </cell>
        </row>
        <row r="644">
          <cell r="E644">
            <v>0</v>
          </cell>
          <cell r="F644">
            <v>0</v>
          </cell>
        </row>
        <row r="645">
          <cell r="B645">
            <v>2100103</v>
          </cell>
          <cell r="C645" t="str">
            <v>机关服务</v>
          </cell>
        </row>
        <row r="645">
          <cell r="E645">
            <v>0</v>
          </cell>
          <cell r="F645">
            <v>0</v>
          </cell>
        </row>
        <row r="646">
          <cell r="B646">
            <v>2100199</v>
          </cell>
          <cell r="C646" t="str">
            <v>其他卫生健康管理事务支出</v>
          </cell>
          <cell r="D646">
            <v>116</v>
          </cell>
          <cell r="E646">
            <v>107</v>
          </cell>
          <cell r="F646">
            <v>546</v>
          </cell>
        </row>
        <row r="647">
          <cell r="B647">
            <v>21002</v>
          </cell>
          <cell r="C647" t="str">
            <v>公立医院</v>
          </cell>
          <cell r="D647">
            <v>1758</v>
          </cell>
          <cell r="E647">
            <v>2204</v>
          </cell>
          <cell r="F647">
            <v>2879</v>
          </cell>
        </row>
        <row r="648">
          <cell r="B648">
            <v>2100201</v>
          </cell>
          <cell r="C648" t="str">
            <v>综合医院</v>
          </cell>
          <cell r="D648">
            <v>1046</v>
          </cell>
          <cell r="E648">
            <v>1108</v>
          </cell>
          <cell r="F648">
            <v>1613</v>
          </cell>
        </row>
        <row r="649">
          <cell r="B649">
            <v>2100202</v>
          </cell>
          <cell r="C649" t="str">
            <v>中医（民族）医院</v>
          </cell>
          <cell r="D649">
            <v>704</v>
          </cell>
          <cell r="E649">
            <v>664</v>
          </cell>
          <cell r="F649">
            <v>711</v>
          </cell>
        </row>
        <row r="650">
          <cell r="B650">
            <v>2100203</v>
          </cell>
          <cell r="C650" t="str">
            <v>传染病医院</v>
          </cell>
        </row>
        <row r="650">
          <cell r="E650">
            <v>0</v>
          </cell>
          <cell r="F650">
            <v>0</v>
          </cell>
        </row>
        <row r="651">
          <cell r="B651">
            <v>2100204</v>
          </cell>
          <cell r="C651" t="str">
            <v>职业病防治医院</v>
          </cell>
        </row>
        <row r="651">
          <cell r="E651">
            <v>0</v>
          </cell>
          <cell r="F651">
            <v>0</v>
          </cell>
        </row>
        <row r="652">
          <cell r="B652">
            <v>2100205</v>
          </cell>
          <cell r="C652" t="str">
            <v>精神病医院</v>
          </cell>
        </row>
        <row r="652">
          <cell r="E652">
            <v>0</v>
          </cell>
          <cell r="F652">
            <v>0</v>
          </cell>
        </row>
        <row r="653">
          <cell r="B653">
            <v>2100206</v>
          </cell>
          <cell r="C653" t="str">
            <v>妇幼保健医院</v>
          </cell>
        </row>
        <row r="653">
          <cell r="E653">
            <v>0</v>
          </cell>
          <cell r="F653">
            <v>0</v>
          </cell>
        </row>
        <row r="654">
          <cell r="B654">
            <v>2100207</v>
          </cell>
          <cell r="C654" t="str">
            <v>儿童医院</v>
          </cell>
        </row>
        <row r="654">
          <cell r="E654">
            <v>0</v>
          </cell>
          <cell r="F654">
            <v>0</v>
          </cell>
        </row>
        <row r="655">
          <cell r="B655">
            <v>2100208</v>
          </cell>
          <cell r="C655" t="str">
            <v>其他专科医院</v>
          </cell>
        </row>
        <row r="655">
          <cell r="E655">
            <v>0</v>
          </cell>
          <cell r="F655">
            <v>0</v>
          </cell>
        </row>
        <row r="656">
          <cell r="B656">
            <v>2100209</v>
          </cell>
          <cell r="C656" t="str">
            <v>福利医院</v>
          </cell>
        </row>
        <row r="656">
          <cell r="E656">
            <v>0</v>
          </cell>
          <cell r="F656">
            <v>0</v>
          </cell>
        </row>
        <row r="657">
          <cell r="B657">
            <v>2100210</v>
          </cell>
          <cell r="C657" t="str">
            <v>行业医院</v>
          </cell>
        </row>
        <row r="657">
          <cell r="E657">
            <v>0</v>
          </cell>
          <cell r="F657">
            <v>0</v>
          </cell>
        </row>
        <row r="658">
          <cell r="B658">
            <v>2100211</v>
          </cell>
          <cell r="C658" t="str">
            <v>处理医疗欠费</v>
          </cell>
        </row>
        <row r="658">
          <cell r="E658">
            <v>0</v>
          </cell>
          <cell r="F658">
            <v>0</v>
          </cell>
        </row>
        <row r="659">
          <cell r="B659">
            <v>2100212</v>
          </cell>
          <cell r="C659" t="str">
            <v>康复医院</v>
          </cell>
        </row>
        <row r="659">
          <cell r="E659">
            <v>0</v>
          </cell>
          <cell r="F659">
            <v>0</v>
          </cell>
        </row>
        <row r="660">
          <cell r="B660">
            <v>2100213</v>
          </cell>
          <cell r="C660" t="str">
            <v>优抚医院●</v>
          </cell>
        </row>
        <row r="660">
          <cell r="E660">
            <v>0</v>
          </cell>
        </row>
        <row r="661">
          <cell r="B661">
            <v>2100299</v>
          </cell>
          <cell r="C661" t="str">
            <v>其他公立医院支出</v>
          </cell>
          <cell r="D661">
            <v>8</v>
          </cell>
          <cell r="E661">
            <v>432</v>
          </cell>
          <cell r="F661">
            <v>555</v>
          </cell>
        </row>
        <row r="662">
          <cell r="B662">
            <v>21003</v>
          </cell>
          <cell r="C662" t="str">
            <v>基层医疗卫生机构</v>
          </cell>
          <cell r="D662">
            <v>2365</v>
          </cell>
          <cell r="E662">
            <v>2343</v>
          </cell>
          <cell r="F662">
            <v>2686</v>
          </cell>
        </row>
        <row r="663">
          <cell r="B663">
            <v>2100301</v>
          </cell>
          <cell r="C663" t="str">
            <v>城市社区卫生机构</v>
          </cell>
          <cell r="D663">
            <v>153</v>
          </cell>
          <cell r="E663">
            <v>140</v>
          </cell>
          <cell r="F663">
            <v>146</v>
          </cell>
        </row>
        <row r="664">
          <cell r="B664">
            <v>2100302</v>
          </cell>
          <cell r="C664" t="str">
            <v>乡镇卫生院</v>
          </cell>
          <cell r="D664">
            <v>2073</v>
          </cell>
          <cell r="E664">
            <v>2004</v>
          </cell>
          <cell r="F664">
            <v>2050</v>
          </cell>
        </row>
        <row r="665">
          <cell r="B665">
            <v>2100399</v>
          </cell>
          <cell r="C665" t="str">
            <v>其他基层医疗卫生机构支出</v>
          </cell>
          <cell r="D665">
            <v>139</v>
          </cell>
          <cell r="E665">
            <v>199</v>
          </cell>
          <cell r="F665">
            <v>490</v>
          </cell>
        </row>
        <row r="666">
          <cell r="B666">
            <v>21004</v>
          </cell>
          <cell r="C666" t="str">
            <v>公共卫生</v>
          </cell>
          <cell r="D666">
            <v>4057</v>
          </cell>
          <cell r="E666">
            <v>3363</v>
          </cell>
          <cell r="F666">
            <v>5316</v>
          </cell>
        </row>
        <row r="667">
          <cell r="B667">
            <v>2100401</v>
          </cell>
          <cell r="C667" t="str">
            <v>疾病预防控制机构</v>
          </cell>
          <cell r="D667">
            <v>727</v>
          </cell>
          <cell r="E667">
            <v>732</v>
          </cell>
          <cell r="F667">
            <v>867</v>
          </cell>
        </row>
        <row r="668">
          <cell r="B668">
            <v>2100402</v>
          </cell>
          <cell r="C668" t="str">
            <v>卫生监督机构</v>
          </cell>
          <cell r="D668">
            <v>166</v>
          </cell>
          <cell r="E668">
            <v>146</v>
          </cell>
          <cell r="F668">
            <v>141</v>
          </cell>
        </row>
        <row r="669">
          <cell r="B669">
            <v>2100403</v>
          </cell>
          <cell r="C669" t="str">
            <v>妇幼保健机构</v>
          </cell>
          <cell r="D669">
            <v>812</v>
          </cell>
          <cell r="E669">
            <v>720</v>
          </cell>
          <cell r="F669">
            <v>749</v>
          </cell>
        </row>
        <row r="670">
          <cell r="B670">
            <v>2100404</v>
          </cell>
          <cell r="C670" t="str">
            <v>精神卫生机构</v>
          </cell>
        </row>
        <row r="670">
          <cell r="E670">
            <v>0</v>
          </cell>
          <cell r="F670">
            <v>0</v>
          </cell>
        </row>
        <row r="671">
          <cell r="B671">
            <v>2100405</v>
          </cell>
          <cell r="C671" t="str">
            <v>应急救治机构</v>
          </cell>
          <cell r="D671">
            <v>222</v>
          </cell>
          <cell r="E671">
            <v>200</v>
          </cell>
          <cell r="F671">
            <v>205</v>
          </cell>
        </row>
        <row r="672">
          <cell r="B672">
            <v>2100406</v>
          </cell>
          <cell r="C672" t="str">
            <v>采供血机构</v>
          </cell>
        </row>
        <row r="672">
          <cell r="E672">
            <v>0</v>
          </cell>
          <cell r="F672">
            <v>0</v>
          </cell>
        </row>
        <row r="673">
          <cell r="B673">
            <v>2100407</v>
          </cell>
          <cell r="C673" t="str">
            <v>其他专业公共卫生机构</v>
          </cell>
        </row>
        <row r="673">
          <cell r="E673">
            <v>0</v>
          </cell>
          <cell r="F673">
            <v>0</v>
          </cell>
        </row>
        <row r="674">
          <cell r="B674">
            <v>2100408</v>
          </cell>
          <cell r="C674" t="str">
            <v>基本公共卫生服务</v>
          </cell>
          <cell r="D674">
            <v>1125</v>
          </cell>
          <cell r="E674">
            <v>847</v>
          </cell>
          <cell r="F674">
            <v>2418</v>
          </cell>
        </row>
        <row r="675">
          <cell r="B675">
            <v>2100409</v>
          </cell>
          <cell r="C675" t="str">
            <v>重大公共卫生服务</v>
          </cell>
          <cell r="D675">
            <v>172</v>
          </cell>
          <cell r="E675">
            <v>234</v>
          </cell>
          <cell r="F675">
            <v>688</v>
          </cell>
        </row>
        <row r="676">
          <cell r="B676">
            <v>2100410</v>
          </cell>
          <cell r="C676" t="str">
            <v>突发公共卫生事件应急处理</v>
          </cell>
          <cell r="D676">
            <v>818</v>
          </cell>
          <cell r="E676">
            <v>484</v>
          </cell>
          <cell r="F676">
            <v>248</v>
          </cell>
        </row>
        <row r="677">
          <cell r="B677">
            <v>2100499</v>
          </cell>
          <cell r="C677" t="str">
            <v>其他公共卫生支出</v>
          </cell>
          <cell r="D677">
            <v>15</v>
          </cell>
          <cell r="E677">
            <v>0</v>
          </cell>
          <cell r="F677">
            <v>0</v>
          </cell>
        </row>
        <row r="678">
          <cell r="B678">
            <v>21006</v>
          </cell>
          <cell r="C678" t="str">
            <v>中医药</v>
          </cell>
          <cell r="D678">
            <v>0</v>
          </cell>
          <cell r="E678">
            <v>0</v>
          </cell>
          <cell r="F678">
            <v>50</v>
          </cell>
        </row>
        <row r="679">
          <cell r="B679">
            <v>2100601</v>
          </cell>
          <cell r="C679" t="str">
            <v>中医（民族医）药专项</v>
          </cell>
        </row>
        <row r="679">
          <cell r="E679">
            <v>0</v>
          </cell>
          <cell r="F679">
            <v>50</v>
          </cell>
        </row>
        <row r="680">
          <cell r="B680">
            <v>2100699</v>
          </cell>
          <cell r="C680" t="str">
            <v>其他中医药支出</v>
          </cell>
        </row>
        <row r="680">
          <cell r="E680">
            <v>0</v>
          </cell>
          <cell r="F680">
            <v>0</v>
          </cell>
        </row>
        <row r="681">
          <cell r="B681">
            <v>21007</v>
          </cell>
          <cell r="C681" t="str">
            <v>计划生育事务</v>
          </cell>
          <cell r="D681">
            <v>288</v>
          </cell>
          <cell r="E681">
            <v>228</v>
          </cell>
          <cell r="F681">
            <v>478</v>
          </cell>
        </row>
        <row r="682">
          <cell r="B682">
            <v>2100716</v>
          </cell>
          <cell r="C682" t="str">
            <v>计划生育机构</v>
          </cell>
        </row>
        <row r="682">
          <cell r="E682">
            <v>0</v>
          </cell>
          <cell r="F682">
            <v>0</v>
          </cell>
        </row>
        <row r="683">
          <cell r="B683">
            <v>2100717</v>
          </cell>
          <cell r="C683" t="str">
            <v>计划生育服务</v>
          </cell>
          <cell r="D683">
            <v>20</v>
          </cell>
          <cell r="E683">
            <v>71</v>
          </cell>
          <cell r="F683">
            <v>49</v>
          </cell>
        </row>
        <row r="684">
          <cell r="B684">
            <v>2100799</v>
          </cell>
          <cell r="C684" t="str">
            <v>其他计划生育事务支出</v>
          </cell>
        </row>
        <row r="684">
          <cell r="E684">
            <v>157</v>
          </cell>
          <cell r="F684">
            <v>429</v>
          </cell>
        </row>
        <row r="685">
          <cell r="B685">
            <v>21011</v>
          </cell>
          <cell r="C685" t="str">
            <v>行政事业单位医疗</v>
          </cell>
          <cell r="D685">
            <v>5982</v>
          </cell>
          <cell r="E685">
            <v>6707</v>
          </cell>
          <cell r="F685">
            <v>6790</v>
          </cell>
        </row>
        <row r="686">
          <cell r="B686">
            <v>2101101</v>
          </cell>
          <cell r="C686" t="str">
            <v>行政单位医疗</v>
          </cell>
          <cell r="D686">
            <v>1070</v>
          </cell>
          <cell r="E686">
            <v>1217</v>
          </cell>
          <cell r="F686">
            <v>1237</v>
          </cell>
        </row>
        <row r="687">
          <cell r="B687">
            <v>2101102</v>
          </cell>
          <cell r="C687" t="str">
            <v>事业单位医疗</v>
          </cell>
          <cell r="D687">
            <v>2343</v>
          </cell>
          <cell r="E687">
            <v>2634</v>
          </cell>
          <cell r="F687">
            <v>2669</v>
          </cell>
        </row>
        <row r="688">
          <cell r="B688">
            <v>2101103</v>
          </cell>
          <cell r="C688" t="str">
            <v>公务员医疗补助</v>
          </cell>
          <cell r="D688">
            <v>2569</v>
          </cell>
          <cell r="E688">
            <v>2856</v>
          </cell>
          <cell r="F688">
            <v>2884</v>
          </cell>
        </row>
        <row r="689">
          <cell r="B689">
            <v>2101199</v>
          </cell>
          <cell r="C689" t="str">
            <v>其他行政事业单位医疗支出</v>
          </cell>
        </row>
        <row r="689">
          <cell r="E689">
            <v>0</v>
          </cell>
          <cell r="F689">
            <v>0</v>
          </cell>
        </row>
        <row r="690">
          <cell r="B690">
            <v>21012</v>
          </cell>
          <cell r="C690" t="str">
            <v>财政对基本医疗保险基金的补助</v>
          </cell>
          <cell r="D690">
            <v>390</v>
          </cell>
          <cell r="E690">
            <v>557</v>
          </cell>
          <cell r="F690">
            <v>826</v>
          </cell>
        </row>
        <row r="691">
          <cell r="B691">
            <v>2101201</v>
          </cell>
          <cell r="C691" t="str">
            <v>财政对职工基本医疗保险基金的补助</v>
          </cell>
          <cell r="D691">
            <v>44</v>
          </cell>
          <cell r="E691">
            <v>0</v>
          </cell>
          <cell r="F691">
            <v>175</v>
          </cell>
        </row>
        <row r="692">
          <cell r="B692">
            <v>2101202</v>
          </cell>
          <cell r="C692" t="str">
            <v>财政对城乡居民基本医疗保险基金的补助</v>
          </cell>
          <cell r="D692">
            <v>346</v>
          </cell>
          <cell r="E692">
            <v>557</v>
          </cell>
          <cell r="F692">
            <v>651</v>
          </cell>
        </row>
        <row r="693">
          <cell r="B693">
            <v>2101299</v>
          </cell>
          <cell r="C693" t="str">
            <v>财政对其他基本医疗保险基金的补助</v>
          </cell>
        </row>
        <row r="693">
          <cell r="E693">
            <v>0</v>
          </cell>
          <cell r="F693">
            <v>0</v>
          </cell>
        </row>
        <row r="694">
          <cell r="B694">
            <v>21013</v>
          </cell>
          <cell r="C694" t="str">
            <v>医疗救助</v>
          </cell>
          <cell r="D694">
            <v>1067</v>
          </cell>
          <cell r="E694">
            <v>1288</v>
          </cell>
          <cell r="F694">
            <v>1197</v>
          </cell>
        </row>
        <row r="695">
          <cell r="B695">
            <v>2101301</v>
          </cell>
          <cell r="C695" t="str">
            <v>城乡医疗救助</v>
          </cell>
          <cell r="D695">
            <v>1014</v>
          </cell>
          <cell r="E695">
            <v>1283</v>
          </cell>
          <cell r="F695">
            <v>1197</v>
          </cell>
        </row>
        <row r="696">
          <cell r="B696">
            <v>2101302</v>
          </cell>
          <cell r="C696" t="str">
            <v>疾病应急救助</v>
          </cell>
        </row>
        <row r="696">
          <cell r="E696">
            <v>0</v>
          </cell>
          <cell r="F696">
            <v>0</v>
          </cell>
        </row>
        <row r="697">
          <cell r="B697">
            <v>2101399</v>
          </cell>
          <cell r="C697" t="str">
            <v>其他医疗救助支出</v>
          </cell>
          <cell r="D697">
            <v>53</v>
          </cell>
          <cell r="E697">
            <v>5</v>
          </cell>
          <cell r="F697">
            <v>0</v>
          </cell>
        </row>
        <row r="698">
          <cell r="B698">
            <v>21014</v>
          </cell>
          <cell r="C698" t="str">
            <v>优抚对象医疗</v>
          </cell>
          <cell r="D698">
            <v>93</v>
          </cell>
          <cell r="E698">
            <v>247</v>
          </cell>
          <cell r="F698">
            <v>121</v>
          </cell>
        </row>
        <row r="699">
          <cell r="B699">
            <v>2101401</v>
          </cell>
          <cell r="C699" t="str">
            <v>优抚对象医疗补助</v>
          </cell>
          <cell r="D699">
            <v>93</v>
          </cell>
          <cell r="E699">
            <v>247</v>
          </cell>
          <cell r="F699">
            <v>121</v>
          </cell>
        </row>
        <row r="700">
          <cell r="B700">
            <v>2101499</v>
          </cell>
          <cell r="C700" t="str">
            <v>其他优抚对象医疗支出</v>
          </cell>
        </row>
        <row r="700">
          <cell r="E700">
            <v>0</v>
          </cell>
          <cell r="F700">
            <v>0</v>
          </cell>
        </row>
        <row r="701">
          <cell r="B701">
            <v>21015</v>
          </cell>
          <cell r="C701" t="str">
            <v>医疗保障管理事务</v>
          </cell>
          <cell r="D701">
            <v>331</v>
          </cell>
          <cell r="E701">
            <v>363</v>
          </cell>
          <cell r="F701">
            <v>351</v>
          </cell>
        </row>
        <row r="702">
          <cell r="B702">
            <v>2101501</v>
          </cell>
          <cell r="C702" t="str">
            <v>行政运行</v>
          </cell>
          <cell r="D702">
            <v>310</v>
          </cell>
          <cell r="E702">
            <v>306</v>
          </cell>
          <cell r="F702">
            <v>296</v>
          </cell>
        </row>
        <row r="703">
          <cell r="B703">
            <v>2101502</v>
          </cell>
          <cell r="C703" t="str">
            <v>一般行政管理事务</v>
          </cell>
        </row>
        <row r="703">
          <cell r="E703">
            <v>0</v>
          </cell>
          <cell r="F703">
            <v>0</v>
          </cell>
        </row>
        <row r="704">
          <cell r="B704">
            <v>2101503</v>
          </cell>
          <cell r="C704" t="str">
            <v>机关服务</v>
          </cell>
        </row>
        <row r="704">
          <cell r="E704">
            <v>0</v>
          </cell>
          <cell r="F704">
            <v>0</v>
          </cell>
        </row>
        <row r="705">
          <cell r="B705">
            <v>2101504</v>
          </cell>
          <cell r="C705" t="str">
            <v>信息化建设</v>
          </cell>
        </row>
        <row r="705">
          <cell r="E705">
            <v>0</v>
          </cell>
          <cell r="F705">
            <v>0</v>
          </cell>
        </row>
        <row r="706">
          <cell r="B706">
            <v>2101505</v>
          </cell>
          <cell r="C706" t="str">
            <v>医疗保障政策管理</v>
          </cell>
          <cell r="D706">
            <v>15</v>
          </cell>
          <cell r="E706">
            <v>42</v>
          </cell>
          <cell r="F706">
            <v>40</v>
          </cell>
        </row>
        <row r="707">
          <cell r="B707">
            <v>2101506</v>
          </cell>
          <cell r="C707" t="str">
            <v>医疗保障经办事务</v>
          </cell>
          <cell r="D707">
            <v>6</v>
          </cell>
          <cell r="E707">
            <v>15</v>
          </cell>
          <cell r="F707">
            <v>15</v>
          </cell>
        </row>
        <row r="708">
          <cell r="B708">
            <v>2101550</v>
          </cell>
          <cell r="C708" t="str">
            <v>事业运行</v>
          </cell>
        </row>
        <row r="708">
          <cell r="E708">
            <v>0</v>
          </cell>
          <cell r="F708">
            <v>0</v>
          </cell>
        </row>
        <row r="709">
          <cell r="B709">
            <v>2101599</v>
          </cell>
          <cell r="C709" t="str">
            <v>其他医疗保障管理事务支出</v>
          </cell>
        </row>
        <row r="709">
          <cell r="E709">
            <v>0</v>
          </cell>
          <cell r="F709">
            <v>0</v>
          </cell>
        </row>
        <row r="710">
          <cell r="B710">
            <v>21016</v>
          </cell>
          <cell r="C710" t="str">
            <v>老龄卫生健康事务</v>
          </cell>
          <cell r="D710">
            <v>57</v>
          </cell>
          <cell r="E710">
            <v>97</v>
          </cell>
          <cell r="F710">
            <v>121</v>
          </cell>
        </row>
        <row r="711">
          <cell r="B711">
            <v>2101601</v>
          </cell>
          <cell r="C711" t="str">
            <v>老龄卫生健康事务</v>
          </cell>
          <cell r="D711">
            <v>57</v>
          </cell>
          <cell r="E711">
            <v>97</v>
          </cell>
          <cell r="F711">
            <v>121</v>
          </cell>
        </row>
        <row r="712">
          <cell r="B712">
            <v>21099</v>
          </cell>
          <cell r="C712" t="str">
            <v>其他卫生健康支出</v>
          </cell>
          <cell r="D712">
            <v>38</v>
          </cell>
          <cell r="E712">
            <v>19</v>
          </cell>
          <cell r="F712">
            <v>584</v>
          </cell>
        </row>
        <row r="713">
          <cell r="B713">
            <v>2109999</v>
          </cell>
          <cell r="C713" t="str">
            <v>其他卫生健康支出</v>
          </cell>
          <cell r="D713">
            <v>38</v>
          </cell>
          <cell r="E713">
            <v>19</v>
          </cell>
          <cell r="F713">
            <v>584</v>
          </cell>
        </row>
        <row r="714">
          <cell r="B714">
            <v>211</v>
          </cell>
          <cell r="C714" t="str">
            <v>十、节能环保支出</v>
          </cell>
          <cell r="D714">
            <v>33229</v>
          </cell>
          <cell r="E714">
            <v>45173</v>
          </cell>
          <cell r="F714">
            <v>18606</v>
          </cell>
        </row>
        <row r="715">
          <cell r="B715">
            <v>21101</v>
          </cell>
          <cell r="C715" t="str">
            <v>环境保护管理事务</v>
          </cell>
          <cell r="D715">
            <v>1351</v>
          </cell>
          <cell r="E715">
            <v>1261</v>
          </cell>
          <cell r="F715">
            <v>1334</v>
          </cell>
        </row>
        <row r="716">
          <cell r="B716">
            <v>2110101</v>
          </cell>
          <cell r="C716" t="str">
            <v>行政运行</v>
          </cell>
          <cell r="D716">
            <v>61</v>
          </cell>
          <cell r="E716">
            <v>66</v>
          </cell>
          <cell r="F716">
            <v>71</v>
          </cell>
        </row>
        <row r="717">
          <cell r="B717">
            <v>2110102</v>
          </cell>
          <cell r="C717" t="str">
            <v>一般行政管理事务</v>
          </cell>
          <cell r="D717">
            <v>64</v>
          </cell>
          <cell r="E717">
            <v>69</v>
          </cell>
          <cell r="F717">
            <v>69</v>
          </cell>
        </row>
        <row r="718">
          <cell r="B718">
            <v>2110103</v>
          </cell>
          <cell r="C718" t="str">
            <v>机关服务</v>
          </cell>
        </row>
        <row r="718">
          <cell r="E718">
            <v>0</v>
          </cell>
          <cell r="F718">
            <v>0</v>
          </cell>
        </row>
        <row r="719">
          <cell r="B719">
            <v>2110104</v>
          </cell>
          <cell r="C719" t="str">
            <v>生态环境保护宣传</v>
          </cell>
        </row>
        <row r="719">
          <cell r="E719">
            <v>0</v>
          </cell>
          <cell r="F719">
            <v>0</v>
          </cell>
        </row>
        <row r="720">
          <cell r="B720">
            <v>2110105</v>
          </cell>
          <cell r="C720" t="str">
            <v>环境保护法规、规划及标准</v>
          </cell>
        </row>
        <row r="720">
          <cell r="E720">
            <v>0</v>
          </cell>
          <cell r="F720">
            <v>0</v>
          </cell>
        </row>
        <row r="721">
          <cell r="B721">
            <v>2110106</v>
          </cell>
          <cell r="C721" t="str">
            <v>生态环境国际合作及履约</v>
          </cell>
        </row>
        <row r="721">
          <cell r="E721">
            <v>0</v>
          </cell>
          <cell r="F721">
            <v>0</v>
          </cell>
        </row>
        <row r="722">
          <cell r="B722">
            <v>2110107</v>
          </cell>
          <cell r="C722" t="str">
            <v>生态环境保护行政许可</v>
          </cell>
        </row>
        <row r="722">
          <cell r="E722">
            <v>0</v>
          </cell>
          <cell r="F722">
            <v>0</v>
          </cell>
        </row>
        <row r="723">
          <cell r="B723">
            <v>2110108</v>
          </cell>
          <cell r="C723" t="str">
            <v>应对气候变化管理事务</v>
          </cell>
        </row>
        <row r="723">
          <cell r="E723">
            <v>0</v>
          </cell>
          <cell r="F723">
            <v>0</v>
          </cell>
        </row>
        <row r="724">
          <cell r="B724">
            <v>2110199</v>
          </cell>
          <cell r="C724" t="str">
            <v>其他环境保护管理事务支出</v>
          </cell>
          <cell r="D724">
            <v>1226</v>
          </cell>
          <cell r="E724">
            <v>1126</v>
          </cell>
          <cell r="F724">
            <v>1194</v>
          </cell>
        </row>
        <row r="725">
          <cell r="B725">
            <v>21102</v>
          </cell>
          <cell r="C725" t="str">
            <v>环境监测与监察</v>
          </cell>
          <cell r="D725">
            <v>17</v>
          </cell>
          <cell r="E725">
            <v>45</v>
          </cell>
          <cell r="F725">
            <v>35</v>
          </cell>
        </row>
        <row r="726">
          <cell r="B726">
            <v>2110203</v>
          </cell>
          <cell r="C726" t="str">
            <v>建设项目环评审查与监督</v>
          </cell>
        </row>
        <row r="726">
          <cell r="E726">
            <v>0</v>
          </cell>
          <cell r="F726">
            <v>0</v>
          </cell>
        </row>
        <row r="727">
          <cell r="B727">
            <v>2110204</v>
          </cell>
          <cell r="C727" t="str">
            <v>核与辐射安全监督</v>
          </cell>
        </row>
        <row r="727">
          <cell r="E727">
            <v>0</v>
          </cell>
          <cell r="F727">
            <v>0</v>
          </cell>
        </row>
        <row r="728">
          <cell r="B728">
            <v>2110299</v>
          </cell>
          <cell r="C728" t="str">
            <v>其他环境监测与监察支出</v>
          </cell>
          <cell r="D728">
            <v>17</v>
          </cell>
          <cell r="E728">
            <v>45</v>
          </cell>
          <cell r="F728">
            <v>35</v>
          </cell>
        </row>
        <row r="729">
          <cell r="B729">
            <v>21103</v>
          </cell>
          <cell r="C729" t="str">
            <v>污染防治</v>
          </cell>
          <cell r="D729">
            <v>27480</v>
          </cell>
          <cell r="E729">
            <v>41349</v>
          </cell>
          <cell r="F729">
            <v>8296</v>
          </cell>
        </row>
        <row r="730">
          <cell r="B730">
            <v>2110301</v>
          </cell>
          <cell r="C730" t="str">
            <v>大气</v>
          </cell>
        </row>
        <row r="730">
          <cell r="E730">
            <v>0</v>
          </cell>
          <cell r="F730">
            <v>0</v>
          </cell>
        </row>
        <row r="731">
          <cell r="B731">
            <v>2110302</v>
          </cell>
          <cell r="C731" t="str">
            <v>水体</v>
          </cell>
          <cell r="D731">
            <v>27480</v>
          </cell>
          <cell r="E731">
            <v>41349</v>
          </cell>
          <cell r="F731">
            <v>7849</v>
          </cell>
        </row>
        <row r="732">
          <cell r="B732">
            <v>2110303</v>
          </cell>
          <cell r="C732" t="str">
            <v>噪声</v>
          </cell>
        </row>
        <row r="732">
          <cell r="E732">
            <v>0</v>
          </cell>
          <cell r="F732">
            <v>0</v>
          </cell>
        </row>
        <row r="733">
          <cell r="B733">
            <v>2110304</v>
          </cell>
          <cell r="C733" t="str">
            <v>固体废弃物与化学品</v>
          </cell>
        </row>
        <row r="733">
          <cell r="E733">
            <v>0</v>
          </cell>
          <cell r="F733">
            <v>447</v>
          </cell>
        </row>
        <row r="734">
          <cell r="B734">
            <v>2110305</v>
          </cell>
          <cell r="C734" t="str">
            <v>放射源和放射性废物监管</v>
          </cell>
        </row>
        <row r="734">
          <cell r="E734">
            <v>0</v>
          </cell>
          <cell r="F734">
            <v>0</v>
          </cell>
        </row>
        <row r="735">
          <cell r="B735">
            <v>2110306</v>
          </cell>
          <cell r="C735" t="str">
            <v>辐射</v>
          </cell>
        </row>
        <row r="735">
          <cell r="E735">
            <v>0</v>
          </cell>
          <cell r="F735">
            <v>0</v>
          </cell>
        </row>
        <row r="736">
          <cell r="B736">
            <v>2110307</v>
          </cell>
          <cell r="C736" t="str">
            <v>土壤</v>
          </cell>
        </row>
        <row r="736">
          <cell r="E736">
            <v>0</v>
          </cell>
          <cell r="F736">
            <v>0</v>
          </cell>
        </row>
        <row r="737">
          <cell r="B737">
            <v>2110399</v>
          </cell>
          <cell r="C737" t="str">
            <v>其他污染防治支出</v>
          </cell>
        </row>
        <row r="737">
          <cell r="E737">
            <v>0</v>
          </cell>
          <cell r="F737">
            <v>0</v>
          </cell>
        </row>
        <row r="738">
          <cell r="B738">
            <v>21104</v>
          </cell>
          <cell r="C738" t="str">
            <v>自然生态保护</v>
          </cell>
          <cell r="D738">
            <v>1804</v>
          </cell>
          <cell r="E738">
            <v>755</v>
          </cell>
          <cell r="F738">
            <v>882</v>
          </cell>
        </row>
        <row r="739">
          <cell r="B739">
            <v>2110401</v>
          </cell>
          <cell r="C739" t="str">
            <v>生态保护</v>
          </cell>
          <cell r="D739">
            <v>827</v>
          </cell>
          <cell r="E739">
            <v>520</v>
          </cell>
          <cell r="F739">
            <v>464</v>
          </cell>
        </row>
        <row r="740">
          <cell r="B740">
            <v>2110402</v>
          </cell>
          <cell r="C740" t="str">
            <v>农村环境保护</v>
          </cell>
        </row>
        <row r="740">
          <cell r="E740">
            <v>0</v>
          </cell>
          <cell r="F740">
            <v>0</v>
          </cell>
        </row>
        <row r="741">
          <cell r="B741">
            <v>2110404</v>
          </cell>
          <cell r="C741" t="str">
            <v>生物及物种资源保护</v>
          </cell>
        </row>
        <row r="741">
          <cell r="E741">
            <v>0</v>
          </cell>
          <cell r="F741">
            <v>0</v>
          </cell>
        </row>
        <row r="742">
          <cell r="B742">
            <v>2110405</v>
          </cell>
          <cell r="C742" t="str">
            <v>草原生态修复治理●</v>
          </cell>
        </row>
        <row r="742">
          <cell r="E742">
            <v>0</v>
          </cell>
        </row>
        <row r="743">
          <cell r="B743">
            <v>2110406</v>
          </cell>
          <cell r="C743" t="str">
            <v>自然保护地●</v>
          </cell>
        </row>
        <row r="743">
          <cell r="E743">
            <v>0</v>
          </cell>
        </row>
        <row r="744">
          <cell r="B744">
            <v>2110499</v>
          </cell>
          <cell r="C744" t="str">
            <v>其他自然生态保护支出</v>
          </cell>
          <cell r="D744">
            <v>977</v>
          </cell>
          <cell r="E744">
            <v>235</v>
          </cell>
          <cell r="F744">
            <v>418</v>
          </cell>
        </row>
        <row r="745">
          <cell r="B745">
            <v>21105</v>
          </cell>
          <cell r="C745" t="str">
            <v>天然林保护</v>
          </cell>
          <cell r="D745">
            <v>1398</v>
          </cell>
          <cell r="E745">
            <v>1277</v>
          </cell>
          <cell r="F745">
            <v>1239</v>
          </cell>
        </row>
        <row r="746">
          <cell r="B746">
            <v>2110501</v>
          </cell>
          <cell r="C746" t="str">
            <v>森林管护</v>
          </cell>
          <cell r="D746">
            <v>1398</v>
          </cell>
          <cell r="E746">
            <v>1277</v>
          </cell>
          <cell r="F746">
            <v>1239</v>
          </cell>
        </row>
        <row r="747">
          <cell r="B747">
            <v>2110502</v>
          </cell>
          <cell r="C747" t="str">
            <v>社会保险补助</v>
          </cell>
        </row>
        <row r="747">
          <cell r="E747">
            <v>0</v>
          </cell>
          <cell r="F747">
            <v>0</v>
          </cell>
        </row>
        <row r="748">
          <cell r="B748">
            <v>2110503</v>
          </cell>
          <cell r="C748" t="str">
            <v>政策性社会性支出补助</v>
          </cell>
        </row>
        <row r="748">
          <cell r="E748">
            <v>0</v>
          </cell>
          <cell r="F748">
            <v>0</v>
          </cell>
        </row>
        <row r="749">
          <cell r="B749">
            <v>2110506</v>
          </cell>
          <cell r="C749" t="str">
            <v>天然林保护工程建设</v>
          </cell>
        </row>
        <row r="749">
          <cell r="E749">
            <v>0</v>
          </cell>
          <cell r="F749">
            <v>0</v>
          </cell>
        </row>
        <row r="750">
          <cell r="B750">
            <v>2110507</v>
          </cell>
          <cell r="C750" t="str">
            <v>停伐补助</v>
          </cell>
        </row>
        <row r="750">
          <cell r="E750">
            <v>0</v>
          </cell>
          <cell r="F750">
            <v>0</v>
          </cell>
        </row>
        <row r="751">
          <cell r="B751">
            <v>2110599</v>
          </cell>
          <cell r="C751" t="str">
            <v>其他天然林保护支出</v>
          </cell>
        </row>
        <row r="751">
          <cell r="E751">
            <v>0</v>
          </cell>
          <cell r="F751">
            <v>0</v>
          </cell>
        </row>
        <row r="752">
          <cell r="B752">
            <v>21106</v>
          </cell>
          <cell r="C752" t="str">
            <v>退耕还林还草</v>
          </cell>
          <cell r="D752">
            <v>25</v>
          </cell>
          <cell r="E752">
            <v>486</v>
          </cell>
          <cell r="F752">
            <v>646</v>
          </cell>
        </row>
        <row r="753">
          <cell r="B753">
            <v>2110602</v>
          </cell>
          <cell r="C753" t="str">
            <v>退耕现金</v>
          </cell>
          <cell r="D753">
            <v>25</v>
          </cell>
          <cell r="E753">
            <v>486</v>
          </cell>
          <cell r="F753">
            <v>346</v>
          </cell>
        </row>
        <row r="754">
          <cell r="B754">
            <v>2110603</v>
          </cell>
          <cell r="C754" t="str">
            <v>退耕还林粮食折现补贴</v>
          </cell>
        </row>
        <row r="754">
          <cell r="E754">
            <v>0</v>
          </cell>
          <cell r="F754">
            <v>0</v>
          </cell>
        </row>
        <row r="755">
          <cell r="B755">
            <v>2110604</v>
          </cell>
          <cell r="C755" t="str">
            <v>退耕还林粮食费用补贴</v>
          </cell>
        </row>
        <row r="755">
          <cell r="E755">
            <v>0</v>
          </cell>
          <cell r="F755">
            <v>0</v>
          </cell>
        </row>
        <row r="756">
          <cell r="B756">
            <v>2110605</v>
          </cell>
          <cell r="C756" t="str">
            <v>退耕还林工程建设</v>
          </cell>
        </row>
        <row r="756">
          <cell r="E756">
            <v>0</v>
          </cell>
          <cell r="F756">
            <v>0</v>
          </cell>
        </row>
        <row r="757">
          <cell r="B757">
            <v>2110699</v>
          </cell>
          <cell r="C757" t="str">
            <v>其他退耕还林还草支出</v>
          </cell>
        </row>
        <row r="757">
          <cell r="E757">
            <v>0</v>
          </cell>
          <cell r="F757">
            <v>300</v>
          </cell>
        </row>
        <row r="758">
          <cell r="B758">
            <v>21107</v>
          </cell>
          <cell r="C758" t="str">
            <v>风沙荒漠治理</v>
          </cell>
          <cell r="D758">
            <v>825</v>
          </cell>
          <cell r="E758">
            <v>0</v>
          </cell>
          <cell r="F758">
            <v>0</v>
          </cell>
        </row>
        <row r="759">
          <cell r="B759">
            <v>2110704</v>
          </cell>
          <cell r="C759" t="str">
            <v>京津风沙源治理工程建设</v>
          </cell>
        </row>
        <row r="759">
          <cell r="E759">
            <v>0</v>
          </cell>
          <cell r="F759">
            <v>0</v>
          </cell>
        </row>
        <row r="760">
          <cell r="B760">
            <v>2110799</v>
          </cell>
          <cell r="C760" t="str">
            <v>其他风沙荒漠治理支出</v>
          </cell>
          <cell r="D760">
            <v>825</v>
          </cell>
          <cell r="E760">
            <v>0</v>
          </cell>
          <cell r="F760">
            <v>0</v>
          </cell>
        </row>
        <row r="761">
          <cell r="B761">
            <v>21108</v>
          </cell>
          <cell r="C761" t="str">
            <v>退牧还草</v>
          </cell>
          <cell r="D761">
            <v>0</v>
          </cell>
          <cell r="E761">
            <v>0</v>
          </cell>
          <cell r="F761">
            <v>0</v>
          </cell>
        </row>
        <row r="762">
          <cell r="B762">
            <v>2110804</v>
          </cell>
          <cell r="C762" t="str">
            <v>退牧还草工程建设</v>
          </cell>
        </row>
        <row r="762">
          <cell r="E762">
            <v>0</v>
          </cell>
          <cell r="F762">
            <v>0</v>
          </cell>
        </row>
        <row r="763">
          <cell r="B763">
            <v>2110899</v>
          </cell>
          <cell r="C763" t="str">
            <v>其他退牧还草支出</v>
          </cell>
        </row>
        <row r="763">
          <cell r="E763">
            <v>0</v>
          </cell>
          <cell r="F763">
            <v>0</v>
          </cell>
        </row>
        <row r="764">
          <cell r="B764">
            <v>21109</v>
          </cell>
          <cell r="C764" t="str">
            <v>已垦草原退耕还草</v>
          </cell>
          <cell r="D764">
            <v>0</v>
          </cell>
          <cell r="E764">
            <v>0</v>
          </cell>
          <cell r="F764">
            <v>0</v>
          </cell>
        </row>
        <row r="765">
          <cell r="B765">
            <v>2110901</v>
          </cell>
          <cell r="C765" t="str">
            <v>已垦草原退耕还草</v>
          </cell>
        </row>
        <row r="765">
          <cell r="E765">
            <v>0</v>
          </cell>
          <cell r="F765">
            <v>0</v>
          </cell>
        </row>
        <row r="766">
          <cell r="B766">
            <v>21110</v>
          </cell>
          <cell r="C766" t="str">
            <v>能源节约利用</v>
          </cell>
          <cell r="D766">
            <v>0</v>
          </cell>
          <cell r="E766">
            <v>0</v>
          </cell>
          <cell r="F766">
            <v>0</v>
          </cell>
        </row>
        <row r="767">
          <cell r="B767">
            <v>2111001</v>
          </cell>
          <cell r="C767" t="str">
            <v>能源节约利用</v>
          </cell>
        </row>
        <row r="767">
          <cell r="E767">
            <v>0</v>
          </cell>
          <cell r="F767">
            <v>0</v>
          </cell>
        </row>
        <row r="768">
          <cell r="B768">
            <v>21111</v>
          </cell>
          <cell r="C768" t="str">
            <v>污染减排</v>
          </cell>
          <cell r="D768">
            <v>0</v>
          </cell>
          <cell r="E768">
            <v>0</v>
          </cell>
          <cell r="F768">
            <v>0</v>
          </cell>
        </row>
        <row r="769">
          <cell r="B769">
            <v>2111101</v>
          </cell>
          <cell r="C769" t="str">
            <v>生态环境监测与信息</v>
          </cell>
        </row>
        <row r="769">
          <cell r="E769">
            <v>0</v>
          </cell>
          <cell r="F769">
            <v>0</v>
          </cell>
        </row>
        <row r="770">
          <cell r="B770">
            <v>2111102</v>
          </cell>
          <cell r="C770" t="str">
            <v>生态环境执法监察</v>
          </cell>
        </row>
        <row r="770">
          <cell r="E770">
            <v>0</v>
          </cell>
          <cell r="F770">
            <v>0</v>
          </cell>
        </row>
        <row r="771">
          <cell r="B771">
            <v>2111103</v>
          </cell>
          <cell r="C771" t="str">
            <v>减排专项支出</v>
          </cell>
        </row>
        <row r="771">
          <cell r="E771">
            <v>0</v>
          </cell>
          <cell r="F771">
            <v>0</v>
          </cell>
        </row>
        <row r="772">
          <cell r="B772">
            <v>2111104</v>
          </cell>
          <cell r="C772" t="str">
            <v>清洁生产专项支出</v>
          </cell>
        </row>
        <row r="772">
          <cell r="E772">
            <v>0</v>
          </cell>
          <cell r="F772">
            <v>0</v>
          </cell>
        </row>
        <row r="773">
          <cell r="B773">
            <v>2111199</v>
          </cell>
          <cell r="C773" t="str">
            <v>其他污染减排支出</v>
          </cell>
        </row>
        <row r="773">
          <cell r="E773">
            <v>0</v>
          </cell>
          <cell r="F773">
            <v>0</v>
          </cell>
        </row>
        <row r="774">
          <cell r="B774">
            <v>21112</v>
          </cell>
          <cell r="C774" t="str">
            <v>可再生能源</v>
          </cell>
          <cell r="D774">
            <v>0</v>
          </cell>
          <cell r="E774">
            <v>0</v>
          </cell>
          <cell r="F774">
            <v>0</v>
          </cell>
        </row>
        <row r="775">
          <cell r="B775">
            <v>2111201</v>
          </cell>
          <cell r="C775" t="str">
            <v>可再生能源</v>
          </cell>
        </row>
        <row r="775">
          <cell r="E775">
            <v>0</v>
          </cell>
          <cell r="F775">
            <v>0</v>
          </cell>
        </row>
        <row r="776">
          <cell r="B776">
            <v>21113</v>
          </cell>
          <cell r="C776" t="str">
            <v>循环经济</v>
          </cell>
          <cell r="D776">
            <v>0</v>
          </cell>
          <cell r="E776">
            <v>0</v>
          </cell>
          <cell r="F776">
            <v>0</v>
          </cell>
        </row>
        <row r="777">
          <cell r="B777">
            <v>2111301</v>
          </cell>
          <cell r="C777" t="str">
            <v>循环经济</v>
          </cell>
        </row>
        <row r="777">
          <cell r="E777">
            <v>0</v>
          </cell>
          <cell r="F777">
            <v>0</v>
          </cell>
        </row>
        <row r="778">
          <cell r="B778">
            <v>21114</v>
          </cell>
          <cell r="C778" t="str">
            <v>能源管理事务</v>
          </cell>
          <cell r="D778">
            <v>0</v>
          </cell>
          <cell r="E778">
            <v>0</v>
          </cell>
          <cell r="F778">
            <v>0</v>
          </cell>
        </row>
        <row r="779">
          <cell r="B779">
            <v>2111401</v>
          </cell>
          <cell r="C779" t="str">
            <v>行政运行</v>
          </cell>
        </row>
        <row r="779">
          <cell r="E779">
            <v>0</v>
          </cell>
          <cell r="F779">
            <v>0</v>
          </cell>
        </row>
        <row r="780">
          <cell r="B780">
            <v>2111402</v>
          </cell>
          <cell r="C780" t="str">
            <v>一般行政管理事务</v>
          </cell>
        </row>
        <row r="780">
          <cell r="E780">
            <v>0</v>
          </cell>
          <cell r="F780">
            <v>0</v>
          </cell>
        </row>
        <row r="781">
          <cell r="B781">
            <v>2111403</v>
          </cell>
          <cell r="C781" t="str">
            <v>机关服务</v>
          </cell>
        </row>
        <row r="781">
          <cell r="E781">
            <v>0</v>
          </cell>
          <cell r="F781">
            <v>0</v>
          </cell>
        </row>
        <row r="782">
          <cell r="B782">
            <v>2111404</v>
          </cell>
          <cell r="C782" t="str">
            <v>能源预测预警◆</v>
          </cell>
        </row>
        <row r="782">
          <cell r="E782">
            <v>0</v>
          </cell>
          <cell r="F782">
            <v>0</v>
          </cell>
        </row>
        <row r="783">
          <cell r="B783">
            <v>2111405</v>
          </cell>
          <cell r="C783" t="str">
            <v>能源战略规划与实施◆</v>
          </cell>
        </row>
        <row r="783">
          <cell r="E783">
            <v>0</v>
          </cell>
          <cell r="F783">
            <v>0</v>
          </cell>
        </row>
        <row r="784">
          <cell r="B784">
            <v>2111406</v>
          </cell>
          <cell r="C784" t="str">
            <v>能源科技装备</v>
          </cell>
        </row>
        <row r="784">
          <cell r="E784">
            <v>0</v>
          </cell>
          <cell r="F784">
            <v>0</v>
          </cell>
        </row>
        <row r="785">
          <cell r="B785">
            <v>2111407</v>
          </cell>
          <cell r="C785" t="str">
            <v>能源行业管理</v>
          </cell>
        </row>
        <row r="785">
          <cell r="E785">
            <v>0</v>
          </cell>
          <cell r="F785">
            <v>0</v>
          </cell>
        </row>
        <row r="786">
          <cell r="B786">
            <v>2111408</v>
          </cell>
          <cell r="C786" t="str">
            <v>能源管理</v>
          </cell>
        </row>
        <row r="786">
          <cell r="E786">
            <v>0</v>
          </cell>
          <cell r="F786">
            <v>0</v>
          </cell>
        </row>
        <row r="787">
          <cell r="B787">
            <v>2111409</v>
          </cell>
          <cell r="C787" t="str">
            <v>石油储备发展管理◆</v>
          </cell>
        </row>
        <row r="787">
          <cell r="E787">
            <v>0</v>
          </cell>
          <cell r="F787">
            <v>0</v>
          </cell>
        </row>
        <row r="788">
          <cell r="B788">
            <v>2111410</v>
          </cell>
          <cell r="C788" t="str">
            <v>能源调查◆</v>
          </cell>
        </row>
        <row r="788">
          <cell r="E788">
            <v>0</v>
          </cell>
          <cell r="F788">
            <v>0</v>
          </cell>
        </row>
        <row r="789">
          <cell r="B789">
            <v>2111411</v>
          </cell>
          <cell r="C789" t="str">
            <v>信息化建设</v>
          </cell>
        </row>
        <row r="789">
          <cell r="E789">
            <v>0</v>
          </cell>
          <cell r="F789">
            <v>0</v>
          </cell>
        </row>
        <row r="790">
          <cell r="B790">
            <v>2111413</v>
          </cell>
          <cell r="C790" t="str">
            <v>农村电网建设</v>
          </cell>
        </row>
        <row r="790">
          <cell r="E790">
            <v>0</v>
          </cell>
          <cell r="F790">
            <v>0</v>
          </cell>
        </row>
        <row r="791">
          <cell r="B791">
            <v>2111450</v>
          </cell>
          <cell r="C791" t="str">
            <v>事业运行</v>
          </cell>
        </row>
        <row r="791">
          <cell r="E791">
            <v>0</v>
          </cell>
          <cell r="F791">
            <v>0</v>
          </cell>
        </row>
        <row r="792">
          <cell r="B792">
            <v>2111499</v>
          </cell>
          <cell r="C792" t="str">
            <v>其他能源管理事务支出</v>
          </cell>
        </row>
        <row r="792">
          <cell r="E792">
            <v>0</v>
          </cell>
          <cell r="F792">
            <v>0</v>
          </cell>
        </row>
        <row r="793">
          <cell r="B793">
            <v>21199</v>
          </cell>
          <cell r="C793" t="str">
            <v>其他节能环保支出</v>
          </cell>
          <cell r="D793">
            <v>329</v>
          </cell>
          <cell r="E793">
            <v>0</v>
          </cell>
          <cell r="F793">
            <v>6174</v>
          </cell>
        </row>
        <row r="794">
          <cell r="B794">
            <v>2119999</v>
          </cell>
          <cell r="C794" t="str">
            <v>其他节能环保支出</v>
          </cell>
          <cell r="D794">
            <v>329</v>
          </cell>
          <cell r="E794">
            <v>0</v>
          </cell>
          <cell r="F794">
            <v>6174</v>
          </cell>
        </row>
        <row r="795">
          <cell r="B795">
            <v>212</v>
          </cell>
          <cell r="C795" t="str">
            <v>十一、城乡社区支出</v>
          </cell>
          <cell r="D795">
            <v>16703</v>
          </cell>
          <cell r="E795">
            <v>4988</v>
          </cell>
          <cell r="F795">
            <v>6742</v>
          </cell>
        </row>
        <row r="796">
          <cell r="B796">
            <v>21201</v>
          </cell>
          <cell r="C796" t="str">
            <v>城乡社区管理事务</v>
          </cell>
          <cell r="D796">
            <v>1712</v>
          </cell>
          <cell r="E796">
            <v>1386</v>
          </cell>
          <cell r="F796">
            <v>1430</v>
          </cell>
        </row>
        <row r="797">
          <cell r="B797">
            <v>2120101</v>
          </cell>
          <cell r="C797" t="str">
            <v>行政运行</v>
          </cell>
          <cell r="D797">
            <v>298</v>
          </cell>
          <cell r="E797">
            <v>263</v>
          </cell>
          <cell r="F797">
            <v>287</v>
          </cell>
        </row>
        <row r="798">
          <cell r="B798">
            <v>2120102</v>
          </cell>
          <cell r="C798" t="str">
            <v>一般行政管理事务</v>
          </cell>
        </row>
        <row r="798">
          <cell r="E798">
            <v>0</v>
          </cell>
          <cell r="F798">
            <v>0</v>
          </cell>
        </row>
        <row r="799">
          <cell r="B799">
            <v>2120103</v>
          </cell>
          <cell r="C799" t="str">
            <v>机关服务</v>
          </cell>
        </row>
        <row r="799">
          <cell r="E799">
            <v>0</v>
          </cell>
          <cell r="F799">
            <v>0</v>
          </cell>
        </row>
        <row r="800">
          <cell r="B800">
            <v>2120104</v>
          </cell>
          <cell r="C800" t="str">
            <v>城管执法</v>
          </cell>
          <cell r="D800">
            <v>739</v>
          </cell>
          <cell r="E800">
            <v>671</v>
          </cell>
          <cell r="F800">
            <v>685</v>
          </cell>
        </row>
        <row r="801">
          <cell r="B801">
            <v>2120105</v>
          </cell>
          <cell r="C801" t="str">
            <v>工程建设标准规范编制与监管</v>
          </cell>
        </row>
        <row r="801">
          <cell r="E801">
            <v>0</v>
          </cell>
          <cell r="F801">
            <v>0</v>
          </cell>
        </row>
        <row r="802">
          <cell r="B802">
            <v>2120106</v>
          </cell>
          <cell r="C802" t="str">
            <v>工程建设管理</v>
          </cell>
          <cell r="D802">
            <v>125</v>
          </cell>
          <cell r="E802">
            <v>117</v>
          </cell>
          <cell r="F802">
            <v>116</v>
          </cell>
        </row>
        <row r="803">
          <cell r="B803">
            <v>2120107</v>
          </cell>
          <cell r="C803" t="str">
            <v>市政公用行业市场监管</v>
          </cell>
        </row>
        <row r="803">
          <cell r="E803">
            <v>0</v>
          </cell>
          <cell r="F803">
            <v>0</v>
          </cell>
        </row>
        <row r="804">
          <cell r="B804">
            <v>2120109</v>
          </cell>
          <cell r="C804" t="str">
            <v>住宅建设与房地产市场监管</v>
          </cell>
        </row>
        <row r="804">
          <cell r="E804">
            <v>0</v>
          </cell>
          <cell r="F804">
            <v>0</v>
          </cell>
        </row>
        <row r="805">
          <cell r="B805">
            <v>2120110</v>
          </cell>
          <cell r="C805" t="str">
            <v>执业资格注册、资质审查</v>
          </cell>
        </row>
        <row r="805">
          <cell r="E805">
            <v>0</v>
          </cell>
          <cell r="F805">
            <v>0</v>
          </cell>
        </row>
        <row r="806">
          <cell r="B806">
            <v>2120199</v>
          </cell>
          <cell r="C806" t="str">
            <v>其他城乡社区管理事务支出</v>
          </cell>
          <cell r="D806">
            <v>550</v>
          </cell>
          <cell r="E806">
            <v>335</v>
          </cell>
          <cell r="F806">
            <v>342</v>
          </cell>
        </row>
        <row r="807">
          <cell r="B807">
            <v>21202</v>
          </cell>
          <cell r="C807" t="str">
            <v>城乡社区规划与管理</v>
          </cell>
          <cell r="D807">
            <v>6345</v>
          </cell>
          <cell r="E807">
            <v>0</v>
          </cell>
          <cell r="F807">
            <v>33</v>
          </cell>
        </row>
        <row r="808">
          <cell r="B808">
            <v>2120201</v>
          </cell>
          <cell r="C808" t="str">
            <v>城乡社区规划与管理</v>
          </cell>
          <cell r="D808">
            <v>6345</v>
          </cell>
          <cell r="E808">
            <v>0</v>
          </cell>
          <cell r="F808">
            <v>33</v>
          </cell>
        </row>
        <row r="809">
          <cell r="B809">
            <v>21203</v>
          </cell>
          <cell r="C809" t="str">
            <v>城乡社区公共设施</v>
          </cell>
          <cell r="D809">
            <v>234</v>
          </cell>
          <cell r="E809">
            <v>93</v>
          </cell>
          <cell r="F809">
            <v>208</v>
          </cell>
        </row>
        <row r="810">
          <cell r="B810">
            <v>2120303</v>
          </cell>
          <cell r="C810" t="str">
            <v>小城镇基础设施建设</v>
          </cell>
          <cell r="D810">
            <v>99</v>
          </cell>
          <cell r="E810">
            <v>13</v>
          </cell>
          <cell r="F810">
            <v>165</v>
          </cell>
        </row>
        <row r="811">
          <cell r="B811">
            <v>2120399</v>
          </cell>
          <cell r="C811" t="str">
            <v>其他城乡社区公共设施支出</v>
          </cell>
          <cell r="D811">
            <v>135</v>
          </cell>
          <cell r="E811">
            <v>80</v>
          </cell>
          <cell r="F811">
            <v>43</v>
          </cell>
        </row>
        <row r="812">
          <cell r="B812">
            <v>21205</v>
          </cell>
          <cell r="C812" t="str">
            <v>城乡社区环境卫生</v>
          </cell>
          <cell r="D812">
            <v>628</v>
          </cell>
          <cell r="E812">
            <v>869</v>
          </cell>
          <cell r="F812">
            <v>880</v>
          </cell>
        </row>
        <row r="813">
          <cell r="B813">
            <v>2120501</v>
          </cell>
          <cell r="C813" t="str">
            <v>城乡社区环境卫生</v>
          </cell>
          <cell r="D813">
            <v>628</v>
          </cell>
          <cell r="E813">
            <v>869</v>
          </cell>
          <cell r="F813">
            <v>880</v>
          </cell>
        </row>
        <row r="814">
          <cell r="B814">
            <v>21206</v>
          </cell>
          <cell r="C814" t="str">
            <v>建设市场管理与监督</v>
          </cell>
          <cell r="D814">
            <v>0</v>
          </cell>
          <cell r="E814">
            <v>0</v>
          </cell>
          <cell r="F814">
            <v>0</v>
          </cell>
        </row>
        <row r="815">
          <cell r="B815">
            <v>2120601</v>
          </cell>
          <cell r="C815" t="str">
            <v>建设市场管理与监督</v>
          </cell>
        </row>
        <row r="815">
          <cell r="E815">
            <v>0</v>
          </cell>
          <cell r="F815">
            <v>0</v>
          </cell>
        </row>
        <row r="816">
          <cell r="B816">
            <v>21299</v>
          </cell>
          <cell r="C816" t="str">
            <v>其他城乡社区支出</v>
          </cell>
          <cell r="D816">
            <v>7784</v>
          </cell>
          <cell r="E816">
            <v>2640</v>
          </cell>
          <cell r="F816">
            <v>4191</v>
          </cell>
        </row>
        <row r="817">
          <cell r="B817">
            <v>2129999</v>
          </cell>
          <cell r="C817" t="str">
            <v>其他城乡社区支出</v>
          </cell>
          <cell r="D817">
            <v>7784</v>
          </cell>
          <cell r="E817">
            <v>2640</v>
          </cell>
          <cell r="F817">
            <v>4191</v>
          </cell>
        </row>
        <row r="818">
          <cell r="B818">
            <v>213</v>
          </cell>
          <cell r="C818" t="str">
            <v>十二、农林水支出</v>
          </cell>
          <cell r="D818">
            <v>23262</v>
          </cell>
          <cell r="E818">
            <v>27004</v>
          </cell>
          <cell r="F818">
            <v>24541</v>
          </cell>
        </row>
        <row r="819">
          <cell r="B819">
            <v>21301</v>
          </cell>
          <cell r="C819" t="str">
            <v>农业农村</v>
          </cell>
          <cell r="D819">
            <v>7226</v>
          </cell>
          <cell r="E819">
            <v>8238</v>
          </cell>
          <cell r="F819">
            <v>9162</v>
          </cell>
        </row>
        <row r="820">
          <cell r="B820">
            <v>2130101</v>
          </cell>
          <cell r="C820" t="str">
            <v>行政运行</v>
          </cell>
          <cell r="D820">
            <v>359</v>
          </cell>
          <cell r="E820">
            <v>409</v>
          </cell>
          <cell r="F820">
            <v>422</v>
          </cell>
        </row>
        <row r="821">
          <cell r="B821">
            <v>2130102</v>
          </cell>
          <cell r="C821" t="str">
            <v>一般行政管理事务</v>
          </cell>
        </row>
        <row r="821">
          <cell r="E821">
            <v>8</v>
          </cell>
          <cell r="F821">
            <v>8</v>
          </cell>
        </row>
        <row r="822">
          <cell r="B822">
            <v>2130103</v>
          </cell>
          <cell r="C822" t="str">
            <v>机关服务</v>
          </cell>
        </row>
        <row r="822">
          <cell r="E822">
            <v>0</v>
          </cell>
          <cell r="F822">
            <v>2</v>
          </cell>
        </row>
        <row r="823">
          <cell r="B823">
            <v>2130104</v>
          </cell>
          <cell r="C823" t="str">
            <v>事业运行</v>
          </cell>
          <cell r="D823">
            <v>3247</v>
          </cell>
          <cell r="E823">
            <v>3138</v>
          </cell>
          <cell r="F823">
            <v>3470</v>
          </cell>
        </row>
        <row r="824">
          <cell r="B824">
            <v>2130105</v>
          </cell>
          <cell r="C824" t="str">
            <v>农垦运行</v>
          </cell>
        </row>
        <row r="824">
          <cell r="E824">
            <v>0</v>
          </cell>
          <cell r="F824">
            <v>0</v>
          </cell>
        </row>
        <row r="825">
          <cell r="B825">
            <v>2130106</v>
          </cell>
          <cell r="C825" t="str">
            <v>科技转化与推广服务</v>
          </cell>
          <cell r="D825">
            <v>1182</v>
          </cell>
          <cell r="E825">
            <v>1314</v>
          </cell>
          <cell r="F825">
            <v>49</v>
          </cell>
        </row>
        <row r="826">
          <cell r="B826">
            <v>2130108</v>
          </cell>
          <cell r="C826" t="str">
            <v>病虫害控制</v>
          </cell>
          <cell r="D826">
            <v>50</v>
          </cell>
          <cell r="E826">
            <v>113</v>
          </cell>
          <cell r="F826">
            <v>63</v>
          </cell>
        </row>
        <row r="827">
          <cell r="B827">
            <v>2130109</v>
          </cell>
          <cell r="C827" t="str">
            <v>农产品质量安全</v>
          </cell>
        </row>
        <row r="827">
          <cell r="E827">
            <v>6</v>
          </cell>
          <cell r="F827">
            <v>10</v>
          </cell>
        </row>
        <row r="828">
          <cell r="B828">
            <v>2130110</v>
          </cell>
          <cell r="C828" t="str">
            <v>执法监管</v>
          </cell>
        </row>
        <row r="828">
          <cell r="E828">
            <v>0</v>
          </cell>
          <cell r="F828">
            <v>0</v>
          </cell>
        </row>
        <row r="829">
          <cell r="B829">
            <v>2130111</v>
          </cell>
          <cell r="C829" t="str">
            <v>统计监测与信息服务</v>
          </cell>
          <cell r="D829">
            <v>104</v>
          </cell>
          <cell r="E829">
            <v>104</v>
          </cell>
          <cell r="F829">
            <v>0</v>
          </cell>
        </row>
        <row r="830">
          <cell r="B830">
            <v>2130112</v>
          </cell>
          <cell r="C830" t="str">
            <v>行业业务管理</v>
          </cell>
        </row>
        <row r="830">
          <cell r="E830">
            <v>0</v>
          </cell>
          <cell r="F830">
            <v>0</v>
          </cell>
        </row>
        <row r="831">
          <cell r="B831">
            <v>2130114</v>
          </cell>
          <cell r="C831" t="str">
            <v>对外交流与合作</v>
          </cell>
        </row>
        <row r="831">
          <cell r="E831">
            <v>0</v>
          </cell>
          <cell r="F831">
            <v>0</v>
          </cell>
        </row>
        <row r="832">
          <cell r="B832">
            <v>2130119</v>
          </cell>
          <cell r="C832" t="str">
            <v>防灾救灾</v>
          </cell>
          <cell r="D832">
            <v>16</v>
          </cell>
          <cell r="E832">
            <v>0</v>
          </cell>
          <cell r="F832">
            <v>5</v>
          </cell>
        </row>
        <row r="833">
          <cell r="B833">
            <v>2130120</v>
          </cell>
          <cell r="C833" t="str">
            <v>稳定农民收入补贴</v>
          </cell>
        </row>
        <row r="833">
          <cell r="E833">
            <v>0</v>
          </cell>
          <cell r="F833">
            <v>244</v>
          </cell>
        </row>
        <row r="834">
          <cell r="B834">
            <v>2130121</v>
          </cell>
          <cell r="C834" t="str">
            <v>农业结构调整补贴</v>
          </cell>
        </row>
        <row r="834">
          <cell r="E834">
            <v>0</v>
          </cell>
          <cell r="F834">
            <v>0</v>
          </cell>
        </row>
        <row r="835">
          <cell r="B835">
            <v>2130122</v>
          </cell>
          <cell r="C835" t="str">
            <v>农业生产发展</v>
          </cell>
          <cell r="D835">
            <v>190</v>
          </cell>
          <cell r="E835">
            <v>20</v>
          </cell>
          <cell r="F835">
            <v>340</v>
          </cell>
        </row>
        <row r="836">
          <cell r="B836">
            <v>2130124</v>
          </cell>
          <cell r="C836" t="str">
            <v>农村合作经济</v>
          </cell>
        </row>
        <row r="836">
          <cell r="E836">
            <v>9</v>
          </cell>
          <cell r="F836">
            <v>0</v>
          </cell>
        </row>
        <row r="837">
          <cell r="B837">
            <v>2130125</v>
          </cell>
          <cell r="C837" t="str">
            <v>农产品加工与促销</v>
          </cell>
        </row>
        <row r="837">
          <cell r="E837">
            <v>1</v>
          </cell>
          <cell r="F837">
            <v>0</v>
          </cell>
        </row>
        <row r="838">
          <cell r="B838">
            <v>2130126</v>
          </cell>
          <cell r="C838" t="str">
            <v>农村社会事业</v>
          </cell>
          <cell r="D838">
            <v>968</v>
          </cell>
          <cell r="E838">
            <v>677</v>
          </cell>
          <cell r="F838">
            <v>1429</v>
          </cell>
        </row>
        <row r="839">
          <cell r="B839">
            <v>2130135</v>
          </cell>
          <cell r="C839" t="str">
            <v>农业资源保护修复与利用</v>
          </cell>
          <cell r="D839">
            <v>150</v>
          </cell>
          <cell r="E839">
            <v>0</v>
          </cell>
          <cell r="F839">
            <v>383</v>
          </cell>
        </row>
        <row r="840">
          <cell r="B840">
            <v>2130142</v>
          </cell>
          <cell r="C840" t="str">
            <v>农村道路建设</v>
          </cell>
          <cell r="D840">
            <v>270</v>
          </cell>
          <cell r="E840">
            <v>0</v>
          </cell>
          <cell r="F840">
            <v>0</v>
          </cell>
        </row>
        <row r="841">
          <cell r="B841">
            <v>2130148</v>
          </cell>
          <cell r="C841" t="str">
            <v>渔业发展★</v>
          </cell>
        </row>
        <row r="841">
          <cell r="E841">
            <v>0</v>
          </cell>
          <cell r="F841">
            <v>0</v>
          </cell>
        </row>
        <row r="842">
          <cell r="B842">
            <v>2130152</v>
          </cell>
          <cell r="C842" t="str">
            <v>对高校毕业生到基层任职补助</v>
          </cell>
        </row>
        <row r="842">
          <cell r="E842">
            <v>0</v>
          </cell>
          <cell r="F842">
            <v>0</v>
          </cell>
        </row>
        <row r="843">
          <cell r="B843">
            <v>2130153</v>
          </cell>
          <cell r="C843" t="str">
            <v>农田建设</v>
          </cell>
          <cell r="D843">
            <v>344</v>
          </cell>
          <cell r="E843">
            <v>1071</v>
          </cell>
          <cell r="F843">
            <v>1118</v>
          </cell>
        </row>
        <row r="844">
          <cell r="B844">
            <v>2130199</v>
          </cell>
          <cell r="C844" t="str">
            <v>其他农业农村支出</v>
          </cell>
          <cell r="D844">
            <v>346</v>
          </cell>
          <cell r="E844">
            <v>1368</v>
          </cell>
          <cell r="F844">
            <v>1619</v>
          </cell>
        </row>
        <row r="845">
          <cell r="B845">
            <v>21302</v>
          </cell>
          <cell r="C845" t="str">
            <v>林业和草原</v>
          </cell>
          <cell r="D845">
            <v>3004</v>
          </cell>
          <cell r="E845">
            <v>2523</v>
          </cell>
          <cell r="F845">
            <v>2020</v>
          </cell>
        </row>
        <row r="846">
          <cell r="B846">
            <v>2130201</v>
          </cell>
          <cell r="C846" t="str">
            <v>行政运行</v>
          </cell>
          <cell r="D846">
            <v>268</v>
          </cell>
          <cell r="E846">
            <v>297</v>
          </cell>
          <cell r="F846">
            <v>315</v>
          </cell>
        </row>
        <row r="847">
          <cell r="B847">
            <v>2130202</v>
          </cell>
          <cell r="C847" t="str">
            <v>一般行政管理事务</v>
          </cell>
        </row>
        <row r="847">
          <cell r="E847">
            <v>0</v>
          </cell>
          <cell r="F847">
            <v>0</v>
          </cell>
        </row>
        <row r="848">
          <cell r="B848">
            <v>2130203</v>
          </cell>
          <cell r="C848" t="str">
            <v>机关服务</v>
          </cell>
        </row>
        <row r="848">
          <cell r="E848">
            <v>0</v>
          </cell>
          <cell r="F848">
            <v>0</v>
          </cell>
        </row>
        <row r="849">
          <cell r="B849">
            <v>2130204</v>
          </cell>
          <cell r="C849" t="str">
            <v>事业机构</v>
          </cell>
          <cell r="D849">
            <v>433</v>
          </cell>
          <cell r="E849">
            <v>383</v>
          </cell>
          <cell r="F849">
            <v>434</v>
          </cell>
        </row>
        <row r="850">
          <cell r="B850">
            <v>2130205</v>
          </cell>
          <cell r="C850" t="str">
            <v>森林资源培育</v>
          </cell>
          <cell r="D850">
            <v>799</v>
          </cell>
          <cell r="E850">
            <v>1168</v>
          </cell>
          <cell r="F850">
            <v>666</v>
          </cell>
        </row>
        <row r="851">
          <cell r="B851">
            <v>2130206</v>
          </cell>
          <cell r="C851" t="str">
            <v>技术推广与转化</v>
          </cell>
        </row>
        <row r="851">
          <cell r="E851">
            <v>0</v>
          </cell>
          <cell r="F851">
            <v>0</v>
          </cell>
        </row>
        <row r="852">
          <cell r="B852">
            <v>2130207</v>
          </cell>
          <cell r="C852" t="str">
            <v>森林资源管理</v>
          </cell>
          <cell r="D852">
            <v>43</v>
          </cell>
          <cell r="E852">
            <v>0</v>
          </cell>
          <cell r="F852">
            <v>38</v>
          </cell>
        </row>
        <row r="853">
          <cell r="B853">
            <v>2130209</v>
          </cell>
          <cell r="C853" t="str">
            <v>森林生态效益补偿</v>
          </cell>
          <cell r="D853">
            <v>450</v>
          </cell>
          <cell r="E853">
            <v>40</v>
          </cell>
          <cell r="F853">
            <v>391</v>
          </cell>
        </row>
        <row r="854">
          <cell r="B854">
            <v>2130210</v>
          </cell>
          <cell r="C854" t="str">
            <v>自然保护区等管理◆</v>
          </cell>
        </row>
        <row r="854">
          <cell r="E854">
            <v>0</v>
          </cell>
          <cell r="F854">
            <v>0</v>
          </cell>
        </row>
        <row r="855">
          <cell r="B855">
            <v>2130211</v>
          </cell>
          <cell r="C855" t="str">
            <v>动植物保护</v>
          </cell>
        </row>
        <row r="855">
          <cell r="E855">
            <v>20</v>
          </cell>
          <cell r="F855">
            <v>2</v>
          </cell>
        </row>
        <row r="856">
          <cell r="B856">
            <v>2130212</v>
          </cell>
          <cell r="C856" t="str">
            <v>湿地保护</v>
          </cell>
          <cell r="D856">
            <v>132</v>
          </cell>
          <cell r="E856">
            <v>0</v>
          </cell>
          <cell r="F856">
            <v>0</v>
          </cell>
        </row>
        <row r="857">
          <cell r="B857">
            <v>2130213</v>
          </cell>
          <cell r="C857" t="str">
            <v>执法与监督</v>
          </cell>
        </row>
        <row r="857">
          <cell r="E857">
            <v>30</v>
          </cell>
          <cell r="F857">
            <v>10</v>
          </cell>
        </row>
        <row r="858">
          <cell r="B858">
            <v>2130217</v>
          </cell>
          <cell r="C858" t="str">
            <v>防沙治沙</v>
          </cell>
        </row>
        <row r="858">
          <cell r="E858">
            <v>0</v>
          </cell>
          <cell r="F858">
            <v>0</v>
          </cell>
        </row>
        <row r="859">
          <cell r="B859">
            <v>2130220</v>
          </cell>
          <cell r="C859" t="str">
            <v>对外合作与交流</v>
          </cell>
        </row>
        <row r="859">
          <cell r="E859">
            <v>0</v>
          </cell>
          <cell r="F859">
            <v>0</v>
          </cell>
        </row>
        <row r="860">
          <cell r="B860">
            <v>2130221</v>
          </cell>
          <cell r="C860" t="str">
            <v>产业化管理</v>
          </cell>
        </row>
        <row r="860">
          <cell r="E860">
            <v>0</v>
          </cell>
          <cell r="F860">
            <v>0</v>
          </cell>
        </row>
        <row r="861">
          <cell r="B861">
            <v>2130223</v>
          </cell>
          <cell r="C861" t="str">
            <v>信息管理</v>
          </cell>
        </row>
        <row r="861">
          <cell r="E861">
            <v>0</v>
          </cell>
          <cell r="F861">
            <v>0</v>
          </cell>
        </row>
        <row r="862">
          <cell r="B862">
            <v>2130226</v>
          </cell>
          <cell r="C862" t="str">
            <v>林区公共支出</v>
          </cell>
        </row>
        <row r="862">
          <cell r="E862">
            <v>0</v>
          </cell>
          <cell r="F862">
            <v>0</v>
          </cell>
        </row>
        <row r="863">
          <cell r="B863">
            <v>2130227</v>
          </cell>
          <cell r="C863" t="str">
            <v>贷款贴息</v>
          </cell>
        </row>
        <row r="863">
          <cell r="E863">
            <v>0</v>
          </cell>
          <cell r="F863">
            <v>0</v>
          </cell>
        </row>
        <row r="864">
          <cell r="B864">
            <v>2130232</v>
          </cell>
          <cell r="C864" t="str">
            <v>成品油价格改革对林业的补贴◆</v>
          </cell>
        </row>
        <row r="864">
          <cell r="E864">
            <v>0</v>
          </cell>
          <cell r="F864">
            <v>0</v>
          </cell>
        </row>
        <row r="865">
          <cell r="B865">
            <v>2130234</v>
          </cell>
          <cell r="C865" t="str">
            <v>林业草原防灾减灾</v>
          </cell>
          <cell r="D865">
            <v>267</v>
          </cell>
          <cell r="E865">
            <v>357</v>
          </cell>
          <cell r="F865">
            <v>54</v>
          </cell>
        </row>
        <row r="866">
          <cell r="B866">
            <v>2130235</v>
          </cell>
          <cell r="C866" t="str">
            <v>国家公园◆</v>
          </cell>
        </row>
        <row r="866">
          <cell r="E866">
            <v>0</v>
          </cell>
          <cell r="F866">
            <v>0</v>
          </cell>
        </row>
        <row r="867">
          <cell r="B867">
            <v>2130236</v>
          </cell>
          <cell r="C867" t="str">
            <v>草原管理</v>
          </cell>
          <cell r="D867">
            <v>12</v>
          </cell>
          <cell r="E867">
            <v>0</v>
          </cell>
          <cell r="F867">
            <v>0</v>
          </cell>
        </row>
        <row r="868">
          <cell r="B868">
            <v>2130237</v>
          </cell>
          <cell r="C868" t="str">
            <v>行业业务管理</v>
          </cell>
        </row>
        <row r="868">
          <cell r="E868">
            <v>0</v>
          </cell>
          <cell r="F868">
            <v>0</v>
          </cell>
        </row>
        <row r="869">
          <cell r="B869">
            <v>2130299</v>
          </cell>
          <cell r="C869" t="str">
            <v>其他林业和草原支出</v>
          </cell>
          <cell r="D869">
            <v>600</v>
          </cell>
          <cell r="E869">
            <v>228</v>
          </cell>
          <cell r="F869">
            <v>110</v>
          </cell>
        </row>
        <row r="870">
          <cell r="B870">
            <v>21303</v>
          </cell>
          <cell r="C870" t="str">
            <v>水利</v>
          </cell>
          <cell r="D870">
            <v>3207</v>
          </cell>
          <cell r="E870">
            <v>5573</v>
          </cell>
          <cell r="F870">
            <v>4323</v>
          </cell>
        </row>
        <row r="871">
          <cell r="B871">
            <v>2130301</v>
          </cell>
          <cell r="C871" t="str">
            <v>行政运行</v>
          </cell>
          <cell r="D871">
            <v>248</v>
          </cell>
          <cell r="E871">
            <v>304</v>
          </cell>
          <cell r="F871">
            <v>286</v>
          </cell>
        </row>
        <row r="872">
          <cell r="B872">
            <v>2130302</v>
          </cell>
          <cell r="C872" t="str">
            <v>一般行政管理事务</v>
          </cell>
        </row>
        <row r="872">
          <cell r="E872">
            <v>0</v>
          </cell>
          <cell r="F872">
            <v>0</v>
          </cell>
        </row>
        <row r="873">
          <cell r="B873">
            <v>2130303</v>
          </cell>
          <cell r="C873" t="str">
            <v>机关服务</v>
          </cell>
        </row>
        <row r="873">
          <cell r="E873">
            <v>0</v>
          </cell>
          <cell r="F873">
            <v>0</v>
          </cell>
        </row>
        <row r="874">
          <cell r="B874">
            <v>2130304</v>
          </cell>
          <cell r="C874" t="str">
            <v>水利行业业务管理</v>
          </cell>
        </row>
        <row r="874">
          <cell r="E874">
            <v>0</v>
          </cell>
          <cell r="F874">
            <v>0</v>
          </cell>
        </row>
        <row r="875">
          <cell r="B875">
            <v>2130305</v>
          </cell>
          <cell r="C875" t="str">
            <v>水利工程建设</v>
          </cell>
          <cell r="D875">
            <v>1806</v>
          </cell>
          <cell r="E875">
            <v>3598</v>
          </cell>
          <cell r="F875">
            <v>1025</v>
          </cell>
        </row>
        <row r="876">
          <cell r="B876">
            <v>2130306</v>
          </cell>
          <cell r="C876" t="str">
            <v>水利工程运行与维护</v>
          </cell>
          <cell r="D876">
            <v>22</v>
          </cell>
          <cell r="E876">
            <v>40</v>
          </cell>
          <cell r="F876">
            <v>-24</v>
          </cell>
        </row>
        <row r="877">
          <cell r="B877">
            <v>2130307</v>
          </cell>
          <cell r="C877" t="str">
            <v>长江黄河等流域管理</v>
          </cell>
        </row>
        <row r="877">
          <cell r="E877">
            <v>0</v>
          </cell>
          <cell r="F877">
            <v>0</v>
          </cell>
        </row>
        <row r="878">
          <cell r="B878">
            <v>2130308</v>
          </cell>
          <cell r="C878" t="str">
            <v>水利前期工作</v>
          </cell>
        </row>
        <row r="878">
          <cell r="E878">
            <v>0</v>
          </cell>
          <cell r="F878">
            <v>0</v>
          </cell>
        </row>
        <row r="879">
          <cell r="B879">
            <v>2130309</v>
          </cell>
          <cell r="C879" t="str">
            <v>水利执法监督</v>
          </cell>
        </row>
        <row r="879">
          <cell r="E879">
            <v>0</v>
          </cell>
          <cell r="F879">
            <v>0</v>
          </cell>
        </row>
        <row r="880">
          <cell r="B880">
            <v>2130310</v>
          </cell>
          <cell r="C880" t="str">
            <v>水土保持</v>
          </cell>
          <cell r="D880">
            <v>55</v>
          </cell>
          <cell r="E880">
            <v>56</v>
          </cell>
          <cell r="F880">
            <v>1006</v>
          </cell>
        </row>
        <row r="881">
          <cell r="B881">
            <v>2130311</v>
          </cell>
          <cell r="C881" t="str">
            <v>水资源节约管理与保护</v>
          </cell>
          <cell r="D881">
            <v>191</v>
          </cell>
          <cell r="E881">
            <v>245</v>
          </cell>
          <cell r="F881">
            <v>520</v>
          </cell>
        </row>
        <row r="882">
          <cell r="B882">
            <v>2130312</v>
          </cell>
          <cell r="C882" t="str">
            <v>水质监测</v>
          </cell>
        </row>
        <row r="882">
          <cell r="E882">
            <v>20</v>
          </cell>
          <cell r="F882">
            <v>20</v>
          </cell>
        </row>
        <row r="883">
          <cell r="B883">
            <v>2130313</v>
          </cell>
          <cell r="C883" t="str">
            <v>水文测报</v>
          </cell>
        </row>
        <row r="883">
          <cell r="E883">
            <v>0</v>
          </cell>
          <cell r="F883">
            <v>0</v>
          </cell>
        </row>
        <row r="884">
          <cell r="B884">
            <v>2130314</v>
          </cell>
          <cell r="C884" t="str">
            <v>防汛</v>
          </cell>
          <cell r="D884">
            <v>41</v>
          </cell>
          <cell r="E884">
            <v>10</v>
          </cell>
          <cell r="F884">
            <v>46</v>
          </cell>
        </row>
        <row r="885">
          <cell r="B885">
            <v>2130315</v>
          </cell>
          <cell r="C885" t="str">
            <v>抗旱</v>
          </cell>
          <cell r="D885">
            <v>72</v>
          </cell>
          <cell r="E885">
            <v>0</v>
          </cell>
          <cell r="F885">
            <v>20</v>
          </cell>
        </row>
        <row r="886">
          <cell r="B886">
            <v>2130316</v>
          </cell>
          <cell r="C886" t="str">
            <v>农村水利</v>
          </cell>
          <cell r="D886">
            <v>300</v>
          </cell>
          <cell r="E886">
            <v>0</v>
          </cell>
          <cell r="F886">
            <v>0</v>
          </cell>
        </row>
        <row r="887">
          <cell r="B887">
            <v>2130317</v>
          </cell>
          <cell r="C887" t="str">
            <v>水利技术推广</v>
          </cell>
        </row>
        <row r="887">
          <cell r="E887">
            <v>0</v>
          </cell>
          <cell r="F887">
            <v>0</v>
          </cell>
        </row>
        <row r="888">
          <cell r="B888">
            <v>2130318</v>
          </cell>
          <cell r="C888" t="str">
            <v>国际河流治理与管理</v>
          </cell>
        </row>
        <row r="888">
          <cell r="E888">
            <v>0</v>
          </cell>
          <cell r="F888">
            <v>0</v>
          </cell>
        </row>
        <row r="889">
          <cell r="B889">
            <v>2130319</v>
          </cell>
          <cell r="C889" t="str">
            <v>江河湖库水系综合整治</v>
          </cell>
          <cell r="D889">
            <v>40</v>
          </cell>
          <cell r="E889">
            <v>833</v>
          </cell>
          <cell r="F889">
            <v>442</v>
          </cell>
        </row>
        <row r="890">
          <cell r="B890">
            <v>2130321</v>
          </cell>
          <cell r="C890" t="str">
            <v>大中型水库移民后期扶持专项支出</v>
          </cell>
        </row>
        <row r="890">
          <cell r="E890">
            <v>0</v>
          </cell>
          <cell r="F890">
            <v>0</v>
          </cell>
        </row>
        <row r="891">
          <cell r="B891">
            <v>2130322</v>
          </cell>
          <cell r="C891" t="str">
            <v>水利安全监督</v>
          </cell>
        </row>
        <row r="891">
          <cell r="E891">
            <v>0</v>
          </cell>
          <cell r="F891">
            <v>0</v>
          </cell>
        </row>
        <row r="892">
          <cell r="B892">
            <v>2130333</v>
          </cell>
          <cell r="C892" t="str">
            <v>信息管理</v>
          </cell>
        </row>
        <row r="892">
          <cell r="E892">
            <v>4</v>
          </cell>
          <cell r="F892">
            <v>4</v>
          </cell>
        </row>
        <row r="893">
          <cell r="B893">
            <v>2130334</v>
          </cell>
          <cell r="C893" t="str">
            <v>水利建设征地及移民支出</v>
          </cell>
        </row>
        <row r="893">
          <cell r="E893">
            <v>0</v>
          </cell>
          <cell r="F893">
            <v>0</v>
          </cell>
        </row>
        <row r="894">
          <cell r="B894">
            <v>2130335</v>
          </cell>
          <cell r="C894" t="str">
            <v>农村人畜饮水</v>
          </cell>
          <cell r="D894">
            <v>14</v>
          </cell>
          <cell r="E894">
            <v>32</v>
          </cell>
          <cell r="F894">
            <v>0</v>
          </cell>
        </row>
        <row r="895">
          <cell r="B895">
            <v>2130336</v>
          </cell>
          <cell r="C895" t="str">
            <v>南水北调工程建设</v>
          </cell>
        </row>
        <row r="895">
          <cell r="E895">
            <v>0</v>
          </cell>
          <cell r="F895">
            <v>0</v>
          </cell>
        </row>
        <row r="896">
          <cell r="B896">
            <v>2130337</v>
          </cell>
          <cell r="C896" t="str">
            <v>南水北调工程管理</v>
          </cell>
        </row>
        <row r="896">
          <cell r="E896">
            <v>0</v>
          </cell>
          <cell r="F896">
            <v>0</v>
          </cell>
        </row>
        <row r="897">
          <cell r="B897">
            <v>2130399</v>
          </cell>
          <cell r="C897" t="str">
            <v>其他水利支出</v>
          </cell>
          <cell r="D897">
            <v>418</v>
          </cell>
          <cell r="E897">
            <v>431</v>
          </cell>
          <cell r="F897">
            <v>978</v>
          </cell>
        </row>
        <row r="898">
          <cell r="B898">
            <v>21305</v>
          </cell>
          <cell r="C898" t="str">
            <v>巩固脱贫衔接乡村振兴★</v>
          </cell>
          <cell r="D898">
            <v>4343</v>
          </cell>
          <cell r="E898">
            <v>3896</v>
          </cell>
          <cell r="F898">
            <v>3538</v>
          </cell>
        </row>
        <row r="899">
          <cell r="B899">
            <v>2130501</v>
          </cell>
          <cell r="C899" t="str">
            <v>行政运行</v>
          </cell>
        </row>
        <row r="899">
          <cell r="E899">
            <v>0</v>
          </cell>
          <cell r="F899">
            <v>0</v>
          </cell>
        </row>
        <row r="900">
          <cell r="B900">
            <v>2130502</v>
          </cell>
          <cell r="C900" t="str">
            <v>一般行政管理事务</v>
          </cell>
        </row>
        <row r="900">
          <cell r="E900">
            <v>0</v>
          </cell>
          <cell r="F900">
            <v>0</v>
          </cell>
        </row>
        <row r="901">
          <cell r="B901">
            <v>2130503</v>
          </cell>
          <cell r="C901" t="str">
            <v>机关服务</v>
          </cell>
        </row>
        <row r="901">
          <cell r="E901">
            <v>0</v>
          </cell>
          <cell r="F901">
            <v>0</v>
          </cell>
        </row>
        <row r="902">
          <cell r="B902">
            <v>2130504</v>
          </cell>
          <cell r="C902" t="str">
            <v>农村基础设施建设</v>
          </cell>
          <cell r="D902">
            <v>2027</v>
          </cell>
          <cell r="E902">
            <v>3366</v>
          </cell>
          <cell r="F902">
            <v>112</v>
          </cell>
        </row>
        <row r="903">
          <cell r="B903">
            <v>2130505</v>
          </cell>
          <cell r="C903" t="str">
            <v>生产发展</v>
          </cell>
          <cell r="D903">
            <v>1875</v>
          </cell>
          <cell r="E903">
            <v>500</v>
          </cell>
          <cell r="F903">
            <v>205</v>
          </cell>
        </row>
        <row r="904">
          <cell r="B904">
            <v>2130506</v>
          </cell>
          <cell r="C904" t="str">
            <v>社会发展</v>
          </cell>
        </row>
        <row r="904">
          <cell r="E904">
            <v>0</v>
          </cell>
          <cell r="F904">
            <v>80</v>
          </cell>
        </row>
        <row r="905">
          <cell r="B905">
            <v>2130507</v>
          </cell>
          <cell r="C905" t="str">
            <v>贷款奖补和贴息★</v>
          </cell>
          <cell r="D905">
            <v>187</v>
          </cell>
          <cell r="E905">
            <v>0</v>
          </cell>
          <cell r="F905">
            <v>0</v>
          </cell>
        </row>
        <row r="906">
          <cell r="B906">
            <v>2130508</v>
          </cell>
          <cell r="C906" t="str">
            <v>“三西”农业建设专项补助</v>
          </cell>
        </row>
        <row r="906">
          <cell r="E906">
            <v>0</v>
          </cell>
          <cell r="F906">
            <v>0</v>
          </cell>
        </row>
        <row r="907">
          <cell r="B907">
            <v>2130550</v>
          </cell>
          <cell r="C907" t="str">
            <v>事业运行★</v>
          </cell>
        </row>
        <row r="907">
          <cell r="E907">
            <v>0</v>
          </cell>
          <cell r="F907">
            <v>0</v>
          </cell>
        </row>
        <row r="908">
          <cell r="B908">
            <v>2130599</v>
          </cell>
          <cell r="C908" t="str">
            <v>其他巩固脱贫衔接乡村振兴支出★</v>
          </cell>
          <cell r="D908">
            <v>254</v>
          </cell>
          <cell r="E908">
            <v>30</v>
          </cell>
          <cell r="F908">
            <v>3141</v>
          </cell>
        </row>
        <row r="909">
          <cell r="B909">
            <v>21307</v>
          </cell>
          <cell r="C909" t="str">
            <v>农村综合改革</v>
          </cell>
          <cell r="D909">
            <v>4503</v>
          </cell>
          <cell r="E909">
            <v>3824</v>
          </cell>
          <cell r="F909">
            <v>3850</v>
          </cell>
        </row>
        <row r="910">
          <cell r="B910">
            <v>2130701</v>
          </cell>
          <cell r="C910" t="str">
            <v>对村级公益事业建设的补助</v>
          </cell>
          <cell r="D910">
            <v>128</v>
          </cell>
          <cell r="E910">
            <v>3</v>
          </cell>
          <cell r="F910">
            <v>6</v>
          </cell>
        </row>
        <row r="911">
          <cell r="B911">
            <v>2130704</v>
          </cell>
          <cell r="C911" t="str">
            <v>国有农场办社会职能改革补助</v>
          </cell>
        </row>
        <row r="911">
          <cell r="E911">
            <v>0</v>
          </cell>
          <cell r="F911">
            <v>0</v>
          </cell>
        </row>
        <row r="912">
          <cell r="B912">
            <v>2130705</v>
          </cell>
          <cell r="C912" t="str">
            <v>对村民委员会和村党支部的补助</v>
          </cell>
          <cell r="D912">
            <v>3625</v>
          </cell>
          <cell r="E912">
            <v>3821</v>
          </cell>
          <cell r="F912">
            <v>3844</v>
          </cell>
        </row>
        <row r="913">
          <cell r="B913">
            <v>2130706</v>
          </cell>
          <cell r="C913" t="str">
            <v>对村集体经济组织的补助</v>
          </cell>
          <cell r="D913">
            <v>750</v>
          </cell>
          <cell r="E913">
            <v>0</v>
          </cell>
          <cell r="F913">
            <v>0</v>
          </cell>
        </row>
        <row r="914">
          <cell r="B914">
            <v>2130707</v>
          </cell>
          <cell r="C914" t="str">
            <v>农村综合改革示范试点补助</v>
          </cell>
        </row>
        <row r="914">
          <cell r="E914">
            <v>0</v>
          </cell>
          <cell r="F914">
            <v>0</v>
          </cell>
        </row>
        <row r="915">
          <cell r="B915">
            <v>2130799</v>
          </cell>
          <cell r="C915" t="str">
            <v>其他农村综合改革支出</v>
          </cell>
        </row>
        <row r="915">
          <cell r="E915">
            <v>0</v>
          </cell>
          <cell r="F915">
            <v>0</v>
          </cell>
        </row>
        <row r="916">
          <cell r="B916">
            <v>21308</v>
          </cell>
          <cell r="C916" t="str">
            <v>普惠金融发展支出</v>
          </cell>
          <cell r="D916">
            <v>979</v>
          </cell>
          <cell r="E916">
            <v>2550</v>
          </cell>
          <cell r="F916">
            <v>1393</v>
          </cell>
        </row>
        <row r="917">
          <cell r="B917">
            <v>2130801</v>
          </cell>
          <cell r="C917" t="str">
            <v>支持农村金融机构</v>
          </cell>
        </row>
        <row r="917">
          <cell r="E917">
            <v>0</v>
          </cell>
          <cell r="F917">
            <v>0</v>
          </cell>
        </row>
        <row r="918">
          <cell r="B918">
            <v>2130802</v>
          </cell>
          <cell r="C918" t="str">
            <v>涉农贷款增量奖励◆</v>
          </cell>
        </row>
        <row r="918">
          <cell r="E918">
            <v>0</v>
          </cell>
          <cell r="F918">
            <v>0</v>
          </cell>
        </row>
        <row r="919">
          <cell r="B919">
            <v>2130803</v>
          </cell>
          <cell r="C919" t="str">
            <v>农业保险保费补贴</v>
          </cell>
          <cell r="D919">
            <v>69</v>
          </cell>
          <cell r="E919">
            <v>142</v>
          </cell>
          <cell r="F919">
            <v>109</v>
          </cell>
        </row>
        <row r="920">
          <cell r="B920">
            <v>2130804</v>
          </cell>
          <cell r="C920" t="str">
            <v>创业担保贷款贴息及奖补★</v>
          </cell>
          <cell r="D920">
            <v>860</v>
          </cell>
          <cell r="E920">
            <v>2356</v>
          </cell>
          <cell r="F920">
            <v>1283</v>
          </cell>
        </row>
        <row r="921">
          <cell r="B921">
            <v>2130805</v>
          </cell>
          <cell r="C921" t="str">
            <v>补充创业担保贷款基金</v>
          </cell>
        </row>
        <row r="921">
          <cell r="E921">
            <v>0</v>
          </cell>
          <cell r="F921">
            <v>0</v>
          </cell>
        </row>
        <row r="922">
          <cell r="B922">
            <v>2130899</v>
          </cell>
          <cell r="C922" t="str">
            <v>其他普惠金融发展支出</v>
          </cell>
          <cell r="D922">
            <v>50</v>
          </cell>
          <cell r="E922">
            <v>52</v>
          </cell>
          <cell r="F922">
            <v>1</v>
          </cell>
        </row>
        <row r="923">
          <cell r="B923">
            <v>21309</v>
          </cell>
          <cell r="C923" t="str">
            <v>目标价格补贴</v>
          </cell>
          <cell r="D923">
            <v>0</v>
          </cell>
          <cell r="E923">
            <v>0</v>
          </cell>
          <cell r="F923">
            <v>0</v>
          </cell>
        </row>
        <row r="924">
          <cell r="B924">
            <v>2130901</v>
          </cell>
          <cell r="C924" t="str">
            <v>棉花目标价格补贴</v>
          </cell>
        </row>
        <row r="924">
          <cell r="E924">
            <v>0</v>
          </cell>
          <cell r="F924">
            <v>0</v>
          </cell>
        </row>
        <row r="925">
          <cell r="B925">
            <v>2130999</v>
          </cell>
          <cell r="C925" t="str">
            <v>其他目标价格补贴</v>
          </cell>
        </row>
        <row r="925">
          <cell r="E925">
            <v>0</v>
          </cell>
          <cell r="F925">
            <v>0</v>
          </cell>
        </row>
        <row r="926">
          <cell r="B926">
            <v>21399</v>
          </cell>
          <cell r="C926" t="str">
            <v>其他农林水支出</v>
          </cell>
          <cell r="D926">
            <v>0</v>
          </cell>
          <cell r="E926">
            <v>400</v>
          </cell>
          <cell r="F926">
            <v>255</v>
          </cell>
        </row>
        <row r="927">
          <cell r="B927">
            <v>2139901</v>
          </cell>
          <cell r="C927" t="str">
            <v>化解其他公益性乡村债务支出</v>
          </cell>
        </row>
        <row r="927">
          <cell r="E927">
            <v>0</v>
          </cell>
          <cell r="F927">
            <v>0</v>
          </cell>
        </row>
        <row r="928">
          <cell r="B928">
            <v>2139999</v>
          </cell>
          <cell r="C928" t="str">
            <v>其他农林水支出</v>
          </cell>
        </row>
        <row r="928">
          <cell r="E928">
            <v>400</v>
          </cell>
          <cell r="F928">
            <v>255</v>
          </cell>
        </row>
        <row r="929">
          <cell r="B929">
            <v>214</v>
          </cell>
          <cell r="C929" t="str">
            <v>十三、交通运输支出</v>
          </cell>
          <cell r="D929">
            <v>2775</v>
          </cell>
          <cell r="E929">
            <v>2847</v>
          </cell>
          <cell r="F929">
            <v>4807</v>
          </cell>
        </row>
        <row r="930">
          <cell r="B930">
            <v>21401</v>
          </cell>
          <cell r="C930" t="str">
            <v>公路水路运输</v>
          </cell>
          <cell r="D930">
            <v>2775</v>
          </cell>
          <cell r="E930">
            <v>2847</v>
          </cell>
          <cell r="F930">
            <v>4244</v>
          </cell>
        </row>
        <row r="931">
          <cell r="B931">
            <v>2140101</v>
          </cell>
          <cell r="C931" t="str">
            <v>行政运行</v>
          </cell>
          <cell r="D931">
            <v>104</v>
          </cell>
          <cell r="E931">
            <v>111</v>
          </cell>
          <cell r="F931">
            <v>115</v>
          </cell>
        </row>
        <row r="932">
          <cell r="B932">
            <v>2140102</v>
          </cell>
          <cell r="C932" t="str">
            <v>一般行政管理事务</v>
          </cell>
        </row>
        <row r="932">
          <cell r="E932">
            <v>0</v>
          </cell>
          <cell r="F932">
            <v>0</v>
          </cell>
        </row>
        <row r="933">
          <cell r="B933">
            <v>2140103</v>
          </cell>
          <cell r="C933" t="str">
            <v>机关服务</v>
          </cell>
        </row>
        <row r="933">
          <cell r="E933">
            <v>0</v>
          </cell>
          <cell r="F933">
            <v>0</v>
          </cell>
        </row>
        <row r="934">
          <cell r="B934">
            <v>2140104</v>
          </cell>
          <cell r="C934" t="str">
            <v>公路建设</v>
          </cell>
          <cell r="D934">
            <v>740</v>
          </cell>
          <cell r="E934">
            <v>160</v>
          </cell>
          <cell r="F934">
            <v>160</v>
          </cell>
        </row>
        <row r="935">
          <cell r="B935">
            <v>2140106</v>
          </cell>
          <cell r="C935" t="str">
            <v>公路养护</v>
          </cell>
          <cell r="D935">
            <v>557</v>
          </cell>
          <cell r="E935">
            <v>1311</v>
          </cell>
          <cell r="F935">
            <v>1601</v>
          </cell>
        </row>
        <row r="936">
          <cell r="B936">
            <v>2140109</v>
          </cell>
          <cell r="C936" t="str">
            <v>交通运输信息化建设</v>
          </cell>
        </row>
        <row r="936">
          <cell r="E936">
            <v>0</v>
          </cell>
          <cell r="F936">
            <v>0</v>
          </cell>
        </row>
        <row r="937">
          <cell r="B937">
            <v>2140110</v>
          </cell>
          <cell r="C937" t="str">
            <v>公路和运输安全</v>
          </cell>
        </row>
        <row r="937">
          <cell r="E937">
            <v>0</v>
          </cell>
          <cell r="F937">
            <v>0</v>
          </cell>
        </row>
        <row r="938">
          <cell r="B938">
            <v>2140111</v>
          </cell>
          <cell r="C938" t="str">
            <v>公路还贷专项</v>
          </cell>
        </row>
        <row r="938">
          <cell r="E938">
            <v>0</v>
          </cell>
          <cell r="F938">
            <v>0</v>
          </cell>
        </row>
        <row r="939">
          <cell r="B939">
            <v>2140112</v>
          </cell>
          <cell r="C939" t="str">
            <v>公路运输管理</v>
          </cell>
        </row>
        <row r="939">
          <cell r="E939">
            <v>0</v>
          </cell>
          <cell r="F939">
            <v>0</v>
          </cell>
        </row>
        <row r="940">
          <cell r="B940">
            <v>2140114</v>
          </cell>
          <cell r="C940" t="str">
            <v>公路和运输技术标准化建设</v>
          </cell>
        </row>
        <row r="940">
          <cell r="E940">
            <v>0</v>
          </cell>
          <cell r="F940">
            <v>0</v>
          </cell>
        </row>
        <row r="941">
          <cell r="B941">
            <v>2140122</v>
          </cell>
          <cell r="C941" t="str">
            <v>港口设施</v>
          </cell>
        </row>
        <row r="941">
          <cell r="E941">
            <v>0</v>
          </cell>
          <cell r="F941">
            <v>0</v>
          </cell>
        </row>
        <row r="942">
          <cell r="B942">
            <v>2140123</v>
          </cell>
          <cell r="C942" t="str">
            <v>航道维护</v>
          </cell>
        </row>
        <row r="942">
          <cell r="E942">
            <v>0</v>
          </cell>
          <cell r="F942">
            <v>0</v>
          </cell>
        </row>
        <row r="943">
          <cell r="B943">
            <v>2140127</v>
          </cell>
          <cell r="C943" t="str">
            <v>船舶检验</v>
          </cell>
        </row>
        <row r="943">
          <cell r="E943">
            <v>0</v>
          </cell>
          <cell r="F943">
            <v>0</v>
          </cell>
        </row>
        <row r="944">
          <cell r="B944">
            <v>2140128</v>
          </cell>
          <cell r="C944" t="str">
            <v>救助打捞</v>
          </cell>
        </row>
        <row r="944">
          <cell r="E944">
            <v>0</v>
          </cell>
          <cell r="F944">
            <v>0</v>
          </cell>
        </row>
        <row r="945">
          <cell r="B945">
            <v>2140129</v>
          </cell>
          <cell r="C945" t="str">
            <v>内河运输</v>
          </cell>
        </row>
        <row r="945">
          <cell r="E945">
            <v>0</v>
          </cell>
          <cell r="F945">
            <v>0</v>
          </cell>
        </row>
        <row r="946">
          <cell r="B946">
            <v>2140130</v>
          </cell>
          <cell r="C946" t="str">
            <v>远洋运输</v>
          </cell>
        </row>
        <row r="946">
          <cell r="E946">
            <v>0</v>
          </cell>
          <cell r="F946">
            <v>0</v>
          </cell>
        </row>
        <row r="947">
          <cell r="B947">
            <v>2140131</v>
          </cell>
          <cell r="C947" t="str">
            <v>海事管理</v>
          </cell>
        </row>
        <row r="947">
          <cell r="E947">
            <v>0</v>
          </cell>
          <cell r="F947">
            <v>0</v>
          </cell>
        </row>
        <row r="948">
          <cell r="B948">
            <v>2140133</v>
          </cell>
          <cell r="C948" t="str">
            <v>航标事业发展支出</v>
          </cell>
        </row>
        <row r="948">
          <cell r="E948">
            <v>0</v>
          </cell>
          <cell r="F948">
            <v>0</v>
          </cell>
        </row>
        <row r="949">
          <cell r="B949">
            <v>2140136</v>
          </cell>
          <cell r="C949" t="str">
            <v>水路运输管理支出</v>
          </cell>
        </row>
        <row r="949">
          <cell r="E949">
            <v>0</v>
          </cell>
          <cell r="F949">
            <v>0</v>
          </cell>
        </row>
        <row r="950">
          <cell r="B950">
            <v>2140138</v>
          </cell>
          <cell r="C950" t="str">
            <v>口岸建设</v>
          </cell>
        </row>
        <row r="950">
          <cell r="E950">
            <v>0</v>
          </cell>
          <cell r="F950">
            <v>0</v>
          </cell>
        </row>
        <row r="951">
          <cell r="B951">
            <v>2140139</v>
          </cell>
          <cell r="C951" t="str">
            <v>取消政府还贷二级公路收费专项支出◆</v>
          </cell>
        </row>
        <row r="951">
          <cell r="E951">
            <v>0</v>
          </cell>
          <cell r="F951">
            <v>0</v>
          </cell>
        </row>
        <row r="952">
          <cell r="B952">
            <v>2140199</v>
          </cell>
          <cell r="C952" t="str">
            <v>其他公路水路运输支出</v>
          </cell>
          <cell r="D952">
            <v>1374</v>
          </cell>
          <cell r="E952">
            <v>1265</v>
          </cell>
          <cell r="F952">
            <v>2368</v>
          </cell>
        </row>
        <row r="953">
          <cell r="B953">
            <v>21402</v>
          </cell>
          <cell r="C953" t="str">
            <v>铁路运输</v>
          </cell>
          <cell r="D953">
            <v>0</v>
          </cell>
          <cell r="E953">
            <v>0</v>
          </cell>
          <cell r="F953">
            <v>0</v>
          </cell>
        </row>
        <row r="954">
          <cell r="B954">
            <v>2140201</v>
          </cell>
          <cell r="C954" t="str">
            <v>行政运行</v>
          </cell>
        </row>
        <row r="954">
          <cell r="E954">
            <v>0</v>
          </cell>
          <cell r="F954">
            <v>0</v>
          </cell>
        </row>
        <row r="955">
          <cell r="B955">
            <v>2140202</v>
          </cell>
          <cell r="C955" t="str">
            <v>一般行政管理事务</v>
          </cell>
        </row>
        <row r="955">
          <cell r="E955">
            <v>0</v>
          </cell>
          <cell r="F955">
            <v>0</v>
          </cell>
        </row>
        <row r="956">
          <cell r="B956">
            <v>2140203</v>
          </cell>
          <cell r="C956" t="str">
            <v>机关服务</v>
          </cell>
        </row>
        <row r="956">
          <cell r="E956">
            <v>0</v>
          </cell>
          <cell r="F956">
            <v>0</v>
          </cell>
        </row>
        <row r="957">
          <cell r="B957">
            <v>2140204</v>
          </cell>
          <cell r="C957" t="str">
            <v>铁路路网建设</v>
          </cell>
        </row>
        <row r="957">
          <cell r="E957">
            <v>0</v>
          </cell>
          <cell r="F957">
            <v>0</v>
          </cell>
        </row>
        <row r="958">
          <cell r="B958">
            <v>2140205</v>
          </cell>
          <cell r="C958" t="str">
            <v>铁路还贷专项</v>
          </cell>
        </row>
        <row r="958">
          <cell r="E958">
            <v>0</v>
          </cell>
          <cell r="F958">
            <v>0</v>
          </cell>
        </row>
        <row r="959">
          <cell r="B959">
            <v>2140206</v>
          </cell>
          <cell r="C959" t="str">
            <v>铁路安全</v>
          </cell>
        </row>
        <row r="959">
          <cell r="E959">
            <v>0</v>
          </cell>
          <cell r="F959">
            <v>0</v>
          </cell>
        </row>
        <row r="960">
          <cell r="B960">
            <v>2140207</v>
          </cell>
          <cell r="C960" t="str">
            <v>铁路专项运输</v>
          </cell>
        </row>
        <row r="960">
          <cell r="E960">
            <v>0</v>
          </cell>
          <cell r="F960">
            <v>0</v>
          </cell>
        </row>
        <row r="961">
          <cell r="B961">
            <v>2140208</v>
          </cell>
          <cell r="C961" t="str">
            <v>行业监管</v>
          </cell>
        </row>
        <row r="961">
          <cell r="E961">
            <v>0</v>
          </cell>
          <cell r="F961">
            <v>0</v>
          </cell>
        </row>
        <row r="962">
          <cell r="B962">
            <v>2140299</v>
          </cell>
          <cell r="C962" t="str">
            <v>其他铁路运输支出</v>
          </cell>
        </row>
        <row r="962">
          <cell r="E962">
            <v>0</v>
          </cell>
          <cell r="F962">
            <v>0</v>
          </cell>
        </row>
        <row r="963">
          <cell r="B963">
            <v>21403</v>
          </cell>
          <cell r="C963" t="str">
            <v>民用航空运输</v>
          </cell>
          <cell r="D963">
            <v>0</v>
          </cell>
          <cell r="E963">
            <v>0</v>
          </cell>
          <cell r="F963">
            <v>0</v>
          </cell>
        </row>
        <row r="964">
          <cell r="B964">
            <v>2140301</v>
          </cell>
          <cell r="C964" t="str">
            <v>行政运行</v>
          </cell>
        </row>
        <row r="964">
          <cell r="E964">
            <v>0</v>
          </cell>
          <cell r="F964">
            <v>0</v>
          </cell>
        </row>
        <row r="965">
          <cell r="B965">
            <v>2140302</v>
          </cell>
          <cell r="C965" t="str">
            <v>一般行政管理事务</v>
          </cell>
        </row>
        <row r="965">
          <cell r="E965">
            <v>0</v>
          </cell>
          <cell r="F965">
            <v>0</v>
          </cell>
        </row>
        <row r="966">
          <cell r="B966">
            <v>2140303</v>
          </cell>
          <cell r="C966" t="str">
            <v>机关服务</v>
          </cell>
        </row>
        <row r="966">
          <cell r="E966">
            <v>0</v>
          </cell>
          <cell r="F966">
            <v>0</v>
          </cell>
        </row>
        <row r="967">
          <cell r="B967">
            <v>2140304</v>
          </cell>
          <cell r="C967" t="str">
            <v>机场建设</v>
          </cell>
        </row>
        <row r="967">
          <cell r="E967">
            <v>0</v>
          </cell>
          <cell r="F967">
            <v>0</v>
          </cell>
        </row>
        <row r="968">
          <cell r="B968">
            <v>2140305</v>
          </cell>
          <cell r="C968" t="str">
            <v>空管系统建设</v>
          </cell>
        </row>
        <row r="968">
          <cell r="E968">
            <v>0</v>
          </cell>
          <cell r="F968">
            <v>0</v>
          </cell>
        </row>
        <row r="969">
          <cell r="B969">
            <v>2140306</v>
          </cell>
          <cell r="C969" t="str">
            <v>民航还贷专项支出</v>
          </cell>
        </row>
        <row r="969">
          <cell r="E969">
            <v>0</v>
          </cell>
          <cell r="F969">
            <v>0</v>
          </cell>
        </row>
        <row r="970">
          <cell r="B970">
            <v>2140307</v>
          </cell>
          <cell r="C970" t="str">
            <v>民用航空安全</v>
          </cell>
        </row>
        <row r="970">
          <cell r="E970">
            <v>0</v>
          </cell>
          <cell r="F970">
            <v>0</v>
          </cell>
        </row>
        <row r="971">
          <cell r="B971">
            <v>2140308</v>
          </cell>
          <cell r="C971" t="str">
            <v>民航专项运输</v>
          </cell>
        </row>
        <row r="971">
          <cell r="E971">
            <v>0</v>
          </cell>
          <cell r="F971">
            <v>0</v>
          </cell>
        </row>
        <row r="972">
          <cell r="B972">
            <v>2140399</v>
          </cell>
          <cell r="C972" t="str">
            <v>其他民用航空运输支出</v>
          </cell>
        </row>
        <row r="972">
          <cell r="E972">
            <v>0</v>
          </cell>
          <cell r="F972">
            <v>0</v>
          </cell>
        </row>
        <row r="973">
          <cell r="B973">
            <v>21404</v>
          </cell>
          <cell r="C973" t="str">
            <v>成品油价格改革对交通运输的补贴◆</v>
          </cell>
          <cell r="D973">
            <v>0</v>
          </cell>
          <cell r="E973">
            <v>0</v>
          </cell>
          <cell r="F973">
            <v>467</v>
          </cell>
        </row>
        <row r="974">
          <cell r="B974">
            <v>2140401</v>
          </cell>
          <cell r="C974" t="str">
            <v>对城市公交的补贴◆</v>
          </cell>
        </row>
        <row r="974">
          <cell r="E974">
            <v>0</v>
          </cell>
          <cell r="F974">
            <v>0</v>
          </cell>
        </row>
        <row r="975">
          <cell r="B975">
            <v>2140402</v>
          </cell>
          <cell r="C975" t="str">
            <v>对农村道路客运的补贴◆</v>
          </cell>
        </row>
        <row r="975">
          <cell r="E975">
            <v>0</v>
          </cell>
          <cell r="F975">
            <v>0</v>
          </cell>
        </row>
        <row r="976">
          <cell r="B976">
            <v>2140403</v>
          </cell>
          <cell r="C976" t="str">
            <v>对出租车的补贴◆</v>
          </cell>
        </row>
        <row r="976">
          <cell r="E976">
            <v>0</v>
          </cell>
          <cell r="F976">
            <v>0</v>
          </cell>
        </row>
        <row r="977">
          <cell r="B977">
            <v>2140499</v>
          </cell>
          <cell r="C977" t="str">
            <v>成品油价格改革补贴其他支出◆</v>
          </cell>
        </row>
        <row r="977">
          <cell r="E977">
            <v>0</v>
          </cell>
          <cell r="F977">
            <v>467</v>
          </cell>
        </row>
        <row r="978">
          <cell r="B978">
            <v>21405</v>
          </cell>
          <cell r="C978" t="str">
            <v>邮政业支出</v>
          </cell>
          <cell r="D978">
            <v>0</v>
          </cell>
          <cell r="E978">
            <v>0</v>
          </cell>
          <cell r="F978">
            <v>0</v>
          </cell>
        </row>
        <row r="979">
          <cell r="B979">
            <v>2140501</v>
          </cell>
          <cell r="C979" t="str">
            <v>行政运行</v>
          </cell>
        </row>
        <row r="979">
          <cell r="E979">
            <v>0</v>
          </cell>
          <cell r="F979">
            <v>0</v>
          </cell>
        </row>
        <row r="980">
          <cell r="B980">
            <v>2140502</v>
          </cell>
          <cell r="C980" t="str">
            <v>一般行政管理事务</v>
          </cell>
        </row>
        <row r="980">
          <cell r="E980">
            <v>0</v>
          </cell>
          <cell r="F980">
            <v>0</v>
          </cell>
        </row>
        <row r="981">
          <cell r="B981">
            <v>2140503</v>
          </cell>
          <cell r="C981" t="str">
            <v>机关服务</v>
          </cell>
        </row>
        <row r="981">
          <cell r="E981">
            <v>0</v>
          </cell>
          <cell r="F981">
            <v>0</v>
          </cell>
        </row>
        <row r="982">
          <cell r="B982">
            <v>2140504</v>
          </cell>
          <cell r="C982" t="str">
            <v>行业监管</v>
          </cell>
        </row>
        <row r="982">
          <cell r="E982">
            <v>0</v>
          </cell>
          <cell r="F982">
            <v>0</v>
          </cell>
        </row>
        <row r="983">
          <cell r="B983">
            <v>2140505</v>
          </cell>
          <cell r="C983" t="str">
            <v>邮政普遍服务与特殊服务</v>
          </cell>
        </row>
        <row r="983">
          <cell r="E983">
            <v>0</v>
          </cell>
          <cell r="F983">
            <v>0</v>
          </cell>
        </row>
        <row r="984">
          <cell r="B984">
            <v>2140599</v>
          </cell>
          <cell r="C984" t="str">
            <v>其他邮政业支出</v>
          </cell>
        </row>
        <row r="984">
          <cell r="E984">
            <v>0</v>
          </cell>
          <cell r="F984">
            <v>0</v>
          </cell>
        </row>
        <row r="985">
          <cell r="B985">
            <v>21406</v>
          </cell>
          <cell r="C985" t="str">
            <v>车辆购置税支出</v>
          </cell>
          <cell r="D985">
            <v>0</v>
          </cell>
          <cell r="E985">
            <v>0</v>
          </cell>
          <cell r="F985">
            <v>0</v>
          </cell>
        </row>
        <row r="986">
          <cell r="B986">
            <v>2140601</v>
          </cell>
          <cell r="C986" t="str">
            <v>车辆购置税用于公路等基础设施建设支出</v>
          </cell>
        </row>
        <row r="986">
          <cell r="E986">
            <v>0</v>
          </cell>
          <cell r="F986">
            <v>0</v>
          </cell>
        </row>
        <row r="987">
          <cell r="B987">
            <v>2140602</v>
          </cell>
          <cell r="C987" t="str">
            <v>车辆购置税用于农村公路建设支出</v>
          </cell>
        </row>
        <row r="987">
          <cell r="E987">
            <v>0</v>
          </cell>
          <cell r="F987">
            <v>0</v>
          </cell>
        </row>
        <row r="988">
          <cell r="B988">
            <v>2140603</v>
          </cell>
          <cell r="C988" t="str">
            <v>车辆购置税用于老旧汽车报废更新补贴</v>
          </cell>
        </row>
        <row r="988">
          <cell r="E988">
            <v>0</v>
          </cell>
          <cell r="F988">
            <v>0</v>
          </cell>
        </row>
        <row r="989">
          <cell r="B989">
            <v>2140699</v>
          </cell>
          <cell r="C989" t="str">
            <v>车辆购置税其他支出</v>
          </cell>
        </row>
        <row r="989">
          <cell r="E989">
            <v>0</v>
          </cell>
          <cell r="F989">
            <v>0</v>
          </cell>
        </row>
        <row r="990">
          <cell r="B990">
            <v>21499</v>
          </cell>
          <cell r="C990" t="str">
            <v>其他交通运输支出</v>
          </cell>
          <cell r="D990">
            <v>0</v>
          </cell>
          <cell r="E990">
            <v>0</v>
          </cell>
          <cell r="F990">
            <v>96</v>
          </cell>
        </row>
        <row r="991">
          <cell r="B991">
            <v>2149901</v>
          </cell>
          <cell r="C991" t="str">
            <v>公共交通运营补助</v>
          </cell>
        </row>
        <row r="991">
          <cell r="E991">
            <v>0</v>
          </cell>
          <cell r="F991">
            <v>96</v>
          </cell>
        </row>
        <row r="992">
          <cell r="B992">
            <v>2149999</v>
          </cell>
          <cell r="C992" t="str">
            <v>其他交通运输支出</v>
          </cell>
        </row>
        <row r="992">
          <cell r="E992">
            <v>0</v>
          </cell>
          <cell r="F992">
            <v>0</v>
          </cell>
        </row>
        <row r="993">
          <cell r="B993">
            <v>215</v>
          </cell>
          <cell r="C993" t="str">
            <v>十四、资源勘探工业信息等支出</v>
          </cell>
          <cell r="D993">
            <v>597</v>
          </cell>
          <cell r="E993">
            <v>608</v>
          </cell>
          <cell r="F993">
            <v>1741</v>
          </cell>
        </row>
        <row r="994">
          <cell r="B994">
            <v>21501</v>
          </cell>
          <cell r="C994" t="str">
            <v>资源勘探开发</v>
          </cell>
          <cell r="D994">
            <v>31</v>
          </cell>
          <cell r="E994">
            <v>0</v>
          </cell>
          <cell r="F994">
            <v>0</v>
          </cell>
        </row>
        <row r="995">
          <cell r="B995">
            <v>2150101</v>
          </cell>
          <cell r="C995" t="str">
            <v>行政运行</v>
          </cell>
          <cell r="D995">
            <v>31</v>
          </cell>
          <cell r="E995">
            <v>0</v>
          </cell>
          <cell r="F995">
            <v>0</v>
          </cell>
        </row>
        <row r="996">
          <cell r="B996">
            <v>2150102</v>
          </cell>
          <cell r="C996" t="str">
            <v>一般行政管理事务</v>
          </cell>
        </row>
        <row r="996">
          <cell r="E996">
            <v>0</v>
          </cell>
          <cell r="F996">
            <v>0</v>
          </cell>
        </row>
        <row r="997">
          <cell r="B997">
            <v>2150103</v>
          </cell>
          <cell r="C997" t="str">
            <v>机关服务</v>
          </cell>
        </row>
        <row r="997">
          <cell r="E997">
            <v>0</v>
          </cell>
          <cell r="F997">
            <v>0</v>
          </cell>
        </row>
        <row r="998">
          <cell r="B998">
            <v>2150104</v>
          </cell>
          <cell r="C998" t="str">
            <v>煤炭勘探开采和洗选</v>
          </cell>
        </row>
        <row r="998">
          <cell r="E998">
            <v>0</v>
          </cell>
          <cell r="F998">
            <v>0</v>
          </cell>
        </row>
        <row r="999">
          <cell r="B999">
            <v>2150105</v>
          </cell>
          <cell r="C999" t="str">
            <v>石油和天然气勘探开采</v>
          </cell>
        </row>
        <row r="999">
          <cell r="E999">
            <v>0</v>
          </cell>
          <cell r="F999">
            <v>0</v>
          </cell>
        </row>
        <row r="1000">
          <cell r="B1000">
            <v>2150106</v>
          </cell>
          <cell r="C1000" t="str">
            <v>黑色金属矿勘探和采选</v>
          </cell>
        </row>
        <row r="1000">
          <cell r="E1000">
            <v>0</v>
          </cell>
          <cell r="F1000">
            <v>0</v>
          </cell>
        </row>
        <row r="1001">
          <cell r="B1001">
            <v>2150107</v>
          </cell>
          <cell r="C1001" t="str">
            <v>有色金属矿勘探和采选</v>
          </cell>
        </row>
        <row r="1001">
          <cell r="E1001">
            <v>0</v>
          </cell>
          <cell r="F1001">
            <v>0</v>
          </cell>
        </row>
        <row r="1002">
          <cell r="B1002">
            <v>2150108</v>
          </cell>
          <cell r="C1002" t="str">
            <v>非金属矿勘探和采选</v>
          </cell>
        </row>
        <row r="1002">
          <cell r="E1002">
            <v>0</v>
          </cell>
          <cell r="F1002">
            <v>0</v>
          </cell>
        </row>
        <row r="1003">
          <cell r="B1003">
            <v>2150199</v>
          </cell>
          <cell r="C1003" t="str">
            <v>其他资源勘探业支出</v>
          </cell>
        </row>
        <row r="1003">
          <cell r="E1003">
            <v>0</v>
          </cell>
          <cell r="F1003">
            <v>0</v>
          </cell>
        </row>
        <row r="1004">
          <cell r="B1004">
            <v>21502</v>
          </cell>
          <cell r="C1004" t="str">
            <v>制造业</v>
          </cell>
          <cell r="D1004">
            <v>0</v>
          </cell>
          <cell r="E1004">
            <v>0</v>
          </cell>
          <cell r="F1004">
            <v>0</v>
          </cell>
        </row>
        <row r="1005">
          <cell r="B1005">
            <v>2150201</v>
          </cell>
          <cell r="C1005" t="str">
            <v>行政运行</v>
          </cell>
        </row>
        <row r="1005">
          <cell r="E1005">
            <v>0</v>
          </cell>
          <cell r="F1005">
            <v>0</v>
          </cell>
        </row>
        <row r="1006">
          <cell r="B1006">
            <v>2150202</v>
          </cell>
          <cell r="C1006" t="str">
            <v>一般行政管理事务</v>
          </cell>
        </row>
        <row r="1006">
          <cell r="E1006">
            <v>0</v>
          </cell>
          <cell r="F1006">
            <v>0</v>
          </cell>
        </row>
        <row r="1007">
          <cell r="B1007">
            <v>2150203</v>
          </cell>
          <cell r="C1007" t="str">
            <v>机关服务</v>
          </cell>
        </row>
        <row r="1007">
          <cell r="E1007">
            <v>0</v>
          </cell>
          <cell r="F1007">
            <v>0</v>
          </cell>
        </row>
        <row r="1008">
          <cell r="B1008">
            <v>2150204</v>
          </cell>
          <cell r="C1008" t="str">
            <v>纺织业</v>
          </cell>
        </row>
        <row r="1008">
          <cell r="E1008">
            <v>0</v>
          </cell>
          <cell r="F1008">
            <v>0</v>
          </cell>
        </row>
        <row r="1009">
          <cell r="B1009">
            <v>2150205</v>
          </cell>
          <cell r="C1009" t="str">
            <v>医药制造业</v>
          </cell>
        </row>
        <row r="1009">
          <cell r="E1009">
            <v>0</v>
          </cell>
          <cell r="F1009">
            <v>0</v>
          </cell>
        </row>
        <row r="1010">
          <cell r="B1010">
            <v>2150206</v>
          </cell>
          <cell r="C1010" t="str">
            <v>非金属矿物制品业</v>
          </cell>
        </row>
        <row r="1010">
          <cell r="E1010">
            <v>0</v>
          </cell>
          <cell r="F1010">
            <v>0</v>
          </cell>
        </row>
        <row r="1011">
          <cell r="B1011">
            <v>2150207</v>
          </cell>
          <cell r="C1011" t="str">
            <v>通信设备、计算机及其他电子设备制造业</v>
          </cell>
        </row>
        <row r="1011">
          <cell r="E1011">
            <v>0</v>
          </cell>
          <cell r="F1011">
            <v>0</v>
          </cell>
        </row>
        <row r="1012">
          <cell r="B1012">
            <v>2150208</v>
          </cell>
          <cell r="C1012" t="str">
            <v>交通运输设备制造业</v>
          </cell>
        </row>
        <row r="1012">
          <cell r="E1012">
            <v>0</v>
          </cell>
          <cell r="F1012">
            <v>0</v>
          </cell>
        </row>
        <row r="1013">
          <cell r="B1013">
            <v>2150209</v>
          </cell>
          <cell r="C1013" t="str">
            <v>电气机械及器材制造业</v>
          </cell>
        </row>
        <row r="1013">
          <cell r="E1013">
            <v>0</v>
          </cell>
          <cell r="F1013">
            <v>0</v>
          </cell>
        </row>
        <row r="1014">
          <cell r="B1014">
            <v>2150210</v>
          </cell>
          <cell r="C1014" t="str">
            <v>工艺品及其他制造业</v>
          </cell>
        </row>
        <row r="1014">
          <cell r="E1014">
            <v>0</v>
          </cell>
          <cell r="F1014">
            <v>0</v>
          </cell>
        </row>
        <row r="1015">
          <cell r="B1015">
            <v>2150212</v>
          </cell>
          <cell r="C1015" t="str">
            <v>石油加工、炼焦及核燃料加工业</v>
          </cell>
        </row>
        <row r="1015">
          <cell r="E1015">
            <v>0</v>
          </cell>
          <cell r="F1015">
            <v>0</v>
          </cell>
        </row>
        <row r="1016">
          <cell r="B1016">
            <v>2150213</v>
          </cell>
          <cell r="C1016" t="str">
            <v>化学原料及化学制品制造业</v>
          </cell>
        </row>
        <row r="1016">
          <cell r="E1016">
            <v>0</v>
          </cell>
          <cell r="F1016">
            <v>0</v>
          </cell>
        </row>
        <row r="1017">
          <cell r="B1017">
            <v>2150214</v>
          </cell>
          <cell r="C1017" t="str">
            <v>黑色金属冶炼及压延加工业</v>
          </cell>
        </row>
        <row r="1017">
          <cell r="E1017">
            <v>0</v>
          </cell>
          <cell r="F1017">
            <v>0</v>
          </cell>
        </row>
        <row r="1018">
          <cell r="B1018">
            <v>2150215</v>
          </cell>
          <cell r="C1018" t="str">
            <v>有色金属冶炼及压延加工业</v>
          </cell>
        </row>
        <row r="1018">
          <cell r="E1018">
            <v>0</v>
          </cell>
          <cell r="F1018">
            <v>0</v>
          </cell>
        </row>
        <row r="1019">
          <cell r="B1019">
            <v>2150299</v>
          </cell>
          <cell r="C1019" t="str">
            <v>其他制造业支出</v>
          </cell>
        </row>
        <row r="1019">
          <cell r="E1019">
            <v>0</v>
          </cell>
          <cell r="F1019">
            <v>0</v>
          </cell>
        </row>
        <row r="1020">
          <cell r="B1020">
            <v>21503</v>
          </cell>
          <cell r="C1020" t="str">
            <v>建筑业</v>
          </cell>
          <cell r="D1020">
            <v>0</v>
          </cell>
          <cell r="E1020">
            <v>0</v>
          </cell>
          <cell r="F1020">
            <v>0</v>
          </cell>
        </row>
        <row r="1021">
          <cell r="B1021">
            <v>2150301</v>
          </cell>
          <cell r="C1021" t="str">
            <v>行政运行</v>
          </cell>
        </row>
        <row r="1021">
          <cell r="E1021">
            <v>0</v>
          </cell>
          <cell r="F1021">
            <v>0</v>
          </cell>
        </row>
        <row r="1022">
          <cell r="B1022">
            <v>2150302</v>
          </cell>
          <cell r="C1022" t="str">
            <v>一般行政管理事务</v>
          </cell>
        </row>
        <row r="1022">
          <cell r="E1022">
            <v>0</v>
          </cell>
          <cell r="F1022">
            <v>0</v>
          </cell>
        </row>
        <row r="1023">
          <cell r="B1023">
            <v>2150303</v>
          </cell>
          <cell r="C1023" t="str">
            <v>机关服务</v>
          </cell>
        </row>
        <row r="1023">
          <cell r="E1023">
            <v>0</v>
          </cell>
          <cell r="F1023">
            <v>0</v>
          </cell>
        </row>
        <row r="1024">
          <cell r="B1024">
            <v>2150399</v>
          </cell>
          <cell r="C1024" t="str">
            <v>其他建筑业支出</v>
          </cell>
        </row>
        <row r="1024">
          <cell r="E1024">
            <v>0</v>
          </cell>
          <cell r="F1024">
            <v>0</v>
          </cell>
        </row>
        <row r="1025">
          <cell r="B1025">
            <v>21505</v>
          </cell>
          <cell r="C1025" t="str">
            <v>工业和信息产业监管</v>
          </cell>
          <cell r="D1025">
            <v>566</v>
          </cell>
          <cell r="E1025">
            <v>572</v>
          </cell>
          <cell r="F1025">
            <v>1041</v>
          </cell>
        </row>
        <row r="1026">
          <cell r="B1026">
            <v>2150501</v>
          </cell>
          <cell r="C1026" t="str">
            <v>行政运行</v>
          </cell>
          <cell r="D1026">
            <v>393</v>
          </cell>
          <cell r="E1026">
            <v>425</v>
          </cell>
          <cell r="F1026">
            <v>423</v>
          </cell>
        </row>
        <row r="1027">
          <cell r="B1027">
            <v>2150502</v>
          </cell>
          <cell r="C1027" t="str">
            <v>一般行政管理事务</v>
          </cell>
        </row>
        <row r="1027">
          <cell r="E1027">
            <v>0</v>
          </cell>
          <cell r="F1027">
            <v>0</v>
          </cell>
        </row>
        <row r="1028">
          <cell r="B1028">
            <v>2150503</v>
          </cell>
          <cell r="C1028" t="str">
            <v>机关服务</v>
          </cell>
        </row>
        <row r="1028">
          <cell r="E1028">
            <v>0</v>
          </cell>
          <cell r="F1028">
            <v>0</v>
          </cell>
        </row>
        <row r="1029">
          <cell r="B1029">
            <v>2150505</v>
          </cell>
          <cell r="C1029" t="str">
            <v>战备应急</v>
          </cell>
        </row>
        <row r="1029">
          <cell r="E1029">
            <v>0</v>
          </cell>
          <cell r="F1029">
            <v>0</v>
          </cell>
        </row>
        <row r="1030">
          <cell r="B1030">
            <v>2150507</v>
          </cell>
          <cell r="C1030" t="str">
            <v>专用通信</v>
          </cell>
        </row>
        <row r="1030">
          <cell r="E1030">
            <v>0</v>
          </cell>
          <cell r="F1030">
            <v>0</v>
          </cell>
        </row>
        <row r="1031">
          <cell r="B1031">
            <v>2150508</v>
          </cell>
          <cell r="C1031" t="str">
            <v>无线电及信息通信监管</v>
          </cell>
        </row>
        <row r="1031">
          <cell r="E1031">
            <v>0</v>
          </cell>
          <cell r="F1031">
            <v>0</v>
          </cell>
        </row>
        <row r="1032">
          <cell r="B1032">
            <v>2150516</v>
          </cell>
          <cell r="C1032" t="str">
            <v>工程建设及运行维护</v>
          </cell>
        </row>
        <row r="1032">
          <cell r="E1032">
            <v>0</v>
          </cell>
          <cell r="F1032">
            <v>0</v>
          </cell>
        </row>
        <row r="1033">
          <cell r="B1033">
            <v>2150517</v>
          </cell>
          <cell r="C1033" t="str">
            <v>产业发展</v>
          </cell>
        </row>
        <row r="1033">
          <cell r="E1033">
            <v>0</v>
          </cell>
          <cell r="F1033">
            <v>435</v>
          </cell>
        </row>
        <row r="1034">
          <cell r="B1034">
            <v>2150550</v>
          </cell>
          <cell r="C1034" t="str">
            <v>事业运行</v>
          </cell>
          <cell r="D1034">
            <v>24</v>
          </cell>
          <cell r="E1034">
            <v>20</v>
          </cell>
          <cell r="F1034">
            <v>34</v>
          </cell>
        </row>
        <row r="1035">
          <cell r="B1035">
            <v>2150599</v>
          </cell>
          <cell r="C1035" t="str">
            <v>其他工业和信息产业监管支出</v>
          </cell>
          <cell r="D1035">
            <v>149</v>
          </cell>
          <cell r="E1035">
            <v>127</v>
          </cell>
          <cell r="F1035">
            <v>149</v>
          </cell>
        </row>
        <row r="1036">
          <cell r="B1036">
            <v>21507</v>
          </cell>
          <cell r="C1036" t="str">
            <v>国有资产监管</v>
          </cell>
          <cell r="D1036">
            <v>0</v>
          </cell>
          <cell r="E1036">
            <v>0</v>
          </cell>
          <cell r="F1036">
            <v>0</v>
          </cell>
        </row>
        <row r="1037">
          <cell r="B1037">
            <v>2150701</v>
          </cell>
          <cell r="C1037" t="str">
            <v>行政运行</v>
          </cell>
        </row>
        <row r="1037">
          <cell r="E1037">
            <v>0</v>
          </cell>
          <cell r="F1037">
            <v>0</v>
          </cell>
        </row>
        <row r="1038">
          <cell r="B1038">
            <v>2150702</v>
          </cell>
          <cell r="C1038" t="str">
            <v>一般行政管理事务</v>
          </cell>
        </row>
        <row r="1038">
          <cell r="E1038">
            <v>0</v>
          </cell>
          <cell r="F1038">
            <v>0</v>
          </cell>
        </row>
        <row r="1039">
          <cell r="B1039">
            <v>2150703</v>
          </cell>
          <cell r="C1039" t="str">
            <v>机关服务</v>
          </cell>
        </row>
        <row r="1039">
          <cell r="E1039">
            <v>0</v>
          </cell>
          <cell r="F1039">
            <v>0</v>
          </cell>
        </row>
        <row r="1040">
          <cell r="B1040">
            <v>2150704</v>
          </cell>
          <cell r="C1040" t="str">
            <v>国有企业监事会专项</v>
          </cell>
        </row>
        <row r="1040">
          <cell r="E1040">
            <v>0</v>
          </cell>
          <cell r="F1040">
            <v>0</v>
          </cell>
        </row>
        <row r="1041">
          <cell r="B1041">
            <v>2150705</v>
          </cell>
          <cell r="C1041" t="str">
            <v>中央企业专项管理</v>
          </cell>
        </row>
        <row r="1041">
          <cell r="E1041">
            <v>0</v>
          </cell>
          <cell r="F1041">
            <v>0</v>
          </cell>
        </row>
        <row r="1042">
          <cell r="B1042">
            <v>2150799</v>
          </cell>
          <cell r="C1042" t="str">
            <v>其他国有资产监管支出</v>
          </cell>
        </row>
        <row r="1042">
          <cell r="E1042">
            <v>0</v>
          </cell>
          <cell r="F1042">
            <v>0</v>
          </cell>
        </row>
        <row r="1043">
          <cell r="B1043">
            <v>21508</v>
          </cell>
          <cell r="C1043" t="str">
            <v>支持中小企业发展和管理支出</v>
          </cell>
          <cell r="D1043">
            <v>0</v>
          </cell>
          <cell r="E1043">
            <v>36</v>
          </cell>
          <cell r="F1043">
            <v>0</v>
          </cell>
        </row>
        <row r="1044">
          <cell r="B1044">
            <v>2150801</v>
          </cell>
          <cell r="C1044" t="str">
            <v>行政运行</v>
          </cell>
        </row>
        <row r="1044">
          <cell r="E1044">
            <v>0</v>
          </cell>
          <cell r="F1044">
            <v>0</v>
          </cell>
        </row>
        <row r="1045">
          <cell r="B1045">
            <v>2150802</v>
          </cell>
          <cell r="C1045" t="str">
            <v>一般行政管理事务</v>
          </cell>
        </row>
        <row r="1045">
          <cell r="E1045">
            <v>0</v>
          </cell>
          <cell r="F1045">
            <v>0</v>
          </cell>
        </row>
        <row r="1046">
          <cell r="B1046">
            <v>2150803</v>
          </cell>
          <cell r="C1046" t="str">
            <v>机关服务</v>
          </cell>
        </row>
        <row r="1046">
          <cell r="E1046">
            <v>0</v>
          </cell>
          <cell r="F1046">
            <v>0</v>
          </cell>
        </row>
        <row r="1047">
          <cell r="B1047">
            <v>2150804</v>
          </cell>
          <cell r="C1047" t="str">
            <v>科技型中小企业技术创新基金</v>
          </cell>
        </row>
        <row r="1047">
          <cell r="E1047">
            <v>0</v>
          </cell>
          <cell r="F1047">
            <v>0</v>
          </cell>
        </row>
        <row r="1048">
          <cell r="B1048">
            <v>2150805</v>
          </cell>
          <cell r="C1048" t="str">
            <v>中小企业发展专项</v>
          </cell>
        </row>
        <row r="1048">
          <cell r="E1048">
            <v>36</v>
          </cell>
          <cell r="F1048">
            <v>0</v>
          </cell>
        </row>
        <row r="1049">
          <cell r="B1049">
            <v>2150806</v>
          </cell>
          <cell r="C1049" t="str">
            <v>减免房租补贴</v>
          </cell>
        </row>
        <row r="1049">
          <cell r="E1049">
            <v>0</v>
          </cell>
          <cell r="F1049">
            <v>0</v>
          </cell>
        </row>
        <row r="1050">
          <cell r="B1050">
            <v>2150899</v>
          </cell>
          <cell r="C1050" t="str">
            <v>其他支持中小企业发展和管理支出</v>
          </cell>
        </row>
        <row r="1050">
          <cell r="E1050">
            <v>0</v>
          </cell>
          <cell r="F1050">
            <v>0</v>
          </cell>
        </row>
        <row r="1051">
          <cell r="B1051">
            <v>21599</v>
          </cell>
          <cell r="C1051" t="str">
            <v>其他资源勘探工业信息等支出</v>
          </cell>
          <cell r="D1051">
            <v>0</v>
          </cell>
          <cell r="E1051">
            <v>0</v>
          </cell>
          <cell r="F1051">
            <v>700</v>
          </cell>
        </row>
        <row r="1052">
          <cell r="B1052">
            <v>2159901</v>
          </cell>
          <cell r="C1052" t="str">
            <v>黄金事务</v>
          </cell>
        </row>
        <row r="1052">
          <cell r="E1052">
            <v>0</v>
          </cell>
          <cell r="F1052">
            <v>0</v>
          </cell>
        </row>
        <row r="1053">
          <cell r="B1053">
            <v>2159904</v>
          </cell>
          <cell r="C1053" t="str">
            <v>技术改造支出</v>
          </cell>
        </row>
        <row r="1053">
          <cell r="E1053">
            <v>0</v>
          </cell>
          <cell r="F1053">
            <v>0</v>
          </cell>
        </row>
        <row r="1054">
          <cell r="B1054">
            <v>2159905</v>
          </cell>
          <cell r="C1054" t="str">
            <v>中药材扶持资金支出</v>
          </cell>
        </row>
        <row r="1054">
          <cell r="E1054">
            <v>0</v>
          </cell>
          <cell r="F1054">
            <v>0</v>
          </cell>
        </row>
        <row r="1055">
          <cell r="B1055">
            <v>2159906</v>
          </cell>
          <cell r="C1055" t="str">
            <v>重点产业振兴和技术改造项目贷款贴息</v>
          </cell>
        </row>
        <row r="1055">
          <cell r="E1055">
            <v>0</v>
          </cell>
          <cell r="F1055">
            <v>0</v>
          </cell>
        </row>
        <row r="1056">
          <cell r="B1056">
            <v>2159999</v>
          </cell>
          <cell r="C1056" t="str">
            <v>其他资源勘探工业信息等支出</v>
          </cell>
        </row>
        <row r="1056">
          <cell r="E1056">
            <v>0</v>
          </cell>
          <cell r="F1056">
            <v>700</v>
          </cell>
        </row>
        <row r="1057">
          <cell r="B1057">
            <v>216</v>
          </cell>
          <cell r="C1057" t="str">
            <v>十五、商业服务业等支出</v>
          </cell>
          <cell r="D1057">
            <v>214</v>
          </cell>
          <cell r="E1057">
            <v>321</v>
          </cell>
          <cell r="F1057">
            <v>388</v>
          </cell>
        </row>
        <row r="1058">
          <cell r="B1058">
            <v>21602</v>
          </cell>
          <cell r="C1058" t="str">
            <v>商业流通事务</v>
          </cell>
          <cell r="D1058">
            <v>214</v>
          </cell>
          <cell r="E1058">
            <v>321</v>
          </cell>
          <cell r="F1058">
            <v>308</v>
          </cell>
        </row>
        <row r="1059">
          <cell r="B1059">
            <v>2160201</v>
          </cell>
          <cell r="C1059" t="str">
            <v>行政运行</v>
          </cell>
          <cell r="D1059">
            <v>207</v>
          </cell>
          <cell r="E1059">
            <v>228</v>
          </cell>
          <cell r="F1059">
            <v>238</v>
          </cell>
        </row>
        <row r="1060">
          <cell r="B1060">
            <v>2160202</v>
          </cell>
          <cell r="C1060" t="str">
            <v>一般行政管理事务</v>
          </cell>
          <cell r="D1060">
            <v>7</v>
          </cell>
          <cell r="E1060">
            <v>0</v>
          </cell>
          <cell r="F1060">
            <v>0</v>
          </cell>
        </row>
        <row r="1061">
          <cell r="B1061">
            <v>2160203</v>
          </cell>
          <cell r="C1061" t="str">
            <v>机关服务</v>
          </cell>
        </row>
        <row r="1061">
          <cell r="E1061">
            <v>0</v>
          </cell>
          <cell r="F1061">
            <v>0</v>
          </cell>
        </row>
        <row r="1062">
          <cell r="B1062">
            <v>2160216</v>
          </cell>
          <cell r="C1062" t="str">
            <v>食品流通安全补贴</v>
          </cell>
        </row>
        <row r="1062">
          <cell r="E1062">
            <v>0</v>
          </cell>
          <cell r="F1062">
            <v>0</v>
          </cell>
        </row>
        <row r="1063">
          <cell r="B1063">
            <v>2160217</v>
          </cell>
          <cell r="C1063" t="str">
            <v>市场监测及信息管理</v>
          </cell>
        </row>
        <row r="1063">
          <cell r="E1063">
            <v>0</v>
          </cell>
          <cell r="F1063">
            <v>0</v>
          </cell>
        </row>
        <row r="1064">
          <cell r="B1064">
            <v>2160218</v>
          </cell>
          <cell r="C1064" t="str">
            <v>民贸企业补贴</v>
          </cell>
        </row>
        <row r="1064">
          <cell r="E1064">
            <v>0</v>
          </cell>
          <cell r="F1064">
            <v>0</v>
          </cell>
        </row>
        <row r="1065">
          <cell r="B1065">
            <v>2160219</v>
          </cell>
          <cell r="C1065" t="str">
            <v>民贸民品贷款贴息</v>
          </cell>
        </row>
        <row r="1065">
          <cell r="E1065">
            <v>0</v>
          </cell>
          <cell r="F1065">
            <v>0</v>
          </cell>
        </row>
        <row r="1066">
          <cell r="B1066">
            <v>2160250</v>
          </cell>
          <cell r="C1066" t="str">
            <v>事业运行</v>
          </cell>
        </row>
        <row r="1066">
          <cell r="E1066">
            <v>0</v>
          </cell>
          <cell r="F1066">
            <v>0</v>
          </cell>
        </row>
        <row r="1067">
          <cell r="B1067">
            <v>2160299</v>
          </cell>
          <cell r="C1067" t="str">
            <v>其他商业流通事务支出</v>
          </cell>
        </row>
        <row r="1067">
          <cell r="E1067">
            <v>93</v>
          </cell>
          <cell r="F1067">
            <v>70</v>
          </cell>
        </row>
        <row r="1068">
          <cell r="B1068">
            <v>21606</v>
          </cell>
          <cell r="C1068" t="str">
            <v>涉外发展服务支出</v>
          </cell>
          <cell r="D1068">
            <v>0</v>
          </cell>
          <cell r="E1068">
            <v>0</v>
          </cell>
          <cell r="F1068">
            <v>80</v>
          </cell>
        </row>
        <row r="1069">
          <cell r="B1069">
            <v>2160601</v>
          </cell>
          <cell r="C1069" t="str">
            <v>行政运行</v>
          </cell>
        </row>
        <row r="1069">
          <cell r="E1069">
            <v>0</v>
          </cell>
          <cell r="F1069">
            <v>0</v>
          </cell>
        </row>
        <row r="1070">
          <cell r="B1070">
            <v>2160602</v>
          </cell>
          <cell r="C1070" t="str">
            <v>一般行政管理事务</v>
          </cell>
        </row>
        <row r="1070">
          <cell r="E1070">
            <v>0</v>
          </cell>
          <cell r="F1070">
            <v>0</v>
          </cell>
        </row>
        <row r="1071">
          <cell r="B1071">
            <v>2160603</v>
          </cell>
          <cell r="C1071" t="str">
            <v>机关服务</v>
          </cell>
        </row>
        <row r="1071">
          <cell r="E1071">
            <v>0</v>
          </cell>
          <cell r="F1071">
            <v>0</v>
          </cell>
        </row>
        <row r="1072">
          <cell r="B1072">
            <v>2160607</v>
          </cell>
          <cell r="C1072" t="str">
            <v>外商投资环境建设补助资金</v>
          </cell>
        </row>
        <row r="1072">
          <cell r="E1072">
            <v>0</v>
          </cell>
          <cell r="F1072">
            <v>0</v>
          </cell>
        </row>
        <row r="1073">
          <cell r="B1073">
            <v>2160699</v>
          </cell>
          <cell r="C1073" t="str">
            <v>其他涉外发展服务支出</v>
          </cell>
        </row>
        <row r="1073">
          <cell r="E1073">
            <v>0</v>
          </cell>
          <cell r="F1073">
            <v>80</v>
          </cell>
        </row>
        <row r="1074">
          <cell r="B1074">
            <v>21699</v>
          </cell>
          <cell r="C1074" t="str">
            <v>其他商业服务业等支出</v>
          </cell>
          <cell r="D1074">
            <v>0</v>
          </cell>
          <cell r="E1074">
            <v>0</v>
          </cell>
          <cell r="F1074">
            <v>0</v>
          </cell>
        </row>
        <row r="1075">
          <cell r="B1075">
            <v>2169901</v>
          </cell>
          <cell r="C1075" t="str">
            <v>服务业基础设施建设</v>
          </cell>
        </row>
        <row r="1075">
          <cell r="E1075">
            <v>0</v>
          </cell>
          <cell r="F1075">
            <v>0</v>
          </cell>
        </row>
        <row r="1076">
          <cell r="B1076">
            <v>2169999</v>
          </cell>
          <cell r="C1076" t="str">
            <v>其他商业服务业等支出</v>
          </cell>
        </row>
        <row r="1076">
          <cell r="E1076">
            <v>0</v>
          </cell>
          <cell r="F1076">
            <v>0</v>
          </cell>
        </row>
        <row r="1077">
          <cell r="B1077">
            <v>217</v>
          </cell>
          <cell r="C1077" t="str">
            <v>十六、金融支出</v>
          </cell>
          <cell r="D1077">
            <v>363</v>
          </cell>
          <cell r="E1077">
            <v>0</v>
          </cell>
          <cell r="F1077">
            <v>20</v>
          </cell>
        </row>
        <row r="1078">
          <cell r="B1078">
            <v>21701</v>
          </cell>
          <cell r="C1078" t="str">
            <v>金融部门行政支出</v>
          </cell>
          <cell r="D1078">
            <v>0</v>
          </cell>
          <cell r="E1078">
            <v>0</v>
          </cell>
          <cell r="F1078">
            <v>0</v>
          </cell>
        </row>
        <row r="1079">
          <cell r="B1079">
            <v>2170101</v>
          </cell>
          <cell r="C1079" t="str">
            <v>行政运行</v>
          </cell>
        </row>
        <row r="1079">
          <cell r="E1079">
            <v>0</v>
          </cell>
          <cell r="F1079">
            <v>0</v>
          </cell>
        </row>
        <row r="1080">
          <cell r="B1080">
            <v>2170102</v>
          </cell>
          <cell r="C1080" t="str">
            <v>一般行政管理事务</v>
          </cell>
        </row>
        <row r="1080">
          <cell r="E1080">
            <v>0</v>
          </cell>
          <cell r="F1080">
            <v>0</v>
          </cell>
        </row>
        <row r="1081">
          <cell r="B1081">
            <v>2170103</v>
          </cell>
          <cell r="C1081" t="str">
            <v>机关服务</v>
          </cell>
        </row>
        <row r="1081">
          <cell r="E1081">
            <v>0</v>
          </cell>
          <cell r="F1081">
            <v>0</v>
          </cell>
        </row>
        <row r="1082">
          <cell r="B1082">
            <v>2170104</v>
          </cell>
          <cell r="C1082" t="str">
            <v>安全防卫</v>
          </cell>
        </row>
        <row r="1082">
          <cell r="E1082">
            <v>0</v>
          </cell>
          <cell r="F1082">
            <v>0</v>
          </cell>
        </row>
        <row r="1083">
          <cell r="B1083">
            <v>2170150</v>
          </cell>
          <cell r="C1083" t="str">
            <v>事业运行</v>
          </cell>
        </row>
        <row r="1083">
          <cell r="E1083">
            <v>0</v>
          </cell>
          <cell r="F1083">
            <v>0</v>
          </cell>
        </row>
        <row r="1084">
          <cell r="B1084">
            <v>2170199</v>
          </cell>
          <cell r="C1084" t="str">
            <v>金融部门其他行政支出</v>
          </cell>
        </row>
        <row r="1084">
          <cell r="E1084">
            <v>0</v>
          </cell>
          <cell r="F1084">
            <v>0</v>
          </cell>
        </row>
        <row r="1085">
          <cell r="B1085">
            <v>21702</v>
          </cell>
          <cell r="C1085" t="str">
            <v>金融部门监管支出</v>
          </cell>
          <cell r="D1085">
            <v>0</v>
          </cell>
          <cell r="E1085">
            <v>0</v>
          </cell>
          <cell r="F1085">
            <v>0</v>
          </cell>
        </row>
        <row r="1086">
          <cell r="B1086">
            <v>2170201</v>
          </cell>
          <cell r="C1086" t="str">
            <v>货币发行</v>
          </cell>
        </row>
        <row r="1086">
          <cell r="E1086">
            <v>0</v>
          </cell>
          <cell r="F1086">
            <v>0</v>
          </cell>
        </row>
        <row r="1087">
          <cell r="B1087">
            <v>2170202</v>
          </cell>
          <cell r="C1087" t="str">
            <v>金融服务</v>
          </cell>
        </row>
        <row r="1087">
          <cell r="E1087">
            <v>0</v>
          </cell>
          <cell r="F1087">
            <v>0</v>
          </cell>
        </row>
        <row r="1088">
          <cell r="B1088">
            <v>2170203</v>
          </cell>
          <cell r="C1088" t="str">
            <v>反假币</v>
          </cell>
        </row>
        <row r="1088">
          <cell r="E1088">
            <v>0</v>
          </cell>
          <cell r="F1088">
            <v>0</v>
          </cell>
        </row>
        <row r="1089">
          <cell r="B1089">
            <v>2170204</v>
          </cell>
          <cell r="C1089" t="str">
            <v>重点金融机构监管</v>
          </cell>
        </row>
        <row r="1089">
          <cell r="E1089">
            <v>0</v>
          </cell>
          <cell r="F1089">
            <v>0</v>
          </cell>
        </row>
        <row r="1090">
          <cell r="B1090">
            <v>2170205</v>
          </cell>
          <cell r="C1090" t="str">
            <v>金融稽查与案件处理</v>
          </cell>
        </row>
        <row r="1090">
          <cell r="E1090">
            <v>0</v>
          </cell>
          <cell r="F1090">
            <v>0</v>
          </cell>
        </row>
        <row r="1091">
          <cell r="B1091">
            <v>2170206</v>
          </cell>
          <cell r="C1091" t="str">
            <v>金融行业电子化建设</v>
          </cell>
        </row>
        <row r="1091">
          <cell r="E1091">
            <v>0</v>
          </cell>
          <cell r="F1091">
            <v>0</v>
          </cell>
        </row>
        <row r="1092">
          <cell r="B1092">
            <v>2170207</v>
          </cell>
          <cell r="C1092" t="str">
            <v>从业人员资格考试</v>
          </cell>
        </row>
        <row r="1092">
          <cell r="E1092">
            <v>0</v>
          </cell>
          <cell r="F1092">
            <v>0</v>
          </cell>
        </row>
        <row r="1093">
          <cell r="B1093">
            <v>2170208</v>
          </cell>
          <cell r="C1093" t="str">
            <v>反洗钱</v>
          </cell>
        </row>
        <row r="1093">
          <cell r="E1093">
            <v>0</v>
          </cell>
          <cell r="F1093">
            <v>0</v>
          </cell>
        </row>
        <row r="1094">
          <cell r="B1094">
            <v>2170299</v>
          </cell>
          <cell r="C1094" t="str">
            <v>金融部门其他监管支出</v>
          </cell>
        </row>
        <row r="1094">
          <cell r="E1094">
            <v>0</v>
          </cell>
          <cell r="F1094">
            <v>0</v>
          </cell>
        </row>
        <row r="1095">
          <cell r="B1095">
            <v>21703</v>
          </cell>
          <cell r="C1095" t="str">
            <v>金融发展支出</v>
          </cell>
          <cell r="D1095">
            <v>0</v>
          </cell>
          <cell r="E1095">
            <v>0</v>
          </cell>
          <cell r="F1095">
            <v>0</v>
          </cell>
        </row>
        <row r="1096">
          <cell r="B1096">
            <v>2170301</v>
          </cell>
          <cell r="C1096" t="str">
            <v>政策性银行亏损补贴</v>
          </cell>
        </row>
        <row r="1096">
          <cell r="E1096">
            <v>0</v>
          </cell>
          <cell r="F1096">
            <v>0</v>
          </cell>
        </row>
        <row r="1097">
          <cell r="B1097">
            <v>2170302</v>
          </cell>
          <cell r="C1097" t="str">
            <v>利息费用补贴支出</v>
          </cell>
        </row>
        <row r="1097">
          <cell r="E1097">
            <v>0</v>
          </cell>
          <cell r="F1097">
            <v>0</v>
          </cell>
        </row>
        <row r="1098">
          <cell r="B1098">
            <v>2170303</v>
          </cell>
          <cell r="C1098" t="str">
            <v>补充资本金</v>
          </cell>
        </row>
        <row r="1098">
          <cell r="E1098">
            <v>0</v>
          </cell>
          <cell r="F1098">
            <v>0</v>
          </cell>
        </row>
        <row r="1099">
          <cell r="B1099">
            <v>2170304</v>
          </cell>
          <cell r="C1099" t="str">
            <v>风险基金补助</v>
          </cell>
        </row>
        <row r="1099">
          <cell r="E1099">
            <v>0</v>
          </cell>
          <cell r="F1099">
            <v>0</v>
          </cell>
        </row>
        <row r="1100">
          <cell r="B1100">
            <v>2170399</v>
          </cell>
          <cell r="C1100" t="str">
            <v>其他金融发展支出</v>
          </cell>
        </row>
        <row r="1100">
          <cell r="E1100">
            <v>0</v>
          </cell>
          <cell r="F1100">
            <v>0</v>
          </cell>
        </row>
        <row r="1101">
          <cell r="B1101">
            <v>21799</v>
          </cell>
          <cell r="C1101" t="str">
            <v>其他金融支出</v>
          </cell>
          <cell r="D1101">
            <v>363</v>
          </cell>
          <cell r="E1101">
            <v>0</v>
          </cell>
          <cell r="F1101">
            <v>20</v>
          </cell>
        </row>
        <row r="1102">
          <cell r="B1102">
            <v>2179902</v>
          </cell>
          <cell r="C1102" t="str">
            <v>重点企业贷款贴息</v>
          </cell>
          <cell r="D1102">
            <v>313</v>
          </cell>
          <cell r="E1102">
            <v>0</v>
          </cell>
          <cell r="F1102">
            <v>0</v>
          </cell>
        </row>
        <row r="1103">
          <cell r="B1103">
            <v>2179999</v>
          </cell>
          <cell r="C1103" t="str">
            <v>其他金融发展支出</v>
          </cell>
          <cell r="D1103">
            <v>50</v>
          </cell>
          <cell r="E1103">
            <v>0</v>
          </cell>
          <cell r="F1103">
            <v>20</v>
          </cell>
        </row>
        <row r="1104">
          <cell r="B1104">
            <v>219</v>
          </cell>
          <cell r="C1104" t="str">
            <v>十七、援助其他地区支出</v>
          </cell>
          <cell r="D1104">
            <v>0</v>
          </cell>
          <cell r="E1104">
            <v>0</v>
          </cell>
          <cell r="F1104">
            <v>0</v>
          </cell>
        </row>
        <row r="1105">
          <cell r="B1105">
            <v>21901</v>
          </cell>
          <cell r="C1105" t="str">
            <v>一般公共服务</v>
          </cell>
        </row>
        <row r="1106">
          <cell r="B1106">
            <v>21902</v>
          </cell>
          <cell r="C1106" t="str">
            <v>教育</v>
          </cell>
        </row>
        <row r="1107">
          <cell r="B1107">
            <v>21903</v>
          </cell>
          <cell r="C1107" t="str">
            <v>文化旅游体育与传媒★</v>
          </cell>
        </row>
        <row r="1108">
          <cell r="B1108">
            <v>21904</v>
          </cell>
          <cell r="C1108" t="str">
            <v>卫生健康★</v>
          </cell>
        </row>
        <row r="1109">
          <cell r="B1109">
            <v>21905</v>
          </cell>
          <cell r="C1109" t="str">
            <v>节能环保</v>
          </cell>
        </row>
        <row r="1110">
          <cell r="B1110">
            <v>21906</v>
          </cell>
          <cell r="C1110" t="str">
            <v>农业农村★</v>
          </cell>
        </row>
        <row r="1111">
          <cell r="B1111">
            <v>21907</v>
          </cell>
          <cell r="C1111" t="str">
            <v>交通运输</v>
          </cell>
        </row>
        <row r="1112">
          <cell r="B1112">
            <v>21908</v>
          </cell>
          <cell r="C1112" t="str">
            <v>住房保障</v>
          </cell>
        </row>
        <row r="1113">
          <cell r="B1113">
            <v>21999</v>
          </cell>
          <cell r="C1113" t="str">
            <v>其他支出</v>
          </cell>
        </row>
        <row r="1114">
          <cell r="B1114">
            <v>220</v>
          </cell>
          <cell r="C1114" t="str">
            <v>十八、自然资源海洋气象等支出</v>
          </cell>
          <cell r="D1114">
            <v>1546</v>
          </cell>
          <cell r="E1114">
            <v>1774</v>
          </cell>
          <cell r="F1114">
            <v>1477</v>
          </cell>
        </row>
        <row r="1115">
          <cell r="B1115">
            <v>22001</v>
          </cell>
          <cell r="C1115" t="str">
            <v>自然资源事务</v>
          </cell>
          <cell r="D1115">
            <v>1362</v>
          </cell>
          <cell r="E1115">
            <v>1716</v>
          </cell>
          <cell r="F1115">
            <v>1363</v>
          </cell>
        </row>
        <row r="1116">
          <cell r="B1116">
            <v>2200101</v>
          </cell>
          <cell r="C1116" t="str">
            <v>行政运行</v>
          </cell>
          <cell r="D1116">
            <v>539</v>
          </cell>
          <cell r="E1116">
            <v>527</v>
          </cell>
          <cell r="F1116">
            <v>525</v>
          </cell>
        </row>
        <row r="1117">
          <cell r="B1117">
            <v>2200102</v>
          </cell>
          <cell r="C1117" t="str">
            <v>一般行政管理事务</v>
          </cell>
        </row>
        <row r="1117">
          <cell r="E1117">
            <v>0</v>
          </cell>
          <cell r="F1117">
            <v>0</v>
          </cell>
        </row>
        <row r="1118">
          <cell r="B1118">
            <v>2200103</v>
          </cell>
          <cell r="C1118" t="str">
            <v>机关服务</v>
          </cell>
        </row>
        <row r="1118">
          <cell r="E1118">
            <v>0</v>
          </cell>
          <cell r="F1118">
            <v>0</v>
          </cell>
        </row>
        <row r="1119">
          <cell r="B1119">
            <v>2200104</v>
          </cell>
          <cell r="C1119" t="str">
            <v>自然资源规划及管理</v>
          </cell>
          <cell r="D1119">
            <v>176</v>
          </cell>
          <cell r="E1119">
            <v>0</v>
          </cell>
          <cell r="F1119">
            <v>0</v>
          </cell>
        </row>
        <row r="1120">
          <cell r="B1120">
            <v>2200106</v>
          </cell>
          <cell r="C1120" t="str">
            <v>自然资源利用与保护</v>
          </cell>
          <cell r="D1120">
            <v>44</v>
          </cell>
          <cell r="E1120">
            <v>299</v>
          </cell>
          <cell r="F1120">
            <v>50</v>
          </cell>
        </row>
        <row r="1121">
          <cell r="B1121">
            <v>2200107</v>
          </cell>
          <cell r="C1121" t="str">
            <v>自然资源社会公益服务</v>
          </cell>
        </row>
        <row r="1121">
          <cell r="E1121">
            <v>0</v>
          </cell>
          <cell r="F1121">
            <v>0</v>
          </cell>
        </row>
        <row r="1122">
          <cell r="B1122">
            <v>2200108</v>
          </cell>
          <cell r="C1122" t="str">
            <v>自然资源行业业务管理</v>
          </cell>
          <cell r="D1122">
            <v>147</v>
          </cell>
          <cell r="E1122">
            <v>40</v>
          </cell>
          <cell r="F1122">
            <v>40</v>
          </cell>
        </row>
        <row r="1123">
          <cell r="B1123">
            <v>2200109</v>
          </cell>
          <cell r="C1123" t="str">
            <v>自然资源调查与确权登记</v>
          </cell>
          <cell r="D1123">
            <v>41</v>
          </cell>
          <cell r="E1123">
            <v>0</v>
          </cell>
          <cell r="F1123">
            <v>0</v>
          </cell>
        </row>
        <row r="1124">
          <cell r="B1124">
            <v>2200112</v>
          </cell>
          <cell r="C1124" t="str">
            <v>土地资源储备支出</v>
          </cell>
        </row>
        <row r="1124">
          <cell r="E1124">
            <v>0</v>
          </cell>
          <cell r="F1124">
            <v>0</v>
          </cell>
        </row>
        <row r="1125">
          <cell r="B1125">
            <v>2200113</v>
          </cell>
          <cell r="C1125" t="str">
            <v>地质矿产资源与环境调查</v>
          </cell>
        </row>
        <row r="1125">
          <cell r="E1125">
            <v>0</v>
          </cell>
          <cell r="F1125">
            <v>0</v>
          </cell>
        </row>
        <row r="1126">
          <cell r="B1126">
            <v>2200114</v>
          </cell>
          <cell r="C1126" t="str">
            <v>地质勘查与矿产资源管理</v>
          </cell>
        </row>
        <row r="1126">
          <cell r="E1126">
            <v>0</v>
          </cell>
          <cell r="F1126">
            <v>0</v>
          </cell>
        </row>
        <row r="1127">
          <cell r="B1127">
            <v>2200115</v>
          </cell>
          <cell r="C1127" t="str">
            <v>地质转产项目财政贴息</v>
          </cell>
        </row>
        <row r="1127">
          <cell r="E1127">
            <v>0</v>
          </cell>
          <cell r="F1127">
            <v>0</v>
          </cell>
        </row>
        <row r="1128">
          <cell r="B1128">
            <v>2200116</v>
          </cell>
          <cell r="C1128" t="str">
            <v>国外风险勘查</v>
          </cell>
        </row>
        <row r="1128">
          <cell r="E1128">
            <v>0</v>
          </cell>
          <cell r="F1128">
            <v>0</v>
          </cell>
        </row>
        <row r="1129">
          <cell r="B1129">
            <v>2200119</v>
          </cell>
          <cell r="C1129" t="str">
            <v>地质勘查基金（周转金）支出</v>
          </cell>
        </row>
        <row r="1129">
          <cell r="E1129">
            <v>0</v>
          </cell>
          <cell r="F1129">
            <v>0</v>
          </cell>
        </row>
        <row r="1130">
          <cell r="B1130">
            <v>2200120</v>
          </cell>
          <cell r="C1130" t="str">
            <v>海域与海岛管理</v>
          </cell>
        </row>
        <row r="1130">
          <cell r="E1130">
            <v>0</v>
          </cell>
          <cell r="F1130">
            <v>0</v>
          </cell>
        </row>
        <row r="1131">
          <cell r="B1131">
            <v>2200121</v>
          </cell>
          <cell r="C1131" t="str">
            <v>自然资源国际合作与海洋权益维护</v>
          </cell>
        </row>
        <row r="1131">
          <cell r="E1131">
            <v>0</v>
          </cell>
          <cell r="F1131">
            <v>0</v>
          </cell>
        </row>
        <row r="1132">
          <cell r="B1132">
            <v>2200122</v>
          </cell>
          <cell r="C1132" t="str">
            <v>自然资源卫星</v>
          </cell>
        </row>
        <row r="1132">
          <cell r="E1132">
            <v>0</v>
          </cell>
          <cell r="F1132">
            <v>0</v>
          </cell>
        </row>
        <row r="1133">
          <cell r="B1133">
            <v>2200123</v>
          </cell>
          <cell r="C1133" t="str">
            <v>极地考察</v>
          </cell>
        </row>
        <row r="1133">
          <cell r="E1133">
            <v>0</v>
          </cell>
          <cell r="F1133">
            <v>0</v>
          </cell>
        </row>
        <row r="1134">
          <cell r="B1134">
            <v>2200124</v>
          </cell>
          <cell r="C1134" t="str">
            <v>深海调查与资源开发</v>
          </cell>
        </row>
        <row r="1134">
          <cell r="E1134">
            <v>0</v>
          </cell>
          <cell r="F1134">
            <v>0</v>
          </cell>
        </row>
        <row r="1135">
          <cell r="B1135">
            <v>2200125</v>
          </cell>
          <cell r="C1135" t="str">
            <v>海港航标维护</v>
          </cell>
        </row>
        <row r="1135">
          <cell r="E1135">
            <v>0</v>
          </cell>
          <cell r="F1135">
            <v>0</v>
          </cell>
        </row>
        <row r="1136">
          <cell r="B1136">
            <v>2200126</v>
          </cell>
          <cell r="C1136" t="str">
            <v>海水淡化</v>
          </cell>
        </row>
        <row r="1136">
          <cell r="E1136">
            <v>0</v>
          </cell>
          <cell r="F1136">
            <v>0</v>
          </cell>
        </row>
        <row r="1137">
          <cell r="B1137">
            <v>2200127</v>
          </cell>
          <cell r="C1137" t="str">
            <v>无居民海岛使用金支出</v>
          </cell>
        </row>
        <row r="1137">
          <cell r="E1137">
            <v>0</v>
          </cell>
          <cell r="F1137">
            <v>0</v>
          </cell>
        </row>
        <row r="1138">
          <cell r="B1138">
            <v>2200128</v>
          </cell>
          <cell r="C1138" t="str">
            <v>海洋战略规划与预警监测</v>
          </cell>
        </row>
        <row r="1138">
          <cell r="E1138">
            <v>0</v>
          </cell>
          <cell r="F1138">
            <v>0</v>
          </cell>
        </row>
        <row r="1139">
          <cell r="B1139">
            <v>2200129</v>
          </cell>
          <cell r="C1139" t="str">
            <v>基础测绘与地理信息监管</v>
          </cell>
        </row>
        <row r="1139">
          <cell r="E1139">
            <v>0</v>
          </cell>
          <cell r="F1139">
            <v>0</v>
          </cell>
        </row>
        <row r="1140">
          <cell r="B1140">
            <v>2200150</v>
          </cell>
          <cell r="C1140" t="str">
            <v>事业运行</v>
          </cell>
          <cell r="D1140">
            <v>415</v>
          </cell>
          <cell r="E1140">
            <v>472</v>
          </cell>
          <cell r="F1140">
            <v>481</v>
          </cell>
        </row>
        <row r="1141">
          <cell r="B1141">
            <v>2200199</v>
          </cell>
          <cell r="C1141" t="str">
            <v>其他自然资源事务支出</v>
          </cell>
        </row>
        <row r="1141">
          <cell r="E1141">
            <v>378</v>
          </cell>
          <cell r="F1141">
            <v>267</v>
          </cell>
        </row>
        <row r="1142">
          <cell r="B1142">
            <v>22005</v>
          </cell>
          <cell r="C1142" t="str">
            <v>气象事务</v>
          </cell>
          <cell r="D1142">
            <v>173</v>
          </cell>
          <cell r="E1142">
            <v>58</v>
          </cell>
          <cell r="F1142">
            <v>114</v>
          </cell>
        </row>
        <row r="1143">
          <cell r="B1143">
            <v>2200501</v>
          </cell>
          <cell r="C1143" t="str">
            <v>行政运行</v>
          </cell>
          <cell r="D1143">
            <v>20</v>
          </cell>
          <cell r="E1143">
            <v>17</v>
          </cell>
          <cell r="F1143">
            <v>17</v>
          </cell>
        </row>
        <row r="1144">
          <cell r="B1144">
            <v>2200502</v>
          </cell>
          <cell r="C1144" t="str">
            <v>一般行政管理事务</v>
          </cell>
          <cell r="D1144">
            <v>18</v>
          </cell>
          <cell r="E1144">
            <v>2</v>
          </cell>
          <cell r="F1144">
            <v>2</v>
          </cell>
        </row>
        <row r="1145">
          <cell r="B1145">
            <v>2200503</v>
          </cell>
          <cell r="C1145" t="str">
            <v>机关服务</v>
          </cell>
        </row>
        <row r="1145">
          <cell r="E1145">
            <v>0</v>
          </cell>
          <cell r="F1145">
            <v>0</v>
          </cell>
        </row>
        <row r="1146">
          <cell r="B1146">
            <v>2200504</v>
          </cell>
          <cell r="C1146" t="str">
            <v>气象事业机构</v>
          </cell>
          <cell r="D1146">
            <v>11</v>
          </cell>
          <cell r="E1146">
            <v>11</v>
          </cell>
          <cell r="F1146">
            <v>72</v>
          </cell>
        </row>
        <row r="1147">
          <cell r="B1147">
            <v>2200506</v>
          </cell>
          <cell r="C1147" t="str">
            <v>气象探测</v>
          </cell>
          <cell r="D1147">
            <v>2</v>
          </cell>
          <cell r="E1147">
            <v>7</v>
          </cell>
          <cell r="F1147">
            <v>7</v>
          </cell>
        </row>
        <row r="1148">
          <cell r="B1148">
            <v>2200507</v>
          </cell>
          <cell r="C1148" t="str">
            <v>气象信息传输及管理</v>
          </cell>
          <cell r="D1148">
            <v>15</v>
          </cell>
          <cell r="E1148">
            <v>20</v>
          </cell>
          <cell r="F1148">
            <v>15</v>
          </cell>
        </row>
        <row r="1149">
          <cell r="B1149">
            <v>2200508</v>
          </cell>
          <cell r="C1149" t="str">
            <v>气象预报预测</v>
          </cell>
        </row>
        <row r="1149">
          <cell r="E1149">
            <v>0</v>
          </cell>
          <cell r="F1149">
            <v>0</v>
          </cell>
        </row>
        <row r="1150">
          <cell r="B1150">
            <v>2200509</v>
          </cell>
          <cell r="C1150" t="str">
            <v>气象服务</v>
          </cell>
          <cell r="D1150">
            <v>27</v>
          </cell>
          <cell r="E1150">
            <v>0</v>
          </cell>
          <cell r="F1150">
            <v>0</v>
          </cell>
        </row>
        <row r="1151">
          <cell r="B1151">
            <v>2200510</v>
          </cell>
          <cell r="C1151" t="str">
            <v>气象装备保障维护</v>
          </cell>
          <cell r="D1151">
            <v>3</v>
          </cell>
          <cell r="E1151">
            <v>0</v>
          </cell>
          <cell r="F1151">
            <v>0</v>
          </cell>
        </row>
        <row r="1152">
          <cell r="B1152">
            <v>2200511</v>
          </cell>
          <cell r="C1152" t="str">
            <v>气象基础设施建设与维修</v>
          </cell>
          <cell r="D1152">
            <v>52</v>
          </cell>
          <cell r="E1152">
            <v>0</v>
          </cell>
          <cell r="F1152">
            <v>0</v>
          </cell>
        </row>
        <row r="1153">
          <cell r="B1153">
            <v>2200512</v>
          </cell>
          <cell r="C1153" t="str">
            <v>气象卫星</v>
          </cell>
        </row>
        <row r="1153">
          <cell r="E1153">
            <v>0</v>
          </cell>
          <cell r="F1153">
            <v>0</v>
          </cell>
        </row>
        <row r="1154">
          <cell r="B1154">
            <v>2200513</v>
          </cell>
          <cell r="C1154" t="str">
            <v>气象法规与标准</v>
          </cell>
        </row>
        <row r="1154">
          <cell r="E1154">
            <v>0</v>
          </cell>
          <cell r="F1154">
            <v>0</v>
          </cell>
        </row>
        <row r="1155">
          <cell r="B1155">
            <v>2200514</v>
          </cell>
          <cell r="C1155" t="str">
            <v>气象资金审计稽查</v>
          </cell>
        </row>
        <row r="1155">
          <cell r="E1155">
            <v>0</v>
          </cell>
          <cell r="F1155">
            <v>0</v>
          </cell>
        </row>
        <row r="1156">
          <cell r="B1156">
            <v>2200599</v>
          </cell>
          <cell r="C1156" t="str">
            <v>其他气象事务支出</v>
          </cell>
          <cell r="D1156">
            <v>25</v>
          </cell>
          <cell r="E1156">
            <v>1</v>
          </cell>
          <cell r="F1156">
            <v>1</v>
          </cell>
        </row>
        <row r="1157">
          <cell r="B1157">
            <v>22099</v>
          </cell>
          <cell r="C1157" t="str">
            <v>其他自然资源海洋气象等支出</v>
          </cell>
          <cell r="D1157">
            <v>11</v>
          </cell>
          <cell r="E1157">
            <v>0</v>
          </cell>
          <cell r="F1157">
            <v>0</v>
          </cell>
        </row>
        <row r="1158">
          <cell r="B1158">
            <v>2209999</v>
          </cell>
          <cell r="C1158" t="str">
            <v>其他自然资源海洋气象等支出</v>
          </cell>
          <cell r="D1158">
            <v>11</v>
          </cell>
          <cell r="E1158">
            <v>0</v>
          </cell>
          <cell r="F1158">
            <v>0</v>
          </cell>
        </row>
        <row r="1159">
          <cell r="B1159">
            <v>221</v>
          </cell>
          <cell r="C1159" t="str">
            <v>十九、住房保障支出</v>
          </cell>
          <cell r="D1159">
            <v>17823</v>
          </cell>
          <cell r="E1159">
            <v>8436</v>
          </cell>
          <cell r="F1159">
            <v>8962</v>
          </cell>
        </row>
        <row r="1160">
          <cell r="B1160">
            <v>22101</v>
          </cell>
          <cell r="C1160" t="str">
            <v>保障性安居工程支出</v>
          </cell>
          <cell r="D1160">
            <v>4326</v>
          </cell>
          <cell r="E1160">
            <v>57</v>
          </cell>
          <cell r="F1160">
            <v>57</v>
          </cell>
        </row>
        <row r="1161">
          <cell r="B1161">
            <v>2210101</v>
          </cell>
          <cell r="C1161" t="str">
            <v>廉租住房</v>
          </cell>
          <cell r="D1161">
            <v>48</v>
          </cell>
          <cell r="E1161">
            <v>0</v>
          </cell>
          <cell r="F1161">
            <v>0</v>
          </cell>
        </row>
        <row r="1162">
          <cell r="B1162">
            <v>2210102</v>
          </cell>
          <cell r="C1162" t="str">
            <v>沉陷区治理</v>
          </cell>
        </row>
        <row r="1162">
          <cell r="E1162">
            <v>0</v>
          </cell>
          <cell r="F1162">
            <v>0</v>
          </cell>
        </row>
        <row r="1163">
          <cell r="B1163">
            <v>2210103</v>
          </cell>
          <cell r="C1163" t="str">
            <v>棚户区改造</v>
          </cell>
          <cell r="D1163">
            <v>4181</v>
          </cell>
          <cell r="E1163">
            <v>0</v>
          </cell>
          <cell r="F1163">
            <v>0</v>
          </cell>
        </row>
        <row r="1164">
          <cell r="B1164">
            <v>2210104</v>
          </cell>
          <cell r="C1164" t="str">
            <v>少数民族地区游牧民定居工程</v>
          </cell>
        </row>
        <row r="1164">
          <cell r="E1164">
            <v>0</v>
          </cell>
          <cell r="F1164">
            <v>0</v>
          </cell>
        </row>
        <row r="1165">
          <cell r="B1165">
            <v>2210105</v>
          </cell>
          <cell r="C1165" t="str">
            <v>农村危房改造</v>
          </cell>
          <cell r="D1165">
            <v>97</v>
          </cell>
          <cell r="E1165">
            <v>7</v>
          </cell>
          <cell r="F1165">
            <v>7</v>
          </cell>
        </row>
        <row r="1166">
          <cell r="B1166">
            <v>2210106</v>
          </cell>
          <cell r="C1166" t="str">
            <v>公共租赁住房</v>
          </cell>
        </row>
        <row r="1166">
          <cell r="E1166">
            <v>0</v>
          </cell>
          <cell r="F1166">
            <v>0</v>
          </cell>
        </row>
        <row r="1167">
          <cell r="B1167">
            <v>2210107</v>
          </cell>
          <cell r="C1167" t="str">
            <v>保障性住房租金补贴</v>
          </cell>
        </row>
        <row r="1167">
          <cell r="E1167">
            <v>50</v>
          </cell>
          <cell r="F1167">
            <v>50</v>
          </cell>
        </row>
        <row r="1168">
          <cell r="B1168">
            <v>2210108</v>
          </cell>
          <cell r="C1168" t="str">
            <v>老旧小区改造</v>
          </cell>
        </row>
        <row r="1168">
          <cell r="E1168">
            <v>0</v>
          </cell>
          <cell r="F1168">
            <v>0</v>
          </cell>
        </row>
        <row r="1169">
          <cell r="B1169">
            <v>2210109</v>
          </cell>
          <cell r="C1169" t="str">
            <v>住房租赁市场发展</v>
          </cell>
        </row>
        <row r="1169">
          <cell r="E1169">
            <v>0</v>
          </cell>
          <cell r="F1169">
            <v>0</v>
          </cell>
        </row>
        <row r="1170">
          <cell r="B1170">
            <v>2210199</v>
          </cell>
          <cell r="C1170" t="str">
            <v>其他保障性安居工程支出</v>
          </cell>
        </row>
        <row r="1170">
          <cell r="E1170">
            <v>0</v>
          </cell>
          <cell r="F1170">
            <v>0</v>
          </cell>
        </row>
        <row r="1171">
          <cell r="B1171">
            <v>22102</v>
          </cell>
          <cell r="C1171" t="str">
            <v>住房改革支出</v>
          </cell>
          <cell r="D1171">
            <v>7497</v>
          </cell>
          <cell r="E1171">
            <v>8379</v>
          </cell>
          <cell r="F1171">
            <v>8905</v>
          </cell>
        </row>
        <row r="1172">
          <cell r="B1172">
            <v>2210201</v>
          </cell>
          <cell r="C1172" t="str">
            <v>住房公积金</v>
          </cell>
          <cell r="D1172">
            <v>6977</v>
          </cell>
          <cell r="E1172">
            <v>7801</v>
          </cell>
          <cell r="F1172">
            <v>8197</v>
          </cell>
        </row>
        <row r="1173">
          <cell r="B1173">
            <v>2210202</v>
          </cell>
          <cell r="C1173" t="str">
            <v>提租补贴</v>
          </cell>
        </row>
        <row r="1173">
          <cell r="E1173">
            <v>0</v>
          </cell>
          <cell r="F1173">
            <v>0</v>
          </cell>
        </row>
        <row r="1174">
          <cell r="B1174">
            <v>2210203</v>
          </cell>
          <cell r="C1174" t="str">
            <v>购房补贴</v>
          </cell>
          <cell r="D1174">
            <v>520</v>
          </cell>
          <cell r="E1174">
            <v>578</v>
          </cell>
          <cell r="F1174">
            <v>708</v>
          </cell>
        </row>
        <row r="1175">
          <cell r="B1175">
            <v>22103</v>
          </cell>
          <cell r="C1175" t="str">
            <v>城乡社区住宅</v>
          </cell>
          <cell r="D1175">
            <v>6000</v>
          </cell>
          <cell r="E1175">
            <v>0</v>
          </cell>
          <cell r="F1175">
            <v>0</v>
          </cell>
        </row>
        <row r="1176">
          <cell r="B1176">
            <v>2210301</v>
          </cell>
          <cell r="C1176" t="str">
            <v>公有住房建设和维修改造支出</v>
          </cell>
        </row>
        <row r="1176">
          <cell r="E1176">
            <v>0</v>
          </cell>
          <cell r="F1176">
            <v>0</v>
          </cell>
        </row>
        <row r="1177">
          <cell r="B1177">
            <v>2210302</v>
          </cell>
          <cell r="C1177" t="str">
            <v>住房公积金管理</v>
          </cell>
        </row>
        <row r="1177">
          <cell r="E1177">
            <v>0</v>
          </cell>
          <cell r="F1177">
            <v>0</v>
          </cell>
        </row>
        <row r="1178">
          <cell r="B1178">
            <v>2210399</v>
          </cell>
          <cell r="C1178" t="str">
            <v>其他城乡社区住宅支出</v>
          </cell>
          <cell r="D1178">
            <v>6000</v>
          </cell>
          <cell r="E1178">
            <v>0</v>
          </cell>
          <cell r="F1178">
            <v>0</v>
          </cell>
        </row>
        <row r="1179">
          <cell r="B1179">
            <v>222</v>
          </cell>
          <cell r="C1179" t="str">
            <v>二十、粮油物资储备支出</v>
          </cell>
          <cell r="D1179">
            <v>386</v>
          </cell>
          <cell r="E1179">
            <v>65</v>
          </cell>
          <cell r="F1179">
            <v>663</v>
          </cell>
        </row>
        <row r="1180">
          <cell r="B1180">
            <v>22201</v>
          </cell>
          <cell r="C1180" t="str">
            <v>粮油事务</v>
          </cell>
          <cell r="D1180">
            <v>270</v>
          </cell>
          <cell r="E1180">
            <v>65</v>
          </cell>
          <cell r="F1180">
            <v>515</v>
          </cell>
        </row>
        <row r="1181">
          <cell r="B1181">
            <v>2220101</v>
          </cell>
          <cell r="C1181" t="str">
            <v>行政运行</v>
          </cell>
        </row>
        <row r="1181">
          <cell r="E1181">
            <v>0</v>
          </cell>
          <cell r="F1181">
            <v>0</v>
          </cell>
        </row>
        <row r="1182">
          <cell r="B1182">
            <v>2220102</v>
          </cell>
          <cell r="C1182" t="str">
            <v>一般行政管理事务</v>
          </cell>
        </row>
        <row r="1182">
          <cell r="E1182">
            <v>0</v>
          </cell>
          <cell r="F1182">
            <v>0</v>
          </cell>
        </row>
        <row r="1183">
          <cell r="B1183">
            <v>2220103</v>
          </cell>
          <cell r="C1183" t="str">
            <v>机关服务</v>
          </cell>
        </row>
        <row r="1183">
          <cell r="E1183">
            <v>0</v>
          </cell>
          <cell r="F1183">
            <v>0</v>
          </cell>
        </row>
        <row r="1184">
          <cell r="B1184">
            <v>2220104</v>
          </cell>
          <cell r="C1184" t="str">
            <v>财务与审计支出</v>
          </cell>
        </row>
        <row r="1184">
          <cell r="E1184">
            <v>0</v>
          </cell>
          <cell r="F1184">
            <v>0</v>
          </cell>
        </row>
        <row r="1185">
          <cell r="B1185">
            <v>2220105</v>
          </cell>
          <cell r="C1185" t="str">
            <v>信息统计</v>
          </cell>
          <cell r="D1185">
            <v>1</v>
          </cell>
          <cell r="E1185">
            <v>2</v>
          </cell>
          <cell r="F1185">
            <v>2</v>
          </cell>
        </row>
        <row r="1186">
          <cell r="B1186">
            <v>2220106</v>
          </cell>
          <cell r="C1186" t="str">
            <v>专项业务活动</v>
          </cell>
          <cell r="D1186">
            <v>18</v>
          </cell>
          <cell r="E1186">
            <v>22</v>
          </cell>
          <cell r="F1186">
            <v>22</v>
          </cell>
        </row>
        <row r="1187">
          <cell r="B1187">
            <v>2220107</v>
          </cell>
          <cell r="C1187" t="str">
            <v>国家粮油差价补贴</v>
          </cell>
        </row>
        <row r="1187">
          <cell r="E1187">
            <v>0</v>
          </cell>
          <cell r="F1187">
            <v>0</v>
          </cell>
        </row>
        <row r="1188">
          <cell r="B1188">
            <v>2220112</v>
          </cell>
          <cell r="C1188" t="str">
            <v>粮食财务挂账利息补贴</v>
          </cell>
        </row>
        <row r="1188">
          <cell r="E1188">
            <v>0</v>
          </cell>
          <cell r="F1188">
            <v>0</v>
          </cell>
        </row>
        <row r="1189">
          <cell r="B1189">
            <v>2220113</v>
          </cell>
          <cell r="C1189" t="str">
            <v>粮食财务挂账消化款</v>
          </cell>
        </row>
        <row r="1189">
          <cell r="E1189">
            <v>0</v>
          </cell>
          <cell r="F1189">
            <v>61</v>
          </cell>
        </row>
        <row r="1190">
          <cell r="B1190">
            <v>2220114</v>
          </cell>
          <cell r="C1190" t="str">
            <v>处理陈化粮补贴</v>
          </cell>
        </row>
        <row r="1190">
          <cell r="E1190">
            <v>0</v>
          </cell>
          <cell r="F1190">
            <v>0</v>
          </cell>
        </row>
        <row r="1191">
          <cell r="B1191">
            <v>2220115</v>
          </cell>
          <cell r="C1191" t="str">
            <v>粮食风险基金</v>
          </cell>
          <cell r="D1191">
            <v>130</v>
          </cell>
          <cell r="E1191">
            <v>0</v>
          </cell>
          <cell r="F1191">
            <v>389</v>
          </cell>
        </row>
        <row r="1192">
          <cell r="B1192">
            <v>2220118</v>
          </cell>
          <cell r="C1192" t="str">
            <v>粮油市场调控专项资金</v>
          </cell>
        </row>
        <row r="1192">
          <cell r="E1192">
            <v>0</v>
          </cell>
          <cell r="F1192">
            <v>0</v>
          </cell>
        </row>
        <row r="1193">
          <cell r="B1193">
            <v>2220119</v>
          </cell>
          <cell r="C1193" t="str">
            <v>设施建设</v>
          </cell>
        </row>
        <row r="1193">
          <cell r="E1193">
            <v>0</v>
          </cell>
          <cell r="F1193">
            <v>0</v>
          </cell>
        </row>
        <row r="1194">
          <cell r="B1194">
            <v>2220120</v>
          </cell>
          <cell r="C1194" t="str">
            <v>设施安全</v>
          </cell>
        </row>
        <row r="1194">
          <cell r="E1194">
            <v>0</v>
          </cell>
          <cell r="F1194">
            <v>0</v>
          </cell>
        </row>
        <row r="1195">
          <cell r="B1195">
            <v>2220121</v>
          </cell>
          <cell r="C1195" t="str">
            <v>物资保管体系</v>
          </cell>
        </row>
        <row r="1195">
          <cell r="E1195">
            <v>0</v>
          </cell>
          <cell r="F1195">
            <v>0</v>
          </cell>
        </row>
        <row r="1196">
          <cell r="B1196">
            <v>2220150</v>
          </cell>
          <cell r="C1196" t="str">
            <v>事业运行</v>
          </cell>
        </row>
        <row r="1196">
          <cell r="E1196">
            <v>0</v>
          </cell>
          <cell r="F1196">
            <v>0</v>
          </cell>
        </row>
        <row r="1197">
          <cell r="B1197">
            <v>2220199</v>
          </cell>
          <cell r="C1197" t="str">
            <v>其他粮油事务支出</v>
          </cell>
          <cell r="D1197">
            <v>121</v>
          </cell>
          <cell r="E1197">
            <v>41</v>
          </cell>
          <cell r="F1197">
            <v>41</v>
          </cell>
        </row>
        <row r="1198">
          <cell r="B1198">
            <v>22203</v>
          </cell>
          <cell r="C1198" t="str">
            <v>能源储备</v>
          </cell>
          <cell r="D1198">
            <v>0</v>
          </cell>
          <cell r="E1198">
            <v>0</v>
          </cell>
          <cell r="F1198">
            <v>0</v>
          </cell>
        </row>
        <row r="1199">
          <cell r="B1199">
            <v>2220301</v>
          </cell>
          <cell r="C1199" t="str">
            <v>石油储备</v>
          </cell>
        </row>
        <row r="1199">
          <cell r="E1199">
            <v>0</v>
          </cell>
          <cell r="F1199">
            <v>0</v>
          </cell>
        </row>
        <row r="1200">
          <cell r="B1200">
            <v>2220303</v>
          </cell>
          <cell r="C1200" t="str">
            <v>天然铀能源储备</v>
          </cell>
        </row>
        <row r="1200">
          <cell r="E1200">
            <v>0</v>
          </cell>
          <cell r="F1200">
            <v>0</v>
          </cell>
        </row>
        <row r="1201">
          <cell r="B1201">
            <v>2220304</v>
          </cell>
          <cell r="C1201" t="str">
            <v>煤炭储备</v>
          </cell>
        </row>
        <row r="1201">
          <cell r="E1201">
            <v>0</v>
          </cell>
          <cell r="F1201">
            <v>0</v>
          </cell>
        </row>
        <row r="1202">
          <cell r="B1202">
            <v>2220305</v>
          </cell>
          <cell r="C1202" t="str">
            <v>成品油储备</v>
          </cell>
        </row>
        <row r="1202">
          <cell r="E1202">
            <v>0</v>
          </cell>
          <cell r="F1202">
            <v>0</v>
          </cell>
        </row>
        <row r="1203">
          <cell r="B1203">
            <v>2220399</v>
          </cell>
          <cell r="C1203" t="str">
            <v>其他能源储备支出</v>
          </cell>
        </row>
        <row r="1203">
          <cell r="E1203">
            <v>0</v>
          </cell>
          <cell r="F1203">
            <v>0</v>
          </cell>
        </row>
        <row r="1204">
          <cell r="B1204">
            <v>22204</v>
          </cell>
          <cell r="C1204" t="str">
            <v>粮油储备</v>
          </cell>
          <cell r="D1204">
            <v>116</v>
          </cell>
          <cell r="E1204">
            <v>0</v>
          </cell>
          <cell r="F1204">
            <v>148</v>
          </cell>
        </row>
        <row r="1205">
          <cell r="B1205">
            <v>2220401</v>
          </cell>
          <cell r="C1205" t="str">
            <v>储备粮油补贴</v>
          </cell>
          <cell r="D1205">
            <v>24</v>
          </cell>
          <cell r="E1205">
            <v>0</v>
          </cell>
          <cell r="F1205">
            <v>0</v>
          </cell>
        </row>
        <row r="1206">
          <cell r="B1206">
            <v>2220402</v>
          </cell>
          <cell r="C1206" t="str">
            <v>储备粮油差价补贴</v>
          </cell>
          <cell r="D1206">
            <v>92</v>
          </cell>
          <cell r="E1206">
            <v>0</v>
          </cell>
          <cell r="F1206">
            <v>79</v>
          </cell>
        </row>
        <row r="1207">
          <cell r="B1207">
            <v>2220403</v>
          </cell>
          <cell r="C1207" t="str">
            <v>储备粮（油）库建设</v>
          </cell>
        </row>
        <row r="1207">
          <cell r="E1207">
            <v>0</v>
          </cell>
          <cell r="F1207">
            <v>69</v>
          </cell>
        </row>
        <row r="1208">
          <cell r="B1208">
            <v>2220404</v>
          </cell>
          <cell r="C1208" t="str">
            <v>最低收购价政策支出</v>
          </cell>
        </row>
        <row r="1208">
          <cell r="E1208">
            <v>0</v>
          </cell>
          <cell r="F1208">
            <v>0</v>
          </cell>
        </row>
        <row r="1209">
          <cell r="B1209">
            <v>2220499</v>
          </cell>
          <cell r="C1209" t="str">
            <v>其他粮油储备支出</v>
          </cell>
        </row>
        <row r="1209">
          <cell r="E1209">
            <v>0</v>
          </cell>
          <cell r="F1209">
            <v>0</v>
          </cell>
        </row>
        <row r="1210">
          <cell r="B1210">
            <v>22205</v>
          </cell>
          <cell r="C1210" t="str">
            <v>重要商品储备</v>
          </cell>
          <cell r="D1210">
            <v>0</v>
          </cell>
          <cell r="E1210">
            <v>0</v>
          </cell>
          <cell r="F1210">
            <v>0</v>
          </cell>
        </row>
        <row r="1211">
          <cell r="B1211">
            <v>2220501</v>
          </cell>
          <cell r="C1211" t="str">
            <v>棉花储备</v>
          </cell>
        </row>
        <row r="1211">
          <cell r="E1211">
            <v>0</v>
          </cell>
          <cell r="F1211">
            <v>0</v>
          </cell>
        </row>
        <row r="1212">
          <cell r="B1212">
            <v>2220502</v>
          </cell>
          <cell r="C1212" t="str">
            <v>食糖储备</v>
          </cell>
        </row>
        <row r="1212">
          <cell r="E1212">
            <v>0</v>
          </cell>
          <cell r="F1212">
            <v>0</v>
          </cell>
        </row>
        <row r="1213">
          <cell r="B1213">
            <v>2220503</v>
          </cell>
          <cell r="C1213" t="str">
            <v>肉类储备</v>
          </cell>
        </row>
        <row r="1213">
          <cell r="E1213">
            <v>0</v>
          </cell>
          <cell r="F1213">
            <v>0</v>
          </cell>
        </row>
        <row r="1214">
          <cell r="B1214">
            <v>2220504</v>
          </cell>
          <cell r="C1214" t="str">
            <v>化肥储备</v>
          </cell>
        </row>
        <row r="1214">
          <cell r="E1214">
            <v>0</v>
          </cell>
          <cell r="F1214">
            <v>0</v>
          </cell>
        </row>
        <row r="1215">
          <cell r="B1215">
            <v>2220505</v>
          </cell>
          <cell r="C1215" t="str">
            <v>农药储备</v>
          </cell>
        </row>
        <row r="1215">
          <cell r="E1215">
            <v>0</v>
          </cell>
          <cell r="F1215">
            <v>0</v>
          </cell>
        </row>
        <row r="1216">
          <cell r="B1216">
            <v>2220506</v>
          </cell>
          <cell r="C1216" t="str">
            <v>边销茶储备</v>
          </cell>
        </row>
        <row r="1216">
          <cell r="E1216">
            <v>0</v>
          </cell>
          <cell r="F1216">
            <v>0</v>
          </cell>
        </row>
        <row r="1217">
          <cell r="B1217">
            <v>2220507</v>
          </cell>
          <cell r="C1217" t="str">
            <v>羊毛储备</v>
          </cell>
        </row>
        <row r="1217">
          <cell r="E1217">
            <v>0</v>
          </cell>
          <cell r="F1217">
            <v>0</v>
          </cell>
        </row>
        <row r="1218">
          <cell r="B1218">
            <v>2220508</v>
          </cell>
          <cell r="C1218" t="str">
            <v>医药储备</v>
          </cell>
        </row>
        <row r="1218">
          <cell r="E1218">
            <v>0</v>
          </cell>
          <cell r="F1218">
            <v>0</v>
          </cell>
        </row>
        <row r="1219">
          <cell r="B1219">
            <v>2220509</v>
          </cell>
          <cell r="C1219" t="str">
            <v>食盐储备</v>
          </cell>
        </row>
        <row r="1219">
          <cell r="E1219">
            <v>0</v>
          </cell>
          <cell r="F1219">
            <v>0</v>
          </cell>
        </row>
        <row r="1220">
          <cell r="B1220">
            <v>2220510</v>
          </cell>
          <cell r="C1220" t="str">
            <v>战略物资储备</v>
          </cell>
        </row>
        <row r="1220">
          <cell r="E1220">
            <v>0</v>
          </cell>
          <cell r="F1220">
            <v>0</v>
          </cell>
        </row>
        <row r="1221">
          <cell r="B1221">
            <v>2220511</v>
          </cell>
          <cell r="C1221" t="str">
            <v>应急物资储备</v>
          </cell>
        </row>
        <row r="1221">
          <cell r="E1221">
            <v>0</v>
          </cell>
          <cell r="F1221">
            <v>0</v>
          </cell>
        </row>
        <row r="1222">
          <cell r="B1222">
            <v>2220599</v>
          </cell>
          <cell r="C1222" t="str">
            <v>其他重要商品储备支出</v>
          </cell>
        </row>
        <row r="1222">
          <cell r="E1222">
            <v>0</v>
          </cell>
          <cell r="F1222">
            <v>0</v>
          </cell>
        </row>
        <row r="1223">
          <cell r="B1223">
            <v>224</v>
          </cell>
          <cell r="C1223" t="str">
            <v>二十一、灾害防治及应急管理支出</v>
          </cell>
          <cell r="D1223">
            <v>1224</v>
          </cell>
          <cell r="E1223">
            <v>2842</v>
          </cell>
          <cell r="F1223">
            <v>2785</v>
          </cell>
        </row>
        <row r="1224">
          <cell r="B1224">
            <v>22401</v>
          </cell>
          <cell r="C1224" t="str">
            <v>应急管理事务</v>
          </cell>
          <cell r="D1224">
            <v>652</v>
          </cell>
          <cell r="E1224">
            <v>1026</v>
          </cell>
          <cell r="F1224">
            <v>1100</v>
          </cell>
        </row>
        <row r="1225">
          <cell r="B1225">
            <v>2240101</v>
          </cell>
          <cell r="C1225" t="str">
            <v>行政运行</v>
          </cell>
          <cell r="D1225">
            <v>387</v>
          </cell>
          <cell r="E1225">
            <v>384</v>
          </cell>
          <cell r="F1225">
            <v>382</v>
          </cell>
        </row>
        <row r="1226">
          <cell r="B1226">
            <v>2240102</v>
          </cell>
          <cell r="C1226" t="str">
            <v>一般行政管理事务</v>
          </cell>
        </row>
        <row r="1226">
          <cell r="E1226">
            <v>0</v>
          </cell>
          <cell r="F1226">
            <v>0</v>
          </cell>
        </row>
        <row r="1227">
          <cell r="B1227">
            <v>2240103</v>
          </cell>
          <cell r="C1227" t="str">
            <v>机关服务</v>
          </cell>
        </row>
        <row r="1227">
          <cell r="E1227">
            <v>0</v>
          </cell>
          <cell r="F1227">
            <v>0</v>
          </cell>
        </row>
        <row r="1228">
          <cell r="B1228">
            <v>2240104</v>
          </cell>
          <cell r="C1228" t="str">
            <v>灾害风险防治</v>
          </cell>
          <cell r="D1228">
            <v>28</v>
          </cell>
          <cell r="E1228">
            <v>0</v>
          </cell>
          <cell r="F1228">
            <v>0</v>
          </cell>
        </row>
        <row r="1229">
          <cell r="B1229">
            <v>2240105</v>
          </cell>
          <cell r="C1229" t="str">
            <v>国务院安委会专项</v>
          </cell>
        </row>
        <row r="1229">
          <cell r="E1229">
            <v>0</v>
          </cell>
          <cell r="F1229">
            <v>0</v>
          </cell>
        </row>
        <row r="1230">
          <cell r="B1230">
            <v>2240106</v>
          </cell>
          <cell r="C1230" t="str">
            <v>安全监管</v>
          </cell>
        </row>
        <row r="1230">
          <cell r="E1230">
            <v>130</v>
          </cell>
          <cell r="F1230">
            <v>130</v>
          </cell>
        </row>
        <row r="1231">
          <cell r="B1231">
            <v>2240107</v>
          </cell>
          <cell r="C1231" t="str">
            <v>安全生产基础◆</v>
          </cell>
        </row>
        <row r="1231">
          <cell r="E1231">
            <v>0</v>
          </cell>
          <cell r="F1231">
            <v>0</v>
          </cell>
        </row>
        <row r="1232">
          <cell r="B1232">
            <v>2240108</v>
          </cell>
          <cell r="C1232" t="str">
            <v>应急救援</v>
          </cell>
          <cell r="D1232">
            <v>7</v>
          </cell>
          <cell r="E1232">
            <v>87</v>
          </cell>
          <cell r="F1232">
            <v>87</v>
          </cell>
        </row>
        <row r="1233">
          <cell r="B1233">
            <v>2240109</v>
          </cell>
          <cell r="C1233" t="str">
            <v>应急管理</v>
          </cell>
          <cell r="D1233">
            <v>39</v>
          </cell>
          <cell r="E1233">
            <v>260</v>
          </cell>
          <cell r="F1233">
            <v>90</v>
          </cell>
        </row>
        <row r="1234">
          <cell r="B1234">
            <v>2240150</v>
          </cell>
          <cell r="C1234" t="str">
            <v>事业运行</v>
          </cell>
          <cell r="D1234">
            <v>191</v>
          </cell>
          <cell r="E1234">
            <v>165</v>
          </cell>
          <cell r="F1234">
            <v>309</v>
          </cell>
        </row>
        <row r="1235">
          <cell r="B1235">
            <v>2240199</v>
          </cell>
          <cell r="C1235" t="str">
            <v>其他应急管理支出</v>
          </cell>
        </row>
        <row r="1235">
          <cell r="E1235">
            <v>0</v>
          </cell>
          <cell r="F1235">
            <v>102</v>
          </cell>
        </row>
        <row r="1236">
          <cell r="B1236">
            <v>22402</v>
          </cell>
          <cell r="C1236" t="str">
            <v>消防救援事务★</v>
          </cell>
          <cell r="D1236">
            <v>379</v>
          </cell>
          <cell r="E1236">
            <v>1143</v>
          </cell>
          <cell r="F1236">
            <v>1061</v>
          </cell>
        </row>
        <row r="1237">
          <cell r="B1237">
            <v>2240201</v>
          </cell>
          <cell r="C1237" t="str">
            <v>行政运行</v>
          </cell>
          <cell r="D1237">
            <v>52</v>
          </cell>
          <cell r="E1237">
            <v>967</v>
          </cell>
          <cell r="F1237">
            <v>887</v>
          </cell>
        </row>
        <row r="1238">
          <cell r="B1238">
            <v>2240202</v>
          </cell>
          <cell r="C1238" t="str">
            <v>一般行政管理事务</v>
          </cell>
        </row>
        <row r="1238">
          <cell r="E1238">
            <v>0</v>
          </cell>
          <cell r="F1238">
            <v>0</v>
          </cell>
        </row>
        <row r="1239">
          <cell r="B1239">
            <v>2240203</v>
          </cell>
          <cell r="C1239" t="str">
            <v>机关服务</v>
          </cell>
        </row>
        <row r="1239">
          <cell r="E1239">
            <v>0</v>
          </cell>
          <cell r="F1239">
            <v>0</v>
          </cell>
        </row>
        <row r="1240">
          <cell r="B1240">
            <v>2240204</v>
          </cell>
          <cell r="C1240" t="str">
            <v>消防应急救援</v>
          </cell>
          <cell r="D1240">
            <v>327</v>
          </cell>
          <cell r="E1240">
            <v>176</v>
          </cell>
          <cell r="F1240">
            <v>174</v>
          </cell>
        </row>
        <row r="1241">
          <cell r="B1241">
            <v>2240299</v>
          </cell>
          <cell r="C1241" t="str">
            <v>其他消防救援事务支出★</v>
          </cell>
        </row>
        <row r="1241">
          <cell r="E1241">
            <v>0</v>
          </cell>
          <cell r="F1241">
            <v>0</v>
          </cell>
        </row>
        <row r="1242">
          <cell r="B1242">
            <v>22403</v>
          </cell>
          <cell r="C1242" t="str">
            <v>森林消防事务◆</v>
          </cell>
          <cell r="D1242">
            <v>0</v>
          </cell>
          <cell r="E1242">
            <v>0</v>
          </cell>
          <cell r="F1242">
            <v>0</v>
          </cell>
        </row>
        <row r="1243">
          <cell r="B1243">
            <v>2240301</v>
          </cell>
          <cell r="C1243" t="str">
            <v>行政运行◆</v>
          </cell>
        </row>
        <row r="1243">
          <cell r="E1243">
            <v>0</v>
          </cell>
          <cell r="F1243">
            <v>0</v>
          </cell>
        </row>
        <row r="1244">
          <cell r="B1244">
            <v>2240302</v>
          </cell>
          <cell r="C1244" t="str">
            <v>一般行政管理事务◆</v>
          </cell>
        </row>
        <row r="1244">
          <cell r="E1244">
            <v>0</v>
          </cell>
          <cell r="F1244">
            <v>0</v>
          </cell>
        </row>
        <row r="1245">
          <cell r="B1245">
            <v>2240303</v>
          </cell>
          <cell r="C1245" t="str">
            <v>机关服务◆</v>
          </cell>
        </row>
        <row r="1245">
          <cell r="E1245">
            <v>0</v>
          </cell>
          <cell r="F1245">
            <v>0</v>
          </cell>
        </row>
        <row r="1246">
          <cell r="B1246">
            <v>2240304</v>
          </cell>
          <cell r="C1246" t="str">
            <v>森林消防应急救援◆</v>
          </cell>
        </row>
        <row r="1246">
          <cell r="E1246">
            <v>0</v>
          </cell>
          <cell r="F1246">
            <v>0</v>
          </cell>
        </row>
        <row r="1247">
          <cell r="B1247">
            <v>2240399</v>
          </cell>
          <cell r="C1247" t="str">
            <v>其他森林消防事务支出◆</v>
          </cell>
        </row>
        <row r="1247">
          <cell r="E1247">
            <v>0</v>
          </cell>
          <cell r="F1247">
            <v>0</v>
          </cell>
        </row>
        <row r="1248">
          <cell r="B1248">
            <v>22404</v>
          </cell>
          <cell r="C1248" t="str">
            <v>煤矿安全</v>
          </cell>
          <cell r="D1248">
            <v>0</v>
          </cell>
          <cell r="E1248">
            <v>0</v>
          </cell>
          <cell r="F1248">
            <v>0</v>
          </cell>
        </row>
        <row r="1249">
          <cell r="B1249">
            <v>2240401</v>
          </cell>
          <cell r="C1249" t="str">
            <v>行政运行</v>
          </cell>
        </row>
        <row r="1249">
          <cell r="E1249">
            <v>0</v>
          </cell>
          <cell r="F1249">
            <v>0</v>
          </cell>
        </row>
        <row r="1250">
          <cell r="B1250">
            <v>2240402</v>
          </cell>
          <cell r="C1250" t="str">
            <v>一般行政管理事务</v>
          </cell>
        </row>
        <row r="1250">
          <cell r="E1250">
            <v>0</v>
          </cell>
          <cell r="F1250">
            <v>0</v>
          </cell>
        </row>
        <row r="1251">
          <cell r="B1251">
            <v>2240403</v>
          </cell>
          <cell r="C1251" t="str">
            <v>机关服务</v>
          </cell>
        </row>
        <row r="1251">
          <cell r="E1251">
            <v>0</v>
          </cell>
          <cell r="F1251">
            <v>0</v>
          </cell>
        </row>
        <row r="1252">
          <cell r="B1252">
            <v>2240404</v>
          </cell>
          <cell r="C1252" t="str">
            <v>矿山安全监察事务★</v>
          </cell>
        </row>
        <row r="1252">
          <cell r="E1252">
            <v>0</v>
          </cell>
          <cell r="F1252">
            <v>0</v>
          </cell>
        </row>
        <row r="1253">
          <cell r="B1253">
            <v>2240405</v>
          </cell>
          <cell r="C1253" t="str">
            <v>矿山应急救援事务★</v>
          </cell>
        </row>
        <row r="1253">
          <cell r="E1253">
            <v>0</v>
          </cell>
          <cell r="F1253">
            <v>0</v>
          </cell>
        </row>
        <row r="1254">
          <cell r="B1254">
            <v>2240450</v>
          </cell>
          <cell r="C1254" t="str">
            <v>事业运行</v>
          </cell>
        </row>
        <row r="1254">
          <cell r="E1254">
            <v>0</v>
          </cell>
          <cell r="F1254">
            <v>0</v>
          </cell>
        </row>
        <row r="1255">
          <cell r="B1255">
            <v>2240499</v>
          </cell>
          <cell r="C1255" t="str">
            <v>其他矿山安全支出★</v>
          </cell>
        </row>
        <row r="1255">
          <cell r="E1255">
            <v>0</v>
          </cell>
          <cell r="F1255">
            <v>0</v>
          </cell>
        </row>
        <row r="1256">
          <cell r="B1256">
            <v>22405</v>
          </cell>
          <cell r="C1256" t="str">
            <v>地震事务</v>
          </cell>
          <cell r="D1256">
            <v>126</v>
          </cell>
          <cell r="E1256">
            <v>125</v>
          </cell>
          <cell r="F1256">
            <v>122</v>
          </cell>
        </row>
        <row r="1257">
          <cell r="B1257">
            <v>2240501</v>
          </cell>
          <cell r="C1257" t="str">
            <v>行政运行</v>
          </cell>
          <cell r="D1257">
            <v>124</v>
          </cell>
          <cell r="E1257">
            <v>123</v>
          </cell>
          <cell r="F1257">
            <v>120</v>
          </cell>
        </row>
        <row r="1258">
          <cell r="B1258">
            <v>2240502</v>
          </cell>
          <cell r="C1258" t="str">
            <v>一般行政管理事务</v>
          </cell>
        </row>
        <row r="1258">
          <cell r="E1258">
            <v>0</v>
          </cell>
          <cell r="F1258">
            <v>0</v>
          </cell>
        </row>
        <row r="1259">
          <cell r="B1259">
            <v>2240503</v>
          </cell>
          <cell r="C1259" t="str">
            <v>机关服务</v>
          </cell>
        </row>
        <row r="1259">
          <cell r="E1259">
            <v>0</v>
          </cell>
          <cell r="F1259">
            <v>0</v>
          </cell>
        </row>
        <row r="1260">
          <cell r="B1260">
            <v>2240504</v>
          </cell>
          <cell r="C1260" t="str">
            <v>地震监测</v>
          </cell>
        </row>
        <row r="1260">
          <cell r="E1260">
            <v>0</v>
          </cell>
          <cell r="F1260">
            <v>0</v>
          </cell>
        </row>
        <row r="1261">
          <cell r="B1261">
            <v>2240505</v>
          </cell>
          <cell r="C1261" t="str">
            <v>地震预测预报</v>
          </cell>
          <cell r="D1261">
            <v>2</v>
          </cell>
          <cell r="E1261">
            <v>2</v>
          </cell>
          <cell r="F1261">
            <v>2</v>
          </cell>
        </row>
        <row r="1262">
          <cell r="B1262">
            <v>2240506</v>
          </cell>
          <cell r="C1262" t="str">
            <v>地震灾害预防</v>
          </cell>
        </row>
        <row r="1262">
          <cell r="E1262">
            <v>0</v>
          </cell>
          <cell r="F1262">
            <v>0</v>
          </cell>
        </row>
        <row r="1263">
          <cell r="B1263">
            <v>2240507</v>
          </cell>
          <cell r="C1263" t="str">
            <v>地震应急救援</v>
          </cell>
        </row>
        <row r="1263">
          <cell r="E1263">
            <v>0</v>
          </cell>
          <cell r="F1263">
            <v>0</v>
          </cell>
        </row>
        <row r="1264">
          <cell r="B1264">
            <v>2240508</v>
          </cell>
          <cell r="C1264" t="str">
            <v>地震环境探察</v>
          </cell>
        </row>
        <row r="1264">
          <cell r="E1264">
            <v>0</v>
          </cell>
          <cell r="F1264">
            <v>0</v>
          </cell>
        </row>
        <row r="1265">
          <cell r="B1265">
            <v>2240509</v>
          </cell>
          <cell r="C1265" t="str">
            <v>防震减灾信息管理</v>
          </cell>
        </row>
        <row r="1265">
          <cell r="E1265">
            <v>0</v>
          </cell>
          <cell r="F1265">
            <v>0</v>
          </cell>
        </row>
        <row r="1266">
          <cell r="B1266">
            <v>2240510</v>
          </cell>
          <cell r="C1266" t="str">
            <v>防震减灾基础管理</v>
          </cell>
        </row>
        <row r="1266">
          <cell r="E1266">
            <v>0</v>
          </cell>
          <cell r="F1266">
            <v>0</v>
          </cell>
        </row>
        <row r="1267">
          <cell r="B1267">
            <v>2240550</v>
          </cell>
          <cell r="C1267" t="str">
            <v>地震事业机构</v>
          </cell>
        </row>
        <row r="1267">
          <cell r="E1267">
            <v>0</v>
          </cell>
          <cell r="F1267">
            <v>0</v>
          </cell>
        </row>
        <row r="1268">
          <cell r="B1268">
            <v>2240599</v>
          </cell>
          <cell r="C1268" t="str">
            <v>其他地震事务支出</v>
          </cell>
        </row>
        <row r="1268">
          <cell r="E1268">
            <v>0</v>
          </cell>
          <cell r="F1268">
            <v>0</v>
          </cell>
        </row>
        <row r="1269">
          <cell r="B1269">
            <v>22406</v>
          </cell>
          <cell r="C1269" t="str">
            <v>自然灾害防治</v>
          </cell>
          <cell r="D1269">
            <v>44</v>
          </cell>
          <cell r="E1269">
            <v>436</v>
          </cell>
          <cell r="F1269">
            <v>384</v>
          </cell>
        </row>
        <row r="1270">
          <cell r="B1270">
            <v>2240601</v>
          </cell>
          <cell r="C1270" t="str">
            <v>地质灾害防治</v>
          </cell>
        </row>
        <row r="1270">
          <cell r="E1270">
            <v>189</v>
          </cell>
          <cell r="F1270">
            <v>142</v>
          </cell>
        </row>
        <row r="1271">
          <cell r="B1271">
            <v>2240602</v>
          </cell>
          <cell r="C1271" t="str">
            <v>森林草原防灾减灾</v>
          </cell>
        </row>
        <row r="1271">
          <cell r="E1271">
            <v>227</v>
          </cell>
          <cell r="F1271">
            <v>227</v>
          </cell>
        </row>
        <row r="1272">
          <cell r="B1272">
            <v>2240699</v>
          </cell>
          <cell r="C1272" t="str">
            <v>其他自然灾害防治支出</v>
          </cell>
        </row>
        <row r="1272">
          <cell r="E1272">
            <v>20</v>
          </cell>
          <cell r="F1272">
            <v>15</v>
          </cell>
        </row>
        <row r="1273">
          <cell r="B1273">
            <v>22407</v>
          </cell>
          <cell r="C1273" t="str">
            <v>自然灾害救灾及恢复重建支出</v>
          </cell>
          <cell r="D1273">
            <v>1</v>
          </cell>
          <cell r="E1273">
            <v>77</v>
          </cell>
          <cell r="F1273">
            <v>83</v>
          </cell>
        </row>
        <row r="1274">
          <cell r="B1274">
            <v>2240703</v>
          </cell>
          <cell r="C1274" t="str">
            <v>自然灾害救灾补助</v>
          </cell>
          <cell r="D1274">
            <v>1</v>
          </cell>
          <cell r="E1274">
            <v>77</v>
          </cell>
          <cell r="F1274">
            <v>83</v>
          </cell>
        </row>
        <row r="1275">
          <cell r="B1275">
            <v>2240704</v>
          </cell>
          <cell r="C1275" t="str">
            <v>自然灾害灾后重建补助</v>
          </cell>
        </row>
        <row r="1275">
          <cell r="E1275">
            <v>0</v>
          </cell>
          <cell r="F1275">
            <v>0</v>
          </cell>
        </row>
        <row r="1276">
          <cell r="B1276">
            <v>2240799</v>
          </cell>
          <cell r="C1276" t="str">
            <v>其他自然灾害救灾及恢复重建支出</v>
          </cell>
        </row>
        <row r="1276">
          <cell r="E1276">
            <v>0</v>
          </cell>
          <cell r="F1276">
            <v>0</v>
          </cell>
        </row>
        <row r="1277">
          <cell r="B1277">
            <v>22499</v>
          </cell>
          <cell r="C1277" t="str">
            <v>其他灾害防治及应急管理支出</v>
          </cell>
          <cell r="D1277">
            <v>22</v>
          </cell>
          <cell r="E1277">
            <v>35</v>
          </cell>
          <cell r="F1277">
            <v>35</v>
          </cell>
        </row>
        <row r="1278">
          <cell r="B1278">
            <v>2249999</v>
          </cell>
          <cell r="C1278" t="str">
            <v>其他灾害防治及应急管理支出</v>
          </cell>
          <cell r="D1278">
            <v>22</v>
          </cell>
          <cell r="E1278">
            <v>35</v>
          </cell>
          <cell r="F1278">
            <v>35</v>
          </cell>
        </row>
        <row r="1279">
          <cell r="B1279">
            <v>227</v>
          </cell>
          <cell r="C1279" t="str">
            <v>二十二、预备费</v>
          </cell>
        </row>
        <row r="1279">
          <cell r="E1279">
            <v>4000</v>
          </cell>
          <cell r="F1279">
            <v>3349</v>
          </cell>
        </row>
        <row r="1280">
          <cell r="B1280">
            <v>232</v>
          </cell>
          <cell r="C1280" t="str">
            <v>二十三、债务付息支出</v>
          </cell>
          <cell r="D1280">
            <v>7079</v>
          </cell>
          <cell r="E1280">
            <v>9200</v>
          </cell>
          <cell r="F1280">
            <v>9163</v>
          </cell>
        </row>
        <row r="1281">
          <cell r="B1281">
            <v>23203</v>
          </cell>
          <cell r="C1281" t="str">
            <v>地方政府一般债务付息支出</v>
          </cell>
          <cell r="D1281">
            <v>7079</v>
          </cell>
          <cell r="E1281">
            <v>9200</v>
          </cell>
          <cell r="F1281">
            <v>9163</v>
          </cell>
        </row>
        <row r="1282">
          <cell r="B1282">
            <v>2320301</v>
          </cell>
          <cell r="C1282" t="str">
            <v>地方政府一般债券付息支出</v>
          </cell>
          <cell r="D1282">
            <v>7079</v>
          </cell>
          <cell r="E1282">
            <v>9200</v>
          </cell>
          <cell r="F1282">
            <v>9163</v>
          </cell>
        </row>
        <row r="1283">
          <cell r="B1283">
            <v>2320302</v>
          </cell>
          <cell r="C1283" t="str">
            <v>地方政府向外国政府借款付息支出</v>
          </cell>
        </row>
        <row r="1283">
          <cell r="E1283">
            <v>0</v>
          </cell>
          <cell r="F1283">
            <v>0</v>
          </cell>
        </row>
        <row r="1284">
          <cell r="B1284">
            <v>2320303</v>
          </cell>
          <cell r="C1284" t="str">
            <v>地方政府向国际组织借款付息支出</v>
          </cell>
        </row>
        <row r="1284">
          <cell r="E1284">
            <v>0</v>
          </cell>
          <cell r="F1284">
            <v>0</v>
          </cell>
        </row>
        <row r="1285">
          <cell r="B1285">
            <v>2320399</v>
          </cell>
          <cell r="C1285" t="str">
            <v>地方政府其他一般债务付息支出★</v>
          </cell>
        </row>
        <row r="1285">
          <cell r="E1285">
            <v>0</v>
          </cell>
          <cell r="F1285">
            <v>0</v>
          </cell>
        </row>
        <row r="1286">
          <cell r="B1286">
            <v>233</v>
          </cell>
          <cell r="C1286" t="str">
            <v>二十四、债务发行费用支出</v>
          </cell>
          <cell r="D1286">
            <v>91</v>
          </cell>
          <cell r="E1286">
            <v>28</v>
          </cell>
          <cell r="F1286">
            <v>28</v>
          </cell>
        </row>
        <row r="1287">
          <cell r="B1287">
            <v>23303</v>
          </cell>
          <cell r="C1287" t="str">
            <v>地方政府一般债务发行费用支出</v>
          </cell>
          <cell r="D1287">
            <v>91</v>
          </cell>
          <cell r="E1287">
            <v>28</v>
          </cell>
          <cell r="F1287">
            <v>28</v>
          </cell>
        </row>
        <row r="1288">
          <cell r="B1288">
            <v>229</v>
          </cell>
          <cell r="C1288" t="str">
            <v>二十五、其他支出</v>
          </cell>
          <cell r="D1288">
            <v>462</v>
          </cell>
          <cell r="E1288">
            <v>4840</v>
          </cell>
          <cell r="F1288">
            <v>2058</v>
          </cell>
        </row>
        <row r="1289">
          <cell r="B1289">
            <v>22902</v>
          </cell>
          <cell r="C1289" t="str">
            <v>年初预留</v>
          </cell>
        </row>
        <row r="1289">
          <cell r="E1289">
            <v>4750</v>
          </cell>
          <cell r="F1289">
            <v>2058</v>
          </cell>
        </row>
        <row r="1290">
          <cell r="B1290">
            <v>22999</v>
          </cell>
          <cell r="C1290" t="str">
            <v>其他支出</v>
          </cell>
          <cell r="D1290">
            <v>462</v>
          </cell>
          <cell r="E1290">
            <v>90</v>
          </cell>
          <cell r="F1290">
            <v>0</v>
          </cell>
        </row>
        <row r="1292">
          <cell r="C1292" t="str">
            <v>全市一般公共预算支出</v>
          </cell>
          <cell r="D1292">
            <v>234349</v>
          </cell>
          <cell r="E1292">
            <v>241379</v>
          </cell>
          <cell r="F1292">
            <v>220100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_x005f_x0000__x005f_x0000__x005f_x0000__x005f_x0000__x0"/>
      <sheetName val="_x005f_x005f_x005f_x0000__x005f_x005f_x005f_x0000__x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sheetData sheetId="1"/>
      <sheetData sheetId="2"/>
      <sheetData sheetId="3"/>
      <sheetData sheetId="4"/>
      <sheetData sheetId="5"/>
      <sheetData sheetId="6"/>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 val="_x005f_x0000__x005f_x0000__x005f_x0000__x005f_x0000__x0"/>
      <sheetName val="_x005f_x005f_x005f_x0000__x005f_x005f_x005f_x0000__x005"/>
      <sheetName val="_x005f_x005f_x005f_x005f_x005f_x005f_x005f_x0000__x005f"/>
      <sheetName val="_x005f_x005f_x005f_x005f_x005f_x005f_x005f_x005f_x005f_x005f_"/>
      <sheetName val="_x005f_x005f_x005f_x005f_x005f_x005f_x005f_x005f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_x005f_x0000__x005f_x0000__x005f_x0000__x005f_x0000__x0"/>
      <sheetName val="_x005f_x005f_x005f_x0000__x005f_x005f_x005f_x0000__x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sheetData sheetId="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sheetData sheetId="1"/>
      <sheetData sheetId="2"/>
      <sheetData sheetId="3"/>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sheetData sheetId="1"/>
      <sheetData sheetId="2"/>
      <sheetData sheetId="3"/>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sheetData sheetId="1"/>
      <sheetData sheetId="2"/>
      <sheetData sheetId="3"/>
      <sheetData sheetId="4"/>
      <sheetData sheetId="5"/>
      <sheetData sheetId="6"/>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s>
    <sheetDataSet>
      <sheetData sheetId="0" refreshError="1"/>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Define"/>
      <sheetName val="事业发展"/>
      <sheetName val="C01-1"/>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PKx"/>
      <sheetName val="C01-1"/>
      <sheetName val="P1012001"/>
      <sheetName val="表二"/>
      <sheetName val="表五"/>
      <sheetName val="2012.2.2 (整合)"/>
      <sheetName val="2012.2.2"/>
      <sheetName val="全市结转"/>
      <sheetName val="提前告知数"/>
      <sheetName val="2012年财力"/>
      <sheetName val="类型"/>
      <sheetName val="人民银行"/>
      <sheetName val="中央"/>
      <sheetName val="2007"/>
      <sheetName val="#REF"/>
      <sheetName val="四月份月报"/>
      <sheetName val="单位编码"/>
      <sheetName val="DDETABLE "/>
      <sheetName val="mmm"/>
      <sheetName val="Sheet2"/>
      <sheetName val="下拉选项"/>
      <sheetName val="经费权重"/>
      <sheetName val="人员支出"/>
      <sheetName val="Financ. Overview"/>
      <sheetName val="Toolbox"/>
      <sheetName val="表十六"/>
      <sheetName val="国家"/>
      <sheetName val="区02表"/>
      <sheetName val="区03-1表"/>
      <sheetName val="项目类型"/>
      <sheetName val="参数表"/>
      <sheetName val="区划对应表"/>
      <sheetName val="Sheet1"/>
      <sheetName val="01北京市"/>
      <sheetName val="2009"/>
      <sheetName val="公路里程"/>
      <sheetName val="地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表4"/>
      <sheetName val="表5"/>
      <sheetName val="表6"/>
      <sheetName val="项目类型"/>
      <sheetName val="P1012001"/>
      <sheetName val="SW-T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P1012001"/>
      <sheetName val="PKx"/>
      <sheetName val="2007"/>
      <sheetName val="差异系数"/>
      <sheetName val="data"/>
      <sheetName val="C01-1"/>
      <sheetName val="1-4余额表"/>
      <sheetName val="人民银行"/>
      <sheetName val="参数表"/>
      <sheetName val="分县数据"/>
      <sheetName val="项目类型"/>
      <sheetName val="Main"/>
      <sheetName val="区划对应表"/>
      <sheetName val="中央"/>
      <sheetName val="四月份月报"/>
      <sheetName val="XL4Poppy"/>
      <sheetName val="2009"/>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Sheet3"/>
      <sheetName val="各年度收费、罚没、专项收入.xls_Sheet3"/>
      <sheetName val="区划对应表"/>
      <sheetName val="1-4余额表"/>
      <sheetName val="表二"/>
      <sheetName val="表五"/>
      <sheetName val="2012.2.2 (整合)"/>
      <sheetName val="2012.2.2"/>
      <sheetName val="全市结转"/>
      <sheetName val="提前告知数"/>
      <sheetName val="总人口"/>
      <sheetName val="基础编码"/>
      <sheetName val="省本级收入预计"/>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一般预算收入"/>
      <sheetName val="Financ. Overview"/>
      <sheetName val="Toolbox"/>
      <sheetName val="Main"/>
      <sheetName val="_ESList"/>
      <sheetName val="表二 汇总表（业务处填）"/>
      <sheetName val="KKKKKKKK"/>
      <sheetName val="农业人口"/>
      <sheetName val="Open"/>
      <sheetName val="事业发展"/>
      <sheetName val="差异系数"/>
      <sheetName val="data"/>
      <sheetName val="公检法司编制"/>
      <sheetName val="行政编制"/>
      <sheetName val="人民银行"/>
      <sheetName val="2009"/>
      <sheetName val="GDP"/>
      <sheetName val="本年收入合计"/>
      <sheetName val="财政部和发改委范围"/>
      <sheetName val="POWER ASSUMPTIONS"/>
      <sheetName val="2007"/>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DB"/>
      <sheetName val="中小学生"/>
      <sheetName val="经费权重"/>
      <sheetName val="结余结转"/>
      <sheetName val="L24"/>
      <sheetName val="#REF!"/>
      <sheetName val="G.1R-Shou COP Gf"/>
      <sheetName val="2002年一般预算收入"/>
      <sheetName val="村级支出"/>
      <sheetName val="Sheet1"/>
      <sheetName val="D011H403"/>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951017792291"/>
  </sheetPr>
  <dimension ref="A1:E8"/>
  <sheetViews>
    <sheetView view="pageBreakPreview" zoomScale="85" zoomScaleNormal="85" topLeftCell="A3" workbookViewId="0">
      <selection activeCell="N5" sqref="N5"/>
    </sheetView>
  </sheetViews>
  <sheetFormatPr defaultColWidth="9" defaultRowHeight="15.75" outlineLevelRow="7" outlineLevelCol="4"/>
  <cols>
    <col min="1" max="1" width="3.87610619469027" style="691" customWidth="1"/>
    <col min="2" max="2" width="65.3716814159292" style="691" customWidth="1"/>
    <col min="3" max="3" width="14.7610619469027" style="691" customWidth="1"/>
    <col min="4" max="4" width="74" style="691" customWidth="1"/>
    <col min="5" max="16384" width="9" style="691"/>
  </cols>
  <sheetData>
    <row r="1" ht="48" customHeight="1" spans="1:3">
      <c r="A1" s="692" t="s">
        <v>0</v>
      </c>
      <c r="B1" s="692"/>
      <c r="C1" s="693" t="s">
        <v>1</v>
      </c>
    </row>
    <row r="2" ht="177" customHeight="1" spans="2:3">
      <c r="B2" s="694"/>
      <c r="C2" s="694"/>
    </row>
    <row r="3" ht="81.95" customHeight="1" spans="2:3">
      <c r="B3" s="695" t="s">
        <v>2</v>
      </c>
      <c r="C3" s="695"/>
    </row>
    <row r="4" s="686" customFormat="1" ht="117" customHeight="1" spans="2:3">
      <c r="B4" s="696" t="str">
        <f>YEAR(B7)-1&amp;"年地方财政预算执行情况和"&amp;YEAR(B7)&amp;"年地方财政预算（草案）"</f>
        <v>2022年地方财政预算执行情况和2023年地方财政预算（草案）</v>
      </c>
      <c r="C4" s="696"/>
    </row>
    <row r="5" ht="284" customHeight="1" spans="2:3">
      <c r="B5" s="697"/>
      <c r="C5" s="697"/>
    </row>
    <row r="6" s="690" customFormat="1" ht="30" customHeight="1" spans="2:3">
      <c r="B6" s="698" t="s">
        <v>3</v>
      </c>
      <c r="C6" s="698"/>
    </row>
    <row r="7" s="690" customFormat="1" ht="32.25" customHeight="1" spans="2:4">
      <c r="B7" s="699">
        <v>44927</v>
      </c>
      <c r="C7" s="699"/>
      <c r="D7" s="700"/>
    </row>
    <row r="8" spans="5:5">
      <c r="E8" s="701"/>
    </row>
  </sheetData>
  <mergeCells count="6">
    <mergeCell ref="A1:B1"/>
    <mergeCell ref="B3:C3"/>
    <mergeCell ref="B4:C4"/>
    <mergeCell ref="B5:C5"/>
    <mergeCell ref="B6:C6"/>
    <mergeCell ref="B7:C7"/>
  </mergeCells>
  <printOptions horizontalCentered="1"/>
  <pageMargins left="0.707638888888889" right="0.707638888888889" top="0.747916666666667" bottom="0.747916666666667" header="0.313888888888889" footer="0.313888888888889"/>
  <pageSetup paperSize="9" scale="91" firstPageNumber="0" orientation="portrait" useFirstPageNumber="1"/>
  <headerFooter alignWithMargins="0"/>
  <rowBreaks count="1" manualBreakCount="1">
    <brk id="7"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H42"/>
  <sheetViews>
    <sheetView showGridLines="0" showZeros="0" view="pageBreakPreview" zoomScale="80" zoomScaleNormal="100" workbookViewId="0">
      <pane ySplit="4" topLeftCell="A5" activePane="bottomLeft" state="frozen"/>
      <selection/>
      <selection pane="bottomLeft" activeCell="F17" sqref="F17"/>
    </sheetView>
  </sheetViews>
  <sheetFormatPr defaultColWidth="9" defaultRowHeight="15.75" outlineLevelCol="7"/>
  <cols>
    <col min="1" max="1" width="18.8761061946903" style="294" customWidth="1"/>
    <col min="2" max="2" width="30.6283185840708" style="294" customWidth="1"/>
    <col min="3" max="5" width="16.7610619469027" style="294" customWidth="1"/>
    <col min="6" max="7" width="15.3716814159292" style="295" customWidth="1"/>
    <col min="8" max="8" width="3.76106194690265" style="294" customWidth="1"/>
    <col min="9" max="16361" width="9" style="294" customWidth="1"/>
    <col min="16362" max="16384" width="9" style="294"/>
  </cols>
  <sheetData>
    <row r="1" s="294" customFormat="1" ht="45" customHeight="1" spans="2:7">
      <c r="B1" s="296" t="str">
        <f>YEAR([118]封面!$B$7)-1&amp;"年澄江市政府性基金预算收入执行情况表"</f>
        <v>2022年澄江市政府性基金预算收入执行情况表</v>
      </c>
      <c r="C1" s="296"/>
      <c r="D1" s="296"/>
      <c r="E1" s="296"/>
      <c r="F1" s="296"/>
      <c r="G1" s="296"/>
    </row>
    <row r="2" s="294" customFormat="1" ht="20.1" customHeight="1" spans="1:7">
      <c r="A2" s="494"/>
      <c r="B2" s="513" t="s">
        <v>1262</v>
      </c>
      <c r="C2" s="497"/>
      <c r="D2" s="497"/>
      <c r="E2" s="297"/>
      <c r="F2" s="295"/>
      <c r="G2" s="638" t="s">
        <v>54</v>
      </c>
    </row>
    <row r="3" s="292" customFormat="1" ht="36" customHeight="1" spans="1:7">
      <c r="A3" s="630" t="s">
        <v>55</v>
      </c>
      <c r="B3" s="499" t="s">
        <v>56</v>
      </c>
      <c r="C3" s="235" t="str">
        <f>YEAR([118]封面!$B$7)-2&amp;"年决算数"</f>
        <v>2021年决算数</v>
      </c>
      <c r="D3" s="235" t="str">
        <f>YEAR([118]封面!$B$7)-1&amp;"年"</f>
        <v>2022年</v>
      </c>
      <c r="E3" s="235"/>
      <c r="F3" s="499" t="s">
        <v>57</v>
      </c>
      <c r="G3" s="499"/>
    </row>
    <row r="4" s="292" customFormat="1" ht="36" customHeight="1" spans="1:8">
      <c r="A4" s="631"/>
      <c r="B4" s="499"/>
      <c r="C4" s="235"/>
      <c r="D4" s="235" t="s">
        <v>58</v>
      </c>
      <c r="E4" s="235" t="s">
        <v>106</v>
      </c>
      <c r="F4" s="235" t="str">
        <f>"比"&amp;YEAR([118]封面!$B$7)-2&amp;"年决算数增长%"</f>
        <v>比2021年决算数增长%</v>
      </c>
      <c r="G4" s="235" t="str">
        <f>"完成"&amp;YEAR([118]封面!$B$7)-1&amp;"年预算数的%"</f>
        <v>完成2022年预算数的%</v>
      </c>
      <c r="H4" s="639"/>
    </row>
    <row r="5" s="292" customFormat="1" ht="36" customHeight="1" spans="1:8">
      <c r="A5" s="305">
        <v>1030102</v>
      </c>
      <c r="B5" s="302" t="s">
        <v>1263</v>
      </c>
      <c r="C5" s="309"/>
      <c r="D5" s="309"/>
      <c r="E5" s="369"/>
      <c r="F5" s="119" t="str">
        <f t="shared" ref="F5:F41" si="0">IF(C5&gt;0,E5/C5-1,"")</f>
        <v/>
      </c>
      <c r="G5" s="119" t="str">
        <f t="shared" ref="G5:G41" si="1">IF(D5&gt;0,E5/D5,"")</f>
        <v/>
      </c>
      <c r="H5" s="640"/>
    </row>
    <row r="6" s="294" customFormat="1" ht="36" customHeight="1" spans="1:8">
      <c r="A6" s="305">
        <v>1030112</v>
      </c>
      <c r="B6" s="302" t="s">
        <v>1264</v>
      </c>
      <c r="C6" s="309"/>
      <c r="D6" s="309"/>
      <c r="E6" s="369"/>
      <c r="F6" s="119" t="str">
        <f t="shared" si="0"/>
        <v/>
      </c>
      <c r="G6" s="119" t="str">
        <f t="shared" si="1"/>
        <v/>
      </c>
      <c r="H6" s="640"/>
    </row>
    <row r="7" s="294" customFormat="1" ht="36" customHeight="1" spans="1:8">
      <c r="A7" s="305">
        <v>1030115</v>
      </c>
      <c r="B7" s="302" t="s">
        <v>1265</v>
      </c>
      <c r="C7" s="309"/>
      <c r="D7" s="309"/>
      <c r="E7" s="369"/>
      <c r="F7" s="119" t="str">
        <f t="shared" si="0"/>
        <v/>
      </c>
      <c r="G7" s="119" t="str">
        <f t="shared" si="1"/>
        <v/>
      </c>
      <c r="H7" s="640"/>
    </row>
    <row r="8" s="294" customFormat="1" ht="36" customHeight="1" spans="1:8">
      <c r="A8" s="305">
        <v>1030129</v>
      </c>
      <c r="B8" s="302" t="s">
        <v>1266</v>
      </c>
      <c r="C8" s="309"/>
      <c r="D8" s="309"/>
      <c r="E8" s="369"/>
      <c r="F8" s="119" t="str">
        <f t="shared" si="0"/>
        <v/>
      </c>
      <c r="G8" s="119" t="str">
        <f t="shared" si="1"/>
        <v/>
      </c>
      <c r="H8" s="640"/>
    </row>
    <row r="9" s="294" customFormat="1" ht="36" customHeight="1" spans="1:8">
      <c r="A9" s="305">
        <v>1030146</v>
      </c>
      <c r="B9" s="302" t="s">
        <v>1267</v>
      </c>
      <c r="C9" s="309"/>
      <c r="D9" s="309"/>
      <c r="E9" s="369"/>
      <c r="F9" s="119" t="str">
        <f t="shared" si="0"/>
        <v/>
      </c>
      <c r="G9" s="119" t="str">
        <f t="shared" si="1"/>
        <v/>
      </c>
      <c r="H9" s="640"/>
    </row>
    <row r="10" s="294" customFormat="1" ht="36" customHeight="1" spans="1:8">
      <c r="A10" s="305">
        <v>1030147</v>
      </c>
      <c r="B10" s="302" t="s">
        <v>1268</v>
      </c>
      <c r="C10" s="309"/>
      <c r="D10" s="309"/>
      <c r="E10" s="367"/>
      <c r="F10" s="119" t="str">
        <f t="shared" si="0"/>
        <v/>
      </c>
      <c r="G10" s="119" t="str">
        <f t="shared" si="1"/>
        <v/>
      </c>
      <c r="H10" s="640"/>
    </row>
    <row r="11" s="294" customFormat="1" ht="36" customHeight="1" spans="1:8">
      <c r="A11" s="305">
        <v>1030148</v>
      </c>
      <c r="B11" s="302" t="s">
        <v>1269</v>
      </c>
      <c r="C11" s="309">
        <v>310401</v>
      </c>
      <c r="D11" s="309">
        <f>SUM(D12:D16)</f>
        <v>352145</v>
      </c>
      <c r="E11" s="309">
        <f>SUM(E12:E16)</f>
        <v>58952</v>
      </c>
      <c r="F11" s="119">
        <f t="shared" si="0"/>
        <v>-0.81</v>
      </c>
      <c r="G11" s="119">
        <f t="shared" si="1"/>
        <v>0.167</v>
      </c>
      <c r="H11" s="640"/>
    </row>
    <row r="12" s="294" customFormat="1" ht="36" customHeight="1" spans="1:8">
      <c r="A12" s="305">
        <v>103014801</v>
      </c>
      <c r="B12" s="348" t="s">
        <v>1270</v>
      </c>
      <c r="C12" s="313">
        <v>302028</v>
      </c>
      <c r="D12" s="313">
        <v>352145</v>
      </c>
      <c r="E12" s="367">
        <v>54634</v>
      </c>
      <c r="F12" s="123">
        <f t="shared" si="0"/>
        <v>-0.819</v>
      </c>
      <c r="G12" s="123">
        <f t="shared" si="1"/>
        <v>0.155</v>
      </c>
      <c r="H12" s="640"/>
    </row>
    <row r="13" s="294" customFormat="1" ht="36" customHeight="1" spans="1:8">
      <c r="A13" s="305">
        <v>103014802</v>
      </c>
      <c r="B13" s="348" t="s">
        <v>1271</v>
      </c>
      <c r="C13" s="313">
        <v>2034</v>
      </c>
      <c r="D13" s="313"/>
      <c r="E13" s="367">
        <v>4143</v>
      </c>
      <c r="F13" s="123">
        <f t="shared" si="0"/>
        <v>1.037</v>
      </c>
      <c r="G13" s="123" t="str">
        <f t="shared" si="1"/>
        <v/>
      </c>
      <c r="H13" s="640"/>
    </row>
    <row r="14" s="294" customFormat="1" ht="36" customHeight="1" spans="1:8">
      <c r="A14" s="305">
        <v>103014803</v>
      </c>
      <c r="B14" s="348" t="s">
        <v>1272</v>
      </c>
      <c r="C14" s="313">
        <v>6480</v>
      </c>
      <c r="D14" s="313"/>
      <c r="E14" s="367">
        <v>447</v>
      </c>
      <c r="F14" s="123">
        <f t="shared" si="0"/>
        <v>-0.931</v>
      </c>
      <c r="G14" s="123" t="str">
        <f t="shared" si="1"/>
        <v/>
      </c>
      <c r="H14" s="640"/>
    </row>
    <row r="15" s="294" customFormat="1" ht="36" customHeight="1" spans="1:8">
      <c r="A15" s="305">
        <v>103014898</v>
      </c>
      <c r="B15" s="348" t="s">
        <v>1273</v>
      </c>
      <c r="C15" s="313">
        <v>-141</v>
      </c>
      <c r="D15" s="313"/>
      <c r="E15" s="367">
        <v>-272</v>
      </c>
      <c r="F15" s="119" t="str">
        <f t="shared" si="0"/>
        <v/>
      </c>
      <c r="G15" s="119" t="str">
        <f t="shared" si="1"/>
        <v/>
      </c>
      <c r="H15" s="640"/>
    </row>
    <row r="16" s="294" customFormat="1" ht="36" customHeight="1" spans="1:8">
      <c r="A16" s="305">
        <v>103014899</v>
      </c>
      <c r="B16" s="348" t="s">
        <v>1274</v>
      </c>
      <c r="C16" s="313"/>
      <c r="D16" s="313"/>
      <c r="E16" s="369">
        <f>SUM(E17:E18)</f>
        <v>0</v>
      </c>
      <c r="F16" s="119" t="str">
        <f t="shared" si="0"/>
        <v/>
      </c>
      <c r="G16" s="119" t="str">
        <f t="shared" si="1"/>
        <v/>
      </c>
      <c r="H16" s="640"/>
    </row>
    <row r="17" s="294" customFormat="1" ht="36" customHeight="1" spans="1:8">
      <c r="A17" s="350">
        <v>1030150</v>
      </c>
      <c r="B17" s="236" t="s">
        <v>1275</v>
      </c>
      <c r="C17" s="309"/>
      <c r="D17" s="309"/>
      <c r="E17" s="367"/>
      <c r="F17" s="119" t="str">
        <f t="shared" si="0"/>
        <v/>
      </c>
      <c r="G17" s="119" t="str">
        <f t="shared" si="1"/>
        <v/>
      </c>
      <c r="H17" s="640"/>
    </row>
    <row r="18" s="294" customFormat="1" ht="36" customHeight="1" spans="1:8">
      <c r="A18" s="350">
        <v>1030155</v>
      </c>
      <c r="B18" s="236" t="s">
        <v>1276</v>
      </c>
      <c r="C18" s="309">
        <f>SUM(C19:C20)</f>
        <v>0</v>
      </c>
      <c r="D18" s="309">
        <f>SUM(D19:D20)</f>
        <v>0</v>
      </c>
      <c r="E18" s="309">
        <f>SUM(E19:E20)</f>
        <v>0</v>
      </c>
      <c r="F18" s="119" t="str">
        <f t="shared" si="0"/>
        <v/>
      </c>
      <c r="G18" s="119" t="str">
        <f t="shared" si="1"/>
        <v/>
      </c>
      <c r="H18" s="640"/>
    </row>
    <row r="19" s="294" customFormat="1" ht="36" customHeight="1" spans="1:8">
      <c r="A19" s="350">
        <v>103015501</v>
      </c>
      <c r="B19" s="348" t="s">
        <v>1277</v>
      </c>
      <c r="C19" s="313"/>
      <c r="D19" s="313"/>
      <c r="E19" s="369"/>
      <c r="F19" s="119" t="str">
        <f t="shared" si="0"/>
        <v/>
      </c>
      <c r="G19" s="119" t="str">
        <f t="shared" si="1"/>
        <v/>
      </c>
      <c r="H19" s="640"/>
    </row>
    <row r="20" s="294" customFormat="1" ht="36" customHeight="1" spans="1:8">
      <c r="A20" s="350">
        <v>103015502</v>
      </c>
      <c r="B20" s="348" t="s">
        <v>1278</v>
      </c>
      <c r="C20" s="313"/>
      <c r="D20" s="313"/>
      <c r="E20" s="369"/>
      <c r="F20" s="119" t="str">
        <f t="shared" si="0"/>
        <v/>
      </c>
      <c r="G20" s="119" t="str">
        <f t="shared" si="1"/>
        <v/>
      </c>
      <c r="H20" s="640"/>
    </row>
    <row r="21" s="294" customFormat="1" ht="36" customHeight="1" spans="1:8">
      <c r="A21" s="350">
        <v>1030156</v>
      </c>
      <c r="B21" s="236" t="s">
        <v>1279</v>
      </c>
      <c r="C21" s="309"/>
      <c r="D21" s="309"/>
      <c r="E21" s="369"/>
      <c r="F21" s="119" t="str">
        <f t="shared" si="0"/>
        <v/>
      </c>
      <c r="G21" s="119" t="str">
        <f t="shared" si="1"/>
        <v/>
      </c>
      <c r="H21" s="640"/>
    </row>
    <row r="22" s="294" customFormat="1" ht="36" customHeight="1" spans="1:8">
      <c r="A22" s="350">
        <v>1030157</v>
      </c>
      <c r="B22" s="236" t="s">
        <v>1280</v>
      </c>
      <c r="C22" s="309"/>
      <c r="D22" s="309"/>
      <c r="E22" s="369"/>
      <c r="F22" s="119" t="str">
        <f t="shared" si="0"/>
        <v/>
      </c>
      <c r="G22" s="119" t="str">
        <f t="shared" si="1"/>
        <v/>
      </c>
      <c r="H22" s="640"/>
    </row>
    <row r="23" s="294" customFormat="1" ht="36" customHeight="1" spans="1:8">
      <c r="A23" s="350">
        <v>1030158</v>
      </c>
      <c r="B23" s="236" t="s">
        <v>1281</v>
      </c>
      <c r="C23" s="309"/>
      <c r="D23" s="309"/>
      <c r="E23" s="369"/>
      <c r="F23" s="119" t="str">
        <f t="shared" si="0"/>
        <v/>
      </c>
      <c r="G23" s="119" t="str">
        <f t="shared" si="1"/>
        <v/>
      </c>
      <c r="H23" s="640"/>
    </row>
    <row r="24" s="294" customFormat="1" ht="36" customHeight="1" spans="1:8">
      <c r="A24" s="305">
        <v>1030159</v>
      </c>
      <c r="B24" s="302" t="s">
        <v>1282</v>
      </c>
      <c r="C24" s="309"/>
      <c r="D24" s="309"/>
      <c r="E24" s="369"/>
      <c r="F24" s="119" t="str">
        <f t="shared" si="0"/>
        <v/>
      </c>
      <c r="G24" s="119" t="str">
        <f t="shared" si="1"/>
        <v/>
      </c>
      <c r="H24" s="640"/>
    </row>
    <row r="25" s="294" customFormat="1" ht="36" customHeight="1" spans="1:8">
      <c r="A25" s="305">
        <v>1030178</v>
      </c>
      <c r="B25" s="302" t="s">
        <v>1283</v>
      </c>
      <c r="C25" s="309">
        <v>530</v>
      </c>
      <c r="D25" s="309">
        <v>1081</v>
      </c>
      <c r="E25" s="369">
        <f>57+428</f>
        <v>485</v>
      </c>
      <c r="F25" s="119">
        <f t="shared" si="0"/>
        <v>-0.085</v>
      </c>
      <c r="G25" s="119">
        <f t="shared" si="1"/>
        <v>0.449</v>
      </c>
      <c r="H25" s="640"/>
    </row>
    <row r="26" s="294" customFormat="1" ht="36" customHeight="1" spans="1:8">
      <c r="A26" s="305">
        <v>1030180</v>
      </c>
      <c r="B26" s="302" t="s">
        <v>1284</v>
      </c>
      <c r="C26" s="309"/>
      <c r="D26" s="309"/>
      <c r="E26" s="369"/>
      <c r="F26" s="119" t="str">
        <f t="shared" si="0"/>
        <v/>
      </c>
      <c r="G26" s="119" t="str">
        <f t="shared" si="1"/>
        <v/>
      </c>
      <c r="H26" s="640"/>
    </row>
    <row r="27" s="294" customFormat="1" ht="36" customHeight="1" spans="1:8">
      <c r="A27" s="305">
        <v>1030199</v>
      </c>
      <c r="B27" s="302" t="s">
        <v>1285</v>
      </c>
      <c r="C27" s="309"/>
      <c r="D27" s="309"/>
      <c r="E27" s="528"/>
      <c r="F27" s="119" t="str">
        <f t="shared" si="0"/>
        <v/>
      </c>
      <c r="G27" s="119" t="str">
        <f t="shared" si="1"/>
        <v/>
      </c>
      <c r="H27" s="640"/>
    </row>
    <row r="28" s="294" customFormat="1" ht="36" customHeight="1" spans="1:8">
      <c r="A28" s="305">
        <v>10310</v>
      </c>
      <c r="B28" s="302" t="s">
        <v>1286</v>
      </c>
      <c r="C28" s="309">
        <v>2465</v>
      </c>
      <c r="D28" s="309"/>
      <c r="E28" s="526">
        <v>939</v>
      </c>
      <c r="F28" s="119">
        <f t="shared" si="0"/>
        <v>-0.619</v>
      </c>
      <c r="G28" s="119" t="str">
        <f t="shared" si="1"/>
        <v/>
      </c>
      <c r="H28" s="640"/>
    </row>
    <row r="29" s="294" customFormat="1" ht="36" customHeight="1" spans="1:8">
      <c r="A29" s="310"/>
      <c r="B29" s="319"/>
      <c r="C29" s="313"/>
      <c r="D29" s="313"/>
      <c r="E29" s="526"/>
      <c r="F29" s="119" t="str">
        <f t="shared" si="0"/>
        <v/>
      </c>
      <c r="G29" s="119" t="str">
        <f t="shared" si="1"/>
        <v/>
      </c>
      <c r="H29" s="640"/>
    </row>
    <row r="30" s="294" customFormat="1" ht="36" customHeight="1" spans="1:8">
      <c r="A30" s="321"/>
      <c r="B30" s="322" t="s">
        <v>1287</v>
      </c>
      <c r="C30" s="309">
        <f>SUM(C5,C6,C7,C8,C9,C10,C11,C17,C18,C21,C22,C23,C24,C25,C26,C27,C28)</f>
        <v>313396</v>
      </c>
      <c r="D30" s="309">
        <f>SUM(D5,D6,D7,D8,D9,D10,D11,D17,D18,D21,D22,D23,D24,D25,D26,D27,D28)</f>
        <v>353226</v>
      </c>
      <c r="E30" s="309">
        <f>SUM(E5,E6,E7,E8,E9,E10,E11,E17,E18,E21,E22,E23,E24,E25,E26,E27,E28)</f>
        <v>60376</v>
      </c>
      <c r="F30" s="119">
        <f t="shared" si="0"/>
        <v>-0.807</v>
      </c>
      <c r="G30" s="119">
        <f t="shared" si="1"/>
        <v>0.171</v>
      </c>
      <c r="H30" s="640"/>
    </row>
    <row r="31" s="294" customFormat="1" ht="36" customHeight="1" spans="1:8">
      <c r="A31" s="377">
        <v>105</v>
      </c>
      <c r="B31" s="332" t="s">
        <v>1288</v>
      </c>
      <c r="C31" s="309">
        <f>SUM(C32,C36)</f>
        <v>214560</v>
      </c>
      <c r="D31" s="309">
        <f>SUM(D32,D36)</f>
        <v>0</v>
      </c>
      <c r="E31" s="309">
        <f>SUM(E32,E36)</f>
        <v>20500</v>
      </c>
      <c r="F31" s="119">
        <f t="shared" si="0"/>
        <v>-0.904</v>
      </c>
      <c r="G31" s="119" t="str">
        <f t="shared" si="1"/>
        <v/>
      </c>
      <c r="H31" s="640"/>
    </row>
    <row r="32" s="294" customFormat="1" ht="36" customHeight="1" spans="1:8">
      <c r="A32" s="377"/>
      <c r="B32" s="641" t="s">
        <v>1289</v>
      </c>
      <c r="C32" s="313">
        <f>SUM(C33:C35)</f>
        <v>214560</v>
      </c>
      <c r="D32" s="313">
        <f>SUM(D33:D35)</f>
        <v>0</v>
      </c>
      <c r="E32" s="313">
        <f>SUM(E33:E35)</f>
        <v>20500</v>
      </c>
      <c r="F32" s="123">
        <f t="shared" si="0"/>
        <v>-0.904</v>
      </c>
      <c r="G32" s="119" t="str">
        <f t="shared" si="1"/>
        <v/>
      </c>
      <c r="H32" s="640"/>
    </row>
    <row r="33" s="294" customFormat="1" ht="36" customHeight="1" spans="1:8">
      <c r="A33" s="377"/>
      <c r="B33" s="325" t="s">
        <v>1290</v>
      </c>
      <c r="C33" s="313">
        <v>146600</v>
      </c>
      <c r="D33" s="313"/>
      <c r="E33" s="313">
        <v>10200</v>
      </c>
      <c r="F33" s="123">
        <f t="shared" si="0"/>
        <v>-0.93</v>
      </c>
      <c r="G33" s="119" t="str">
        <f t="shared" si="1"/>
        <v/>
      </c>
      <c r="H33" s="640"/>
    </row>
    <row r="34" s="294" customFormat="1" ht="36" customHeight="1" spans="1:8">
      <c r="A34" s="377"/>
      <c r="B34" s="325" t="s">
        <v>1291</v>
      </c>
      <c r="C34" s="313">
        <v>67960</v>
      </c>
      <c r="D34" s="313"/>
      <c r="E34" s="313">
        <v>10300</v>
      </c>
      <c r="F34" s="123">
        <f t="shared" si="0"/>
        <v>-0.848</v>
      </c>
      <c r="G34" s="119" t="str">
        <f t="shared" si="1"/>
        <v/>
      </c>
      <c r="H34" s="640"/>
    </row>
    <row r="35" s="294" customFormat="1" ht="36" customHeight="1" spans="1:8">
      <c r="A35" s="377"/>
      <c r="B35" s="325" t="s">
        <v>1292</v>
      </c>
      <c r="C35" s="313"/>
      <c r="D35" s="309"/>
      <c r="E35" s="528"/>
      <c r="F35" s="119" t="str">
        <f t="shared" si="0"/>
        <v/>
      </c>
      <c r="G35" s="119" t="str">
        <f t="shared" si="1"/>
        <v/>
      </c>
      <c r="H35" s="640"/>
    </row>
    <row r="36" s="294" customFormat="1" ht="36" customHeight="1" spans="1:8">
      <c r="A36" s="377"/>
      <c r="B36" s="641" t="s">
        <v>1293</v>
      </c>
      <c r="C36" s="313"/>
      <c r="D36" s="309"/>
      <c r="E36" s="528"/>
      <c r="F36" s="119" t="str">
        <f t="shared" si="0"/>
        <v/>
      </c>
      <c r="G36" s="119" t="str">
        <f t="shared" si="1"/>
        <v/>
      </c>
      <c r="H36" s="640"/>
    </row>
    <row r="37" s="294" customFormat="1" ht="36" customHeight="1" spans="1:8">
      <c r="A37" s="377">
        <v>110</v>
      </c>
      <c r="B37" s="332" t="s">
        <v>97</v>
      </c>
      <c r="C37" s="309">
        <f>SUM(C38,C39:C40)</f>
        <v>1431</v>
      </c>
      <c r="D37" s="309">
        <f>SUM(D38,D39:D40)</f>
        <v>2310</v>
      </c>
      <c r="E37" s="309">
        <f>SUM(E38,E39:E40)</f>
        <v>7610</v>
      </c>
      <c r="F37" s="119">
        <f t="shared" si="0"/>
        <v>4.318</v>
      </c>
      <c r="G37" s="119">
        <f t="shared" si="1"/>
        <v>3.294</v>
      </c>
      <c r="H37" s="640"/>
    </row>
    <row r="38" s="294" customFormat="1" ht="36" customHeight="1" spans="1:8">
      <c r="A38" s="377">
        <v>11004</v>
      </c>
      <c r="B38" s="325" t="s">
        <v>1294</v>
      </c>
      <c r="C38" s="528">
        <v>910</v>
      </c>
      <c r="D38" s="528">
        <v>965</v>
      </c>
      <c r="E38" s="528">
        <v>6265</v>
      </c>
      <c r="F38" s="123">
        <f t="shared" si="0"/>
        <v>5.885</v>
      </c>
      <c r="G38" s="119">
        <f t="shared" si="1"/>
        <v>6.492</v>
      </c>
      <c r="H38" s="640"/>
    </row>
    <row r="39" s="294" customFormat="1" ht="36" customHeight="1" spans="1:8">
      <c r="A39" s="357">
        <v>11008</v>
      </c>
      <c r="B39" s="325" t="s">
        <v>101</v>
      </c>
      <c r="C39" s="367">
        <v>521</v>
      </c>
      <c r="D39" s="367">
        <v>1345</v>
      </c>
      <c r="E39" s="642">
        <v>1345</v>
      </c>
      <c r="F39" s="123">
        <f t="shared" si="0"/>
        <v>1.582</v>
      </c>
      <c r="G39" s="119">
        <f t="shared" si="1"/>
        <v>1</v>
      </c>
      <c r="H39" s="640"/>
    </row>
    <row r="40" s="294" customFormat="1" ht="36" customHeight="1" spans="1:8">
      <c r="A40" s="357">
        <v>11009</v>
      </c>
      <c r="B40" s="325" t="s">
        <v>102</v>
      </c>
      <c r="C40" s="367"/>
      <c r="D40" s="367"/>
      <c r="E40" s="528"/>
      <c r="F40" s="119" t="str">
        <f t="shared" si="0"/>
        <v/>
      </c>
      <c r="G40" s="119" t="str">
        <f t="shared" si="1"/>
        <v/>
      </c>
      <c r="H40" s="640"/>
    </row>
    <row r="41" s="294" customFormat="1" ht="36" customHeight="1" spans="1:8">
      <c r="A41" s="643"/>
      <c r="B41" s="644" t="s">
        <v>105</v>
      </c>
      <c r="C41" s="369">
        <f>SUM(C30:C31,C37)</f>
        <v>529387</v>
      </c>
      <c r="D41" s="369">
        <f>SUM(D30:D31,D37)</f>
        <v>355536</v>
      </c>
      <c r="E41" s="369">
        <f>SUM(E30:E31,E37)</f>
        <v>88486</v>
      </c>
      <c r="F41" s="119">
        <f t="shared" si="0"/>
        <v>-0.833</v>
      </c>
      <c r="G41" s="119">
        <f t="shared" si="1"/>
        <v>0.249</v>
      </c>
      <c r="H41" s="640"/>
    </row>
    <row r="42" s="294" customFormat="1" ht="29" customHeight="1" spans="3:7">
      <c r="C42" s="373" t="s">
        <v>1295</v>
      </c>
      <c r="D42" s="373" t="s">
        <v>1295</v>
      </c>
      <c r="E42" s="373" t="s">
        <v>1295</v>
      </c>
      <c r="F42" s="295" t="str">
        <f>IF(C28&lt;&gt;0,IF((E28/C28-1)&lt;-30%,"",IF((E28/C28-1)&gt;30%,"",E28/C28-1)),"")</f>
        <v/>
      </c>
      <c r="G42" s="616"/>
    </row>
  </sheetData>
  <autoFilter ref="A4:I42">
    <extLst/>
  </autoFilter>
  <mergeCells count="6">
    <mergeCell ref="B1:G1"/>
    <mergeCell ref="D3:E3"/>
    <mergeCell ref="F3:G3"/>
    <mergeCell ref="A3:A4"/>
    <mergeCell ref="B3:B4"/>
    <mergeCell ref="C3:C4"/>
  </mergeCells>
  <conditionalFormatting sqref="B32">
    <cfRule type="expression" dxfId="1" priority="13" stopIfTrue="1">
      <formula>"len($A:$A)=3"</formula>
    </cfRule>
  </conditionalFormatting>
  <conditionalFormatting sqref="B36">
    <cfRule type="expression" dxfId="1" priority="9" stopIfTrue="1">
      <formula>"len($A:$A)=3"</formula>
    </cfRule>
  </conditionalFormatting>
  <conditionalFormatting sqref="C38">
    <cfRule type="expression" dxfId="1" priority="4" stopIfTrue="1">
      <formula>"len($A:$A)=3"</formula>
    </cfRule>
  </conditionalFormatting>
  <conditionalFormatting sqref="D38">
    <cfRule type="expression" dxfId="1" priority="15" stopIfTrue="1">
      <formula>"len($A:$A)=3"</formula>
    </cfRule>
  </conditionalFormatting>
  <conditionalFormatting sqref="C42">
    <cfRule type="expression" dxfId="1" priority="3" stopIfTrue="1">
      <formula>"len($A:$A)=3"</formula>
    </cfRule>
  </conditionalFormatting>
  <conditionalFormatting sqref="D42">
    <cfRule type="expression" dxfId="1" priority="5" stopIfTrue="1">
      <formula>"len($A:$A)=3"</formula>
    </cfRule>
  </conditionalFormatting>
  <conditionalFormatting sqref="E42">
    <cfRule type="expression" dxfId="1" priority="1" stopIfTrue="1">
      <formula>"len($A:$A)=3"</formula>
    </cfRule>
  </conditionalFormatting>
  <conditionalFormatting sqref="B33:B35">
    <cfRule type="expression" dxfId="1" priority="12" stopIfTrue="1">
      <formula>"len($A:$A)=3"</formula>
    </cfRule>
    <cfRule type="expression" dxfId="1" priority="11" stopIfTrue="1">
      <formula>"len($A:$A)=3"</formula>
    </cfRule>
    <cfRule type="expression" dxfId="1" priority="10" stopIfTrue="1">
      <formula>"len($A:$A)=3"</formula>
    </cfRule>
  </conditionalFormatting>
  <conditionalFormatting sqref="B38:B40">
    <cfRule type="expression" dxfId="1" priority="8" stopIfTrue="1">
      <formula>"len($A:$A)=3"</formula>
    </cfRule>
    <cfRule type="expression" dxfId="1" priority="7" stopIfTrue="1">
      <formula>"len($A:$A)=3"</formula>
    </cfRule>
    <cfRule type="expression" dxfId="1" priority="6" stopIfTrue="1">
      <formula>"len($A:$A)=3"</formula>
    </cfRule>
  </conditionalFormatting>
  <conditionalFormatting sqref="B31 B37">
    <cfRule type="expression" dxfId="1" priority="14" stopIfTrue="1">
      <formula>"len($A:$A)=3"</formula>
    </cfRule>
  </conditionalFormatting>
  <conditionalFormatting sqref="E38 E35:E36">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J277"/>
  <sheetViews>
    <sheetView showGridLines="0" showZeros="0" view="pageBreakPreview" zoomScale="80" zoomScaleNormal="100" workbookViewId="0">
      <pane ySplit="4" topLeftCell="A253" activePane="bottomLeft" state="frozen"/>
      <selection/>
      <selection pane="bottomLeft" activeCell="F243" sqref="F5:F243"/>
    </sheetView>
  </sheetViews>
  <sheetFormatPr defaultColWidth="9" defaultRowHeight="15.75"/>
  <cols>
    <col min="1" max="1" width="9" style="294"/>
    <col min="2" max="2" width="12.6283185840708" style="294" customWidth="1"/>
    <col min="3" max="3" width="30.6283185840708" style="294" customWidth="1"/>
    <col min="4" max="6" width="16.7610619469027" style="294" customWidth="1"/>
    <col min="7" max="8" width="15.1238938053097" style="295" customWidth="1"/>
    <col min="9" max="9" width="3.76106194690265" style="629" customWidth="1"/>
    <col min="10" max="10" width="9.25663716814159" style="294"/>
    <col min="11" max="16384" width="9" style="294"/>
  </cols>
  <sheetData>
    <row r="1" s="294" customFormat="1" ht="45" customHeight="1" spans="3:9">
      <c r="C1" s="296" t="str">
        <f>YEAR([118]封面!$B$7)-1&amp;"年澄江市政府性基金预算支出执行情况表"</f>
        <v>2022年澄江市政府性基金预算支出执行情况表</v>
      </c>
      <c r="D1" s="296"/>
      <c r="E1" s="296"/>
      <c r="F1" s="296"/>
      <c r="G1" s="296"/>
      <c r="H1" s="296"/>
      <c r="I1" s="629"/>
    </row>
    <row r="2" s="294" customFormat="1" ht="20.1" customHeight="1" spans="2:9">
      <c r="B2" s="494"/>
      <c r="C2" s="514" t="s">
        <v>1296</v>
      </c>
      <c r="D2" s="613"/>
      <c r="E2" s="613"/>
      <c r="F2" s="297"/>
      <c r="G2" s="295"/>
      <c r="H2" s="298" t="s">
        <v>54</v>
      </c>
      <c r="I2" s="629"/>
    </row>
    <row r="3" s="292" customFormat="1" ht="36" customHeight="1" spans="2:8">
      <c r="B3" s="630" t="s">
        <v>55</v>
      </c>
      <c r="C3" s="499" t="s">
        <v>56</v>
      </c>
      <c r="D3" s="235" t="str">
        <f>YEAR([118]封面!$B$7)-2&amp;"年决算数"</f>
        <v>2021年决算数</v>
      </c>
      <c r="E3" s="235" t="str">
        <f>YEAR([118]封面!$B$7)-1&amp;"年"</f>
        <v>2022年</v>
      </c>
      <c r="F3" s="235"/>
      <c r="G3" s="499" t="s">
        <v>57</v>
      </c>
      <c r="H3" s="499"/>
    </row>
    <row r="4" s="292" customFormat="1" ht="36" customHeight="1" spans="2:9">
      <c r="B4" s="631"/>
      <c r="C4" s="499"/>
      <c r="D4" s="235"/>
      <c r="E4" s="235" t="s">
        <v>58</v>
      </c>
      <c r="F4" s="235" t="s">
        <v>106</v>
      </c>
      <c r="G4" s="235" t="str">
        <f>"比"&amp;YEAR([118]封面!$B$7)-2&amp;"年决算数增长%"</f>
        <v>比2021年决算数增长%</v>
      </c>
      <c r="H4" s="235" t="str">
        <f>"完成"&amp;YEAR([118]封面!$B$7)-1&amp;"年预算数的%"</f>
        <v>完成2022年预算数的%</v>
      </c>
      <c r="I4" s="632"/>
    </row>
    <row r="5" s="293" customFormat="1" ht="38" customHeight="1" spans="1:10">
      <c r="A5" s="293">
        <f t="shared" ref="A5:A68" si="0">LEN(B5)</f>
        <v>3</v>
      </c>
      <c r="B5" s="308">
        <v>207</v>
      </c>
      <c r="C5" s="302" t="s">
        <v>1297</v>
      </c>
      <c r="D5" s="309">
        <f t="shared" ref="D5:F5" si="1">SUM(D6,D12,D18)</f>
        <v>0</v>
      </c>
      <c r="E5" s="309">
        <f t="shared" si="1"/>
        <v>3</v>
      </c>
      <c r="F5" s="309">
        <f t="shared" si="1"/>
        <v>3</v>
      </c>
      <c r="G5" s="119" t="str">
        <f t="shared" ref="G5:G68" si="2">IF(D5&gt;0,F5/D5-1,"")</f>
        <v/>
      </c>
      <c r="H5" s="119">
        <f t="shared" ref="H5:H68" si="3">IF(E5&gt;0,F5/E5,"")</f>
        <v>1</v>
      </c>
      <c r="I5" s="633"/>
      <c r="J5" s="292"/>
    </row>
    <row r="6" s="293" customFormat="1" ht="38" customHeight="1" spans="1:10">
      <c r="A6" s="293">
        <f t="shared" si="0"/>
        <v>5</v>
      </c>
      <c r="B6" s="305">
        <v>20707</v>
      </c>
      <c r="C6" s="325" t="s">
        <v>1298</v>
      </c>
      <c r="D6" s="313">
        <f t="shared" ref="D6:F6" si="4">SUM(D7:D11)</f>
        <v>0</v>
      </c>
      <c r="E6" s="313">
        <f t="shared" si="4"/>
        <v>3</v>
      </c>
      <c r="F6" s="313">
        <f t="shared" si="4"/>
        <v>3</v>
      </c>
      <c r="G6" s="123" t="str">
        <f t="shared" si="2"/>
        <v/>
      </c>
      <c r="H6" s="123">
        <f t="shared" si="3"/>
        <v>1</v>
      </c>
      <c r="I6" s="633"/>
      <c r="J6" s="292"/>
    </row>
    <row r="7" s="294" customFormat="1" ht="36" customHeight="1" spans="1:10">
      <c r="A7" s="293">
        <f t="shared" si="0"/>
        <v>7</v>
      </c>
      <c r="B7" s="305">
        <v>2070701</v>
      </c>
      <c r="C7" s="432" t="s">
        <v>1299</v>
      </c>
      <c r="D7" s="313"/>
      <c r="E7" s="313"/>
      <c r="F7" s="313"/>
      <c r="G7" s="123" t="str">
        <f t="shared" si="2"/>
        <v/>
      </c>
      <c r="H7" s="123" t="str">
        <f t="shared" si="3"/>
        <v/>
      </c>
      <c r="I7" s="633"/>
      <c r="J7" s="292"/>
    </row>
    <row r="8" s="294" customFormat="1" ht="36" customHeight="1" spans="1:10">
      <c r="A8" s="293">
        <f t="shared" si="0"/>
        <v>7</v>
      </c>
      <c r="B8" s="305">
        <v>2070702</v>
      </c>
      <c r="C8" s="432" t="s">
        <v>1300</v>
      </c>
      <c r="D8" s="313"/>
      <c r="E8" s="313"/>
      <c r="F8" s="313"/>
      <c r="G8" s="123" t="str">
        <f t="shared" si="2"/>
        <v/>
      </c>
      <c r="H8" s="123" t="str">
        <f t="shared" si="3"/>
        <v/>
      </c>
      <c r="I8" s="633"/>
      <c r="J8" s="292"/>
    </row>
    <row r="9" s="294" customFormat="1" ht="36" customHeight="1" spans="1:10">
      <c r="A9" s="293">
        <f t="shared" si="0"/>
        <v>7</v>
      </c>
      <c r="B9" s="305">
        <v>2070703</v>
      </c>
      <c r="C9" s="432" t="s">
        <v>1301</v>
      </c>
      <c r="D9" s="313"/>
      <c r="E9" s="313"/>
      <c r="F9" s="313"/>
      <c r="G9" s="123" t="str">
        <f t="shared" si="2"/>
        <v/>
      </c>
      <c r="H9" s="123" t="str">
        <f t="shared" si="3"/>
        <v/>
      </c>
      <c r="I9" s="633"/>
      <c r="J9" s="292"/>
    </row>
    <row r="10" s="294" customFormat="1" ht="36" customHeight="1" spans="1:10">
      <c r="A10" s="293">
        <f t="shared" si="0"/>
        <v>7</v>
      </c>
      <c r="B10" s="305">
        <v>2070704</v>
      </c>
      <c r="C10" s="432" t="s">
        <v>1302</v>
      </c>
      <c r="D10" s="313"/>
      <c r="E10" s="313"/>
      <c r="F10" s="313"/>
      <c r="G10" s="123" t="str">
        <f t="shared" si="2"/>
        <v/>
      </c>
      <c r="H10" s="123" t="str">
        <f t="shared" si="3"/>
        <v/>
      </c>
      <c r="I10" s="633"/>
      <c r="J10" s="292"/>
    </row>
    <row r="11" s="293" customFormat="1" ht="36" customHeight="1" spans="1:10">
      <c r="A11" s="293">
        <f t="shared" si="0"/>
        <v>7</v>
      </c>
      <c r="B11" s="305">
        <v>2070799</v>
      </c>
      <c r="C11" s="432" t="s">
        <v>1303</v>
      </c>
      <c r="D11" s="313"/>
      <c r="E11" s="313">
        <v>3</v>
      </c>
      <c r="F11" s="313">
        <v>3</v>
      </c>
      <c r="G11" s="123" t="str">
        <f t="shared" si="2"/>
        <v/>
      </c>
      <c r="H11" s="123">
        <f t="shared" si="3"/>
        <v>1</v>
      </c>
      <c r="I11" s="633"/>
      <c r="J11" s="292"/>
    </row>
    <row r="12" s="293" customFormat="1" ht="38" customHeight="1" spans="1:10">
      <c r="A12" s="293">
        <f t="shared" si="0"/>
        <v>5</v>
      </c>
      <c r="B12" s="305">
        <v>20709</v>
      </c>
      <c r="C12" s="325" t="s">
        <v>1304</v>
      </c>
      <c r="D12" s="313">
        <f t="shared" ref="D12:F12" si="5">SUM(D13:D17)</f>
        <v>0</v>
      </c>
      <c r="E12" s="313">
        <f t="shared" si="5"/>
        <v>0</v>
      </c>
      <c r="F12" s="313">
        <f t="shared" si="5"/>
        <v>0</v>
      </c>
      <c r="G12" s="123" t="str">
        <f t="shared" si="2"/>
        <v/>
      </c>
      <c r="H12" s="123" t="str">
        <f t="shared" si="3"/>
        <v/>
      </c>
      <c r="I12" s="633"/>
      <c r="J12" s="292"/>
    </row>
    <row r="13" s="294" customFormat="1" ht="36" customHeight="1" spans="1:10">
      <c r="A13" s="293">
        <f t="shared" si="0"/>
        <v>7</v>
      </c>
      <c r="B13" s="305">
        <v>2070901</v>
      </c>
      <c r="C13" s="432" t="s">
        <v>1305</v>
      </c>
      <c r="D13" s="313"/>
      <c r="E13" s="313"/>
      <c r="F13" s="313"/>
      <c r="G13" s="123" t="str">
        <f t="shared" si="2"/>
        <v/>
      </c>
      <c r="H13" s="123" t="str">
        <f t="shared" si="3"/>
        <v/>
      </c>
      <c r="I13" s="633"/>
      <c r="J13" s="292"/>
    </row>
    <row r="14" s="294" customFormat="1" ht="36" customHeight="1" spans="1:10">
      <c r="A14" s="293">
        <f t="shared" si="0"/>
        <v>7</v>
      </c>
      <c r="B14" s="305">
        <v>2070902</v>
      </c>
      <c r="C14" s="432" t="s">
        <v>1306</v>
      </c>
      <c r="D14" s="313"/>
      <c r="E14" s="313"/>
      <c r="F14" s="313"/>
      <c r="G14" s="123" t="str">
        <f t="shared" si="2"/>
        <v/>
      </c>
      <c r="H14" s="123" t="str">
        <f t="shared" si="3"/>
        <v/>
      </c>
      <c r="I14" s="633"/>
      <c r="J14" s="292"/>
    </row>
    <row r="15" s="294" customFormat="1" ht="36" customHeight="1" spans="1:10">
      <c r="A15" s="293">
        <f t="shared" si="0"/>
        <v>7</v>
      </c>
      <c r="B15" s="305">
        <v>2070903</v>
      </c>
      <c r="C15" s="432" t="s">
        <v>1307</v>
      </c>
      <c r="D15" s="313"/>
      <c r="E15" s="313"/>
      <c r="F15" s="313"/>
      <c r="G15" s="123" t="str">
        <f t="shared" si="2"/>
        <v/>
      </c>
      <c r="H15" s="123" t="str">
        <f t="shared" si="3"/>
        <v/>
      </c>
      <c r="I15" s="633"/>
      <c r="J15" s="292"/>
    </row>
    <row r="16" s="294" customFormat="1" ht="36" customHeight="1" spans="1:10">
      <c r="A16" s="293">
        <f t="shared" si="0"/>
        <v>7</v>
      </c>
      <c r="B16" s="305">
        <v>2070904</v>
      </c>
      <c r="C16" s="432" t="s">
        <v>1308</v>
      </c>
      <c r="D16" s="313"/>
      <c r="E16" s="313"/>
      <c r="F16" s="313"/>
      <c r="G16" s="123" t="str">
        <f t="shared" si="2"/>
        <v/>
      </c>
      <c r="H16" s="123" t="str">
        <f t="shared" si="3"/>
        <v/>
      </c>
      <c r="I16" s="633"/>
      <c r="J16" s="292"/>
    </row>
    <row r="17" s="294" customFormat="1" ht="36" customHeight="1" spans="1:10">
      <c r="A17" s="293">
        <f t="shared" si="0"/>
        <v>7</v>
      </c>
      <c r="B17" s="305">
        <v>2070999</v>
      </c>
      <c r="C17" s="432" t="s">
        <v>1309</v>
      </c>
      <c r="D17" s="313"/>
      <c r="E17" s="313"/>
      <c r="F17" s="313"/>
      <c r="G17" s="123" t="str">
        <f t="shared" si="2"/>
        <v/>
      </c>
      <c r="H17" s="123" t="str">
        <f t="shared" si="3"/>
        <v/>
      </c>
      <c r="I17" s="633"/>
      <c r="J17" s="292"/>
    </row>
    <row r="18" s="293" customFormat="1" ht="64" customHeight="1" spans="1:10">
      <c r="A18" s="293">
        <f t="shared" si="0"/>
        <v>5</v>
      </c>
      <c r="B18" s="305">
        <v>20710</v>
      </c>
      <c r="C18" s="325" t="s">
        <v>1310</v>
      </c>
      <c r="D18" s="313">
        <f t="shared" ref="D18:F18" si="6">SUM(D19:D20)</f>
        <v>0</v>
      </c>
      <c r="E18" s="313">
        <f t="shared" si="6"/>
        <v>0</v>
      </c>
      <c r="F18" s="313">
        <f t="shared" si="6"/>
        <v>0</v>
      </c>
      <c r="G18" s="123" t="str">
        <f t="shared" si="2"/>
        <v/>
      </c>
      <c r="H18" s="123" t="str">
        <f t="shared" si="3"/>
        <v/>
      </c>
      <c r="I18" s="633"/>
      <c r="J18" s="292"/>
    </row>
    <row r="19" s="294" customFormat="1" ht="36" customHeight="1" spans="1:10">
      <c r="A19" s="293">
        <f t="shared" si="0"/>
        <v>7</v>
      </c>
      <c r="B19" s="305">
        <v>2071001</v>
      </c>
      <c r="C19" s="432" t="s">
        <v>1311</v>
      </c>
      <c r="D19" s="313"/>
      <c r="E19" s="313"/>
      <c r="F19" s="313"/>
      <c r="G19" s="123" t="str">
        <f t="shared" si="2"/>
        <v/>
      </c>
      <c r="H19" s="123" t="str">
        <f t="shared" si="3"/>
        <v/>
      </c>
      <c r="I19" s="633"/>
      <c r="J19" s="292"/>
    </row>
    <row r="20" s="294" customFormat="1" ht="64" customHeight="1" spans="1:10">
      <c r="A20" s="293">
        <f t="shared" si="0"/>
        <v>7</v>
      </c>
      <c r="B20" s="305">
        <v>2071099</v>
      </c>
      <c r="C20" s="432" t="s">
        <v>1312</v>
      </c>
      <c r="D20" s="313"/>
      <c r="E20" s="313"/>
      <c r="F20" s="313"/>
      <c r="G20" s="123" t="str">
        <f t="shared" si="2"/>
        <v/>
      </c>
      <c r="H20" s="123" t="str">
        <f t="shared" si="3"/>
        <v/>
      </c>
      <c r="I20" s="633"/>
      <c r="J20" s="292"/>
    </row>
    <row r="21" s="294" customFormat="1" ht="38" customHeight="1" spans="1:10">
      <c r="A21" s="293">
        <f t="shared" si="0"/>
        <v>3</v>
      </c>
      <c r="B21" s="308">
        <v>208</v>
      </c>
      <c r="C21" s="302" t="s">
        <v>1313</v>
      </c>
      <c r="D21" s="309">
        <f t="shared" ref="D21:F21" si="7">SUM(D22,D26,D30)</f>
        <v>22</v>
      </c>
      <c r="E21" s="309">
        <f t="shared" si="7"/>
        <v>245</v>
      </c>
      <c r="F21" s="309">
        <f t="shared" si="7"/>
        <v>427</v>
      </c>
      <c r="G21" s="119">
        <f t="shared" si="2"/>
        <v>18.409</v>
      </c>
      <c r="H21" s="119">
        <f t="shared" si="3"/>
        <v>1.743</v>
      </c>
      <c r="I21" s="633"/>
      <c r="J21" s="292"/>
    </row>
    <row r="22" s="293" customFormat="1" ht="38" customHeight="1" spans="1:10">
      <c r="A22" s="293">
        <f t="shared" si="0"/>
        <v>5</v>
      </c>
      <c r="B22" s="305">
        <v>20822</v>
      </c>
      <c r="C22" s="325" t="s">
        <v>1314</v>
      </c>
      <c r="D22" s="313">
        <f t="shared" ref="D22:F22" si="8">SUM(D23:D25)</f>
        <v>22</v>
      </c>
      <c r="E22" s="313">
        <f t="shared" si="8"/>
        <v>245</v>
      </c>
      <c r="F22" s="313">
        <f t="shared" si="8"/>
        <v>245</v>
      </c>
      <c r="G22" s="123">
        <f t="shared" si="2"/>
        <v>10.136</v>
      </c>
      <c r="H22" s="123">
        <f t="shared" si="3"/>
        <v>1</v>
      </c>
      <c r="I22" s="633"/>
      <c r="J22" s="292"/>
    </row>
    <row r="23" s="294" customFormat="1" ht="36" customHeight="1" spans="1:10">
      <c r="A23" s="293">
        <f t="shared" si="0"/>
        <v>7</v>
      </c>
      <c r="B23" s="305">
        <v>2082201</v>
      </c>
      <c r="C23" s="432" t="s">
        <v>1315</v>
      </c>
      <c r="D23" s="313">
        <v>22</v>
      </c>
      <c r="E23" s="313">
        <v>245</v>
      </c>
      <c r="F23" s="313">
        <v>245</v>
      </c>
      <c r="G23" s="123">
        <f t="shared" si="2"/>
        <v>10.136</v>
      </c>
      <c r="H23" s="123">
        <f t="shared" si="3"/>
        <v>1</v>
      </c>
      <c r="I23" s="633"/>
      <c r="J23" s="292"/>
    </row>
    <row r="24" s="293" customFormat="1" ht="36" customHeight="1" spans="1:10">
      <c r="A24" s="293">
        <f t="shared" si="0"/>
        <v>7</v>
      </c>
      <c r="B24" s="305">
        <v>2082202</v>
      </c>
      <c r="C24" s="432" t="s">
        <v>1316</v>
      </c>
      <c r="D24" s="313"/>
      <c r="E24" s="313"/>
      <c r="F24" s="313"/>
      <c r="G24" s="123" t="str">
        <f t="shared" si="2"/>
        <v/>
      </c>
      <c r="H24" s="123" t="str">
        <f t="shared" si="3"/>
        <v/>
      </c>
      <c r="I24" s="633"/>
      <c r="J24" s="292"/>
    </row>
    <row r="25" s="294" customFormat="1" ht="64" customHeight="1" spans="1:10">
      <c r="A25" s="293">
        <f t="shared" si="0"/>
        <v>7</v>
      </c>
      <c r="B25" s="305">
        <v>2082299</v>
      </c>
      <c r="C25" s="432" t="s">
        <v>1317</v>
      </c>
      <c r="D25" s="313"/>
      <c r="E25" s="313"/>
      <c r="F25" s="313"/>
      <c r="G25" s="123" t="str">
        <f t="shared" si="2"/>
        <v/>
      </c>
      <c r="H25" s="123" t="str">
        <f t="shared" si="3"/>
        <v/>
      </c>
      <c r="I25" s="633"/>
      <c r="J25" s="292"/>
    </row>
    <row r="26" s="294" customFormat="1" ht="38" customHeight="1" spans="1:10">
      <c r="A26" s="293">
        <f t="shared" si="0"/>
        <v>5</v>
      </c>
      <c r="B26" s="305">
        <v>20823</v>
      </c>
      <c r="C26" s="325" t="s">
        <v>1318</v>
      </c>
      <c r="D26" s="313">
        <f t="shared" ref="D26:F26" si="9">SUM(D27:D29)</f>
        <v>0</v>
      </c>
      <c r="E26" s="313">
        <f t="shared" si="9"/>
        <v>0</v>
      </c>
      <c r="F26" s="313">
        <f t="shared" si="9"/>
        <v>182</v>
      </c>
      <c r="G26" s="123" t="str">
        <f t="shared" si="2"/>
        <v/>
      </c>
      <c r="H26" s="123" t="str">
        <f t="shared" si="3"/>
        <v/>
      </c>
      <c r="I26" s="633"/>
      <c r="J26" s="292"/>
    </row>
    <row r="27" s="294" customFormat="1" ht="36" customHeight="1" spans="1:10">
      <c r="A27" s="293">
        <f t="shared" si="0"/>
        <v>7</v>
      </c>
      <c r="B27" s="305">
        <v>2082301</v>
      </c>
      <c r="C27" s="432" t="s">
        <v>1315</v>
      </c>
      <c r="D27" s="313"/>
      <c r="E27" s="313"/>
      <c r="F27" s="313"/>
      <c r="G27" s="123" t="str">
        <f t="shared" si="2"/>
        <v/>
      </c>
      <c r="H27" s="123" t="str">
        <f t="shared" si="3"/>
        <v/>
      </c>
      <c r="I27" s="633"/>
      <c r="J27" s="292"/>
    </row>
    <row r="28" s="294" customFormat="1" ht="36" customHeight="1" spans="1:10">
      <c r="A28" s="293">
        <f t="shared" si="0"/>
        <v>7</v>
      </c>
      <c r="B28" s="305">
        <v>2082302</v>
      </c>
      <c r="C28" s="432" t="s">
        <v>1316</v>
      </c>
      <c r="D28" s="313"/>
      <c r="E28" s="313"/>
      <c r="F28" s="313">
        <v>180</v>
      </c>
      <c r="G28" s="123" t="str">
        <f t="shared" si="2"/>
        <v/>
      </c>
      <c r="H28" s="123" t="str">
        <f t="shared" si="3"/>
        <v/>
      </c>
      <c r="I28" s="633"/>
      <c r="J28" s="292"/>
    </row>
    <row r="29" s="293" customFormat="1" ht="36" customHeight="1" spans="1:10">
      <c r="A29" s="293">
        <f t="shared" si="0"/>
        <v>7</v>
      </c>
      <c r="B29" s="305">
        <v>2082399</v>
      </c>
      <c r="C29" s="432" t="s">
        <v>1319</v>
      </c>
      <c r="D29" s="313"/>
      <c r="E29" s="313"/>
      <c r="F29" s="313">
        <v>2</v>
      </c>
      <c r="G29" s="123" t="str">
        <f t="shared" si="2"/>
        <v/>
      </c>
      <c r="H29" s="123" t="str">
        <f t="shared" si="3"/>
        <v/>
      </c>
      <c r="I29" s="633"/>
      <c r="J29" s="292"/>
    </row>
    <row r="30" s="293" customFormat="1" ht="64" customHeight="1" spans="1:10">
      <c r="A30" s="293">
        <f t="shared" si="0"/>
        <v>5</v>
      </c>
      <c r="B30" s="305">
        <v>20829</v>
      </c>
      <c r="C30" s="325" t="s">
        <v>1320</v>
      </c>
      <c r="D30" s="313">
        <f t="shared" ref="D30:F30" si="10">SUM(D31:D32)</f>
        <v>0</v>
      </c>
      <c r="E30" s="313">
        <f t="shared" si="10"/>
        <v>0</v>
      </c>
      <c r="F30" s="313">
        <f t="shared" si="10"/>
        <v>0</v>
      </c>
      <c r="G30" s="123" t="str">
        <f t="shared" si="2"/>
        <v/>
      </c>
      <c r="H30" s="123" t="str">
        <f t="shared" si="3"/>
        <v/>
      </c>
      <c r="I30" s="633"/>
      <c r="J30" s="292"/>
    </row>
    <row r="31" s="294" customFormat="1" ht="36" customHeight="1" spans="1:10">
      <c r="A31" s="293">
        <f t="shared" si="0"/>
        <v>7</v>
      </c>
      <c r="B31" s="305">
        <v>2082901</v>
      </c>
      <c r="C31" s="432" t="s">
        <v>1316</v>
      </c>
      <c r="D31" s="313"/>
      <c r="E31" s="313"/>
      <c r="F31" s="313"/>
      <c r="G31" s="123" t="str">
        <f t="shared" si="2"/>
        <v/>
      </c>
      <c r="H31" s="123" t="str">
        <f t="shared" si="3"/>
        <v/>
      </c>
      <c r="I31" s="633"/>
      <c r="J31" s="292"/>
    </row>
    <row r="32" s="293" customFormat="1" ht="66" customHeight="1" spans="1:10">
      <c r="A32" s="293">
        <f t="shared" si="0"/>
        <v>7</v>
      </c>
      <c r="B32" s="305">
        <v>2082999</v>
      </c>
      <c r="C32" s="432" t="s">
        <v>1321</v>
      </c>
      <c r="D32" s="313"/>
      <c r="E32" s="313"/>
      <c r="F32" s="313"/>
      <c r="G32" s="123" t="str">
        <f t="shared" si="2"/>
        <v/>
      </c>
      <c r="H32" s="123" t="str">
        <f t="shared" si="3"/>
        <v/>
      </c>
      <c r="I32" s="633"/>
      <c r="J32" s="292"/>
    </row>
    <row r="33" s="294" customFormat="1" ht="38" customHeight="1" spans="1:10">
      <c r="A33" s="293">
        <f t="shared" si="0"/>
        <v>3</v>
      </c>
      <c r="B33" s="308">
        <v>211</v>
      </c>
      <c r="C33" s="302" t="s">
        <v>1322</v>
      </c>
      <c r="D33" s="309">
        <f t="shared" ref="D33:F33" si="11">SUM(D34,D39)</f>
        <v>0</v>
      </c>
      <c r="E33" s="309">
        <f t="shared" si="11"/>
        <v>0</v>
      </c>
      <c r="F33" s="309">
        <f t="shared" si="11"/>
        <v>0</v>
      </c>
      <c r="G33" s="119" t="str">
        <f t="shared" si="2"/>
        <v/>
      </c>
      <c r="H33" s="119" t="str">
        <f t="shared" si="3"/>
        <v/>
      </c>
      <c r="I33" s="633"/>
      <c r="J33" s="292"/>
    </row>
    <row r="34" s="294" customFormat="1" ht="38" customHeight="1" spans="1:10">
      <c r="A34" s="293">
        <f t="shared" si="0"/>
        <v>5</v>
      </c>
      <c r="B34" s="305">
        <v>21160</v>
      </c>
      <c r="C34" s="325" t="s">
        <v>1323</v>
      </c>
      <c r="D34" s="313">
        <f t="shared" ref="D34:F34" si="12">SUM(D35:D38)</f>
        <v>0</v>
      </c>
      <c r="E34" s="313">
        <f t="shared" si="12"/>
        <v>0</v>
      </c>
      <c r="F34" s="313">
        <f t="shared" si="12"/>
        <v>0</v>
      </c>
      <c r="G34" s="123" t="str">
        <f t="shared" si="2"/>
        <v/>
      </c>
      <c r="H34" s="123" t="str">
        <f t="shared" si="3"/>
        <v/>
      </c>
      <c r="I34" s="633"/>
      <c r="J34" s="292"/>
    </row>
    <row r="35" s="294" customFormat="1" ht="36" customHeight="1" spans="1:10">
      <c r="A35" s="293">
        <f t="shared" si="0"/>
        <v>7</v>
      </c>
      <c r="B35" s="310">
        <v>2116001</v>
      </c>
      <c r="C35" s="432" t="s">
        <v>1324</v>
      </c>
      <c r="D35" s="313"/>
      <c r="E35" s="313"/>
      <c r="F35" s="313"/>
      <c r="G35" s="123" t="str">
        <f t="shared" si="2"/>
        <v/>
      </c>
      <c r="H35" s="123" t="str">
        <f t="shared" si="3"/>
        <v/>
      </c>
      <c r="I35" s="633"/>
      <c r="J35" s="292"/>
    </row>
    <row r="36" s="294" customFormat="1" ht="36" customHeight="1" spans="1:10">
      <c r="A36" s="293">
        <f t="shared" si="0"/>
        <v>7</v>
      </c>
      <c r="B36" s="310">
        <v>2116002</v>
      </c>
      <c r="C36" s="432" t="s">
        <v>1325</v>
      </c>
      <c r="D36" s="313"/>
      <c r="E36" s="313"/>
      <c r="F36" s="313"/>
      <c r="G36" s="123" t="str">
        <f t="shared" si="2"/>
        <v/>
      </c>
      <c r="H36" s="123" t="str">
        <f t="shared" si="3"/>
        <v/>
      </c>
      <c r="I36" s="633"/>
      <c r="J36" s="292"/>
    </row>
    <row r="37" s="294" customFormat="1" ht="36" customHeight="1" spans="1:10">
      <c r="A37" s="293">
        <f t="shared" si="0"/>
        <v>7</v>
      </c>
      <c r="B37" s="310">
        <v>2116003</v>
      </c>
      <c r="C37" s="432" t="s">
        <v>1326</v>
      </c>
      <c r="D37" s="313"/>
      <c r="E37" s="313"/>
      <c r="F37" s="313"/>
      <c r="G37" s="123" t="str">
        <f t="shared" si="2"/>
        <v/>
      </c>
      <c r="H37" s="123" t="str">
        <f t="shared" si="3"/>
        <v/>
      </c>
      <c r="I37" s="633"/>
      <c r="J37" s="292"/>
    </row>
    <row r="38" s="294" customFormat="1" ht="64" customHeight="1" spans="1:10">
      <c r="A38" s="293">
        <f t="shared" si="0"/>
        <v>7</v>
      </c>
      <c r="B38" s="310">
        <v>2116099</v>
      </c>
      <c r="C38" s="432" t="s">
        <v>1327</v>
      </c>
      <c r="D38" s="313"/>
      <c r="E38" s="313"/>
      <c r="F38" s="313"/>
      <c r="G38" s="123" t="str">
        <f t="shared" si="2"/>
        <v/>
      </c>
      <c r="H38" s="123" t="str">
        <f t="shared" si="3"/>
        <v/>
      </c>
      <c r="I38" s="633"/>
      <c r="J38" s="292"/>
    </row>
    <row r="39" s="294" customFormat="1" ht="36" customHeight="1" spans="1:10">
      <c r="A39" s="293">
        <f t="shared" si="0"/>
        <v>5</v>
      </c>
      <c r="B39" s="310">
        <v>21161</v>
      </c>
      <c r="C39" s="325" t="s">
        <v>1328</v>
      </c>
      <c r="D39" s="313">
        <f t="shared" ref="D39:F39" si="13">SUM(D40:D43)</f>
        <v>0</v>
      </c>
      <c r="E39" s="313">
        <f t="shared" si="13"/>
        <v>0</v>
      </c>
      <c r="F39" s="313">
        <f t="shared" si="13"/>
        <v>0</v>
      </c>
      <c r="G39" s="123" t="str">
        <f t="shared" si="2"/>
        <v/>
      </c>
      <c r="H39" s="123" t="str">
        <f t="shared" si="3"/>
        <v/>
      </c>
      <c r="I39" s="633"/>
      <c r="J39" s="292"/>
    </row>
    <row r="40" s="293" customFormat="1" ht="36" customHeight="1" spans="1:10">
      <c r="A40" s="293">
        <f t="shared" si="0"/>
        <v>7</v>
      </c>
      <c r="B40" s="310">
        <v>2116101</v>
      </c>
      <c r="C40" s="432" t="s">
        <v>1329</v>
      </c>
      <c r="D40" s="313"/>
      <c r="E40" s="313"/>
      <c r="F40" s="313"/>
      <c r="G40" s="123" t="str">
        <f t="shared" si="2"/>
        <v/>
      </c>
      <c r="H40" s="123" t="str">
        <f t="shared" si="3"/>
        <v/>
      </c>
      <c r="I40" s="633"/>
      <c r="J40" s="292"/>
    </row>
    <row r="41" s="294" customFormat="1" ht="36" customHeight="1" spans="1:10">
      <c r="A41" s="293">
        <f t="shared" si="0"/>
        <v>7</v>
      </c>
      <c r="B41" s="310">
        <v>2116102</v>
      </c>
      <c r="C41" s="432" t="s">
        <v>1330</v>
      </c>
      <c r="D41" s="313"/>
      <c r="E41" s="313"/>
      <c r="F41" s="313"/>
      <c r="G41" s="123" t="str">
        <f t="shared" si="2"/>
        <v/>
      </c>
      <c r="H41" s="123" t="str">
        <f t="shared" si="3"/>
        <v/>
      </c>
      <c r="I41" s="633"/>
      <c r="J41" s="292"/>
    </row>
    <row r="42" s="294" customFormat="1" ht="36" customHeight="1" spans="1:10">
      <c r="A42" s="293">
        <f t="shared" si="0"/>
        <v>7</v>
      </c>
      <c r="B42" s="310">
        <v>2116103</v>
      </c>
      <c r="C42" s="432" t="s">
        <v>1331</v>
      </c>
      <c r="D42" s="313"/>
      <c r="E42" s="313"/>
      <c r="F42" s="313"/>
      <c r="G42" s="123" t="str">
        <f t="shared" si="2"/>
        <v/>
      </c>
      <c r="H42" s="123" t="str">
        <f t="shared" si="3"/>
        <v/>
      </c>
      <c r="I42" s="633"/>
      <c r="J42" s="292"/>
    </row>
    <row r="43" s="293" customFormat="1" ht="36" customHeight="1" spans="1:10">
      <c r="A43" s="293">
        <f t="shared" si="0"/>
        <v>7</v>
      </c>
      <c r="B43" s="310">
        <v>2116104</v>
      </c>
      <c r="C43" s="432" t="s">
        <v>1332</v>
      </c>
      <c r="D43" s="313"/>
      <c r="E43" s="313"/>
      <c r="F43" s="313"/>
      <c r="G43" s="123" t="str">
        <f t="shared" si="2"/>
        <v/>
      </c>
      <c r="H43" s="123" t="str">
        <f t="shared" si="3"/>
        <v/>
      </c>
      <c r="I43" s="633"/>
      <c r="J43" s="292"/>
    </row>
    <row r="44" s="294" customFormat="1" ht="38" customHeight="1" spans="1:10">
      <c r="A44" s="293">
        <f t="shared" si="0"/>
        <v>3</v>
      </c>
      <c r="B44" s="308">
        <v>212</v>
      </c>
      <c r="C44" s="302" t="s">
        <v>1333</v>
      </c>
      <c r="D44" s="309">
        <f t="shared" ref="D44:F44" si="14">SUM(D45,D61,D65,D66,D72,D76,D80,D84,D90,D93)</f>
        <v>328941</v>
      </c>
      <c r="E44" s="309">
        <f t="shared" si="14"/>
        <v>218887</v>
      </c>
      <c r="F44" s="309">
        <f t="shared" si="14"/>
        <v>31926</v>
      </c>
      <c r="G44" s="119">
        <f t="shared" si="2"/>
        <v>-0.903</v>
      </c>
      <c r="H44" s="119">
        <f t="shared" si="3"/>
        <v>0.146</v>
      </c>
      <c r="I44" s="633"/>
      <c r="J44" s="292"/>
    </row>
    <row r="45" s="294" customFormat="1" ht="38" customHeight="1" spans="1:10">
      <c r="A45" s="293">
        <f t="shared" si="0"/>
        <v>5</v>
      </c>
      <c r="B45" s="305">
        <v>21208</v>
      </c>
      <c r="C45" s="325" t="s">
        <v>1334</v>
      </c>
      <c r="D45" s="313">
        <f t="shared" ref="D45:F45" si="15">SUM(D46:D60)</f>
        <v>268676</v>
      </c>
      <c r="E45" s="313">
        <f t="shared" si="15"/>
        <v>217806</v>
      </c>
      <c r="F45" s="313">
        <f t="shared" si="15"/>
        <v>31045</v>
      </c>
      <c r="G45" s="123">
        <f t="shared" si="2"/>
        <v>-0.884</v>
      </c>
      <c r="H45" s="123">
        <f t="shared" si="3"/>
        <v>0.143</v>
      </c>
      <c r="I45" s="633"/>
      <c r="J45" s="292"/>
    </row>
    <row r="46" s="294" customFormat="1" ht="36" customHeight="1" spans="1:10">
      <c r="A46" s="293">
        <f t="shared" si="0"/>
        <v>7</v>
      </c>
      <c r="B46" s="305">
        <v>2120801</v>
      </c>
      <c r="C46" s="432" t="s">
        <v>1335</v>
      </c>
      <c r="D46" s="313">
        <v>77752</v>
      </c>
      <c r="E46" s="313">
        <v>17370</v>
      </c>
      <c r="F46" s="313">
        <v>17370</v>
      </c>
      <c r="G46" s="123">
        <f t="shared" si="2"/>
        <v>-0.777</v>
      </c>
      <c r="H46" s="123">
        <f t="shared" si="3"/>
        <v>1</v>
      </c>
      <c r="I46" s="633"/>
      <c r="J46" s="292"/>
    </row>
    <row r="47" s="294" customFormat="1" ht="36" customHeight="1" spans="1:10">
      <c r="A47" s="293">
        <f t="shared" si="0"/>
        <v>7</v>
      </c>
      <c r="B47" s="305">
        <v>2120802</v>
      </c>
      <c r="C47" s="432" t="s">
        <v>1336</v>
      </c>
      <c r="D47" s="313"/>
      <c r="E47" s="313"/>
      <c r="F47" s="313"/>
      <c r="G47" s="123" t="str">
        <f t="shared" si="2"/>
        <v/>
      </c>
      <c r="H47" s="123" t="str">
        <f t="shared" si="3"/>
        <v/>
      </c>
      <c r="I47" s="633"/>
      <c r="J47" s="292"/>
    </row>
    <row r="48" s="293" customFormat="1" ht="36" customHeight="1" spans="1:10">
      <c r="A48" s="293">
        <f t="shared" si="0"/>
        <v>7</v>
      </c>
      <c r="B48" s="305">
        <v>2120803</v>
      </c>
      <c r="C48" s="432" t="s">
        <v>1337</v>
      </c>
      <c r="D48" s="313"/>
      <c r="E48" s="313"/>
      <c r="F48" s="313"/>
      <c r="G48" s="123" t="str">
        <f t="shared" si="2"/>
        <v/>
      </c>
      <c r="H48" s="123" t="str">
        <f t="shared" si="3"/>
        <v/>
      </c>
      <c r="I48" s="633"/>
      <c r="J48" s="292"/>
    </row>
    <row r="49" s="294" customFormat="1" ht="36" customHeight="1" spans="1:10">
      <c r="A49" s="293">
        <f t="shared" si="0"/>
        <v>7</v>
      </c>
      <c r="B49" s="305">
        <v>2120804</v>
      </c>
      <c r="C49" s="432" t="s">
        <v>1338</v>
      </c>
      <c r="D49" s="313"/>
      <c r="E49" s="313"/>
      <c r="F49" s="313">
        <v>458</v>
      </c>
      <c r="G49" s="123" t="str">
        <f t="shared" si="2"/>
        <v/>
      </c>
      <c r="H49" s="123" t="str">
        <f t="shared" si="3"/>
        <v/>
      </c>
      <c r="I49" s="633"/>
      <c r="J49" s="292"/>
    </row>
    <row r="50" s="294" customFormat="1" ht="36" customHeight="1" spans="1:10">
      <c r="A50" s="293">
        <f t="shared" si="0"/>
        <v>7</v>
      </c>
      <c r="B50" s="305">
        <v>2120805</v>
      </c>
      <c r="C50" s="432" t="s">
        <v>1339</v>
      </c>
      <c r="D50" s="313"/>
      <c r="E50" s="313"/>
      <c r="F50" s="313"/>
      <c r="G50" s="123" t="str">
        <f t="shared" si="2"/>
        <v/>
      </c>
      <c r="H50" s="123" t="str">
        <f t="shared" si="3"/>
        <v/>
      </c>
      <c r="I50" s="633"/>
      <c r="J50" s="292"/>
    </row>
    <row r="51" s="294" customFormat="1" ht="36" customHeight="1" spans="1:10">
      <c r="A51" s="293">
        <f t="shared" si="0"/>
        <v>7</v>
      </c>
      <c r="B51" s="305">
        <v>2120806</v>
      </c>
      <c r="C51" s="432" t="s">
        <v>1340</v>
      </c>
      <c r="D51" s="313"/>
      <c r="E51" s="313"/>
      <c r="F51" s="313"/>
      <c r="G51" s="123" t="str">
        <f t="shared" si="2"/>
        <v/>
      </c>
      <c r="H51" s="123" t="str">
        <f t="shared" si="3"/>
        <v/>
      </c>
      <c r="I51" s="633"/>
      <c r="J51" s="292"/>
    </row>
    <row r="52" s="294" customFormat="1" ht="36" customHeight="1" spans="1:10">
      <c r="A52" s="293">
        <f t="shared" si="0"/>
        <v>7</v>
      </c>
      <c r="B52" s="305">
        <v>2120807</v>
      </c>
      <c r="C52" s="432" t="s">
        <v>1341</v>
      </c>
      <c r="D52" s="313"/>
      <c r="E52" s="313"/>
      <c r="F52" s="313"/>
      <c r="G52" s="123" t="str">
        <f t="shared" si="2"/>
        <v/>
      </c>
      <c r="H52" s="123" t="str">
        <f t="shared" si="3"/>
        <v/>
      </c>
      <c r="I52" s="633"/>
      <c r="J52" s="292"/>
    </row>
    <row r="53" s="294" customFormat="1" ht="36" customHeight="1" spans="1:10">
      <c r="A53" s="293">
        <f t="shared" si="0"/>
        <v>7</v>
      </c>
      <c r="B53" s="305">
        <v>2120809</v>
      </c>
      <c r="C53" s="432" t="s">
        <v>1342</v>
      </c>
      <c r="D53" s="313"/>
      <c r="E53" s="313"/>
      <c r="F53" s="313"/>
      <c r="G53" s="123" t="str">
        <f t="shared" si="2"/>
        <v/>
      </c>
      <c r="H53" s="123" t="str">
        <f t="shared" si="3"/>
        <v/>
      </c>
      <c r="I53" s="633"/>
      <c r="J53" s="292"/>
    </row>
    <row r="54" s="294" customFormat="1" ht="36" customHeight="1" spans="1:10">
      <c r="A54" s="293">
        <f t="shared" si="0"/>
        <v>7</v>
      </c>
      <c r="B54" s="305">
        <v>2120810</v>
      </c>
      <c r="C54" s="432" t="s">
        <v>1343</v>
      </c>
      <c r="D54" s="313"/>
      <c r="E54" s="313"/>
      <c r="F54" s="313"/>
      <c r="G54" s="123" t="str">
        <f t="shared" si="2"/>
        <v/>
      </c>
      <c r="H54" s="123" t="str">
        <f t="shared" si="3"/>
        <v/>
      </c>
      <c r="I54" s="633"/>
      <c r="J54" s="292"/>
    </row>
    <row r="55" s="293" customFormat="1" ht="36" customHeight="1" spans="1:10">
      <c r="A55" s="293">
        <f t="shared" si="0"/>
        <v>7</v>
      </c>
      <c r="B55" s="305">
        <v>2120811</v>
      </c>
      <c r="C55" s="432" t="s">
        <v>1344</v>
      </c>
      <c r="D55" s="313"/>
      <c r="E55" s="313"/>
      <c r="F55" s="313"/>
      <c r="G55" s="123" t="str">
        <f t="shared" si="2"/>
        <v/>
      </c>
      <c r="H55" s="123" t="str">
        <f t="shared" si="3"/>
        <v/>
      </c>
      <c r="I55" s="633"/>
      <c r="J55" s="292"/>
    </row>
    <row r="56" s="293" customFormat="1" ht="36" customHeight="1" spans="1:10">
      <c r="A56" s="293">
        <f t="shared" si="0"/>
        <v>7</v>
      </c>
      <c r="B56" s="305">
        <v>2120813</v>
      </c>
      <c r="C56" s="432" t="s">
        <v>999</v>
      </c>
      <c r="D56" s="313"/>
      <c r="E56" s="313"/>
      <c r="F56" s="313"/>
      <c r="G56" s="123" t="str">
        <f t="shared" si="2"/>
        <v/>
      </c>
      <c r="H56" s="123" t="str">
        <f t="shared" si="3"/>
        <v/>
      </c>
      <c r="I56" s="633"/>
      <c r="J56" s="292"/>
    </row>
    <row r="57" s="294" customFormat="1" ht="36" customHeight="1" spans="1:10">
      <c r="A57" s="293">
        <f t="shared" si="0"/>
        <v>7</v>
      </c>
      <c r="B57" s="305">
        <v>2120814</v>
      </c>
      <c r="C57" s="432" t="s">
        <v>1345</v>
      </c>
      <c r="D57" s="313"/>
      <c r="E57" s="313"/>
      <c r="F57" s="313"/>
      <c r="G57" s="123" t="str">
        <f t="shared" si="2"/>
        <v/>
      </c>
      <c r="H57" s="123" t="str">
        <f t="shared" si="3"/>
        <v/>
      </c>
      <c r="I57" s="633"/>
      <c r="J57" s="292"/>
    </row>
    <row r="58" s="294" customFormat="1" ht="38" customHeight="1" spans="1:10">
      <c r="A58" s="293">
        <f t="shared" si="0"/>
        <v>7</v>
      </c>
      <c r="B58" s="305">
        <v>2120815</v>
      </c>
      <c r="C58" s="432" t="s">
        <v>1346</v>
      </c>
      <c r="D58" s="313"/>
      <c r="E58" s="313"/>
      <c r="F58" s="313">
        <v>94</v>
      </c>
      <c r="G58" s="123" t="str">
        <f t="shared" si="2"/>
        <v/>
      </c>
      <c r="H58" s="123" t="str">
        <f t="shared" si="3"/>
        <v/>
      </c>
      <c r="I58" s="633"/>
      <c r="J58" s="292"/>
    </row>
    <row r="59" s="294" customFormat="1" ht="36" customHeight="1" spans="1:10">
      <c r="A59" s="293">
        <f t="shared" si="0"/>
        <v>7</v>
      </c>
      <c r="B59" s="305">
        <v>2120816</v>
      </c>
      <c r="C59" s="432" t="s">
        <v>1347</v>
      </c>
      <c r="D59" s="313"/>
      <c r="E59" s="313"/>
      <c r="F59" s="313"/>
      <c r="G59" s="123" t="str">
        <f t="shared" si="2"/>
        <v/>
      </c>
      <c r="H59" s="123" t="str">
        <f t="shared" si="3"/>
        <v/>
      </c>
      <c r="I59" s="633"/>
      <c r="J59" s="292"/>
    </row>
    <row r="60" s="294" customFormat="1" ht="64" customHeight="1" spans="1:10">
      <c r="A60" s="293">
        <f t="shared" si="0"/>
        <v>7</v>
      </c>
      <c r="B60" s="305">
        <v>2120899</v>
      </c>
      <c r="C60" s="432" t="s">
        <v>1348</v>
      </c>
      <c r="D60" s="313">
        <v>190924</v>
      </c>
      <c r="E60" s="313">
        <v>200436</v>
      </c>
      <c r="F60" s="313">
        <f>3140+22471-8788-3700</f>
        <v>13123</v>
      </c>
      <c r="G60" s="123">
        <f t="shared" si="2"/>
        <v>-0.931</v>
      </c>
      <c r="H60" s="123">
        <f t="shared" si="3"/>
        <v>0.065</v>
      </c>
      <c r="I60" s="633"/>
      <c r="J60" s="292"/>
    </row>
    <row r="61" s="294" customFormat="1" ht="36" customHeight="1" spans="1:10">
      <c r="A61" s="293">
        <f t="shared" si="0"/>
        <v>5</v>
      </c>
      <c r="B61" s="305">
        <v>21210</v>
      </c>
      <c r="C61" s="325" t="s">
        <v>1349</v>
      </c>
      <c r="D61" s="313">
        <f t="shared" ref="D61:F61" si="16">SUM(D62:D64)</f>
        <v>0</v>
      </c>
      <c r="E61" s="313">
        <f t="shared" si="16"/>
        <v>0</v>
      </c>
      <c r="F61" s="313">
        <f t="shared" si="16"/>
        <v>0</v>
      </c>
      <c r="G61" s="123" t="str">
        <f t="shared" si="2"/>
        <v/>
      </c>
      <c r="H61" s="123" t="str">
        <f t="shared" si="3"/>
        <v/>
      </c>
      <c r="I61" s="633"/>
      <c r="J61" s="292"/>
    </row>
    <row r="62" s="293" customFormat="1" ht="38" customHeight="1" spans="1:10">
      <c r="A62" s="293">
        <f t="shared" si="0"/>
        <v>7</v>
      </c>
      <c r="B62" s="305">
        <v>2121001</v>
      </c>
      <c r="C62" s="432" t="s">
        <v>1335</v>
      </c>
      <c r="D62" s="313"/>
      <c r="E62" s="313"/>
      <c r="F62" s="313"/>
      <c r="G62" s="123" t="str">
        <f t="shared" si="2"/>
        <v/>
      </c>
      <c r="H62" s="123" t="str">
        <f t="shared" si="3"/>
        <v/>
      </c>
      <c r="I62" s="633"/>
      <c r="J62" s="292"/>
    </row>
    <row r="63" s="294" customFormat="1" ht="38" customHeight="1" spans="1:10">
      <c r="A63" s="293">
        <f t="shared" si="0"/>
        <v>7</v>
      </c>
      <c r="B63" s="305">
        <v>2121002</v>
      </c>
      <c r="C63" s="432" t="s">
        <v>1336</v>
      </c>
      <c r="D63" s="313"/>
      <c r="E63" s="313"/>
      <c r="F63" s="313"/>
      <c r="G63" s="123" t="str">
        <f t="shared" si="2"/>
        <v/>
      </c>
      <c r="H63" s="123" t="str">
        <f t="shared" si="3"/>
        <v/>
      </c>
      <c r="I63" s="633"/>
      <c r="J63" s="292"/>
    </row>
    <row r="64" s="294" customFormat="1" ht="36" customHeight="1" spans="1:10">
      <c r="A64" s="293">
        <f t="shared" si="0"/>
        <v>7</v>
      </c>
      <c r="B64" s="305">
        <v>2121099</v>
      </c>
      <c r="C64" s="432" t="s">
        <v>1350</v>
      </c>
      <c r="D64" s="313"/>
      <c r="E64" s="313"/>
      <c r="F64" s="313"/>
      <c r="G64" s="123" t="str">
        <f t="shared" si="2"/>
        <v/>
      </c>
      <c r="H64" s="123" t="str">
        <f t="shared" si="3"/>
        <v/>
      </c>
      <c r="I64" s="633"/>
      <c r="J64" s="292"/>
    </row>
    <row r="65" s="294" customFormat="1" ht="36" customHeight="1" spans="1:10">
      <c r="A65" s="293">
        <f t="shared" si="0"/>
        <v>5</v>
      </c>
      <c r="B65" s="305">
        <v>21211</v>
      </c>
      <c r="C65" s="325" t="s">
        <v>1351</v>
      </c>
      <c r="D65" s="313"/>
      <c r="E65" s="313"/>
      <c r="F65" s="313"/>
      <c r="G65" s="123" t="str">
        <f t="shared" si="2"/>
        <v/>
      </c>
      <c r="H65" s="123" t="str">
        <f t="shared" si="3"/>
        <v/>
      </c>
      <c r="I65" s="633"/>
      <c r="J65" s="292"/>
    </row>
    <row r="66" s="294" customFormat="1" ht="36" customHeight="1" spans="1:10">
      <c r="A66" s="293">
        <f t="shared" si="0"/>
        <v>5</v>
      </c>
      <c r="B66" s="305">
        <v>21213</v>
      </c>
      <c r="C66" s="325" t="s">
        <v>1352</v>
      </c>
      <c r="D66" s="313">
        <f t="shared" ref="D66:F66" si="17">SUM(D67:D71)</f>
        <v>0</v>
      </c>
      <c r="E66" s="313">
        <f t="shared" si="17"/>
        <v>0</v>
      </c>
      <c r="F66" s="313">
        <f t="shared" si="17"/>
        <v>0</v>
      </c>
      <c r="G66" s="123" t="str">
        <f t="shared" si="2"/>
        <v/>
      </c>
      <c r="H66" s="123" t="str">
        <f t="shared" si="3"/>
        <v/>
      </c>
      <c r="I66" s="633"/>
      <c r="J66" s="292"/>
    </row>
    <row r="67" s="293" customFormat="1" ht="36" customHeight="1" spans="1:10">
      <c r="A67" s="293">
        <f t="shared" si="0"/>
        <v>7</v>
      </c>
      <c r="B67" s="305">
        <v>2121301</v>
      </c>
      <c r="C67" s="432" t="s">
        <v>1353</v>
      </c>
      <c r="D67" s="313"/>
      <c r="E67" s="313"/>
      <c r="F67" s="313"/>
      <c r="G67" s="123" t="str">
        <f t="shared" si="2"/>
        <v/>
      </c>
      <c r="H67" s="123" t="str">
        <f t="shared" si="3"/>
        <v/>
      </c>
      <c r="I67" s="633"/>
      <c r="J67" s="292"/>
    </row>
    <row r="68" s="294" customFormat="1" ht="36" customHeight="1" spans="1:10">
      <c r="A68" s="293">
        <f t="shared" si="0"/>
        <v>7</v>
      </c>
      <c r="B68" s="305">
        <v>2121302</v>
      </c>
      <c r="C68" s="432" t="s">
        <v>1354</v>
      </c>
      <c r="D68" s="313"/>
      <c r="E68" s="313"/>
      <c r="F68" s="313"/>
      <c r="G68" s="123" t="str">
        <f t="shared" si="2"/>
        <v/>
      </c>
      <c r="H68" s="123" t="str">
        <f t="shared" si="3"/>
        <v/>
      </c>
      <c r="I68" s="633"/>
      <c r="J68" s="292"/>
    </row>
    <row r="69" s="294" customFormat="1" ht="38" customHeight="1" spans="1:10">
      <c r="A69" s="293">
        <f t="shared" ref="A69:A132" si="18">LEN(B69)</f>
        <v>7</v>
      </c>
      <c r="B69" s="305">
        <v>2121303</v>
      </c>
      <c r="C69" s="432" t="s">
        <v>1355</v>
      </c>
      <c r="D69" s="313"/>
      <c r="E69" s="313"/>
      <c r="F69" s="313"/>
      <c r="G69" s="123" t="str">
        <f t="shared" ref="G69:G132" si="19">IF(D69&gt;0,F69/D69-1,"")</f>
        <v/>
      </c>
      <c r="H69" s="123" t="str">
        <f t="shared" ref="H69:H132" si="20">IF(E69&gt;0,F69/E69,"")</f>
        <v/>
      </c>
      <c r="I69" s="633"/>
      <c r="J69" s="292"/>
    </row>
    <row r="70" s="294" customFormat="1" ht="36" customHeight="1" spans="1:10">
      <c r="A70" s="293">
        <f t="shared" si="18"/>
        <v>7</v>
      </c>
      <c r="B70" s="305">
        <v>2121304</v>
      </c>
      <c r="C70" s="432" t="s">
        <v>1356</v>
      </c>
      <c r="D70" s="313"/>
      <c r="E70" s="313"/>
      <c r="F70" s="313"/>
      <c r="G70" s="123" t="str">
        <f t="shared" si="19"/>
        <v/>
      </c>
      <c r="H70" s="123" t="str">
        <f t="shared" si="20"/>
        <v/>
      </c>
      <c r="I70" s="633"/>
      <c r="J70" s="292"/>
    </row>
    <row r="71" s="294" customFormat="1" ht="36" customHeight="1" spans="1:10">
      <c r="A71" s="293">
        <f t="shared" si="18"/>
        <v>7</v>
      </c>
      <c r="B71" s="305">
        <v>2121399</v>
      </c>
      <c r="C71" s="432" t="s">
        <v>1357</v>
      </c>
      <c r="D71" s="313"/>
      <c r="E71" s="313"/>
      <c r="F71" s="313"/>
      <c r="G71" s="123" t="str">
        <f t="shared" si="19"/>
        <v/>
      </c>
      <c r="H71" s="123" t="str">
        <f t="shared" si="20"/>
        <v/>
      </c>
      <c r="I71" s="633"/>
      <c r="J71" s="292"/>
    </row>
    <row r="72" s="293" customFormat="1" ht="36" customHeight="1" spans="1:10">
      <c r="A72" s="293">
        <f t="shared" si="18"/>
        <v>5</v>
      </c>
      <c r="B72" s="305">
        <v>21214</v>
      </c>
      <c r="C72" s="325" t="s">
        <v>1358</v>
      </c>
      <c r="D72" s="313">
        <f t="shared" ref="D72:F72" si="21">SUM(D73:D75)</f>
        <v>265</v>
      </c>
      <c r="E72" s="313">
        <f t="shared" si="21"/>
        <v>1081</v>
      </c>
      <c r="F72" s="313">
        <f t="shared" si="21"/>
        <v>881</v>
      </c>
      <c r="G72" s="123">
        <f t="shared" si="19"/>
        <v>2.325</v>
      </c>
      <c r="H72" s="123">
        <f t="shared" si="20"/>
        <v>0.815</v>
      </c>
      <c r="I72" s="633"/>
      <c r="J72" s="292"/>
    </row>
    <row r="73" s="294" customFormat="1" ht="38" customHeight="1" spans="1:10">
      <c r="A73" s="293">
        <f t="shared" si="18"/>
        <v>7</v>
      </c>
      <c r="B73" s="305">
        <v>2121401</v>
      </c>
      <c r="C73" s="432" t="s">
        <v>1359</v>
      </c>
      <c r="D73" s="313">
        <v>265</v>
      </c>
      <c r="E73" s="313">
        <v>1081</v>
      </c>
      <c r="F73" s="313">
        <v>881</v>
      </c>
      <c r="G73" s="123">
        <f t="shared" si="19"/>
        <v>2.325</v>
      </c>
      <c r="H73" s="123">
        <f t="shared" si="20"/>
        <v>0.815</v>
      </c>
      <c r="I73" s="633"/>
      <c r="J73" s="292"/>
    </row>
    <row r="74" s="294" customFormat="1" ht="36" customHeight="1" spans="1:10">
      <c r="A74" s="293">
        <f t="shared" si="18"/>
        <v>7</v>
      </c>
      <c r="B74" s="305">
        <v>2121402</v>
      </c>
      <c r="C74" s="432" t="s">
        <v>1360</v>
      </c>
      <c r="D74" s="313"/>
      <c r="E74" s="313"/>
      <c r="F74" s="313"/>
      <c r="G74" s="123" t="str">
        <f t="shared" si="19"/>
        <v/>
      </c>
      <c r="H74" s="123" t="str">
        <f t="shared" si="20"/>
        <v/>
      </c>
      <c r="I74" s="633"/>
      <c r="J74" s="292"/>
    </row>
    <row r="75" s="294" customFormat="1" ht="36" customHeight="1" spans="1:10">
      <c r="A75" s="293">
        <f t="shared" si="18"/>
        <v>7</v>
      </c>
      <c r="B75" s="305">
        <v>2121499</v>
      </c>
      <c r="C75" s="432" t="s">
        <v>1361</v>
      </c>
      <c r="D75" s="313"/>
      <c r="E75" s="313"/>
      <c r="F75" s="313"/>
      <c r="G75" s="123" t="str">
        <f t="shared" si="19"/>
        <v/>
      </c>
      <c r="H75" s="123" t="str">
        <f t="shared" si="20"/>
        <v/>
      </c>
      <c r="I75" s="633"/>
      <c r="J75" s="292"/>
    </row>
    <row r="76" s="294" customFormat="1" ht="36" customHeight="1" spans="1:10">
      <c r="A76" s="293">
        <f t="shared" si="18"/>
        <v>5</v>
      </c>
      <c r="B76" s="305">
        <v>21215</v>
      </c>
      <c r="C76" s="325" t="s">
        <v>1362</v>
      </c>
      <c r="D76" s="313">
        <f t="shared" ref="D76:F76" si="22">SUM(D77:D79)</f>
        <v>0</v>
      </c>
      <c r="E76" s="313">
        <f t="shared" si="22"/>
        <v>0</v>
      </c>
      <c r="F76" s="313">
        <f t="shared" si="22"/>
        <v>0</v>
      </c>
      <c r="G76" s="123" t="str">
        <f t="shared" si="19"/>
        <v/>
      </c>
      <c r="H76" s="123" t="str">
        <f t="shared" si="20"/>
        <v/>
      </c>
      <c r="I76" s="633"/>
      <c r="J76" s="292"/>
    </row>
    <row r="77" s="293" customFormat="1" ht="38" customHeight="1" spans="1:10">
      <c r="A77" s="293">
        <f t="shared" si="18"/>
        <v>7</v>
      </c>
      <c r="B77" s="305">
        <v>2121501</v>
      </c>
      <c r="C77" s="432" t="s">
        <v>1335</v>
      </c>
      <c r="D77" s="313"/>
      <c r="E77" s="313"/>
      <c r="F77" s="313"/>
      <c r="G77" s="123" t="str">
        <f t="shared" si="19"/>
        <v/>
      </c>
      <c r="H77" s="123" t="str">
        <f t="shared" si="20"/>
        <v/>
      </c>
      <c r="I77" s="633"/>
      <c r="J77" s="292"/>
    </row>
    <row r="78" s="293" customFormat="1" ht="36" customHeight="1" spans="1:10">
      <c r="A78" s="293">
        <f t="shared" si="18"/>
        <v>7</v>
      </c>
      <c r="B78" s="305">
        <v>2121502</v>
      </c>
      <c r="C78" s="432" t="s">
        <v>1336</v>
      </c>
      <c r="D78" s="313"/>
      <c r="E78" s="313"/>
      <c r="F78" s="313"/>
      <c r="G78" s="123" t="str">
        <f t="shared" si="19"/>
        <v/>
      </c>
      <c r="H78" s="123" t="str">
        <f t="shared" si="20"/>
        <v/>
      </c>
      <c r="I78" s="633"/>
      <c r="J78" s="292"/>
    </row>
    <row r="79" s="294" customFormat="1" ht="64" customHeight="1" spans="1:10">
      <c r="A79" s="293">
        <f t="shared" si="18"/>
        <v>7</v>
      </c>
      <c r="B79" s="305">
        <v>2121599</v>
      </c>
      <c r="C79" s="432" t="s">
        <v>1363</v>
      </c>
      <c r="D79" s="313"/>
      <c r="E79" s="313"/>
      <c r="F79" s="313"/>
      <c r="G79" s="123" t="str">
        <f t="shared" si="19"/>
        <v/>
      </c>
      <c r="H79" s="123" t="str">
        <f t="shared" si="20"/>
        <v/>
      </c>
      <c r="I79" s="633"/>
      <c r="J79" s="292"/>
    </row>
    <row r="80" s="294" customFormat="1" ht="36" customHeight="1" spans="1:10">
      <c r="A80" s="293">
        <f t="shared" si="18"/>
        <v>5</v>
      </c>
      <c r="B80" s="305">
        <v>21216</v>
      </c>
      <c r="C80" s="325" t="s">
        <v>1364</v>
      </c>
      <c r="D80" s="313">
        <f t="shared" ref="D80:F80" si="23">SUM(D81:D83)</f>
        <v>60000</v>
      </c>
      <c r="E80" s="313">
        <f t="shared" si="23"/>
        <v>0</v>
      </c>
      <c r="F80" s="313">
        <f t="shared" si="23"/>
        <v>0</v>
      </c>
      <c r="G80" s="123">
        <f t="shared" si="19"/>
        <v>-1</v>
      </c>
      <c r="H80" s="123" t="str">
        <f t="shared" si="20"/>
        <v/>
      </c>
      <c r="I80" s="633"/>
      <c r="J80" s="292"/>
    </row>
    <row r="81" s="294" customFormat="1" ht="38" customHeight="1" spans="1:10">
      <c r="A81" s="293">
        <f t="shared" si="18"/>
        <v>7</v>
      </c>
      <c r="B81" s="305">
        <v>2121601</v>
      </c>
      <c r="C81" s="432" t="s">
        <v>1335</v>
      </c>
      <c r="D81" s="313"/>
      <c r="E81" s="313"/>
      <c r="F81" s="313"/>
      <c r="G81" s="123" t="str">
        <f t="shared" si="19"/>
        <v/>
      </c>
      <c r="H81" s="123" t="str">
        <f t="shared" si="20"/>
        <v/>
      </c>
      <c r="I81" s="633"/>
      <c r="J81" s="292"/>
    </row>
    <row r="82" s="294" customFormat="1" ht="36" customHeight="1" spans="1:10">
      <c r="A82" s="293">
        <f t="shared" si="18"/>
        <v>7</v>
      </c>
      <c r="B82" s="305">
        <v>2121602</v>
      </c>
      <c r="C82" s="432" t="s">
        <v>1336</v>
      </c>
      <c r="D82" s="313"/>
      <c r="E82" s="313"/>
      <c r="F82" s="313"/>
      <c r="G82" s="123" t="str">
        <f t="shared" si="19"/>
        <v/>
      </c>
      <c r="H82" s="123" t="str">
        <f t="shared" si="20"/>
        <v/>
      </c>
      <c r="I82" s="633"/>
      <c r="J82" s="292"/>
    </row>
    <row r="83" s="293" customFormat="1" ht="64" customHeight="1" spans="1:10">
      <c r="A83" s="293">
        <f t="shared" si="18"/>
        <v>7</v>
      </c>
      <c r="B83" s="305">
        <v>2121699</v>
      </c>
      <c r="C83" s="432" t="s">
        <v>1365</v>
      </c>
      <c r="D83" s="313">
        <v>60000</v>
      </c>
      <c r="E83" s="313"/>
      <c r="F83" s="313"/>
      <c r="G83" s="123">
        <f t="shared" si="19"/>
        <v>-1</v>
      </c>
      <c r="H83" s="123" t="str">
        <f t="shared" si="20"/>
        <v/>
      </c>
      <c r="I83" s="633"/>
      <c r="J83" s="292"/>
    </row>
    <row r="84" s="294" customFormat="1" ht="64" customHeight="1" spans="1:10">
      <c r="A84" s="293">
        <f t="shared" si="18"/>
        <v>5</v>
      </c>
      <c r="B84" s="305">
        <v>21217</v>
      </c>
      <c r="C84" s="325" t="s">
        <v>1366</v>
      </c>
      <c r="D84" s="313">
        <f t="shared" ref="D84:F84" si="24">SUM(D85:D89)</f>
        <v>0</v>
      </c>
      <c r="E84" s="313">
        <f t="shared" si="24"/>
        <v>0</v>
      </c>
      <c r="F84" s="313">
        <f t="shared" si="24"/>
        <v>0</v>
      </c>
      <c r="G84" s="123" t="str">
        <f t="shared" si="19"/>
        <v/>
      </c>
      <c r="H84" s="123" t="str">
        <f t="shared" si="20"/>
        <v/>
      </c>
      <c r="I84" s="633"/>
      <c r="J84" s="292"/>
    </row>
    <row r="85" s="294" customFormat="1" ht="36" customHeight="1" spans="1:10">
      <c r="A85" s="293">
        <f t="shared" si="18"/>
        <v>7</v>
      </c>
      <c r="B85" s="305">
        <v>2121701</v>
      </c>
      <c r="C85" s="432" t="s">
        <v>1353</v>
      </c>
      <c r="D85" s="313"/>
      <c r="E85" s="313"/>
      <c r="F85" s="313"/>
      <c r="G85" s="123" t="str">
        <f t="shared" si="19"/>
        <v/>
      </c>
      <c r="H85" s="123" t="str">
        <f t="shared" si="20"/>
        <v/>
      </c>
      <c r="I85" s="633"/>
      <c r="J85" s="292"/>
    </row>
    <row r="86" s="294" customFormat="1" ht="36" customHeight="1" spans="1:10">
      <c r="A86" s="293">
        <f t="shared" si="18"/>
        <v>7</v>
      </c>
      <c r="B86" s="305">
        <v>2121702</v>
      </c>
      <c r="C86" s="432" t="s">
        <v>1354</v>
      </c>
      <c r="D86" s="313"/>
      <c r="E86" s="313"/>
      <c r="F86" s="313"/>
      <c r="G86" s="123" t="str">
        <f t="shared" si="19"/>
        <v/>
      </c>
      <c r="H86" s="123" t="str">
        <f t="shared" si="20"/>
        <v/>
      </c>
      <c r="I86" s="633"/>
      <c r="J86" s="292"/>
    </row>
    <row r="87" s="294" customFormat="1" ht="36" customHeight="1" spans="1:10">
      <c r="A87" s="293">
        <f t="shared" si="18"/>
        <v>7</v>
      </c>
      <c r="B87" s="305">
        <v>2121703</v>
      </c>
      <c r="C87" s="432" t="s">
        <v>1355</v>
      </c>
      <c r="D87" s="313"/>
      <c r="E87" s="313"/>
      <c r="F87" s="313"/>
      <c r="G87" s="123" t="str">
        <f t="shared" si="19"/>
        <v/>
      </c>
      <c r="H87" s="123" t="str">
        <f t="shared" si="20"/>
        <v/>
      </c>
      <c r="I87" s="633"/>
      <c r="J87" s="292"/>
    </row>
    <row r="88" s="293" customFormat="1" ht="36" customHeight="1" spans="1:10">
      <c r="A88" s="293">
        <f t="shared" si="18"/>
        <v>7</v>
      </c>
      <c r="B88" s="305">
        <v>2121704</v>
      </c>
      <c r="C88" s="432" t="s">
        <v>1356</v>
      </c>
      <c r="D88" s="313"/>
      <c r="E88" s="313"/>
      <c r="F88" s="313"/>
      <c r="G88" s="123" t="str">
        <f t="shared" si="19"/>
        <v/>
      </c>
      <c r="H88" s="123" t="str">
        <f t="shared" si="20"/>
        <v/>
      </c>
      <c r="I88" s="633"/>
      <c r="J88" s="292"/>
    </row>
    <row r="89" s="294" customFormat="1" ht="64" customHeight="1" spans="1:10">
      <c r="A89" s="293">
        <f t="shared" si="18"/>
        <v>7</v>
      </c>
      <c r="B89" s="305">
        <v>2121799</v>
      </c>
      <c r="C89" s="432" t="s">
        <v>1367</v>
      </c>
      <c r="D89" s="313"/>
      <c r="E89" s="313"/>
      <c r="F89" s="313"/>
      <c r="G89" s="123" t="str">
        <f t="shared" si="19"/>
        <v/>
      </c>
      <c r="H89" s="123" t="str">
        <f t="shared" si="20"/>
        <v/>
      </c>
      <c r="I89" s="633"/>
      <c r="J89" s="292"/>
    </row>
    <row r="90" s="294" customFormat="1" ht="38" customHeight="1" spans="1:10">
      <c r="A90" s="293">
        <f t="shared" si="18"/>
        <v>5</v>
      </c>
      <c r="B90" s="305">
        <v>21218</v>
      </c>
      <c r="C90" s="325" t="s">
        <v>1368</v>
      </c>
      <c r="D90" s="313">
        <f t="shared" ref="D90:F90" si="25">SUM(D91:D92)</f>
        <v>0</v>
      </c>
      <c r="E90" s="313">
        <f t="shared" si="25"/>
        <v>0</v>
      </c>
      <c r="F90" s="313">
        <f t="shared" si="25"/>
        <v>0</v>
      </c>
      <c r="G90" s="123" t="str">
        <f t="shared" si="19"/>
        <v/>
      </c>
      <c r="H90" s="123" t="str">
        <f t="shared" si="20"/>
        <v/>
      </c>
      <c r="I90" s="633"/>
      <c r="J90" s="292"/>
    </row>
    <row r="91" s="294" customFormat="1" ht="36" customHeight="1" spans="1:10">
      <c r="A91" s="293">
        <f t="shared" si="18"/>
        <v>7</v>
      </c>
      <c r="B91" s="305">
        <v>2121801</v>
      </c>
      <c r="C91" s="432" t="s">
        <v>1359</v>
      </c>
      <c r="D91" s="313"/>
      <c r="E91" s="313"/>
      <c r="F91" s="313"/>
      <c r="G91" s="123" t="str">
        <f t="shared" si="19"/>
        <v/>
      </c>
      <c r="H91" s="123" t="str">
        <f t="shared" si="20"/>
        <v/>
      </c>
      <c r="I91" s="633"/>
      <c r="J91" s="292"/>
    </row>
    <row r="92" s="294" customFormat="1" ht="64" customHeight="1" spans="1:10">
      <c r="A92" s="293">
        <f t="shared" si="18"/>
        <v>7</v>
      </c>
      <c r="B92" s="305">
        <v>2121899</v>
      </c>
      <c r="C92" s="432" t="s">
        <v>1369</v>
      </c>
      <c r="D92" s="313"/>
      <c r="E92" s="313"/>
      <c r="F92" s="313"/>
      <c r="G92" s="123" t="str">
        <f t="shared" si="19"/>
        <v/>
      </c>
      <c r="H92" s="123" t="str">
        <f t="shared" si="20"/>
        <v/>
      </c>
      <c r="I92" s="633"/>
      <c r="J92" s="292"/>
    </row>
    <row r="93" s="293" customFormat="1" ht="64" customHeight="1" spans="1:10">
      <c r="A93" s="293">
        <f t="shared" si="18"/>
        <v>5</v>
      </c>
      <c r="B93" s="305">
        <v>21219</v>
      </c>
      <c r="C93" s="325" t="s">
        <v>1370</v>
      </c>
      <c r="D93" s="313">
        <f t="shared" ref="D93:F93" si="26">SUM(D94:D101)</f>
        <v>0</v>
      </c>
      <c r="E93" s="313">
        <f t="shared" si="26"/>
        <v>0</v>
      </c>
      <c r="F93" s="313">
        <f t="shared" si="26"/>
        <v>0</v>
      </c>
      <c r="G93" s="123" t="str">
        <f t="shared" si="19"/>
        <v/>
      </c>
      <c r="H93" s="123" t="str">
        <f t="shared" si="20"/>
        <v/>
      </c>
      <c r="I93" s="633"/>
      <c r="J93" s="292"/>
    </row>
    <row r="94" s="294" customFormat="1" ht="36" customHeight="1" spans="1:10">
      <c r="A94" s="293">
        <f t="shared" si="18"/>
        <v>7</v>
      </c>
      <c r="B94" s="305">
        <v>2121901</v>
      </c>
      <c r="C94" s="432" t="s">
        <v>1335</v>
      </c>
      <c r="D94" s="313"/>
      <c r="E94" s="313"/>
      <c r="F94" s="313"/>
      <c r="G94" s="123" t="str">
        <f t="shared" si="19"/>
        <v/>
      </c>
      <c r="H94" s="123" t="str">
        <f t="shared" si="20"/>
        <v/>
      </c>
      <c r="I94" s="633"/>
      <c r="J94" s="292"/>
    </row>
    <row r="95" s="294" customFormat="1" ht="36" customHeight="1" spans="1:10">
      <c r="A95" s="293">
        <f t="shared" si="18"/>
        <v>7</v>
      </c>
      <c r="B95" s="305">
        <v>2121902</v>
      </c>
      <c r="C95" s="432" t="s">
        <v>1336</v>
      </c>
      <c r="D95" s="313"/>
      <c r="E95" s="313"/>
      <c r="F95" s="313"/>
      <c r="G95" s="123" t="str">
        <f t="shared" si="19"/>
        <v/>
      </c>
      <c r="H95" s="123" t="str">
        <f t="shared" si="20"/>
        <v/>
      </c>
      <c r="I95" s="633"/>
      <c r="J95" s="292"/>
    </row>
    <row r="96" s="294" customFormat="1" ht="36" customHeight="1" spans="1:10">
      <c r="A96" s="293">
        <f t="shared" si="18"/>
        <v>7</v>
      </c>
      <c r="B96" s="305">
        <v>2121903</v>
      </c>
      <c r="C96" s="432" t="s">
        <v>1337</v>
      </c>
      <c r="D96" s="313"/>
      <c r="E96" s="313"/>
      <c r="F96" s="313"/>
      <c r="G96" s="123" t="str">
        <f t="shared" si="19"/>
        <v/>
      </c>
      <c r="H96" s="123" t="str">
        <f t="shared" si="20"/>
        <v/>
      </c>
      <c r="I96" s="633"/>
      <c r="J96" s="292"/>
    </row>
    <row r="97" s="294" customFormat="1" ht="36" customHeight="1" spans="1:10">
      <c r="A97" s="293">
        <f t="shared" si="18"/>
        <v>7</v>
      </c>
      <c r="B97" s="305">
        <v>2121904</v>
      </c>
      <c r="C97" s="432" t="s">
        <v>1338</v>
      </c>
      <c r="D97" s="313"/>
      <c r="E97" s="313"/>
      <c r="F97" s="313"/>
      <c r="G97" s="123" t="str">
        <f t="shared" si="19"/>
        <v/>
      </c>
      <c r="H97" s="123" t="str">
        <f t="shared" si="20"/>
        <v/>
      </c>
      <c r="I97" s="633"/>
      <c r="J97" s="292"/>
    </row>
    <row r="98" s="294" customFormat="1" ht="36" customHeight="1" spans="1:10">
      <c r="A98" s="293">
        <f t="shared" si="18"/>
        <v>7</v>
      </c>
      <c r="B98" s="305">
        <v>2121905</v>
      </c>
      <c r="C98" s="432" t="s">
        <v>1341</v>
      </c>
      <c r="D98" s="313"/>
      <c r="E98" s="313"/>
      <c r="F98" s="313"/>
      <c r="G98" s="123" t="str">
        <f t="shared" si="19"/>
        <v/>
      </c>
      <c r="H98" s="123" t="str">
        <f t="shared" si="20"/>
        <v/>
      </c>
      <c r="I98" s="633"/>
      <c r="J98" s="292"/>
    </row>
    <row r="99" s="294" customFormat="1" ht="38" customHeight="1" spans="1:10">
      <c r="A99" s="293">
        <f t="shared" si="18"/>
        <v>7</v>
      </c>
      <c r="B99" s="305">
        <v>2121906</v>
      </c>
      <c r="C99" s="432" t="s">
        <v>1343</v>
      </c>
      <c r="D99" s="313"/>
      <c r="E99" s="313"/>
      <c r="F99" s="313"/>
      <c r="G99" s="123" t="str">
        <f t="shared" si="19"/>
        <v/>
      </c>
      <c r="H99" s="123" t="str">
        <f t="shared" si="20"/>
        <v/>
      </c>
      <c r="I99" s="633"/>
      <c r="J99" s="292"/>
    </row>
    <row r="100" s="294" customFormat="1" ht="38" customHeight="1" spans="1:10">
      <c r="A100" s="293">
        <f t="shared" si="18"/>
        <v>7</v>
      </c>
      <c r="B100" s="305">
        <v>2121907</v>
      </c>
      <c r="C100" s="432" t="s">
        <v>1344</v>
      </c>
      <c r="D100" s="313"/>
      <c r="E100" s="313"/>
      <c r="F100" s="313"/>
      <c r="G100" s="123" t="str">
        <f t="shared" si="19"/>
        <v/>
      </c>
      <c r="H100" s="123" t="str">
        <f t="shared" si="20"/>
        <v/>
      </c>
      <c r="I100" s="633"/>
      <c r="J100" s="292"/>
    </row>
    <row r="101" s="294" customFormat="1" ht="64" customHeight="1" spans="1:10">
      <c r="A101" s="293">
        <f t="shared" si="18"/>
        <v>7</v>
      </c>
      <c r="B101" s="305">
        <v>2121999</v>
      </c>
      <c r="C101" s="432" t="s">
        <v>1371</v>
      </c>
      <c r="D101" s="313"/>
      <c r="E101" s="313"/>
      <c r="F101" s="313"/>
      <c r="G101" s="123" t="str">
        <f t="shared" si="19"/>
        <v/>
      </c>
      <c r="H101" s="123" t="str">
        <f t="shared" si="20"/>
        <v/>
      </c>
      <c r="I101" s="633"/>
      <c r="J101" s="292"/>
    </row>
    <row r="102" s="293" customFormat="1" ht="36" customHeight="1" spans="1:10">
      <c r="A102" s="293">
        <f t="shared" si="18"/>
        <v>3</v>
      </c>
      <c r="B102" s="308">
        <v>213</v>
      </c>
      <c r="C102" s="302" t="s">
        <v>1372</v>
      </c>
      <c r="D102" s="309">
        <f t="shared" ref="D102:F102" si="27">SUM(D103,D108,D113,D118,D121)</f>
        <v>0</v>
      </c>
      <c r="E102" s="309">
        <f t="shared" si="27"/>
        <v>198</v>
      </c>
      <c r="F102" s="309">
        <f t="shared" si="27"/>
        <v>191</v>
      </c>
      <c r="G102" s="119" t="str">
        <f t="shared" si="19"/>
        <v/>
      </c>
      <c r="H102" s="119">
        <f t="shared" si="20"/>
        <v>0.965</v>
      </c>
      <c r="I102" s="633"/>
      <c r="J102" s="292"/>
    </row>
    <row r="103" s="294" customFormat="1" ht="36" customHeight="1" spans="1:10">
      <c r="A103" s="293">
        <f t="shared" si="18"/>
        <v>5</v>
      </c>
      <c r="B103" s="305">
        <v>21366</v>
      </c>
      <c r="C103" s="325" t="s">
        <v>1373</v>
      </c>
      <c r="D103" s="313">
        <f t="shared" ref="D103:F103" si="28">SUM(D104:D107)</f>
        <v>0</v>
      </c>
      <c r="E103" s="313">
        <f t="shared" si="28"/>
        <v>198</v>
      </c>
      <c r="F103" s="313">
        <f t="shared" si="28"/>
        <v>191</v>
      </c>
      <c r="G103" s="123" t="str">
        <f t="shared" si="19"/>
        <v/>
      </c>
      <c r="H103" s="123">
        <f t="shared" si="20"/>
        <v>0.965</v>
      </c>
      <c r="I103" s="633"/>
      <c r="J103" s="292"/>
    </row>
    <row r="104" s="294" customFormat="1" ht="36" customHeight="1" spans="1:10">
      <c r="A104" s="293">
        <f t="shared" si="18"/>
        <v>7</v>
      </c>
      <c r="B104" s="305">
        <v>2136601</v>
      </c>
      <c r="C104" s="432" t="s">
        <v>1316</v>
      </c>
      <c r="D104" s="313"/>
      <c r="E104" s="313"/>
      <c r="F104" s="313"/>
      <c r="G104" s="123" t="str">
        <f t="shared" si="19"/>
        <v/>
      </c>
      <c r="H104" s="123" t="str">
        <f t="shared" si="20"/>
        <v/>
      </c>
      <c r="I104" s="633"/>
      <c r="J104" s="292"/>
    </row>
    <row r="105" s="294" customFormat="1" ht="36" customHeight="1" spans="1:10">
      <c r="A105" s="293">
        <f t="shared" si="18"/>
        <v>7</v>
      </c>
      <c r="B105" s="305">
        <v>2136602</v>
      </c>
      <c r="C105" s="432" t="s">
        <v>1374</v>
      </c>
      <c r="D105" s="313"/>
      <c r="E105" s="313"/>
      <c r="F105" s="313"/>
      <c r="G105" s="123" t="str">
        <f t="shared" si="19"/>
        <v/>
      </c>
      <c r="H105" s="123" t="str">
        <f t="shared" si="20"/>
        <v/>
      </c>
      <c r="I105" s="633"/>
      <c r="J105" s="292"/>
    </row>
    <row r="106" s="294" customFormat="1" ht="36" customHeight="1" spans="1:10">
      <c r="A106" s="293">
        <f t="shared" si="18"/>
        <v>7</v>
      </c>
      <c r="B106" s="305">
        <v>2136603</v>
      </c>
      <c r="C106" s="432" t="s">
        <v>1375</v>
      </c>
      <c r="D106" s="313"/>
      <c r="E106" s="313"/>
      <c r="F106" s="313"/>
      <c r="G106" s="123" t="str">
        <f t="shared" si="19"/>
        <v/>
      </c>
      <c r="H106" s="123" t="str">
        <f t="shared" si="20"/>
        <v/>
      </c>
      <c r="I106" s="633"/>
      <c r="J106" s="292"/>
    </row>
    <row r="107" s="294" customFormat="1" ht="36" customHeight="1" spans="1:10">
      <c r="A107" s="293">
        <f t="shared" si="18"/>
        <v>7</v>
      </c>
      <c r="B107" s="305">
        <v>2136699</v>
      </c>
      <c r="C107" s="432" t="s">
        <v>1376</v>
      </c>
      <c r="D107" s="313"/>
      <c r="E107" s="313">
        <v>198</v>
      </c>
      <c r="F107" s="313">
        <v>191</v>
      </c>
      <c r="G107" s="123" t="str">
        <f t="shared" si="19"/>
        <v/>
      </c>
      <c r="H107" s="123">
        <f t="shared" si="20"/>
        <v>0.965</v>
      </c>
      <c r="I107" s="633"/>
      <c r="J107" s="292"/>
    </row>
    <row r="108" s="294" customFormat="1" ht="36" customHeight="1" spans="1:10">
      <c r="A108" s="293">
        <f t="shared" si="18"/>
        <v>5</v>
      </c>
      <c r="B108" s="305">
        <v>21367</v>
      </c>
      <c r="C108" s="325" t="s">
        <v>1377</v>
      </c>
      <c r="D108" s="313">
        <f t="shared" ref="D108:F108" si="29">SUM(D109:D112)</f>
        <v>0</v>
      </c>
      <c r="E108" s="313">
        <f t="shared" si="29"/>
        <v>0</v>
      </c>
      <c r="F108" s="313">
        <f t="shared" si="29"/>
        <v>0</v>
      </c>
      <c r="G108" s="123" t="str">
        <f t="shared" si="19"/>
        <v/>
      </c>
      <c r="H108" s="123" t="str">
        <f t="shared" si="20"/>
        <v/>
      </c>
      <c r="I108" s="633"/>
      <c r="J108" s="292"/>
    </row>
    <row r="109" s="293" customFormat="1" ht="36" customHeight="1" spans="1:10">
      <c r="A109" s="293">
        <f t="shared" si="18"/>
        <v>7</v>
      </c>
      <c r="B109" s="305">
        <v>2136701</v>
      </c>
      <c r="C109" s="432" t="s">
        <v>1316</v>
      </c>
      <c r="D109" s="313"/>
      <c r="E109" s="313"/>
      <c r="F109" s="313"/>
      <c r="G109" s="123" t="str">
        <f t="shared" si="19"/>
        <v/>
      </c>
      <c r="H109" s="123" t="str">
        <f t="shared" si="20"/>
        <v/>
      </c>
      <c r="I109" s="633"/>
      <c r="J109" s="292"/>
    </row>
    <row r="110" s="294" customFormat="1" ht="38" customHeight="1" spans="1:10">
      <c r="A110" s="293">
        <f t="shared" si="18"/>
        <v>7</v>
      </c>
      <c r="B110" s="305">
        <v>2136702</v>
      </c>
      <c r="C110" s="432" t="s">
        <v>1374</v>
      </c>
      <c r="D110" s="313"/>
      <c r="E110" s="313"/>
      <c r="F110" s="313"/>
      <c r="G110" s="123" t="str">
        <f t="shared" si="19"/>
        <v/>
      </c>
      <c r="H110" s="123" t="str">
        <f t="shared" si="20"/>
        <v/>
      </c>
      <c r="I110" s="633"/>
      <c r="J110" s="292"/>
    </row>
    <row r="111" s="294" customFormat="1" ht="36" customHeight="1" spans="1:10">
      <c r="A111" s="293">
        <f t="shared" si="18"/>
        <v>7</v>
      </c>
      <c r="B111" s="305">
        <v>2136703</v>
      </c>
      <c r="C111" s="432" t="s">
        <v>1378</v>
      </c>
      <c r="D111" s="313"/>
      <c r="E111" s="313"/>
      <c r="F111" s="313"/>
      <c r="G111" s="123" t="str">
        <f t="shared" si="19"/>
        <v/>
      </c>
      <c r="H111" s="123" t="str">
        <f t="shared" si="20"/>
        <v/>
      </c>
      <c r="I111" s="633"/>
      <c r="J111" s="292"/>
    </row>
    <row r="112" s="294" customFormat="1" ht="36" customHeight="1" spans="1:10">
      <c r="A112" s="293">
        <f t="shared" si="18"/>
        <v>7</v>
      </c>
      <c r="B112" s="305">
        <v>2136799</v>
      </c>
      <c r="C112" s="432" t="s">
        <v>1379</v>
      </c>
      <c r="D112" s="313"/>
      <c r="E112" s="313"/>
      <c r="F112" s="313"/>
      <c r="G112" s="123" t="str">
        <f t="shared" si="19"/>
        <v/>
      </c>
      <c r="H112" s="123" t="str">
        <f t="shared" si="20"/>
        <v/>
      </c>
      <c r="I112" s="633"/>
      <c r="J112" s="292"/>
    </row>
    <row r="113" s="294" customFormat="1" ht="36" customHeight="1" spans="1:10">
      <c r="A113" s="293">
        <f t="shared" si="18"/>
        <v>5</v>
      </c>
      <c r="B113" s="305">
        <v>21369</v>
      </c>
      <c r="C113" s="325" t="s">
        <v>1380</v>
      </c>
      <c r="D113" s="313">
        <f t="shared" ref="D113:F113" si="30">SUM(D114:D117)</f>
        <v>0</v>
      </c>
      <c r="E113" s="313">
        <f t="shared" si="30"/>
        <v>0</v>
      </c>
      <c r="F113" s="313">
        <f t="shared" si="30"/>
        <v>0</v>
      </c>
      <c r="G113" s="123" t="str">
        <f t="shared" si="19"/>
        <v/>
      </c>
      <c r="H113" s="123" t="str">
        <f t="shared" si="20"/>
        <v/>
      </c>
      <c r="I113" s="633"/>
      <c r="J113" s="292"/>
    </row>
    <row r="114" s="294" customFormat="1" ht="36" customHeight="1" spans="1:10">
      <c r="A114" s="293">
        <f t="shared" si="18"/>
        <v>7</v>
      </c>
      <c r="B114" s="305">
        <v>2136901</v>
      </c>
      <c r="C114" s="432" t="s">
        <v>793</v>
      </c>
      <c r="D114" s="313"/>
      <c r="E114" s="313"/>
      <c r="F114" s="313"/>
      <c r="G114" s="123" t="str">
        <f t="shared" si="19"/>
        <v/>
      </c>
      <c r="H114" s="123" t="str">
        <f t="shared" si="20"/>
        <v/>
      </c>
      <c r="I114" s="633"/>
      <c r="J114" s="292"/>
    </row>
    <row r="115" s="294" customFormat="1" ht="36" customHeight="1" spans="1:10">
      <c r="A115" s="293">
        <f t="shared" si="18"/>
        <v>7</v>
      </c>
      <c r="B115" s="305">
        <v>2136902</v>
      </c>
      <c r="C115" s="432" t="s">
        <v>1381</v>
      </c>
      <c r="D115" s="313"/>
      <c r="E115" s="313"/>
      <c r="F115" s="313"/>
      <c r="G115" s="123" t="str">
        <f t="shared" si="19"/>
        <v/>
      </c>
      <c r="H115" s="123" t="str">
        <f t="shared" si="20"/>
        <v/>
      </c>
      <c r="I115" s="633"/>
      <c r="J115" s="292"/>
    </row>
    <row r="116" s="294" customFormat="1" ht="36" customHeight="1" spans="1:10">
      <c r="A116" s="293">
        <f t="shared" si="18"/>
        <v>7</v>
      </c>
      <c r="B116" s="305">
        <v>2136903</v>
      </c>
      <c r="C116" s="432" t="s">
        <v>1382</v>
      </c>
      <c r="D116" s="313"/>
      <c r="E116" s="313"/>
      <c r="F116" s="313"/>
      <c r="G116" s="123" t="str">
        <f t="shared" si="19"/>
        <v/>
      </c>
      <c r="H116" s="123" t="str">
        <f t="shared" si="20"/>
        <v/>
      </c>
      <c r="I116" s="633"/>
      <c r="J116" s="292"/>
    </row>
    <row r="117" s="294" customFormat="1" ht="36" customHeight="1" spans="1:10">
      <c r="A117" s="293">
        <f t="shared" si="18"/>
        <v>7</v>
      </c>
      <c r="B117" s="305">
        <v>2136999</v>
      </c>
      <c r="C117" s="432" t="s">
        <v>1383</v>
      </c>
      <c r="D117" s="313"/>
      <c r="E117" s="313"/>
      <c r="F117" s="313"/>
      <c r="G117" s="123" t="str">
        <f t="shared" si="19"/>
        <v/>
      </c>
      <c r="H117" s="123" t="str">
        <f t="shared" si="20"/>
        <v/>
      </c>
      <c r="I117" s="633"/>
      <c r="J117" s="292"/>
    </row>
    <row r="118" s="293" customFormat="1" ht="64" customHeight="1" spans="1:10">
      <c r="A118" s="293">
        <f t="shared" si="18"/>
        <v>5</v>
      </c>
      <c r="B118" s="315">
        <v>21370</v>
      </c>
      <c r="C118" s="325" t="s">
        <v>1384</v>
      </c>
      <c r="D118" s="313">
        <f t="shared" ref="D118:F118" si="31">SUM(D119:D120)</f>
        <v>0</v>
      </c>
      <c r="E118" s="313">
        <f t="shared" si="31"/>
        <v>0</v>
      </c>
      <c r="F118" s="313">
        <f t="shared" si="31"/>
        <v>0</v>
      </c>
      <c r="G118" s="123" t="str">
        <f t="shared" si="19"/>
        <v/>
      </c>
      <c r="H118" s="123" t="str">
        <f t="shared" si="20"/>
        <v/>
      </c>
      <c r="I118" s="633"/>
      <c r="J118" s="292"/>
    </row>
    <row r="119" s="293" customFormat="1" ht="36" customHeight="1" spans="1:10">
      <c r="A119" s="293">
        <f t="shared" si="18"/>
        <v>7</v>
      </c>
      <c r="B119" s="315">
        <v>2137001</v>
      </c>
      <c r="C119" s="432" t="s">
        <v>1316</v>
      </c>
      <c r="D119" s="313"/>
      <c r="E119" s="313"/>
      <c r="F119" s="313"/>
      <c r="G119" s="123" t="str">
        <f t="shared" si="19"/>
        <v/>
      </c>
      <c r="H119" s="123" t="str">
        <f t="shared" si="20"/>
        <v/>
      </c>
      <c r="I119" s="633"/>
      <c r="J119" s="292"/>
    </row>
    <row r="120" s="294" customFormat="1" ht="64" customHeight="1" spans="1:10">
      <c r="A120" s="293">
        <f t="shared" si="18"/>
        <v>7</v>
      </c>
      <c r="B120" s="315">
        <v>2137099</v>
      </c>
      <c r="C120" s="432" t="s">
        <v>1385</v>
      </c>
      <c r="D120" s="313"/>
      <c r="E120" s="313"/>
      <c r="F120" s="313"/>
      <c r="G120" s="123" t="str">
        <f t="shared" si="19"/>
        <v/>
      </c>
      <c r="H120" s="123" t="str">
        <f t="shared" si="20"/>
        <v/>
      </c>
      <c r="I120" s="633"/>
      <c r="J120" s="292"/>
    </row>
    <row r="121" s="294" customFormat="1" ht="64" customHeight="1" spans="1:10">
      <c r="A121" s="293">
        <f t="shared" si="18"/>
        <v>5</v>
      </c>
      <c r="B121" s="315">
        <v>21371</v>
      </c>
      <c r="C121" s="325" t="s">
        <v>1386</v>
      </c>
      <c r="D121" s="313">
        <f t="shared" ref="D121:F121" si="32">SUM(D122:D125)</f>
        <v>0</v>
      </c>
      <c r="E121" s="313">
        <f t="shared" si="32"/>
        <v>0</v>
      </c>
      <c r="F121" s="313">
        <f t="shared" si="32"/>
        <v>0</v>
      </c>
      <c r="G121" s="123" t="str">
        <f t="shared" si="19"/>
        <v/>
      </c>
      <c r="H121" s="123" t="str">
        <f t="shared" si="20"/>
        <v/>
      </c>
      <c r="I121" s="633"/>
      <c r="J121" s="292"/>
    </row>
    <row r="122" s="294" customFormat="1" ht="36" customHeight="1" spans="1:10">
      <c r="A122" s="293">
        <f t="shared" si="18"/>
        <v>7</v>
      </c>
      <c r="B122" s="315">
        <v>2137101</v>
      </c>
      <c r="C122" s="432" t="s">
        <v>793</v>
      </c>
      <c r="D122" s="313"/>
      <c r="E122" s="313"/>
      <c r="F122" s="313"/>
      <c r="G122" s="123" t="str">
        <f t="shared" si="19"/>
        <v/>
      </c>
      <c r="H122" s="123" t="str">
        <f t="shared" si="20"/>
        <v/>
      </c>
      <c r="I122" s="633"/>
      <c r="J122" s="292"/>
    </row>
    <row r="123" s="294" customFormat="1" ht="38" customHeight="1" spans="1:10">
      <c r="A123" s="293">
        <f t="shared" si="18"/>
        <v>7</v>
      </c>
      <c r="B123" s="315">
        <v>2137102</v>
      </c>
      <c r="C123" s="432" t="s">
        <v>1387</v>
      </c>
      <c r="D123" s="313"/>
      <c r="E123" s="313"/>
      <c r="F123" s="313"/>
      <c r="G123" s="123" t="str">
        <f t="shared" si="19"/>
        <v/>
      </c>
      <c r="H123" s="123" t="str">
        <f t="shared" si="20"/>
        <v/>
      </c>
      <c r="I123" s="633"/>
      <c r="J123" s="292"/>
    </row>
    <row r="124" s="294" customFormat="1" ht="36" customHeight="1" spans="1:10">
      <c r="A124" s="293">
        <f t="shared" si="18"/>
        <v>7</v>
      </c>
      <c r="B124" s="315">
        <v>2137103</v>
      </c>
      <c r="C124" s="432" t="s">
        <v>1382</v>
      </c>
      <c r="D124" s="313"/>
      <c r="E124" s="313"/>
      <c r="F124" s="313"/>
      <c r="G124" s="123" t="str">
        <f t="shared" si="19"/>
        <v/>
      </c>
      <c r="H124" s="123" t="str">
        <f t="shared" si="20"/>
        <v/>
      </c>
      <c r="I124" s="633"/>
      <c r="J124" s="292"/>
    </row>
    <row r="125" s="294" customFormat="1" ht="64" customHeight="1" spans="1:10">
      <c r="A125" s="293">
        <f t="shared" si="18"/>
        <v>7</v>
      </c>
      <c r="B125" s="315">
        <v>2137199</v>
      </c>
      <c r="C125" s="432" t="s">
        <v>1388</v>
      </c>
      <c r="D125" s="313"/>
      <c r="E125" s="313"/>
      <c r="F125" s="313"/>
      <c r="G125" s="123" t="str">
        <f t="shared" si="19"/>
        <v/>
      </c>
      <c r="H125" s="123" t="str">
        <f t="shared" si="20"/>
        <v/>
      </c>
      <c r="I125" s="633"/>
      <c r="J125" s="292"/>
    </row>
    <row r="126" s="293" customFormat="1" ht="36" customHeight="1" spans="1:10">
      <c r="A126" s="293">
        <f t="shared" si="18"/>
        <v>3</v>
      </c>
      <c r="B126" s="308">
        <v>214</v>
      </c>
      <c r="C126" s="302" t="s">
        <v>1389</v>
      </c>
      <c r="D126" s="309">
        <f t="shared" ref="D126:F126" si="33">SUM(D127,D132,D137,D142,D151,D158,D167,D170,D173:D174)</f>
        <v>24700</v>
      </c>
      <c r="E126" s="309">
        <f t="shared" si="33"/>
        <v>0</v>
      </c>
      <c r="F126" s="309">
        <f t="shared" si="33"/>
        <v>6200</v>
      </c>
      <c r="G126" s="119">
        <f t="shared" si="19"/>
        <v>-0.749</v>
      </c>
      <c r="H126" s="119" t="str">
        <f t="shared" si="20"/>
        <v/>
      </c>
      <c r="I126" s="633"/>
      <c r="J126" s="292"/>
    </row>
    <row r="127" s="294" customFormat="1" ht="64" customHeight="1" spans="1:10">
      <c r="A127" s="293">
        <f t="shared" si="18"/>
        <v>5</v>
      </c>
      <c r="B127" s="305">
        <v>21460</v>
      </c>
      <c r="C127" s="325" t="s">
        <v>1390</v>
      </c>
      <c r="D127" s="313">
        <f t="shared" ref="D127:F127" si="34">SUM(D128:D131)</f>
        <v>0</v>
      </c>
      <c r="E127" s="313">
        <f t="shared" si="34"/>
        <v>0</v>
      </c>
      <c r="F127" s="313">
        <f t="shared" si="34"/>
        <v>0</v>
      </c>
      <c r="G127" s="123" t="str">
        <f t="shared" si="19"/>
        <v/>
      </c>
      <c r="H127" s="123" t="str">
        <f t="shared" si="20"/>
        <v/>
      </c>
      <c r="I127" s="633"/>
      <c r="J127" s="292"/>
    </row>
    <row r="128" s="294" customFormat="1" ht="36" customHeight="1" spans="1:10">
      <c r="A128" s="293">
        <f t="shared" si="18"/>
        <v>7</v>
      </c>
      <c r="B128" s="305">
        <v>2146001</v>
      </c>
      <c r="C128" s="432" t="s">
        <v>824</v>
      </c>
      <c r="D128" s="313"/>
      <c r="E128" s="313"/>
      <c r="F128" s="313"/>
      <c r="G128" s="123" t="str">
        <f t="shared" si="19"/>
        <v/>
      </c>
      <c r="H128" s="123" t="str">
        <f t="shared" si="20"/>
        <v/>
      </c>
      <c r="I128" s="633"/>
      <c r="J128" s="292"/>
    </row>
    <row r="129" s="293" customFormat="1" ht="36" customHeight="1" spans="1:10">
      <c r="A129" s="293">
        <f t="shared" si="18"/>
        <v>7</v>
      </c>
      <c r="B129" s="305">
        <v>2146002</v>
      </c>
      <c r="C129" s="432" t="s">
        <v>825</v>
      </c>
      <c r="D129" s="313"/>
      <c r="E129" s="313"/>
      <c r="F129" s="313"/>
      <c r="G129" s="123" t="str">
        <f t="shared" si="19"/>
        <v/>
      </c>
      <c r="H129" s="123" t="str">
        <f t="shared" si="20"/>
        <v/>
      </c>
      <c r="I129" s="633"/>
      <c r="J129" s="292"/>
    </row>
    <row r="130" s="293" customFormat="1" ht="36" customHeight="1" spans="1:10">
      <c r="A130" s="293">
        <f t="shared" si="18"/>
        <v>7</v>
      </c>
      <c r="B130" s="305">
        <v>2146003</v>
      </c>
      <c r="C130" s="432" t="s">
        <v>1391</v>
      </c>
      <c r="D130" s="313"/>
      <c r="E130" s="313"/>
      <c r="F130" s="313"/>
      <c r="G130" s="123" t="str">
        <f t="shared" si="19"/>
        <v/>
      </c>
      <c r="H130" s="123" t="str">
        <f t="shared" si="20"/>
        <v/>
      </c>
      <c r="I130" s="633"/>
      <c r="J130" s="292"/>
    </row>
    <row r="131" s="294" customFormat="1" ht="64" customHeight="1" spans="1:10">
      <c r="A131" s="293">
        <f t="shared" si="18"/>
        <v>7</v>
      </c>
      <c r="B131" s="305">
        <v>2146099</v>
      </c>
      <c r="C131" s="432" t="s">
        <v>1392</v>
      </c>
      <c r="D131" s="313"/>
      <c r="E131" s="313"/>
      <c r="F131" s="313"/>
      <c r="G131" s="123" t="str">
        <f t="shared" si="19"/>
        <v/>
      </c>
      <c r="H131" s="123" t="str">
        <f t="shared" si="20"/>
        <v/>
      </c>
      <c r="I131" s="633"/>
      <c r="J131" s="292"/>
    </row>
    <row r="132" s="294" customFormat="1" ht="36" customHeight="1" spans="1:10">
      <c r="A132" s="293">
        <f t="shared" si="18"/>
        <v>5</v>
      </c>
      <c r="B132" s="305">
        <v>21462</v>
      </c>
      <c r="C132" s="325" t="s">
        <v>1393</v>
      </c>
      <c r="D132" s="313"/>
      <c r="E132" s="313">
        <f>SUM(E133:E136)</f>
        <v>0</v>
      </c>
      <c r="F132" s="313">
        <f>SUM(F133:F136)</f>
        <v>0</v>
      </c>
      <c r="G132" s="123" t="str">
        <f t="shared" si="19"/>
        <v/>
      </c>
      <c r="H132" s="123" t="str">
        <f t="shared" si="20"/>
        <v/>
      </c>
      <c r="I132" s="633"/>
      <c r="J132" s="292"/>
    </row>
    <row r="133" s="294" customFormat="1" ht="36" customHeight="1" spans="1:10">
      <c r="A133" s="293">
        <f t="shared" ref="A133:A196" si="35">LEN(B133)</f>
        <v>7</v>
      </c>
      <c r="B133" s="305">
        <v>2146201</v>
      </c>
      <c r="C133" s="432" t="s">
        <v>1391</v>
      </c>
      <c r="D133" s="313"/>
      <c r="E133" s="313"/>
      <c r="F133" s="313"/>
      <c r="G133" s="123" t="str">
        <f t="shared" ref="G133:G196" si="36">IF(D133&gt;0,F133/D133-1,"")</f>
        <v/>
      </c>
      <c r="H133" s="123" t="str">
        <f t="shared" ref="H133:H196" si="37">IF(E133&gt;0,F133/E133,"")</f>
        <v/>
      </c>
      <c r="I133" s="633"/>
      <c r="J133" s="292"/>
    </row>
    <row r="134" s="294" customFormat="1" ht="38" customHeight="1" spans="1:10">
      <c r="A134" s="293">
        <f t="shared" si="35"/>
        <v>7</v>
      </c>
      <c r="B134" s="305">
        <v>2146202</v>
      </c>
      <c r="C134" s="432" t="s">
        <v>1394</v>
      </c>
      <c r="D134" s="313"/>
      <c r="E134" s="313"/>
      <c r="F134" s="313"/>
      <c r="G134" s="123" t="str">
        <f t="shared" si="36"/>
        <v/>
      </c>
      <c r="H134" s="123" t="str">
        <f t="shared" si="37"/>
        <v/>
      </c>
      <c r="I134" s="633"/>
      <c r="J134" s="292"/>
    </row>
    <row r="135" s="294" customFormat="1" ht="36" customHeight="1" spans="1:10">
      <c r="A135" s="293">
        <f t="shared" si="35"/>
        <v>7</v>
      </c>
      <c r="B135" s="305">
        <v>2146203</v>
      </c>
      <c r="C135" s="432" t="s">
        <v>1395</v>
      </c>
      <c r="D135" s="313"/>
      <c r="E135" s="313"/>
      <c r="F135" s="313"/>
      <c r="G135" s="123" t="str">
        <f t="shared" si="36"/>
        <v/>
      </c>
      <c r="H135" s="123" t="str">
        <f t="shared" si="37"/>
        <v/>
      </c>
      <c r="I135" s="633"/>
      <c r="J135" s="292"/>
    </row>
    <row r="136" s="293" customFormat="1" ht="36" customHeight="1" spans="1:10">
      <c r="A136" s="293">
        <f t="shared" si="35"/>
        <v>7</v>
      </c>
      <c r="B136" s="305">
        <v>2146299</v>
      </c>
      <c r="C136" s="432" t="s">
        <v>1396</v>
      </c>
      <c r="D136" s="313"/>
      <c r="E136" s="313"/>
      <c r="F136" s="313"/>
      <c r="G136" s="123" t="str">
        <f t="shared" si="36"/>
        <v/>
      </c>
      <c r="H136" s="123" t="str">
        <f t="shared" si="37"/>
        <v/>
      </c>
      <c r="I136" s="633"/>
      <c r="J136" s="292"/>
    </row>
    <row r="137" s="294" customFormat="1" ht="36" customHeight="1" spans="1:10">
      <c r="A137" s="293">
        <f t="shared" si="35"/>
        <v>5</v>
      </c>
      <c r="B137" s="305">
        <v>21463</v>
      </c>
      <c r="C137" s="325" t="s">
        <v>1397</v>
      </c>
      <c r="D137" s="313">
        <f t="shared" ref="D137:F137" si="38">SUM(D138:D141)</f>
        <v>0</v>
      </c>
      <c r="E137" s="313">
        <f t="shared" si="38"/>
        <v>0</v>
      </c>
      <c r="F137" s="313">
        <f t="shared" si="38"/>
        <v>0</v>
      </c>
      <c r="G137" s="123" t="str">
        <f t="shared" si="36"/>
        <v/>
      </c>
      <c r="H137" s="123" t="str">
        <f t="shared" si="37"/>
        <v/>
      </c>
      <c r="I137" s="633"/>
      <c r="J137" s="292"/>
    </row>
    <row r="138" s="293" customFormat="1" ht="36" customHeight="1" spans="1:10">
      <c r="A138" s="293">
        <f t="shared" si="35"/>
        <v>7</v>
      </c>
      <c r="B138" s="305">
        <v>2146301</v>
      </c>
      <c r="C138" s="432" t="s">
        <v>1398</v>
      </c>
      <c r="D138" s="313"/>
      <c r="E138" s="313"/>
      <c r="F138" s="313"/>
      <c r="G138" s="123" t="str">
        <f t="shared" si="36"/>
        <v/>
      </c>
      <c r="H138" s="123" t="str">
        <f t="shared" si="37"/>
        <v/>
      </c>
      <c r="I138" s="633"/>
      <c r="J138" s="292"/>
    </row>
    <row r="139" s="294" customFormat="1" ht="38" customHeight="1" spans="1:10">
      <c r="A139" s="293">
        <f t="shared" si="35"/>
        <v>7</v>
      </c>
      <c r="B139" s="305">
        <v>2146302</v>
      </c>
      <c r="C139" s="432" t="s">
        <v>1399</v>
      </c>
      <c r="D139" s="313"/>
      <c r="E139" s="313"/>
      <c r="F139" s="313"/>
      <c r="G139" s="123" t="str">
        <f t="shared" si="36"/>
        <v/>
      </c>
      <c r="H139" s="123" t="str">
        <f t="shared" si="37"/>
        <v/>
      </c>
      <c r="I139" s="633"/>
      <c r="J139" s="292"/>
    </row>
    <row r="140" s="294" customFormat="1" ht="36" customHeight="1" spans="1:10">
      <c r="A140" s="293">
        <f t="shared" si="35"/>
        <v>7</v>
      </c>
      <c r="B140" s="305">
        <v>2146303</v>
      </c>
      <c r="C140" s="432" t="s">
        <v>1400</v>
      </c>
      <c r="D140" s="313"/>
      <c r="E140" s="313"/>
      <c r="F140" s="313"/>
      <c r="G140" s="123" t="str">
        <f t="shared" si="36"/>
        <v/>
      </c>
      <c r="H140" s="123" t="str">
        <f t="shared" si="37"/>
        <v/>
      </c>
      <c r="I140" s="633"/>
      <c r="J140" s="292"/>
    </row>
    <row r="141" s="294" customFormat="1" ht="36" customHeight="1" spans="1:10">
      <c r="A141" s="293">
        <f t="shared" si="35"/>
        <v>7</v>
      </c>
      <c r="B141" s="305">
        <v>2146399</v>
      </c>
      <c r="C141" s="432" t="s">
        <v>1401</v>
      </c>
      <c r="D141" s="313"/>
      <c r="E141" s="313"/>
      <c r="F141" s="313"/>
      <c r="G141" s="123" t="str">
        <f t="shared" si="36"/>
        <v/>
      </c>
      <c r="H141" s="123" t="str">
        <f t="shared" si="37"/>
        <v/>
      </c>
      <c r="I141" s="633"/>
      <c r="J141" s="292"/>
    </row>
    <row r="142" s="294" customFormat="1" ht="36" customHeight="1" spans="1:10">
      <c r="A142" s="293">
        <f t="shared" si="35"/>
        <v>5</v>
      </c>
      <c r="B142" s="305">
        <v>21464</v>
      </c>
      <c r="C142" s="325" t="s">
        <v>1402</v>
      </c>
      <c r="D142" s="313">
        <f t="shared" ref="D142:F142" si="39">SUM(D143:D150)</f>
        <v>0</v>
      </c>
      <c r="E142" s="313">
        <f t="shared" si="39"/>
        <v>0</v>
      </c>
      <c r="F142" s="313">
        <f t="shared" si="39"/>
        <v>0</v>
      </c>
      <c r="G142" s="123" t="str">
        <f t="shared" si="36"/>
        <v/>
      </c>
      <c r="H142" s="123" t="str">
        <f t="shared" si="37"/>
        <v/>
      </c>
      <c r="I142" s="633"/>
      <c r="J142" s="292"/>
    </row>
    <row r="143" s="294" customFormat="1" ht="36" customHeight="1" spans="1:10">
      <c r="A143" s="293">
        <f t="shared" si="35"/>
        <v>7</v>
      </c>
      <c r="B143" s="305">
        <v>2146401</v>
      </c>
      <c r="C143" s="432" t="s">
        <v>1403</v>
      </c>
      <c r="D143" s="313"/>
      <c r="E143" s="313"/>
      <c r="F143" s="313"/>
      <c r="G143" s="123" t="str">
        <f t="shared" si="36"/>
        <v/>
      </c>
      <c r="H143" s="123" t="str">
        <f t="shared" si="37"/>
        <v/>
      </c>
      <c r="I143" s="633"/>
      <c r="J143" s="292"/>
    </row>
    <row r="144" s="294" customFormat="1" ht="36" customHeight="1" spans="1:10">
      <c r="A144" s="293">
        <f t="shared" si="35"/>
        <v>7</v>
      </c>
      <c r="B144" s="305">
        <v>2146402</v>
      </c>
      <c r="C144" s="432" t="s">
        <v>1404</v>
      </c>
      <c r="D144" s="313"/>
      <c r="E144" s="313"/>
      <c r="F144" s="313"/>
      <c r="G144" s="123" t="str">
        <f t="shared" si="36"/>
        <v/>
      </c>
      <c r="H144" s="123" t="str">
        <f t="shared" si="37"/>
        <v/>
      </c>
      <c r="I144" s="633"/>
      <c r="J144" s="292"/>
    </row>
    <row r="145" s="294" customFormat="1" ht="36" customHeight="1" spans="1:10">
      <c r="A145" s="293">
        <f t="shared" si="35"/>
        <v>7</v>
      </c>
      <c r="B145" s="305">
        <v>2146403</v>
      </c>
      <c r="C145" s="432" t="s">
        <v>1405</v>
      </c>
      <c r="D145" s="313"/>
      <c r="E145" s="313"/>
      <c r="F145" s="313"/>
      <c r="G145" s="123" t="str">
        <f t="shared" si="36"/>
        <v/>
      </c>
      <c r="H145" s="123" t="str">
        <f t="shared" si="37"/>
        <v/>
      </c>
      <c r="I145" s="633"/>
      <c r="J145" s="292"/>
    </row>
    <row r="146" s="294" customFormat="1" ht="36" customHeight="1" spans="1:10">
      <c r="A146" s="293">
        <f t="shared" si="35"/>
        <v>7</v>
      </c>
      <c r="B146" s="305">
        <v>2146404</v>
      </c>
      <c r="C146" s="432" t="s">
        <v>1406</v>
      </c>
      <c r="D146" s="313"/>
      <c r="E146" s="313"/>
      <c r="F146" s="313"/>
      <c r="G146" s="123" t="str">
        <f t="shared" si="36"/>
        <v/>
      </c>
      <c r="H146" s="123" t="str">
        <f t="shared" si="37"/>
        <v/>
      </c>
      <c r="I146" s="633"/>
      <c r="J146" s="292"/>
    </row>
    <row r="147" s="293" customFormat="1" ht="36" customHeight="1" spans="1:10">
      <c r="A147" s="293">
        <f t="shared" si="35"/>
        <v>7</v>
      </c>
      <c r="B147" s="305">
        <v>2146405</v>
      </c>
      <c r="C147" s="432" t="s">
        <v>1407</v>
      </c>
      <c r="D147" s="313"/>
      <c r="E147" s="313"/>
      <c r="F147" s="313"/>
      <c r="G147" s="123" t="str">
        <f t="shared" si="36"/>
        <v/>
      </c>
      <c r="H147" s="123" t="str">
        <f t="shared" si="37"/>
        <v/>
      </c>
      <c r="I147" s="633"/>
      <c r="J147" s="292"/>
    </row>
    <row r="148" s="294" customFormat="1" ht="36" customHeight="1" spans="1:10">
      <c r="A148" s="293">
        <f t="shared" si="35"/>
        <v>7</v>
      </c>
      <c r="B148" s="305">
        <v>2146406</v>
      </c>
      <c r="C148" s="432" t="s">
        <v>1408</v>
      </c>
      <c r="D148" s="313"/>
      <c r="E148" s="313"/>
      <c r="F148" s="313"/>
      <c r="G148" s="123" t="str">
        <f t="shared" si="36"/>
        <v/>
      </c>
      <c r="H148" s="123" t="str">
        <f t="shared" si="37"/>
        <v/>
      </c>
      <c r="I148" s="633"/>
      <c r="J148" s="292"/>
    </row>
    <row r="149" s="294" customFormat="1" ht="36" customHeight="1" spans="1:10">
      <c r="A149" s="293">
        <f t="shared" si="35"/>
        <v>7</v>
      </c>
      <c r="B149" s="305">
        <v>2146407</v>
      </c>
      <c r="C149" s="432" t="s">
        <v>1409</v>
      </c>
      <c r="D149" s="313"/>
      <c r="E149" s="313"/>
      <c r="F149" s="313"/>
      <c r="G149" s="123" t="str">
        <f t="shared" si="36"/>
        <v/>
      </c>
      <c r="H149" s="123" t="str">
        <f t="shared" si="37"/>
        <v/>
      </c>
      <c r="I149" s="633"/>
      <c r="J149" s="292"/>
    </row>
    <row r="150" s="294" customFormat="1" ht="36" customHeight="1" spans="1:10">
      <c r="A150" s="293">
        <f t="shared" si="35"/>
        <v>7</v>
      </c>
      <c r="B150" s="305">
        <v>2146499</v>
      </c>
      <c r="C150" s="432" t="s">
        <v>1410</v>
      </c>
      <c r="D150" s="313"/>
      <c r="E150" s="313"/>
      <c r="F150" s="313"/>
      <c r="G150" s="123" t="str">
        <f t="shared" si="36"/>
        <v/>
      </c>
      <c r="H150" s="123" t="str">
        <f t="shared" si="37"/>
        <v/>
      </c>
      <c r="I150" s="633"/>
      <c r="J150" s="292"/>
    </row>
    <row r="151" s="294" customFormat="1" ht="36" customHeight="1" spans="1:10">
      <c r="A151" s="293">
        <f t="shared" si="35"/>
        <v>5</v>
      </c>
      <c r="B151" s="305">
        <v>21468</v>
      </c>
      <c r="C151" s="325" t="s">
        <v>1411</v>
      </c>
      <c r="D151" s="313">
        <f t="shared" ref="D151:F151" si="40">SUM(D152:D157)</f>
        <v>0</v>
      </c>
      <c r="E151" s="313">
        <f t="shared" si="40"/>
        <v>0</v>
      </c>
      <c r="F151" s="313">
        <f t="shared" si="40"/>
        <v>0</v>
      </c>
      <c r="G151" s="123" t="str">
        <f t="shared" si="36"/>
        <v/>
      </c>
      <c r="H151" s="123" t="str">
        <f t="shared" si="37"/>
        <v/>
      </c>
      <c r="I151" s="633"/>
      <c r="J151" s="292"/>
    </row>
    <row r="152" s="294" customFormat="1" ht="36" customHeight="1" spans="1:10">
      <c r="A152" s="293">
        <f t="shared" si="35"/>
        <v>7</v>
      </c>
      <c r="B152" s="305">
        <v>2146801</v>
      </c>
      <c r="C152" s="432" t="s">
        <v>1412</v>
      </c>
      <c r="D152" s="313"/>
      <c r="E152" s="313"/>
      <c r="F152" s="313"/>
      <c r="G152" s="123" t="str">
        <f t="shared" si="36"/>
        <v/>
      </c>
      <c r="H152" s="123" t="str">
        <f t="shared" si="37"/>
        <v/>
      </c>
      <c r="I152" s="633"/>
      <c r="J152" s="292"/>
    </row>
    <row r="153" s="294" customFormat="1" ht="36" customHeight="1" spans="1:10">
      <c r="A153" s="293">
        <f t="shared" si="35"/>
        <v>7</v>
      </c>
      <c r="B153" s="305">
        <v>2146802</v>
      </c>
      <c r="C153" s="432" t="s">
        <v>1413</v>
      </c>
      <c r="D153" s="313"/>
      <c r="E153" s="313"/>
      <c r="F153" s="313"/>
      <c r="G153" s="123" t="str">
        <f t="shared" si="36"/>
        <v/>
      </c>
      <c r="H153" s="123" t="str">
        <f t="shared" si="37"/>
        <v/>
      </c>
      <c r="I153" s="633"/>
      <c r="J153" s="292"/>
    </row>
    <row r="154" s="294" customFormat="1" ht="36" customHeight="1" spans="1:10">
      <c r="A154" s="293">
        <f t="shared" si="35"/>
        <v>7</v>
      </c>
      <c r="B154" s="305">
        <v>2146803</v>
      </c>
      <c r="C154" s="432" t="s">
        <v>1414</v>
      </c>
      <c r="D154" s="313"/>
      <c r="E154" s="313"/>
      <c r="F154" s="313"/>
      <c r="G154" s="123" t="str">
        <f t="shared" si="36"/>
        <v/>
      </c>
      <c r="H154" s="123" t="str">
        <f t="shared" si="37"/>
        <v/>
      </c>
      <c r="I154" s="633"/>
      <c r="J154" s="292"/>
    </row>
    <row r="155" s="294" customFormat="1" ht="38" customHeight="1" spans="1:10">
      <c r="A155" s="293">
        <f t="shared" si="35"/>
        <v>7</v>
      </c>
      <c r="B155" s="305">
        <v>2146804</v>
      </c>
      <c r="C155" s="432" t="s">
        <v>1415</v>
      </c>
      <c r="D155" s="313"/>
      <c r="E155" s="313"/>
      <c r="F155" s="313"/>
      <c r="G155" s="123" t="str">
        <f t="shared" si="36"/>
        <v/>
      </c>
      <c r="H155" s="123" t="str">
        <f t="shared" si="37"/>
        <v/>
      </c>
      <c r="I155" s="633"/>
      <c r="J155" s="292"/>
    </row>
    <row r="156" s="294" customFormat="1" ht="36" customHeight="1" spans="1:10">
      <c r="A156" s="293">
        <f t="shared" si="35"/>
        <v>7</v>
      </c>
      <c r="B156" s="305">
        <v>2146805</v>
      </c>
      <c r="C156" s="432" t="s">
        <v>1416</v>
      </c>
      <c r="D156" s="313"/>
      <c r="E156" s="313"/>
      <c r="F156" s="313"/>
      <c r="G156" s="123" t="str">
        <f t="shared" si="36"/>
        <v/>
      </c>
      <c r="H156" s="123" t="str">
        <f t="shared" si="37"/>
        <v/>
      </c>
      <c r="I156" s="633"/>
      <c r="J156" s="292"/>
    </row>
    <row r="157" s="294" customFormat="1" ht="36" customHeight="1" spans="1:10">
      <c r="A157" s="293">
        <f t="shared" si="35"/>
        <v>7</v>
      </c>
      <c r="B157" s="305">
        <v>2146899</v>
      </c>
      <c r="C157" s="432" t="s">
        <v>1417</v>
      </c>
      <c r="D157" s="313"/>
      <c r="E157" s="313"/>
      <c r="F157" s="313"/>
      <c r="G157" s="123" t="str">
        <f t="shared" si="36"/>
        <v/>
      </c>
      <c r="H157" s="123" t="str">
        <f t="shared" si="37"/>
        <v/>
      </c>
      <c r="I157" s="633"/>
      <c r="J157" s="292"/>
    </row>
    <row r="158" s="294" customFormat="1" ht="36" customHeight="1" spans="1:10">
      <c r="A158" s="293">
        <f t="shared" si="35"/>
        <v>5</v>
      </c>
      <c r="B158" s="305">
        <v>21469</v>
      </c>
      <c r="C158" s="325" t="s">
        <v>1418</v>
      </c>
      <c r="D158" s="313">
        <f t="shared" ref="D158:F158" si="41">SUM(D159:D166)</f>
        <v>0</v>
      </c>
      <c r="E158" s="313">
        <f t="shared" si="41"/>
        <v>0</v>
      </c>
      <c r="F158" s="313">
        <f t="shared" si="41"/>
        <v>0</v>
      </c>
      <c r="G158" s="123" t="str">
        <f t="shared" si="36"/>
        <v/>
      </c>
      <c r="H158" s="123" t="str">
        <f t="shared" si="37"/>
        <v/>
      </c>
      <c r="I158" s="633"/>
      <c r="J158" s="292"/>
    </row>
    <row r="159" s="294" customFormat="1" ht="36" customHeight="1" spans="1:10">
      <c r="A159" s="293">
        <f t="shared" si="35"/>
        <v>7</v>
      </c>
      <c r="B159" s="305">
        <v>2146901</v>
      </c>
      <c r="C159" s="432" t="s">
        <v>1419</v>
      </c>
      <c r="D159" s="313"/>
      <c r="E159" s="313"/>
      <c r="F159" s="313"/>
      <c r="G159" s="123" t="str">
        <f t="shared" si="36"/>
        <v/>
      </c>
      <c r="H159" s="123" t="str">
        <f t="shared" si="37"/>
        <v/>
      </c>
      <c r="I159" s="633"/>
      <c r="J159" s="292"/>
    </row>
    <row r="160" s="294" customFormat="1" ht="36" customHeight="1" spans="1:10">
      <c r="A160" s="293">
        <f t="shared" si="35"/>
        <v>7</v>
      </c>
      <c r="B160" s="305">
        <v>2146902</v>
      </c>
      <c r="C160" s="432" t="s">
        <v>852</v>
      </c>
      <c r="D160" s="313"/>
      <c r="E160" s="313"/>
      <c r="F160" s="313"/>
      <c r="G160" s="123" t="str">
        <f t="shared" si="36"/>
        <v/>
      </c>
      <c r="H160" s="123" t="str">
        <f t="shared" si="37"/>
        <v/>
      </c>
      <c r="I160" s="633"/>
      <c r="J160" s="292"/>
    </row>
    <row r="161" s="294" customFormat="1" ht="36" customHeight="1" spans="1:10">
      <c r="A161" s="293">
        <f t="shared" si="35"/>
        <v>7</v>
      </c>
      <c r="B161" s="305">
        <v>2146903</v>
      </c>
      <c r="C161" s="432" t="s">
        <v>1420</v>
      </c>
      <c r="D161" s="313"/>
      <c r="E161" s="313"/>
      <c r="F161" s="313"/>
      <c r="G161" s="123" t="str">
        <f t="shared" si="36"/>
        <v/>
      </c>
      <c r="H161" s="123" t="str">
        <f t="shared" si="37"/>
        <v/>
      </c>
      <c r="I161" s="633"/>
      <c r="J161" s="292"/>
    </row>
    <row r="162" s="294" customFormat="1" ht="36" customHeight="1" spans="1:10">
      <c r="A162" s="293">
        <f t="shared" si="35"/>
        <v>7</v>
      </c>
      <c r="B162" s="305">
        <v>2146904</v>
      </c>
      <c r="C162" s="432" t="s">
        <v>1421</v>
      </c>
      <c r="D162" s="313"/>
      <c r="E162" s="313"/>
      <c r="F162" s="313"/>
      <c r="G162" s="123" t="str">
        <f t="shared" si="36"/>
        <v/>
      </c>
      <c r="H162" s="123" t="str">
        <f t="shared" si="37"/>
        <v/>
      </c>
      <c r="I162" s="633"/>
      <c r="J162" s="292"/>
    </row>
    <row r="163" s="294" customFormat="1" ht="36" customHeight="1" spans="1:10">
      <c r="A163" s="293">
        <f t="shared" si="35"/>
        <v>7</v>
      </c>
      <c r="B163" s="305">
        <v>2146906</v>
      </c>
      <c r="C163" s="432" t="s">
        <v>1422</v>
      </c>
      <c r="D163" s="313"/>
      <c r="E163" s="313"/>
      <c r="F163" s="313"/>
      <c r="G163" s="123" t="str">
        <f t="shared" si="36"/>
        <v/>
      </c>
      <c r="H163" s="123" t="str">
        <f t="shared" si="37"/>
        <v/>
      </c>
      <c r="I163" s="633"/>
      <c r="J163" s="292"/>
    </row>
    <row r="164" s="294" customFormat="1" ht="36" customHeight="1" spans="1:10">
      <c r="A164" s="293">
        <f t="shared" si="35"/>
        <v>7</v>
      </c>
      <c r="B164" s="305">
        <v>2146907</v>
      </c>
      <c r="C164" s="432" t="s">
        <v>1423</v>
      </c>
      <c r="D164" s="313"/>
      <c r="E164" s="313"/>
      <c r="F164" s="313"/>
      <c r="G164" s="123" t="str">
        <f t="shared" si="36"/>
        <v/>
      </c>
      <c r="H164" s="123" t="str">
        <f t="shared" si="37"/>
        <v/>
      </c>
      <c r="I164" s="633"/>
      <c r="J164" s="292"/>
    </row>
    <row r="165" s="294" customFormat="1" ht="36" customHeight="1" spans="1:10">
      <c r="A165" s="293">
        <f t="shared" si="35"/>
        <v>7</v>
      </c>
      <c r="B165" s="305">
        <v>2146908</v>
      </c>
      <c r="C165" s="432" t="s">
        <v>1424</v>
      </c>
      <c r="D165" s="313"/>
      <c r="E165" s="313"/>
      <c r="F165" s="313"/>
      <c r="G165" s="123" t="str">
        <f t="shared" si="36"/>
        <v/>
      </c>
      <c r="H165" s="123" t="str">
        <f t="shared" si="37"/>
        <v/>
      </c>
      <c r="I165" s="633"/>
      <c r="J165" s="292"/>
    </row>
    <row r="166" s="294" customFormat="1" ht="36" customHeight="1" spans="1:10">
      <c r="A166" s="293">
        <f t="shared" si="35"/>
        <v>7</v>
      </c>
      <c r="B166" s="305">
        <v>2146999</v>
      </c>
      <c r="C166" s="432" t="s">
        <v>1425</v>
      </c>
      <c r="D166" s="313"/>
      <c r="E166" s="313"/>
      <c r="F166" s="313"/>
      <c r="G166" s="123" t="str">
        <f t="shared" si="36"/>
        <v/>
      </c>
      <c r="H166" s="123" t="str">
        <f t="shared" si="37"/>
        <v/>
      </c>
      <c r="I166" s="633"/>
      <c r="J166" s="292"/>
    </row>
    <row r="167" s="294" customFormat="1" ht="68" customHeight="1" spans="1:10">
      <c r="A167" s="293">
        <f t="shared" si="35"/>
        <v>5</v>
      </c>
      <c r="B167" s="305">
        <v>21470</v>
      </c>
      <c r="C167" s="325" t="s">
        <v>1426</v>
      </c>
      <c r="D167" s="313">
        <f t="shared" ref="D167:F167" si="42">SUM(D168:D169)</f>
        <v>0</v>
      </c>
      <c r="E167" s="313">
        <f t="shared" si="42"/>
        <v>0</v>
      </c>
      <c r="F167" s="313">
        <f t="shared" si="42"/>
        <v>0</v>
      </c>
      <c r="G167" s="123" t="str">
        <f t="shared" si="36"/>
        <v/>
      </c>
      <c r="H167" s="123" t="str">
        <f t="shared" si="37"/>
        <v/>
      </c>
      <c r="I167" s="633"/>
      <c r="J167" s="292"/>
    </row>
    <row r="168" s="294" customFormat="1" ht="36" customHeight="1" spans="1:10">
      <c r="A168" s="293">
        <f t="shared" si="35"/>
        <v>7</v>
      </c>
      <c r="B168" s="305">
        <v>2147001</v>
      </c>
      <c r="C168" s="432" t="s">
        <v>824</v>
      </c>
      <c r="D168" s="313"/>
      <c r="E168" s="313"/>
      <c r="F168" s="313"/>
      <c r="G168" s="123" t="str">
        <f t="shared" si="36"/>
        <v/>
      </c>
      <c r="H168" s="123" t="str">
        <f t="shared" si="37"/>
        <v/>
      </c>
      <c r="I168" s="633"/>
      <c r="J168" s="292"/>
    </row>
    <row r="169" s="294" customFormat="1" ht="68" customHeight="1" spans="1:10">
      <c r="A169" s="293">
        <f t="shared" si="35"/>
        <v>7</v>
      </c>
      <c r="B169" s="305">
        <v>2147099</v>
      </c>
      <c r="C169" s="432" t="s">
        <v>1427</v>
      </c>
      <c r="D169" s="313"/>
      <c r="E169" s="313"/>
      <c r="F169" s="313"/>
      <c r="G169" s="123" t="str">
        <f t="shared" si="36"/>
        <v/>
      </c>
      <c r="H169" s="123" t="str">
        <f t="shared" si="37"/>
        <v/>
      </c>
      <c r="I169" s="633"/>
      <c r="J169" s="292"/>
    </row>
    <row r="170" s="294" customFormat="1" ht="36" customHeight="1" spans="1:10">
      <c r="A170" s="293">
        <f t="shared" si="35"/>
        <v>5</v>
      </c>
      <c r="B170" s="305">
        <v>21471</v>
      </c>
      <c r="C170" s="325" t="s">
        <v>1428</v>
      </c>
      <c r="D170" s="313">
        <f t="shared" ref="D170:F170" si="43">SUM(D171:D172)</f>
        <v>24700</v>
      </c>
      <c r="E170" s="313">
        <f t="shared" si="43"/>
        <v>0</v>
      </c>
      <c r="F170" s="313">
        <f t="shared" si="43"/>
        <v>6200</v>
      </c>
      <c r="G170" s="123">
        <f t="shared" si="36"/>
        <v>-0.749</v>
      </c>
      <c r="H170" s="123" t="str">
        <f t="shared" si="37"/>
        <v/>
      </c>
      <c r="I170" s="633"/>
      <c r="J170" s="292"/>
    </row>
    <row r="171" s="294" customFormat="1" ht="36" customHeight="1" spans="1:10">
      <c r="A171" s="293">
        <f t="shared" si="35"/>
        <v>7</v>
      </c>
      <c r="B171" s="305">
        <v>2147101</v>
      </c>
      <c r="C171" s="432" t="s">
        <v>824</v>
      </c>
      <c r="D171" s="313">
        <v>24700</v>
      </c>
      <c r="E171" s="313"/>
      <c r="F171" s="313">
        <v>6200</v>
      </c>
      <c r="G171" s="123">
        <f t="shared" si="36"/>
        <v>-0.749</v>
      </c>
      <c r="H171" s="123" t="str">
        <f t="shared" si="37"/>
        <v/>
      </c>
      <c r="I171" s="633"/>
      <c r="J171" s="292"/>
    </row>
    <row r="172" s="294" customFormat="1" ht="64" customHeight="1" spans="1:10">
      <c r="A172" s="293">
        <f t="shared" si="35"/>
        <v>7</v>
      </c>
      <c r="B172" s="305">
        <v>2147199</v>
      </c>
      <c r="C172" s="432" t="s">
        <v>1429</v>
      </c>
      <c r="D172" s="313"/>
      <c r="E172" s="313"/>
      <c r="F172" s="313"/>
      <c r="G172" s="123" t="str">
        <f t="shared" si="36"/>
        <v/>
      </c>
      <c r="H172" s="123" t="str">
        <f t="shared" si="37"/>
        <v/>
      </c>
      <c r="I172" s="633"/>
      <c r="J172" s="292"/>
    </row>
    <row r="173" s="294" customFormat="1" ht="36" customHeight="1" spans="1:10">
      <c r="A173" s="293">
        <f t="shared" si="35"/>
        <v>5</v>
      </c>
      <c r="B173" s="305">
        <v>21472</v>
      </c>
      <c r="C173" s="325" t="s">
        <v>1430</v>
      </c>
      <c r="D173" s="313"/>
      <c r="E173" s="313"/>
      <c r="F173" s="313"/>
      <c r="G173" s="123" t="str">
        <f t="shared" si="36"/>
        <v/>
      </c>
      <c r="H173" s="123" t="str">
        <f t="shared" si="37"/>
        <v/>
      </c>
      <c r="I173" s="633"/>
      <c r="J173" s="292"/>
    </row>
    <row r="174" s="294" customFormat="1" ht="36" customHeight="1" spans="1:10">
      <c r="A174" s="293">
        <f t="shared" si="35"/>
        <v>5</v>
      </c>
      <c r="B174" s="305">
        <v>21473</v>
      </c>
      <c r="C174" s="325" t="s">
        <v>1431</v>
      </c>
      <c r="D174" s="313">
        <f t="shared" ref="D174:F174" si="44">SUM(D175:D177)</f>
        <v>0</v>
      </c>
      <c r="E174" s="313">
        <f t="shared" si="44"/>
        <v>0</v>
      </c>
      <c r="F174" s="313">
        <f t="shared" si="44"/>
        <v>0</v>
      </c>
      <c r="G174" s="123" t="str">
        <f t="shared" si="36"/>
        <v/>
      </c>
      <c r="H174" s="123" t="str">
        <f t="shared" si="37"/>
        <v/>
      </c>
      <c r="I174" s="633"/>
      <c r="J174" s="292"/>
    </row>
    <row r="175" s="294" customFormat="1" ht="38" customHeight="1" spans="1:10">
      <c r="A175" s="293">
        <f t="shared" si="35"/>
        <v>7</v>
      </c>
      <c r="B175" s="305">
        <v>2147301</v>
      </c>
      <c r="C175" s="432" t="s">
        <v>1398</v>
      </c>
      <c r="D175" s="313"/>
      <c r="E175" s="313"/>
      <c r="F175" s="313"/>
      <c r="G175" s="123" t="str">
        <f t="shared" si="36"/>
        <v/>
      </c>
      <c r="H175" s="123" t="str">
        <f t="shared" si="37"/>
        <v/>
      </c>
      <c r="I175" s="633"/>
      <c r="J175" s="292"/>
    </row>
    <row r="176" s="294" customFormat="1" ht="38" customHeight="1" spans="1:10">
      <c r="A176" s="293">
        <f t="shared" si="35"/>
        <v>7</v>
      </c>
      <c r="B176" s="305">
        <v>2147303</v>
      </c>
      <c r="C176" s="432" t="s">
        <v>1400</v>
      </c>
      <c r="D176" s="313"/>
      <c r="E176" s="313"/>
      <c r="F176" s="313"/>
      <c r="G176" s="123" t="str">
        <f t="shared" si="36"/>
        <v/>
      </c>
      <c r="H176" s="123" t="str">
        <f t="shared" si="37"/>
        <v/>
      </c>
      <c r="I176" s="633"/>
      <c r="J176" s="292"/>
    </row>
    <row r="177" s="294" customFormat="1" ht="36" customHeight="1" spans="1:10">
      <c r="A177" s="293">
        <f t="shared" si="35"/>
        <v>7</v>
      </c>
      <c r="B177" s="305">
        <v>2147399</v>
      </c>
      <c r="C177" s="432" t="s">
        <v>1432</v>
      </c>
      <c r="D177" s="313"/>
      <c r="E177" s="313"/>
      <c r="F177" s="313"/>
      <c r="G177" s="123" t="str">
        <f t="shared" si="36"/>
        <v/>
      </c>
      <c r="H177" s="123" t="str">
        <f t="shared" si="37"/>
        <v/>
      </c>
      <c r="I177" s="633"/>
      <c r="J177" s="292"/>
    </row>
    <row r="178" s="294" customFormat="1" ht="36" customHeight="1" spans="1:10">
      <c r="A178" s="293">
        <f t="shared" si="35"/>
        <v>3</v>
      </c>
      <c r="B178" s="308">
        <v>215</v>
      </c>
      <c r="C178" s="302" t="s">
        <v>1433</v>
      </c>
      <c r="D178" s="309">
        <f t="shared" ref="D178:F178" si="45">SUM(D179)</f>
        <v>0</v>
      </c>
      <c r="E178" s="309">
        <f t="shared" si="45"/>
        <v>0</v>
      </c>
      <c r="F178" s="309">
        <f t="shared" si="45"/>
        <v>0</v>
      </c>
      <c r="G178" s="119" t="str">
        <f t="shared" si="36"/>
        <v/>
      </c>
      <c r="H178" s="119" t="str">
        <f t="shared" si="37"/>
        <v/>
      </c>
      <c r="I178" s="633"/>
      <c r="J178" s="292"/>
    </row>
    <row r="179" s="294" customFormat="1" ht="38" customHeight="1" spans="1:10">
      <c r="A179" s="293">
        <f t="shared" si="35"/>
        <v>5</v>
      </c>
      <c r="B179" s="305">
        <v>21562</v>
      </c>
      <c r="C179" s="325" t="s">
        <v>1434</v>
      </c>
      <c r="D179" s="313">
        <f t="shared" ref="D179:F179" si="46">SUM(D180:D181)</f>
        <v>0</v>
      </c>
      <c r="E179" s="313">
        <f t="shared" si="46"/>
        <v>0</v>
      </c>
      <c r="F179" s="313">
        <f t="shared" si="46"/>
        <v>0</v>
      </c>
      <c r="G179" s="123" t="str">
        <f t="shared" si="36"/>
        <v/>
      </c>
      <c r="H179" s="123" t="str">
        <f t="shared" si="37"/>
        <v/>
      </c>
      <c r="I179" s="633"/>
      <c r="J179" s="292"/>
    </row>
    <row r="180" s="294" customFormat="1" ht="38" customHeight="1" spans="1:10">
      <c r="A180" s="293">
        <f t="shared" si="35"/>
        <v>7</v>
      </c>
      <c r="B180" s="305">
        <v>2156202</v>
      </c>
      <c r="C180" s="432" t="s">
        <v>1435</v>
      </c>
      <c r="D180" s="313"/>
      <c r="E180" s="313"/>
      <c r="F180" s="313"/>
      <c r="G180" s="123" t="str">
        <f t="shared" si="36"/>
        <v/>
      </c>
      <c r="H180" s="123" t="str">
        <f t="shared" si="37"/>
        <v/>
      </c>
      <c r="I180" s="633"/>
      <c r="J180" s="292"/>
    </row>
    <row r="181" s="294" customFormat="1" ht="36" customHeight="1" spans="1:10">
      <c r="A181" s="293">
        <f t="shared" si="35"/>
        <v>7</v>
      </c>
      <c r="B181" s="305">
        <v>2156299</v>
      </c>
      <c r="C181" s="432" t="s">
        <v>1436</v>
      </c>
      <c r="D181" s="313"/>
      <c r="E181" s="313"/>
      <c r="F181" s="313"/>
      <c r="G181" s="123" t="str">
        <f t="shared" si="36"/>
        <v/>
      </c>
      <c r="H181" s="123" t="str">
        <f t="shared" si="37"/>
        <v/>
      </c>
      <c r="I181" s="633"/>
      <c r="J181" s="292"/>
    </row>
    <row r="182" s="294" customFormat="1" ht="36" customHeight="1" spans="1:10">
      <c r="A182" s="293">
        <f t="shared" si="35"/>
        <v>3</v>
      </c>
      <c r="B182" s="308">
        <v>229</v>
      </c>
      <c r="C182" s="302" t="s">
        <v>1437</v>
      </c>
      <c r="D182" s="309">
        <f t="shared" ref="D182:F182" si="47">SUM(D184:D187,D197)</f>
        <v>61976</v>
      </c>
      <c r="E182" s="309">
        <f t="shared" si="47"/>
        <v>520</v>
      </c>
      <c r="F182" s="309">
        <f t="shared" si="47"/>
        <v>700</v>
      </c>
      <c r="G182" s="119">
        <f t="shared" si="36"/>
        <v>-0.989</v>
      </c>
      <c r="H182" s="119">
        <f t="shared" si="37"/>
        <v>1.346</v>
      </c>
      <c r="I182" s="633"/>
      <c r="J182" s="292"/>
    </row>
    <row r="183" s="294" customFormat="1" ht="64" customHeight="1" spans="1:10">
      <c r="A183" s="293">
        <f t="shared" si="35"/>
        <v>5</v>
      </c>
      <c r="B183" s="305">
        <v>22904</v>
      </c>
      <c r="C183" s="325" t="s">
        <v>1438</v>
      </c>
      <c r="D183" s="313">
        <f t="shared" ref="D183:F183" si="48">SUM(D184:D186)</f>
        <v>61900</v>
      </c>
      <c r="E183" s="313">
        <f t="shared" si="48"/>
        <v>0</v>
      </c>
      <c r="F183" s="313">
        <f t="shared" si="48"/>
        <v>0</v>
      </c>
      <c r="G183" s="123">
        <f t="shared" si="36"/>
        <v>-1</v>
      </c>
      <c r="H183" s="123" t="str">
        <f t="shared" si="37"/>
        <v/>
      </c>
      <c r="I183" s="633"/>
      <c r="J183" s="292"/>
    </row>
    <row r="184" s="294" customFormat="1" ht="38" customHeight="1" spans="1:10">
      <c r="A184" s="293">
        <f t="shared" si="35"/>
        <v>7</v>
      </c>
      <c r="B184" s="305">
        <v>2290401</v>
      </c>
      <c r="C184" s="432" t="s">
        <v>1439</v>
      </c>
      <c r="D184" s="313"/>
      <c r="E184" s="313"/>
      <c r="F184" s="313"/>
      <c r="G184" s="123" t="str">
        <f t="shared" si="36"/>
        <v/>
      </c>
      <c r="H184" s="123" t="str">
        <f t="shared" si="37"/>
        <v/>
      </c>
      <c r="I184" s="633"/>
      <c r="J184" s="292"/>
    </row>
    <row r="185" s="294" customFormat="1" ht="64" customHeight="1" spans="1:10">
      <c r="A185" s="293">
        <f t="shared" si="35"/>
        <v>7</v>
      </c>
      <c r="B185" s="305">
        <v>2290402</v>
      </c>
      <c r="C185" s="432" t="s">
        <v>1440</v>
      </c>
      <c r="D185" s="313">
        <v>61900</v>
      </c>
      <c r="E185" s="313"/>
      <c r="F185" s="313"/>
      <c r="G185" s="123">
        <f t="shared" si="36"/>
        <v>-1</v>
      </c>
      <c r="H185" s="123" t="str">
        <f t="shared" si="37"/>
        <v/>
      </c>
      <c r="I185" s="633"/>
      <c r="J185" s="292"/>
    </row>
    <row r="186" s="294" customFormat="1" ht="36" customHeight="1" spans="1:10">
      <c r="A186" s="293">
        <f t="shared" si="35"/>
        <v>7</v>
      </c>
      <c r="B186" s="305">
        <v>2290403</v>
      </c>
      <c r="C186" s="432" t="s">
        <v>1441</v>
      </c>
      <c r="D186" s="313"/>
      <c r="E186" s="313"/>
      <c r="F186" s="313"/>
      <c r="G186" s="123" t="str">
        <f t="shared" si="36"/>
        <v/>
      </c>
      <c r="H186" s="123" t="str">
        <f t="shared" si="37"/>
        <v/>
      </c>
      <c r="I186" s="633"/>
      <c r="J186" s="292"/>
    </row>
    <row r="187" s="294" customFormat="1" ht="36" customHeight="1" spans="1:10">
      <c r="A187" s="293">
        <f t="shared" si="35"/>
        <v>5</v>
      </c>
      <c r="B187" s="305">
        <v>22908</v>
      </c>
      <c r="C187" s="325" t="s">
        <v>1442</v>
      </c>
      <c r="D187" s="313">
        <f t="shared" ref="D187:F187" si="49">SUM(D188:D195)</f>
        <v>0</v>
      </c>
      <c r="E187" s="313">
        <f t="shared" si="49"/>
        <v>0</v>
      </c>
      <c r="F187" s="313">
        <f t="shared" si="49"/>
        <v>0</v>
      </c>
      <c r="G187" s="123" t="str">
        <f t="shared" si="36"/>
        <v/>
      </c>
      <c r="H187" s="123" t="str">
        <f t="shared" si="37"/>
        <v/>
      </c>
      <c r="I187" s="633"/>
      <c r="J187" s="292"/>
    </row>
    <row r="188" s="294" customFormat="1" ht="36" customHeight="1" spans="1:10">
      <c r="A188" s="293">
        <f t="shared" si="35"/>
        <v>7</v>
      </c>
      <c r="B188" s="305">
        <v>2290802</v>
      </c>
      <c r="C188" s="432" t="s">
        <v>1443</v>
      </c>
      <c r="D188" s="313"/>
      <c r="E188" s="313"/>
      <c r="F188" s="313"/>
      <c r="G188" s="123" t="str">
        <f t="shared" si="36"/>
        <v/>
      </c>
      <c r="H188" s="123" t="str">
        <f t="shared" si="37"/>
        <v/>
      </c>
      <c r="I188" s="633"/>
      <c r="J188" s="292"/>
    </row>
    <row r="189" s="294" customFormat="1" ht="36" customHeight="1" spans="1:10">
      <c r="A189" s="293">
        <f t="shared" si="35"/>
        <v>7</v>
      </c>
      <c r="B189" s="305">
        <v>2290803</v>
      </c>
      <c r="C189" s="432" t="s">
        <v>1444</v>
      </c>
      <c r="D189" s="313"/>
      <c r="E189" s="313"/>
      <c r="F189" s="313"/>
      <c r="G189" s="123" t="str">
        <f t="shared" si="36"/>
        <v/>
      </c>
      <c r="H189" s="123" t="str">
        <f t="shared" si="37"/>
        <v/>
      </c>
      <c r="I189" s="633"/>
      <c r="J189" s="292"/>
    </row>
    <row r="190" s="294" customFormat="1" ht="36" customHeight="1" spans="1:10">
      <c r="A190" s="293">
        <f t="shared" si="35"/>
        <v>7</v>
      </c>
      <c r="B190" s="305">
        <v>2290804</v>
      </c>
      <c r="C190" s="432" t="s">
        <v>1445</v>
      </c>
      <c r="D190" s="313"/>
      <c r="E190" s="313"/>
      <c r="F190" s="313"/>
      <c r="G190" s="123" t="str">
        <f t="shared" si="36"/>
        <v/>
      </c>
      <c r="H190" s="123" t="str">
        <f t="shared" si="37"/>
        <v/>
      </c>
      <c r="I190" s="633"/>
      <c r="J190" s="292"/>
    </row>
    <row r="191" s="294" customFormat="1" ht="36" customHeight="1" spans="1:10">
      <c r="A191" s="293">
        <f t="shared" si="35"/>
        <v>7</v>
      </c>
      <c r="B191" s="305">
        <v>2290805</v>
      </c>
      <c r="C191" s="432" t="s">
        <v>1446</v>
      </c>
      <c r="D191" s="313"/>
      <c r="E191" s="313"/>
      <c r="F191" s="313"/>
      <c r="G191" s="123" t="str">
        <f t="shared" si="36"/>
        <v/>
      </c>
      <c r="H191" s="123" t="str">
        <f t="shared" si="37"/>
        <v/>
      </c>
      <c r="I191" s="633"/>
      <c r="J191" s="292"/>
    </row>
    <row r="192" s="294" customFormat="1" ht="36" customHeight="1" spans="1:10">
      <c r="A192" s="293">
        <f t="shared" si="35"/>
        <v>7</v>
      </c>
      <c r="B192" s="305">
        <v>2290806</v>
      </c>
      <c r="C192" s="432" t="s">
        <v>1447</v>
      </c>
      <c r="D192" s="313"/>
      <c r="E192" s="313"/>
      <c r="F192" s="313"/>
      <c r="G192" s="123" t="str">
        <f t="shared" si="36"/>
        <v/>
      </c>
      <c r="H192" s="123" t="str">
        <f t="shared" si="37"/>
        <v/>
      </c>
      <c r="I192" s="633"/>
      <c r="J192" s="292"/>
    </row>
    <row r="193" s="294" customFormat="1" ht="38" customHeight="1" spans="1:10">
      <c r="A193" s="293">
        <f t="shared" si="35"/>
        <v>7</v>
      </c>
      <c r="B193" s="305">
        <v>2290807</v>
      </c>
      <c r="C193" s="432" t="s">
        <v>1448</v>
      </c>
      <c r="D193" s="313"/>
      <c r="E193" s="313"/>
      <c r="F193" s="313"/>
      <c r="G193" s="123" t="str">
        <f t="shared" si="36"/>
        <v/>
      </c>
      <c r="H193" s="123" t="str">
        <f t="shared" si="37"/>
        <v/>
      </c>
      <c r="I193" s="633"/>
      <c r="J193" s="292"/>
    </row>
    <row r="194" s="294" customFormat="1" ht="36" customHeight="1" spans="1:10">
      <c r="A194" s="293">
        <f t="shared" si="35"/>
        <v>7</v>
      </c>
      <c r="B194" s="305">
        <v>2290808</v>
      </c>
      <c r="C194" s="432" t="s">
        <v>1449</v>
      </c>
      <c r="D194" s="313"/>
      <c r="E194" s="313"/>
      <c r="F194" s="313"/>
      <c r="G194" s="123" t="str">
        <f t="shared" si="36"/>
        <v/>
      </c>
      <c r="H194" s="123" t="str">
        <f t="shared" si="37"/>
        <v/>
      </c>
      <c r="I194" s="633"/>
      <c r="J194" s="292"/>
    </row>
    <row r="195" s="294" customFormat="1" ht="64" customHeight="1" spans="1:10">
      <c r="A195" s="293">
        <f t="shared" si="35"/>
        <v>7</v>
      </c>
      <c r="B195" s="305">
        <v>2290899</v>
      </c>
      <c r="C195" s="432" t="s">
        <v>1450</v>
      </c>
      <c r="D195" s="313"/>
      <c r="E195" s="313"/>
      <c r="F195" s="313"/>
      <c r="G195" s="123" t="str">
        <f t="shared" si="36"/>
        <v/>
      </c>
      <c r="H195" s="123" t="str">
        <f t="shared" si="37"/>
        <v/>
      </c>
      <c r="I195" s="633"/>
      <c r="J195" s="292"/>
    </row>
    <row r="196" s="294" customFormat="1" ht="36" customHeight="1" spans="1:10">
      <c r="A196" s="293">
        <f t="shared" si="35"/>
        <v>5</v>
      </c>
      <c r="B196" s="310">
        <v>22909</v>
      </c>
      <c r="C196" s="325" t="s">
        <v>1451</v>
      </c>
      <c r="D196" s="313"/>
      <c r="E196" s="313"/>
      <c r="F196" s="313"/>
      <c r="G196" s="123" t="str">
        <f t="shared" si="36"/>
        <v/>
      </c>
      <c r="H196" s="123" t="str">
        <f t="shared" si="37"/>
        <v/>
      </c>
      <c r="I196" s="633"/>
      <c r="J196" s="292"/>
    </row>
    <row r="197" s="294" customFormat="1" ht="36" customHeight="1" spans="1:10">
      <c r="A197" s="293">
        <f t="shared" ref="A197:A260" si="50">LEN(B197)</f>
        <v>5</v>
      </c>
      <c r="B197" s="305">
        <v>22960</v>
      </c>
      <c r="C197" s="325" t="s">
        <v>1452</v>
      </c>
      <c r="D197" s="313">
        <f t="shared" ref="D197:F197" si="51">SUM(D198:D208)</f>
        <v>76</v>
      </c>
      <c r="E197" s="313">
        <f t="shared" si="51"/>
        <v>520</v>
      </c>
      <c r="F197" s="313">
        <f t="shared" si="51"/>
        <v>700</v>
      </c>
      <c r="G197" s="123">
        <f t="shared" ref="G197:G260" si="52">IF(D197&gt;0,F197/D197-1,"")</f>
        <v>8.211</v>
      </c>
      <c r="H197" s="123">
        <f t="shared" ref="H197:H260" si="53">IF(E197&gt;0,F197/E197,"")</f>
        <v>1.346</v>
      </c>
      <c r="I197" s="633"/>
      <c r="J197" s="292"/>
    </row>
    <row r="198" s="294" customFormat="1" ht="64" customHeight="1" spans="1:10">
      <c r="A198" s="293">
        <f t="shared" si="50"/>
        <v>7</v>
      </c>
      <c r="B198" s="315">
        <v>2296001</v>
      </c>
      <c r="C198" s="432" t="s">
        <v>1453</v>
      </c>
      <c r="D198" s="313"/>
      <c r="E198" s="313"/>
      <c r="F198" s="313"/>
      <c r="G198" s="123" t="str">
        <f t="shared" si="52"/>
        <v/>
      </c>
      <c r="H198" s="123" t="str">
        <f t="shared" si="53"/>
        <v/>
      </c>
      <c r="I198" s="633"/>
      <c r="J198" s="292"/>
    </row>
    <row r="199" s="294" customFormat="1" ht="36" customHeight="1" spans="1:10">
      <c r="A199" s="293">
        <f t="shared" si="50"/>
        <v>7</v>
      </c>
      <c r="B199" s="305">
        <v>2296002</v>
      </c>
      <c r="C199" s="432" t="s">
        <v>1454</v>
      </c>
      <c r="D199" s="313"/>
      <c r="E199" s="313">
        <v>247</v>
      </c>
      <c r="F199" s="313">
        <v>369</v>
      </c>
      <c r="G199" s="123" t="str">
        <f t="shared" si="52"/>
        <v/>
      </c>
      <c r="H199" s="123">
        <f t="shared" si="53"/>
        <v>1.494</v>
      </c>
      <c r="I199" s="633"/>
      <c r="J199" s="292"/>
    </row>
    <row r="200" s="294" customFormat="1" ht="36" customHeight="1" spans="1:10">
      <c r="A200" s="293">
        <f t="shared" si="50"/>
        <v>7</v>
      </c>
      <c r="B200" s="305">
        <v>2296003</v>
      </c>
      <c r="C200" s="432" t="s">
        <v>1455</v>
      </c>
      <c r="D200" s="313">
        <v>39</v>
      </c>
      <c r="E200" s="313">
        <v>156</v>
      </c>
      <c r="F200" s="313">
        <v>143</v>
      </c>
      <c r="G200" s="123">
        <f t="shared" si="52"/>
        <v>2.667</v>
      </c>
      <c r="H200" s="123">
        <f t="shared" si="53"/>
        <v>0.917</v>
      </c>
      <c r="I200" s="633"/>
      <c r="J200" s="292"/>
    </row>
    <row r="201" s="294" customFormat="1" ht="36" customHeight="1" spans="1:10">
      <c r="A201" s="293">
        <f t="shared" si="50"/>
        <v>7</v>
      </c>
      <c r="B201" s="305">
        <v>2296004</v>
      </c>
      <c r="C201" s="432" t="s">
        <v>1456</v>
      </c>
      <c r="D201" s="313"/>
      <c r="E201" s="313"/>
      <c r="F201" s="313">
        <v>36</v>
      </c>
      <c r="G201" s="123" t="str">
        <f t="shared" si="52"/>
        <v/>
      </c>
      <c r="H201" s="123" t="str">
        <f t="shared" si="53"/>
        <v/>
      </c>
      <c r="I201" s="633"/>
      <c r="J201" s="292"/>
    </row>
    <row r="202" s="294" customFormat="1" ht="36" customHeight="1" spans="1:10">
      <c r="A202" s="293">
        <f t="shared" si="50"/>
        <v>7</v>
      </c>
      <c r="B202" s="305">
        <v>2296005</v>
      </c>
      <c r="C202" s="432" t="s">
        <v>1457</v>
      </c>
      <c r="D202" s="313"/>
      <c r="E202" s="313"/>
      <c r="F202" s="313"/>
      <c r="G202" s="123" t="str">
        <f t="shared" si="52"/>
        <v/>
      </c>
      <c r="H202" s="123" t="str">
        <f t="shared" si="53"/>
        <v/>
      </c>
      <c r="I202" s="633"/>
      <c r="J202" s="292"/>
    </row>
    <row r="203" s="294" customFormat="1" ht="36" customHeight="1" spans="1:10">
      <c r="A203" s="293">
        <f t="shared" si="50"/>
        <v>7</v>
      </c>
      <c r="B203" s="305">
        <v>2296006</v>
      </c>
      <c r="C203" s="432" t="s">
        <v>1458</v>
      </c>
      <c r="D203" s="313">
        <v>12</v>
      </c>
      <c r="E203" s="313">
        <v>16</v>
      </c>
      <c r="F203" s="313">
        <v>23</v>
      </c>
      <c r="G203" s="123">
        <f t="shared" si="52"/>
        <v>0.917</v>
      </c>
      <c r="H203" s="123">
        <f t="shared" si="53"/>
        <v>1.438</v>
      </c>
      <c r="I203" s="633"/>
      <c r="J203" s="292"/>
    </row>
    <row r="204" s="294" customFormat="1" ht="36" customHeight="1" spans="1:10">
      <c r="A204" s="293">
        <f t="shared" si="50"/>
        <v>7</v>
      </c>
      <c r="B204" s="305">
        <v>2296010</v>
      </c>
      <c r="C204" s="432" t="s">
        <v>1459</v>
      </c>
      <c r="D204" s="313"/>
      <c r="E204" s="313"/>
      <c r="F204" s="313"/>
      <c r="G204" s="123" t="str">
        <f t="shared" si="52"/>
        <v/>
      </c>
      <c r="H204" s="123" t="str">
        <f t="shared" si="53"/>
        <v/>
      </c>
      <c r="I204" s="633"/>
      <c r="J204" s="292"/>
    </row>
    <row r="205" s="294" customFormat="1" ht="38" customHeight="1" spans="1:10">
      <c r="A205" s="293">
        <f t="shared" si="50"/>
        <v>7</v>
      </c>
      <c r="B205" s="305">
        <v>2296011</v>
      </c>
      <c r="C205" s="432" t="s">
        <v>1460</v>
      </c>
      <c r="D205" s="313"/>
      <c r="E205" s="313"/>
      <c r="F205" s="313"/>
      <c r="G205" s="123" t="str">
        <f t="shared" si="52"/>
        <v/>
      </c>
      <c r="H205" s="123" t="str">
        <f t="shared" si="53"/>
        <v/>
      </c>
      <c r="I205" s="633"/>
      <c r="J205" s="292"/>
    </row>
    <row r="206" s="294" customFormat="1" ht="38" customHeight="1" spans="1:10">
      <c r="A206" s="293">
        <f t="shared" si="50"/>
        <v>7</v>
      </c>
      <c r="B206" s="305">
        <v>2296012</v>
      </c>
      <c r="C206" s="432" t="s">
        <v>1461</v>
      </c>
      <c r="D206" s="313"/>
      <c r="E206" s="313"/>
      <c r="F206" s="313"/>
      <c r="G206" s="123" t="str">
        <f t="shared" si="52"/>
        <v/>
      </c>
      <c r="H206" s="123" t="str">
        <f t="shared" si="53"/>
        <v/>
      </c>
      <c r="I206" s="633"/>
      <c r="J206" s="292"/>
    </row>
    <row r="207" s="294" customFormat="1" ht="64" customHeight="1" spans="1:10">
      <c r="A207" s="293">
        <f t="shared" si="50"/>
        <v>7</v>
      </c>
      <c r="B207" s="305">
        <v>2296013</v>
      </c>
      <c r="C207" s="432" t="s">
        <v>1462</v>
      </c>
      <c r="D207" s="313"/>
      <c r="E207" s="313">
        <v>36</v>
      </c>
      <c r="F207" s="313">
        <v>36</v>
      </c>
      <c r="G207" s="123" t="str">
        <f t="shared" si="52"/>
        <v/>
      </c>
      <c r="H207" s="123">
        <f t="shared" si="53"/>
        <v>1</v>
      </c>
      <c r="I207" s="633"/>
      <c r="J207" s="292"/>
    </row>
    <row r="208" s="294" customFormat="1" ht="64" customHeight="1" spans="1:10">
      <c r="A208" s="293">
        <f t="shared" si="50"/>
        <v>7</v>
      </c>
      <c r="B208" s="305">
        <v>2296099</v>
      </c>
      <c r="C208" s="432" t="s">
        <v>1463</v>
      </c>
      <c r="D208" s="313">
        <v>25</v>
      </c>
      <c r="E208" s="313">
        <v>65</v>
      </c>
      <c r="F208" s="313">
        <v>93</v>
      </c>
      <c r="G208" s="123">
        <f t="shared" si="52"/>
        <v>2.72</v>
      </c>
      <c r="H208" s="123">
        <f t="shared" si="53"/>
        <v>1.431</v>
      </c>
      <c r="I208" s="633"/>
      <c r="J208" s="292"/>
    </row>
    <row r="209" s="294" customFormat="1" ht="36" customHeight="1" spans="1:10">
      <c r="A209" s="293">
        <f t="shared" si="50"/>
        <v>3</v>
      </c>
      <c r="B209" s="308">
        <v>232</v>
      </c>
      <c r="C209" s="302" t="s">
        <v>1464</v>
      </c>
      <c r="D209" s="309">
        <f t="shared" ref="D209:F209" si="54">D210</f>
        <v>19203</v>
      </c>
      <c r="E209" s="309">
        <f t="shared" si="54"/>
        <v>26870</v>
      </c>
      <c r="F209" s="309">
        <f t="shared" si="54"/>
        <v>26124</v>
      </c>
      <c r="G209" s="119">
        <f t="shared" si="52"/>
        <v>0.36</v>
      </c>
      <c r="H209" s="119">
        <f t="shared" si="53"/>
        <v>0.972</v>
      </c>
      <c r="I209" s="633"/>
      <c r="J209" s="292"/>
    </row>
    <row r="210" s="294" customFormat="1" ht="36" customHeight="1" spans="1:10">
      <c r="A210" s="293">
        <f t="shared" si="50"/>
        <v>5</v>
      </c>
      <c r="B210" s="310">
        <v>23204</v>
      </c>
      <c r="C210" s="325" t="s">
        <v>1465</v>
      </c>
      <c r="D210" s="313">
        <f t="shared" ref="D210:F210" si="55">SUM(D211:D226)</f>
        <v>19203</v>
      </c>
      <c r="E210" s="313">
        <f t="shared" si="55"/>
        <v>26870</v>
      </c>
      <c r="F210" s="313">
        <f t="shared" si="55"/>
        <v>26124</v>
      </c>
      <c r="G210" s="123">
        <f t="shared" si="52"/>
        <v>0.36</v>
      </c>
      <c r="H210" s="123">
        <f t="shared" si="53"/>
        <v>0.972</v>
      </c>
      <c r="I210" s="633"/>
      <c r="J210" s="292"/>
    </row>
    <row r="211" s="294" customFormat="1" ht="64" customHeight="1" spans="1:10">
      <c r="A211" s="293">
        <f t="shared" si="50"/>
        <v>7</v>
      </c>
      <c r="B211" s="305">
        <v>2320401</v>
      </c>
      <c r="C211" s="432" t="s">
        <v>1466</v>
      </c>
      <c r="D211" s="313"/>
      <c r="E211" s="313"/>
      <c r="F211" s="313"/>
      <c r="G211" s="123" t="str">
        <f t="shared" si="52"/>
        <v/>
      </c>
      <c r="H211" s="123" t="str">
        <f t="shared" si="53"/>
        <v/>
      </c>
      <c r="I211" s="633"/>
      <c r="J211" s="292"/>
    </row>
    <row r="212" s="294" customFormat="1" ht="36" customHeight="1" spans="1:10">
      <c r="A212" s="293">
        <f t="shared" si="50"/>
        <v>7</v>
      </c>
      <c r="B212" s="305">
        <v>2320402</v>
      </c>
      <c r="C212" s="432" t="s">
        <v>1467</v>
      </c>
      <c r="D212" s="313"/>
      <c r="E212" s="313"/>
      <c r="F212" s="313"/>
      <c r="G212" s="123" t="str">
        <f t="shared" si="52"/>
        <v/>
      </c>
      <c r="H212" s="123" t="str">
        <f t="shared" si="53"/>
        <v/>
      </c>
      <c r="I212" s="633"/>
      <c r="J212" s="292"/>
    </row>
    <row r="213" s="294" customFormat="1" ht="64" customHeight="1" spans="1:10">
      <c r="A213" s="293">
        <f t="shared" si="50"/>
        <v>7</v>
      </c>
      <c r="B213" s="305">
        <v>2320405</v>
      </c>
      <c r="C213" s="432" t="s">
        <v>1468</v>
      </c>
      <c r="D213" s="313"/>
      <c r="E213" s="313"/>
      <c r="F213" s="313"/>
      <c r="G213" s="123" t="str">
        <f t="shared" si="52"/>
        <v/>
      </c>
      <c r="H213" s="123" t="str">
        <f t="shared" si="53"/>
        <v/>
      </c>
      <c r="I213" s="633"/>
      <c r="J213" s="292"/>
    </row>
    <row r="214" s="294" customFormat="1" ht="36" customHeight="1" spans="1:10">
      <c r="A214" s="293">
        <f t="shared" si="50"/>
        <v>7</v>
      </c>
      <c r="B214" s="305">
        <v>2320411</v>
      </c>
      <c r="C214" s="432" t="s">
        <v>1469</v>
      </c>
      <c r="D214" s="313">
        <v>2164</v>
      </c>
      <c r="E214" s="313">
        <v>4216</v>
      </c>
      <c r="F214" s="313">
        <v>4216</v>
      </c>
      <c r="G214" s="123">
        <f t="shared" si="52"/>
        <v>0.948</v>
      </c>
      <c r="H214" s="123">
        <f t="shared" si="53"/>
        <v>1</v>
      </c>
      <c r="I214" s="633"/>
      <c r="J214" s="292"/>
    </row>
    <row r="215" s="294" customFormat="1" ht="36" customHeight="1" spans="1:10">
      <c r="A215" s="293">
        <f t="shared" si="50"/>
        <v>7</v>
      </c>
      <c r="B215" s="305">
        <v>2320413</v>
      </c>
      <c r="C215" s="432" t="s">
        <v>1470</v>
      </c>
      <c r="D215" s="313"/>
      <c r="E215" s="313"/>
      <c r="F215" s="313"/>
      <c r="G215" s="123" t="str">
        <f t="shared" si="52"/>
        <v/>
      </c>
      <c r="H215" s="123" t="str">
        <f t="shared" si="53"/>
        <v/>
      </c>
      <c r="I215" s="633"/>
      <c r="J215" s="292"/>
    </row>
    <row r="216" s="294" customFormat="1" ht="36" customHeight="1" spans="1:10">
      <c r="A216" s="293">
        <f t="shared" si="50"/>
        <v>7</v>
      </c>
      <c r="B216" s="305">
        <v>2320414</v>
      </c>
      <c r="C216" s="432" t="s">
        <v>1471</v>
      </c>
      <c r="D216" s="313"/>
      <c r="E216" s="313"/>
      <c r="F216" s="313"/>
      <c r="G216" s="123" t="str">
        <f t="shared" si="52"/>
        <v/>
      </c>
      <c r="H216" s="123" t="str">
        <f t="shared" si="53"/>
        <v/>
      </c>
      <c r="I216" s="633"/>
      <c r="J216" s="292"/>
    </row>
    <row r="217" s="294" customFormat="1" ht="36" customHeight="1" spans="1:10">
      <c r="A217" s="293">
        <f t="shared" si="50"/>
        <v>7</v>
      </c>
      <c r="B217" s="305">
        <v>2320416</v>
      </c>
      <c r="C217" s="432" t="s">
        <v>1472</v>
      </c>
      <c r="D217" s="313"/>
      <c r="E217" s="313"/>
      <c r="F217" s="313"/>
      <c r="G217" s="123" t="str">
        <f t="shared" si="52"/>
        <v/>
      </c>
      <c r="H217" s="123" t="str">
        <f t="shared" si="53"/>
        <v/>
      </c>
      <c r="I217" s="633"/>
      <c r="J217" s="292"/>
    </row>
    <row r="218" s="294" customFormat="1" ht="36" customHeight="1" spans="1:10">
      <c r="A218" s="293">
        <f t="shared" si="50"/>
        <v>7</v>
      </c>
      <c r="B218" s="305">
        <v>2320417</v>
      </c>
      <c r="C218" s="432" t="s">
        <v>1473</v>
      </c>
      <c r="D218" s="313"/>
      <c r="E218" s="313"/>
      <c r="F218" s="313"/>
      <c r="G218" s="123" t="str">
        <f t="shared" si="52"/>
        <v/>
      </c>
      <c r="H218" s="123" t="str">
        <f t="shared" si="53"/>
        <v/>
      </c>
      <c r="I218" s="633"/>
      <c r="J218" s="292"/>
    </row>
    <row r="219" s="294" customFormat="1" ht="64" customHeight="1" spans="1:10">
      <c r="A219" s="293">
        <f t="shared" si="50"/>
        <v>7</v>
      </c>
      <c r="B219" s="305">
        <v>2320418</v>
      </c>
      <c r="C219" s="432" t="s">
        <v>1474</v>
      </c>
      <c r="D219" s="313"/>
      <c r="E219" s="313"/>
      <c r="F219" s="313"/>
      <c r="G219" s="123" t="str">
        <f t="shared" si="52"/>
        <v/>
      </c>
      <c r="H219" s="123" t="str">
        <f t="shared" si="53"/>
        <v/>
      </c>
      <c r="I219" s="633"/>
      <c r="J219" s="292"/>
    </row>
    <row r="220" s="294" customFormat="1" ht="36" customHeight="1" spans="1:10">
      <c r="A220" s="293">
        <f t="shared" si="50"/>
        <v>7</v>
      </c>
      <c r="B220" s="305">
        <v>2320419</v>
      </c>
      <c r="C220" s="432" t="s">
        <v>1475</v>
      </c>
      <c r="D220" s="313"/>
      <c r="E220" s="313"/>
      <c r="F220" s="313"/>
      <c r="G220" s="123" t="str">
        <f t="shared" si="52"/>
        <v/>
      </c>
      <c r="H220" s="123" t="str">
        <f t="shared" si="53"/>
        <v/>
      </c>
      <c r="I220" s="633"/>
      <c r="J220" s="292"/>
    </row>
    <row r="221" s="294" customFormat="1" ht="36" customHeight="1" spans="1:10">
      <c r="A221" s="293">
        <f t="shared" si="50"/>
        <v>7</v>
      </c>
      <c r="B221" s="305">
        <v>2320420</v>
      </c>
      <c r="C221" s="432" t="s">
        <v>1476</v>
      </c>
      <c r="D221" s="313"/>
      <c r="E221" s="313"/>
      <c r="F221" s="313"/>
      <c r="G221" s="123" t="str">
        <f t="shared" si="52"/>
        <v/>
      </c>
      <c r="H221" s="123" t="str">
        <f t="shared" si="53"/>
        <v/>
      </c>
      <c r="I221" s="633"/>
      <c r="J221" s="292"/>
    </row>
    <row r="222" s="294" customFormat="1" ht="36" customHeight="1" spans="1:10">
      <c r="A222" s="293">
        <f t="shared" si="50"/>
        <v>7</v>
      </c>
      <c r="B222" s="305">
        <v>2320431</v>
      </c>
      <c r="C222" s="432" t="s">
        <v>1477</v>
      </c>
      <c r="D222" s="313">
        <v>2379</v>
      </c>
      <c r="E222" s="313">
        <v>2379</v>
      </c>
      <c r="F222" s="313">
        <v>2379</v>
      </c>
      <c r="G222" s="123">
        <f t="shared" si="52"/>
        <v>0</v>
      </c>
      <c r="H222" s="123">
        <f t="shared" si="53"/>
        <v>1</v>
      </c>
      <c r="I222" s="633"/>
      <c r="J222" s="292"/>
    </row>
    <row r="223" s="294" customFormat="1" ht="38" customHeight="1" spans="1:10">
      <c r="A223" s="293">
        <f t="shared" si="50"/>
        <v>7</v>
      </c>
      <c r="B223" s="305">
        <v>2320432</v>
      </c>
      <c r="C223" s="432" t="s">
        <v>1478</v>
      </c>
      <c r="D223" s="313"/>
      <c r="E223" s="313">
        <v>500</v>
      </c>
      <c r="F223" s="313">
        <v>934</v>
      </c>
      <c r="G223" s="123" t="str">
        <f t="shared" si="52"/>
        <v/>
      </c>
      <c r="H223" s="123">
        <f t="shared" si="53"/>
        <v>1.868</v>
      </c>
      <c r="I223" s="633"/>
      <c r="J223" s="292"/>
    </row>
    <row r="224" s="294" customFormat="1" ht="38" customHeight="1" spans="1:10">
      <c r="A224" s="293">
        <f t="shared" si="50"/>
        <v>7</v>
      </c>
      <c r="B224" s="305">
        <v>2320433</v>
      </c>
      <c r="C224" s="432" t="s">
        <v>1479</v>
      </c>
      <c r="D224" s="313">
        <v>12286</v>
      </c>
      <c r="E224" s="313">
        <v>14302</v>
      </c>
      <c r="F224" s="313">
        <v>14302</v>
      </c>
      <c r="G224" s="123">
        <f t="shared" si="52"/>
        <v>0.164</v>
      </c>
      <c r="H224" s="123">
        <f t="shared" si="53"/>
        <v>1</v>
      </c>
      <c r="I224" s="633"/>
      <c r="J224" s="292"/>
    </row>
    <row r="225" s="294" customFormat="1" ht="64" customHeight="1" spans="1:10">
      <c r="A225" s="293">
        <f t="shared" si="50"/>
        <v>7</v>
      </c>
      <c r="B225" s="305">
        <v>2320498</v>
      </c>
      <c r="C225" s="432" t="s">
        <v>1480</v>
      </c>
      <c r="D225" s="313">
        <v>2374</v>
      </c>
      <c r="E225" s="313">
        <v>5473</v>
      </c>
      <c r="F225" s="313">
        <v>4293</v>
      </c>
      <c r="G225" s="123">
        <f t="shared" si="52"/>
        <v>0.808</v>
      </c>
      <c r="H225" s="123">
        <f t="shared" si="53"/>
        <v>0.784</v>
      </c>
      <c r="I225" s="633"/>
      <c r="J225" s="292"/>
    </row>
    <row r="226" s="294" customFormat="1" ht="36" customHeight="1" spans="1:10">
      <c r="A226" s="293">
        <f t="shared" si="50"/>
        <v>7</v>
      </c>
      <c r="B226" s="305">
        <v>2320499</v>
      </c>
      <c r="C226" s="432" t="s">
        <v>1481</v>
      </c>
      <c r="D226" s="313"/>
      <c r="E226" s="313"/>
      <c r="F226" s="313"/>
      <c r="G226" s="123" t="str">
        <f t="shared" si="52"/>
        <v/>
      </c>
      <c r="H226" s="123" t="str">
        <f t="shared" si="53"/>
        <v/>
      </c>
      <c r="I226" s="633"/>
      <c r="J226" s="292"/>
    </row>
    <row r="227" s="294" customFormat="1" ht="36" customHeight="1" spans="1:10">
      <c r="A227" s="293">
        <f t="shared" si="50"/>
        <v>3</v>
      </c>
      <c r="B227" s="308">
        <v>233</v>
      </c>
      <c r="C227" s="302" t="s">
        <v>1482</v>
      </c>
      <c r="D227" s="309">
        <f t="shared" ref="D227:F227" si="56">D228</f>
        <v>224</v>
      </c>
      <c r="E227" s="309">
        <f t="shared" si="56"/>
        <v>541</v>
      </c>
      <c r="F227" s="309">
        <f t="shared" si="56"/>
        <v>541</v>
      </c>
      <c r="G227" s="119">
        <f t="shared" si="52"/>
        <v>1.415</v>
      </c>
      <c r="H227" s="119">
        <f t="shared" si="53"/>
        <v>1</v>
      </c>
      <c r="I227" s="633"/>
      <c r="J227" s="292"/>
    </row>
    <row r="228" s="294" customFormat="1" ht="36" customHeight="1" spans="1:10">
      <c r="A228" s="293">
        <f t="shared" si="50"/>
        <v>5</v>
      </c>
      <c r="B228" s="315">
        <v>23304</v>
      </c>
      <c r="C228" s="325" t="s">
        <v>1483</v>
      </c>
      <c r="D228" s="313">
        <f t="shared" ref="D228:F228" si="57">SUM(D229:D244)</f>
        <v>224</v>
      </c>
      <c r="E228" s="313">
        <f t="shared" si="57"/>
        <v>541</v>
      </c>
      <c r="F228" s="313">
        <f t="shared" si="57"/>
        <v>541</v>
      </c>
      <c r="G228" s="123">
        <f t="shared" si="52"/>
        <v>1.415</v>
      </c>
      <c r="H228" s="123">
        <f t="shared" si="53"/>
        <v>1</v>
      </c>
      <c r="I228" s="633"/>
      <c r="J228" s="292"/>
    </row>
    <row r="229" s="294" customFormat="1" ht="64" customHeight="1" spans="1:10">
      <c r="A229" s="293">
        <f t="shared" si="50"/>
        <v>7</v>
      </c>
      <c r="B229" s="305">
        <v>2330401</v>
      </c>
      <c r="C229" s="432" t="s">
        <v>1484</v>
      </c>
      <c r="D229" s="313"/>
      <c r="E229" s="313"/>
      <c r="F229" s="313"/>
      <c r="G229" s="123" t="str">
        <f t="shared" si="52"/>
        <v/>
      </c>
      <c r="H229" s="123" t="str">
        <f t="shared" si="53"/>
        <v/>
      </c>
      <c r="I229" s="633"/>
      <c r="J229" s="292"/>
    </row>
    <row r="230" s="294" customFormat="1" ht="36" customHeight="1" spans="1:10">
      <c r="A230" s="293">
        <f t="shared" si="50"/>
        <v>7</v>
      </c>
      <c r="B230" s="305">
        <v>2330402</v>
      </c>
      <c r="C230" s="432" t="s">
        <v>1485</v>
      </c>
      <c r="D230" s="313"/>
      <c r="E230" s="313"/>
      <c r="F230" s="313"/>
      <c r="G230" s="123" t="str">
        <f t="shared" si="52"/>
        <v/>
      </c>
      <c r="H230" s="123" t="str">
        <f t="shared" si="53"/>
        <v/>
      </c>
      <c r="I230" s="633"/>
      <c r="J230" s="292"/>
    </row>
    <row r="231" s="294" customFormat="1" ht="64" customHeight="1" spans="1:10">
      <c r="A231" s="293">
        <f t="shared" si="50"/>
        <v>7</v>
      </c>
      <c r="B231" s="305">
        <v>2330405</v>
      </c>
      <c r="C231" s="432" t="s">
        <v>1486</v>
      </c>
      <c r="D231" s="313"/>
      <c r="E231" s="313"/>
      <c r="F231" s="313"/>
      <c r="G231" s="123" t="str">
        <f t="shared" si="52"/>
        <v/>
      </c>
      <c r="H231" s="123" t="str">
        <f t="shared" si="53"/>
        <v/>
      </c>
      <c r="I231" s="633"/>
      <c r="J231" s="292"/>
    </row>
    <row r="232" s="294" customFormat="1" ht="64" customHeight="1" spans="1:10">
      <c r="A232" s="293">
        <f t="shared" si="50"/>
        <v>7</v>
      </c>
      <c r="B232" s="305">
        <v>2330411</v>
      </c>
      <c r="C232" s="432" t="s">
        <v>1487</v>
      </c>
      <c r="D232" s="313">
        <v>69</v>
      </c>
      <c r="E232" s="313">
        <v>16</v>
      </c>
      <c r="F232" s="313">
        <v>16</v>
      </c>
      <c r="G232" s="123">
        <f t="shared" si="52"/>
        <v>-0.768</v>
      </c>
      <c r="H232" s="123">
        <f t="shared" si="53"/>
        <v>1</v>
      </c>
      <c r="I232" s="633"/>
      <c r="J232" s="292"/>
    </row>
    <row r="233" s="294" customFormat="1" ht="64" customHeight="1" spans="1:10">
      <c r="A233" s="293">
        <f t="shared" si="50"/>
        <v>7</v>
      </c>
      <c r="B233" s="305">
        <v>2330413</v>
      </c>
      <c r="C233" s="432" t="s">
        <v>1488</v>
      </c>
      <c r="D233" s="313"/>
      <c r="E233" s="313"/>
      <c r="F233" s="313"/>
      <c r="G233" s="123" t="str">
        <f t="shared" si="52"/>
        <v/>
      </c>
      <c r="H233" s="123" t="str">
        <f t="shared" si="53"/>
        <v/>
      </c>
      <c r="I233" s="633"/>
      <c r="J233" s="292"/>
    </row>
    <row r="234" s="294" customFormat="1" ht="64" customHeight="1" spans="1:10">
      <c r="A234" s="293">
        <f t="shared" si="50"/>
        <v>7</v>
      </c>
      <c r="B234" s="305">
        <v>2330414</v>
      </c>
      <c r="C234" s="432" t="s">
        <v>1489</v>
      </c>
      <c r="D234" s="313"/>
      <c r="E234" s="313"/>
      <c r="F234" s="313"/>
      <c r="G234" s="123" t="str">
        <f t="shared" si="52"/>
        <v/>
      </c>
      <c r="H234" s="123" t="str">
        <f t="shared" si="53"/>
        <v/>
      </c>
      <c r="I234" s="633"/>
      <c r="J234" s="292"/>
    </row>
    <row r="235" s="294" customFormat="1" ht="64" customHeight="1" spans="1:10">
      <c r="A235" s="293">
        <f t="shared" si="50"/>
        <v>7</v>
      </c>
      <c r="B235" s="305">
        <v>2330416</v>
      </c>
      <c r="C235" s="432" t="s">
        <v>1490</v>
      </c>
      <c r="D235" s="313"/>
      <c r="E235" s="313"/>
      <c r="F235" s="313"/>
      <c r="G235" s="123" t="str">
        <f t="shared" si="52"/>
        <v/>
      </c>
      <c r="H235" s="123" t="str">
        <f t="shared" si="53"/>
        <v/>
      </c>
      <c r="I235" s="633"/>
      <c r="J235" s="292"/>
    </row>
    <row r="236" s="294" customFormat="1" ht="64" customHeight="1" spans="1:10">
      <c r="A236" s="293">
        <f t="shared" si="50"/>
        <v>7</v>
      </c>
      <c r="B236" s="305">
        <v>2330417</v>
      </c>
      <c r="C236" s="432" t="s">
        <v>1491</v>
      </c>
      <c r="D236" s="313"/>
      <c r="E236" s="313"/>
      <c r="F236" s="313"/>
      <c r="G236" s="123" t="str">
        <f t="shared" si="52"/>
        <v/>
      </c>
      <c r="H236" s="123" t="str">
        <f t="shared" si="53"/>
        <v/>
      </c>
      <c r="I236" s="633"/>
      <c r="J236" s="292"/>
    </row>
    <row r="237" s="294" customFormat="1" ht="64" customHeight="1" spans="1:10">
      <c r="A237" s="293">
        <f t="shared" si="50"/>
        <v>7</v>
      </c>
      <c r="B237" s="305">
        <v>2330418</v>
      </c>
      <c r="C237" s="432" t="s">
        <v>1492</v>
      </c>
      <c r="D237" s="313"/>
      <c r="E237" s="313"/>
      <c r="F237" s="313"/>
      <c r="G237" s="123" t="str">
        <f t="shared" si="52"/>
        <v/>
      </c>
      <c r="H237" s="123" t="str">
        <f t="shared" si="53"/>
        <v/>
      </c>
      <c r="I237" s="633"/>
      <c r="J237" s="292"/>
    </row>
    <row r="238" s="294" customFormat="1" ht="36" customHeight="1" spans="1:10">
      <c r="A238" s="293">
        <f t="shared" si="50"/>
        <v>7</v>
      </c>
      <c r="B238" s="305">
        <v>2330419</v>
      </c>
      <c r="C238" s="432" t="s">
        <v>1493</v>
      </c>
      <c r="D238" s="313"/>
      <c r="E238" s="313"/>
      <c r="F238" s="313"/>
      <c r="G238" s="123" t="str">
        <f t="shared" si="52"/>
        <v/>
      </c>
      <c r="H238" s="123" t="str">
        <f t="shared" si="53"/>
        <v/>
      </c>
      <c r="I238" s="633"/>
      <c r="J238" s="292"/>
    </row>
    <row r="239" s="294" customFormat="1" ht="36" customHeight="1" spans="1:10">
      <c r="A239" s="293">
        <f t="shared" si="50"/>
        <v>7</v>
      </c>
      <c r="B239" s="305">
        <v>2330420</v>
      </c>
      <c r="C239" s="432" t="s">
        <v>1494</v>
      </c>
      <c r="D239" s="313"/>
      <c r="E239" s="313"/>
      <c r="F239" s="313"/>
      <c r="G239" s="123" t="str">
        <f t="shared" si="52"/>
        <v/>
      </c>
      <c r="H239" s="123" t="str">
        <f t="shared" si="53"/>
        <v/>
      </c>
      <c r="I239" s="633"/>
      <c r="J239" s="292"/>
    </row>
    <row r="240" s="294" customFormat="1" ht="36" customHeight="1" spans="1:10">
      <c r="A240" s="293">
        <f t="shared" si="50"/>
        <v>7</v>
      </c>
      <c r="B240" s="305">
        <v>2330431</v>
      </c>
      <c r="C240" s="432" t="s">
        <v>1495</v>
      </c>
      <c r="D240" s="313"/>
      <c r="E240" s="313"/>
      <c r="F240" s="313"/>
      <c r="G240" s="123" t="str">
        <f t="shared" si="52"/>
        <v/>
      </c>
      <c r="H240" s="123" t="str">
        <f t="shared" si="53"/>
        <v/>
      </c>
      <c r="I240" s="633"/>
      <c r="J240" s="292"/>
    </row>
    <row r="241" s="294" customFormat="1" ht="38" customHeight="1" spans="1:10">
      <c r="A241" s="293">
        <f t="shared" si="50"/>
        <v>7</v>
      </c>
      <c r="B241" s="305">
        <v>2330432</v>
      </c>
      <c r="C241" s="432" t="s">
        <v>1496</v>
      </c>
      <c r="D241" s="313">
        <v>26</v>
      </c>
      <c r="E241" s="313">
        <v>85</v>
      </c>
      <c r="F241" s="313">
        <v>85</v>
      </c>
      <c r="G241" s="123">
        <f t="shared" si="52"/>
        <v>2.269</v>
      </c>
      <c r="H241" s="123">
        <f t="shared" si="53"/>
        <v>1</v>
      </c>
      <c r="I241" s="633"/>
      <c r="J241" s="292"/>
    </row>
    <row r="242" s="294" customFormat="1" ht="38" customHeight="1" spans="1:10">
      <c r="A242" s="293">
        <f t="shared" si="50"/>
        <v>7</v>
      </c>
      <c r="B242" s="305">
        <v>2330433</v>
      </c>
      <c r="C242" s="432" t="s">
        <v>1497</v>
      </c>
      <c r="D242" s="313">
        <v>64</v>
      </c>
      <c r="E242" s="313">
        <v>220</v>
      </c>
      <c r="F242" s="313">
        <v>220</v>
      </c>
      <c r="G242" s="123">
        <f t="shared" si="52"/>
        <v>2.438</v>
      </c>
      <c r="H242" s="123">
        <f t="shared" si="53"/>
        <v>1</v>
      </c>
      <c r="I242" s="633"/>
      <c r="J242" s="292"/>
    </row>
    <row r="243" s="294" customFormat="1" ht="64" customHeight="1" spans="1:10">
      <c r="A243" s="293">
        <f t="shared" si="50"/>
        <v>7</v>
      </c>
      <c r="B243" s="305">
        <v>2330498</v>
      </c>
      <c r="C243" s="432" t="s">
        <v>1498</v>
      </c>
      <c r="D243" s="313">
        <v>65</v>
      </c>
      <c r="E243" s="313">
        <v>220</v>
      </c>
      <c r="F243" s="313">
        <v>220</v>
      </c>
      <c r="G243" s="123">
        <f t="shared" si="52"/>
        <v>2.385</v>
      </c>
      <c r="H243" s="123">
        <f t="shared" si="53"/>
        <v>1</v>
      </c>
      <c r="I243" s="633"/>
      <c r="J243" s="292"/>
    </row>
    <row r="244" s="294" customFormat="1" ht="36" customHeight="1" spans="1:10">
      <c r="A244" s="293">
        <f t="shared" si="50"/>
        <v>7</v>
      </c>
      <c r="B244" s="305">
        <v>2330499</v>
      </c>
      <c r="C244" s="432" t="s">
        <v>1499</v>
      </c>
      <c r="D244" s="313"/>
      <c r="E244" s="313"/>
      <c r="F244" s="313"/>
      <c r="G244" s="123" t="str">
        <f t="shared" si="52"/>
        <v/>
      </c>
      <c r="H244" s="123" t="str">
        <f t="shared" si="53"/>
        <v/>
      </c>
      <c r="I244" s="633"/>
      <c r="J244" s="292"/>
    </row>
    <row r="245" s="294" customFormat="1" ht="36" customHeight="1" spans="1:10">
      <c r="A245" s="293">
        <f t="shared" si="50"/>
        <v>3</v>
      </c>
      <c r="B245" s="317">
        <v>234</v>
      </c>
      <c r="C245" s="302" t="s">
        <v>1500</v>
      </c>
      <c r="D245" s="309">
        <f t="shared" ref="D245:F245" si="58">SUM(D246,D259)</f>
        <v>0</v>
      </c>
      <c r="E245" s="309">
        <f t="shared" si="58"/>
        <v>0</v>
      </c>
      <c r="F245" s="309">
        <f t="shared" si="58"/>
        <v>0</v>
      </c>
      <c r="G245" s="119" t="str">
        <f t="shared" si="52"/>
        <v/>
      </c>
      <c r="H245" s="119" t="str">
        <f t="shared" si="53"/>
        <v/>
      </c>
      <c r="I245" s="633"/>
      <c r="J245" s="292"/>
    </row>
    <row r="246" s="294" customFormat="1" ht="36" customHeight="1" spans="1:10">
      <c r="A246" s="293">
        <f t="shared" si="50"/>
        <v>5</v>
      </c>
      <c r="B246" s="318">
        <v>23401</v>
      </c>
      <c r="C246" s="325" t="s">
        <v>1501</v>
      </c>
      <c r="D246" s="313">
        <f t="shared" ref="D246:F246" si="59">SUM(D247:D258)</f>
        <v>0</v>
      </c>
      <c r="E246" s="313">
        <f t="shared" si="59"/>
        <v>0</v>
      </c>
      <c r="F246" s="313">
        <f t="shared" si="59"/>
        <v>0</v>
      </c>
      <c r="G246" s="123" t="str">
        <f t="shared" si="52"/>
        <v/>
      </c>
      <c r="H246" s="123" t="str">
        <f t="shared" si="53"/>
        <v/>
      </c>
      <c r="I246" s="633"/>
      <c r="J246" s="292"/>
    </row>
    <row r="247" s="294" customFormat="1" ht="36" customHeight="1" spans="1:10">
      <c r="A247" s="293">
        <f t="shared" si="50"/>
        <v>7</v>
      </c>
      <c r="B247" s="318">
        <v>2340101</v>
      </c>
      <c r="C247" s="432" t="s">
        <v>1502</v>
      </c>
      <c r="D247" s="313"/>
      <c r="E247" s="313"/>
      <c r="F247" s="313"/>
      <c r="G247" s="123" t="str">
        <f t="shared" si="52"/>
        <v/>
      </c>
      <c r="H247" s="123" t="str">
        <f t="shared" si="53"/>
        <v/>
      </c>
      <c r="I247" s="633"/>
      <c r="J247" s="292"/>
    </row>
    <row r="248" s="294" customFormat="1" ht="36" customHeight="1" spans="1:10">
      <c r="A248" s="293">
        <f t="shared" si="50"/>
        <v>7</v>
      </c>
      <c r="B248" s="318">
        <v>2340102</v>
      </c>
      <c r="C248" s="432" t="s">
        <v>1503</v>
      </c>
      <c r="D248" s="313"/>
      <c r="E248" s="313"/>
      <c r="F248" s="313"/>
      <c r="G248" s="123" t="str">
        <f t="shared" si="52"/>
        <v/>
      </c>
      <c r="H248" s="123" t="str">
        <f t="shared" si="53"/>
        <v/>
      </c>
      <c r="I248" s="633"/>
      <c r="J248" s="292"/>
    </row>
    <row r="249" s="294" customFormat="1" ht="36" customHeight="1" spans="1:10">
      <c r="A249" s="293">
        <f t="shared" si="50"/>
        <v>7</v>
      </c>
      <c r="B249" s="318">
        <v>2340103</v>
      </c>
      <c r="C249" s="432" t="s">
        <v>1504</v>
      </c>
      <c r="D249" s="313"/>
      <c r="E249" s="313"/>
      <c r="F249" s="313"/>
      <c r="G249" s="123" t="str">
        <f t="shared" si="52"/>
        <v/>
      </c>
      <c r="H249" s="123" t="str">
        <f t="shared" si="53"/>
        <v/>
      </c>
      <c r="I249" s="633"/>
      <c r="J249" s="292"/>
    </row>
    <row r="250" s="294" customFormat="1" ht="36" customHeight="1" spans="1:10">
      <c r="A250" s="293">
        <f t="shared" si="50"/>
        <v>7</v>
      </c>
      <c r="B250" s="318">
        <v>2340104</v>
      </c>
      <c r="C250" s="432" t="s">
        <v>1505</v>
      </c>
      <c r="D250" s="313"/>
      <c r="E250" s="313"/>
      <c r="F250" s="313"/>
      <c r="G250" s="123" t="str">
        <f t="shared" si="52"/>
        <v/>
      </c>
      <c r="H250" s="123" t="str">
        <f t="shared" si="53"/>
        <v/>
      </c>
      <c r="I250" s="633"/>
      <c r="J250" s="292"/>
    </row>
    <row r="251" s="294" customFormat="1" ht="36" customHeight="1" spans="1:10">
      <c r="A251" s="293">
        <f t="shared" si="50"/>
        <v>7</v>
      </c>
      <c r="B251" s="318">
        <v>2340105</v>
      </c>
      <c r="C251" s="432" t="s">
        <v>1506</v>
      </c>
      <c r="D251" s="313"/>
      <c r="E251" s="313"/>
      <c r="F251" s="313"/>
      <c r="G251" s="123" t="str">
        <f t="shared" si="52"/>
        <v/>
      </c>
      <c r="H251" s="123" t="str">
        <f t="shared" si="53"/>
        <v/>
      </c>
      <c r="I251" s="633"/>
      <c r="J251" s="292"/>
    </row>
    <row r="252" s="294" customFormat="1" ht="36" customHeight="1" spans="1:10">
      <c r="A252" s="293">
        <f t="shared" si="50"/>
        <v>7</v>
      </c>
      <c r="B252" s="318">
        <v>2340106</v>
      </c>
      <c r="C252" s="432" t="s">
        <v>1507</v>
      </c>
      <c r="D252" s="313"/>
      <c r="E252" s="313"/>
      <c r="F252" s="313"/>
      <c r="G252" s="123" t="str">
        <f t="shared" si="52"/>
        <v/>
      </c>
      <c r="H252" s="123" t="str">
        <f t="shared" si="53"/>
        <v/>
      </c>
      <c r="I252" s="633"/>
      <c r="J252" s="292"/>
    </row>
    <row r="253" s="294" customFormat="1" ht="36" customHeight="1" spans="1:10">
      <c r="A253" s="293">
        <f t="shared" si="50"/>
        <v>7</v>
      </c>
      <c r="B253" s="318">
        <v>2340107</v>
      </c>
      <c r="C253" s="432" t="s">
        <v>1508</v>
      </c>
      <c r="D253" s="313"/>
      <c r="E253" s="313"/>
      <c r="F253" s="313"/>
      <c r="G253" s="123" t="str">
        <f t="shared" si="52"/>
        <v/>
      </c>
      <c r="H253" s="123" t="str">
        <f t="shared" si="53"/>
        <v/>
      </c>
      <c r="I253" s="633"/>
      <c r="J253" s="292"/>
    </row>
    <row r="254" s="294" customFormat="1" ht="36" customHeight="1" spans="1:10">
      <c r="A254" s="293">
        <f t="shared" si="50"/>
        <v>7</v>
      </c>
      <c r="B254" s="318">
        <v>2340108</v>
      </c>
      <c r="C254" s="432" t="s">
        <v>1509</v>
      </c>
      <c r="D254" s="313"/>
      <c r="E254" s="313"/>
      <c r="F254" s="313"/>
      <c r="G254" s="123" t="str">
        <f t="shared" si="52"/>
        <v/>
      </c>
      <c r="H254" s="123" t="str">
        <f t="shared" si="53"/>
        <v/>
      </c>
      <c r="I254" s="633"/>
      <c r="J254" s="292"/>
    </row>
    <row r="255" s="294" customFormat="1" ht="38" customHeight="1" spans="1:10">
      <c r="A255" s="293">
        <f t="shared" si="50"/>
        <v>7</v>
      </c>
      <c r="B255" s="318">
        <v>2340109</v>
      </c>
      <c r="C255" s="432" t="s">
        <v>1510</v>
      </c>
      <c r="D255" s="313"/>
      <c r="E255" s="313"/>
      <c r="F255" s="313"/>
      <c r="G255" s="123" t="str">
        <f t="shared" si="52"/>
        <v/>
      </c>
      <c r="H255" s="123" t="str">
        <f t="shared" si="53"/>
        <v/>
      </c>
      <c r="I255" s="633"/>
      <c r="J255" s="292"/>
    </row>
    <row r="256" s="294" customFormat="1" ht="36" customHeight="1" spans="1:10">
      <c r="A256" s="293">
        <f t="shared" si="50"/>
        <v>7</v>
      </c>
      <c r="B256" s="318">
        <v>2340110</v>
      </c>
      <c r="C256" s="432" t="s">
        <v>1511</v>
      </c>
      <c r="D256" s="313"/>
      <c r="E256" s="313"/>
      <c r="F256" s="313"/>
      <c r="G256" s="123" t="str">
        <f t="shared" si="52"/>
        <v/>
      </c>
      <c r="H256" s="123" t="str">
        <f t="shared" si="53"/>
        <v/>
      </c>
      <c r="I256" s="633"/>
      <c r="J256" s="292"/>
    </row>
    <row r="257" s="294" customFormat="1" ht="36" customHeight="1" spans="1:10">
      <c r="A257" s="293">
        <f t="shared" si="50"/>
        <v>7</v>
      </c>
      <c r="B257" s="318">
        <v>2340111</v>
      </c>
      <c r="C257" s="432" t="s">
        <v>1512</v>
      </c>
      <c r="D257" s="313"/>
      <c r="E257" s="313"/>
      <c r="F257" s="313"/>
      <c r="G257" s="123" t="str">
        <f t="shared" si="52"/>
        <v/>
      </c>
      <c r="H257" s="123" t="str">
        <f t="shared" si="53"/>
        <v/>
      </c>
      <c r="I257" s="633"/>
      <c r="J257" s="292"/>
    </row>
    <row r="258" s="294" customFormat="1" ht="36" customHeight="1" spans="1:10">
      <c r="A258" s="293">
        <f t="shared" si="50"/>
        <v>7</v>
      </c>
      <c r="B258" s="318">
        <v>2340199</v>
      </c>
      <c r="C258" s="432" t="s">
        <v>1513</v>
      </c>
      <c r="D258" s="313"/>
      <c r="E258" s="313"/>
      <c r="F258" s="313"/>
      <c r="G258" s="123" t="str">
        <f t="shared" si="52"/>
        <v/>
      </c>
      <c r="H258" s="123" t="str">
        <f t="shared" si="53"/>
        <v/>
      </c>
      <c r="I258" s="633"/>
      <c r="J258" s="292"/>
    </row>
    <row r="259" s="294" customFormat="1" ht="36" customHeight="1" spans="1:10">
      <c r="A259" s="293">
        <f t="shared" si="50"/>
        <v>5</v>
      </c>
      <c r="B259" s="318">
        <v>23402</v>
      </c>
      <c r="C259" s="325" t="s">
        <v>1514</v>
      </c>
      <c r="D259" s="313">
        <f t="shared" ref="D259:F259" si="60">SUM(D260:D265)</f>
        <v>0</v>
      </c>
      <c r="E259" s="313">
        <f t="shared" si="60"/>
        <v>0</v>
      </c>
      <c r="F259" s="313">
        <f t="shared" si="60"/>
        <v>0</v>
      </c>
      <c r="G259" s="123" t="str">
        <f t="shared" si="52"/>
        <v/>
      </c>
      <c r="H259" s="123" t="str">
        <f t="shared" si="53"/>
        <v/>
      </c>
      <c r="I259" s="633"/>
      <c r="J259" s="292"/>
    </row>
    <row r="260" s="294" customFormat="1" ht="36" customHeight="1" spans="1:10">
      <c r="A260" s="293">
        <f t="shared" si="50"/>
        <v>7</v>
      </c>
      <c r="B260" s="318">
        <v>2340201</v>
      </c>
      <c r="C260" s="432" t="s">
        <v>908</v>
      </c>
      <c r="D260" s="313"/>
      <c r="E260" s="313"/>
      <c r="F260" s="313"/>
      <c r="G260" s="123" t="str">
        <f t="shared" si="52"/>
        <v/>
      </c>
      <c r="H260" s="123" t="str">
        <f t="shared" si="53"/>
        <v/>
      </c>
      <c r="I260" s="633"/>
      <c r="J260" s="292"/>
    </row>
    <row r="261" s="294" customFormat="1" ht="36" customHeight="1" spans="1:10">
      <c r="A261" s="293">
        <f t="shared" ref="A261:A276" si="61">LEN(B261)</f>
        <v>7</v>
      </c>
      <c r="B261" s="318">
        <v>2340202</v>
      </c>
      <c r="C261" s="432" t="s">
        <v>946</v>
      </c>
      <c r="D261" s="313"/>
      <c r="E261" s="313"/>
      <c r="F261" s="313"/>
      <c r="G261" s="123" t="str">
        <f t="shared" ref="G261:G276" si="62">IF(D261&gt;0,F261/D261-1,"")</f>
        <v/>
      </c>
      <c r="H261" s="123" t="str">
        <f t="shared" ref="H261:H276" si="63">IF(E261&gt;0,F261/E261,"")</f>
        <v/>
      </c>
      <c r="I261" s="633"/>
      <c r="J261" s="292"/>
    </row>
    <row r="262" s="294" customFormat="1" ht="36" customHeight="1" spans="1:10">
      <c r="A262" s="293">
        <f t="shared" si="61"/>
        <v>7</v>
      </c>
      <c r="B262" s="318">
        <v>2340203</v>
      </c>
      <c r="C262" s="432" t="s">
        <v>1515</v>
      </c>
      <c r="D262" s="313"/>
      <c r="E262" s="313"/>
      <c r="F262" s="313"/>
      <c r="G262" s="123" t="str">
        <f t="shared" si="62"/>
        <v/>
      </c>
      <c r="H262" s="123" t="str">
        <f t="shared" si="63"/>
        <v/>
      </c>
      <c r="I262" s="633"/>
      <c r="J262" s="292"/>
    </row>
    <row r="263" s="294" customFormat="1" ht="36" customHeight="1" spans="1:10">
      <c r="A263" s="293">
        <f t="shared" si="61"/>
        <v>7</v>
      </c>
      <c r="B263" s="318">
        <v>2340204</v>
      </c>
      <c r="C263" s="432" t="s">
        <v>1516</v>
      </c>
      <c r="D263" s="313"/>
      <c r="E263" s="313"/>
      <c r="F263" s="313"/>
      <c r="G263" s="123" t="str">
        <f t="shared" si="62"/>
        <v/>
      </c>
      <c r="H263" s="123" t="str">
        <f t="shared" si="63"/>
        <v/>
      </c>
      <c r="I263" s="633"/>
      <c r="J263" s="292"/>
    </row>
    <row r="264" s="294" customFormat="1" ht="36" customHeight="1" spans="1:10">
      <c r="A264" s="293">
        <f t="shared" si="61"/>
        <v>7</v>
      </c>
      <c r="B264" s="318">
        <v>2340205</v>
      </c>
      <c r="C264" s="432" t="s">
        <v>1517</v>
      </c>
      <c r="D264" s="313"/>
      <c r="E264" s="313"/>
      <c r="F264" s="313"/>
      <c r="G264" s="123" t="str">
        <f t="shared" si="62"/>
        <v/>
      </c>
      <c r="H264" s="123" t="str">
        <f t="shared" si="63"/>
        <v/>
      </c>
      <c r="I264" s="633"/>
      <c r="J264" s="292"/>
    </row>
    <row r="265" s="294" customFormat="1" ht="38" customHeight="1" spans="1:10">
      <c r="A265" s="293">
        <f t="shared" si="61"/>
        <v>7</v>
      </c>
      <c r="B265" s="318">
        <v>2340299</v>
      </c>
      <c r="C265" s="432" t="s">
        <v>1518</v>
      </c>
      <c r="D265" s="313"/>
      <c r="E265" s="313"/>
      <c r="F265" s="313"/>
      <c r="G265" s="123" t="str">
        <f t="shared" si="62"/>
        <v/>
      </c>
      <c r="H265" s="123" t="str">
        <f t="shared" si="63"/>
        <v/>
      </c>
      <c r="I265" s="633"/>
      <c r="J265" s="292"/>
    </row>
    <row r="266" s="294" customFormat="1" ht="38" customHeight="1" spans="1:10">
      <c r="A266" s="293">
        <f t="shared" si="61"/>
        <v>0</v>
      </c>
      <c r="B266" s="301"/>
      <c r="C266" s="302"/>
      <c r="D266" s="313"/>
      <c r="E266" s="313"/>
      <c r="F266" s="313"/>
      <c r="G266" s="119" t="str">
        <f t="shared" si="62"/>
        <v/>
      </c>
      <c r="H266" s="119" t="str">
        <f t="shared" si="63"/>
        <v/>
      </c>
      <c r="I266" s="633"/>
      <c r="J266" s="292"/>
    </row>
    <row r="267" s="294" customFormat="1" ht="38" customHeight="1" spans="1:10">
      <c r="A267" s="293">
        <f t="shared" si="61"/>
        <v>0</v>
      </c>
      <c r="B267" s="321"/>
      <c r="C267" s="322" t="s">
        <v>1519</v>
      </c>
      <c r="D267" s="309">
        <f t="shared" ref="D267:F267" si="64">SUM(D5,D21,D33,D44,D102,D126,D178,D182,D209,D227,D245)</f>
        <v>435066</v>
      </c>
      <c r="E267" s="309">
        <f t="shared" si="64"/>
        <v>247264</v>
      </c>
      <c r="F267" s="309">
        <f t="shared" si="64"/>
        <v>66112</v>
      </c>
      <c r="G267" s="119">
        <f t="shared" si="62"/>
        <v>-0.848</v>
      </c>
      <c r="H267" s="119">
        <f t="shared" si="63"/>
        <v>0.267</v>
      </c>
      <c r="I267" s="633"/>
      <c r="J267" s="292"/>
    </row>
    <row r="268" s="294" customFormat="1" ht="38" customHeight="1" spans="1:10">
      <c r="A268" s="293">
        <f t="shared" si="61"/>
        <v>3</v>
      </c>
      <c r="B268" s="634">
        <v>230</v>
      </c>
      <c r="C268" s="324" t="s">
        <v>133</v>
      </c>
      <c r="D268" s="309">
        <f t="shared" ref="D268:F268" si="65">SUM(D269,D270:D272)</f>
        <v>24361</v>
      </c>
      <c r="E268" s="309">
        <f t="shared" si="65"/>
        <v>93872</v>
      </c>
      <c r="F268" s="309">
        <f t="shared" si="65"/>
        <v>7974</v>
      </c>
      <c r="G268" s="119">
        <f t="shared" si="62"/>
        <v>-0.673</v>
      </c>
      <c r="H268" s="119">
        <f t="shared" si="63"/>
        <v>0.085</v>
      </c>
      <c r="I268" s="633"/>
      <c r="J268" s="292"/>
    </row>
    <row r="269" s="494" customFormat="1" ht="36" customHeight="1" spans="1:10">
      <c r="A269" s="293">
        <f t="shared" si="61"/>
        <v>5</v>
      </c>
      <c r="B269" s="327">
        <v>23004</v>
      </c>
      <c r="C269" s="325" t="s">
        <v>1520</v>
      </c>
      <c r="D269" s="367"/>
      <c r="E269" s="367"/>
      <c r="F269" s="367"/>
      <c r="G269" s="123" t="str">
        <f t="shared" si="62"/>
        <v/>
      </c>
      <c r="H269" s="123" t="str">
        <f t="shared" si="63"/>
        <v/>
      </c>
      <c r="I269" s="636"/>
      <c r="J269" s="637"/>
    </row>
    <row r="270" s="294" customFormat="1" ht="36" customHeight="1" spans="1:10">
      <c r="A270" s="293">
        <f t="shared" si="61"/>
        <v>5</v>
      </c>
      <c r="B270" s="327">
        <v>23006</v>
      </c>
      <c r="C270" s="325" t="s">
        <v>134</v>
      </c>
      <c r="D270" s="367"/>
      <c r="E270" s="367"/>
      <c r="F270" s="367">
        <v>3974</v>
      </c>
      <c r="G270" s="123" t="str">
        <f t="shared" si="62"/>
        <v/>
      </c>
      <c r="H270" s="123" t="str">
        <f t="shared" si="63"/>
        <v/>
      </c>
      <c r="I270" s="633"/>
      <c r="J270" s="292"/>
    </row>
    <row r="271" s="294" customFormat="1" ht="38" customHeight="1" spans="1:10">
      <c r="A271" s="293">
        <f t="shared" si="61"/>
        <v>5</v>
      </c>
      <c r="B271" s="327">
        <v>23008</v>
      </c>
      <c r="C271" s="325" t="s">
        <v>137</v>
      </c>
      <c r="D271" s="367">
        <v>23016</v>
      </c>
      <c r="E271" s="367">
        <v>93872</v>
      </c>
      <c r="F271" s="367"/>
      <c r="G271" s="123">
        <f t="shared" si="62"/>
        <v>-1</v>
      </c>
      <c r="H271" s="123">
        <f t="shared" si="63"/>
        <v>0</v>
      </c>
      <c r="I271" s="633"/>
      <c r="J271" s="292"/>
    </row>
    <row r="272" s="294" customFormat="1" ht="38" customHeight="1" spans="1:10">
      <c r="A272" s="293">
        <f t="shared" si="61"/>
        <v>5</v>
      </c>
      <c r="B272" s="327">
        <v>23009</v>
      </c>
      <c r="C272" s="325" t="s">
        <v>1521</v>
      </c>
      <c r="D272" s="367">
        <v>1345</v>
      </c>
      <c r="E272" s="367"/>
      <c r="F272" s="367">
        <v>4000</v>
      </c>
      <c r="G272" s="123">
        <f t="shared" si="62"/>
        <v>1.974</v>
      </c>
      <c r="H272" s="123" t="str">
        <f t="shared" si="63"/>
        <v/>
      </c>
      <c r="I272" s="633"/>
      <c r="J272" s="292"/>
    </row>
    <row r="273" s="294" customFormat="1" ht="38" customHeight="1" spans="1:10">
      <c r="A273" s="293">
        <f t="shared" si="61"/>
        <v>3</v>
      </c>
      <c r="B273" s="365">
        <v>231</v>
      </c>
      <c r="C273" s="332" t="s">
        <v>1522</v>
      </c>
      <c r="D273" s="369">
        <f t="shared" ref="D273:F273" si="66">SUM(D274:D275)</f>
        <v>69960</v>
      </c>
      <c r="E273" s="369">
        <f t="shared" si="66"/>
        <v>14400</v>
      </c>
      <c r="F273" s="369">
        <f t="shared" si="66"/>
        <v>14400</v>
      </c>
      <c r="G273" s="119">
        <f t="shared" si="62"/>
        <v>-0.794</v>
      </c>
      <c r="H273" s="119">
        <f t="shared" si="63"/>
        <v>1</v>
      </c>
      <c r="I273" s="633"/>
      <c r="J273" s="292"/>
    </row>
    <row r="274" s="294" customFormat="1" ht="38" customHeight="1" spans="1:10">
      <c r="A274" s="293">
        <f t="shared" si="61"/>
        <v>0</v>
      </c>
      <c r="B274" s="635"/>
      <c r="C274" s="325" t="s">
        <v>143</v>
      </c>
      <c r="D274" s="367"/>
      <c r="E274" s="367">
        <v>14400</v>
      </c>
      <c r="F274" s="367">
        <v>4100</v>
      </c>
      <c r="G274" s="119" t="str">
        <f t="shared" si="62"/>
        <v/>
      </c>
      <c r="H274" s="123">
        <f t="shared" si="63"/>
        <v>0.285</v>
      </c>
      <c r="I274" s="633"/>
      <c r="J274" s="292"/>
    </row>
    <row r="275" s="294" customFormat="1" ht="38" customHeight="1" spans="1:10">
      <c r="A275" s="293">
        <f t="shared" si="61"/>
        <v>0</v>
      </c>
      <c r="B275" s="635"/>
      <c r="C275" s="325" t="s">
        <v>144</v>
      </c>
      <c r="D275" s="367">
        <v>69960</v>
      </c>
      <c r="E275" s="367"/>
      <c r="F275" s="367">
        <v>10300</v>
      </c>
      <c r="G275" s="123">
        <f t="shared" si="62"/>
        <v>-0.853</v>
      </c>
      <c r="H275" s="119" t="str">
        <f t="shared" si="63"/>
        <v/>
      </c>
      <c r="I275" s="633"/>
      <c r="J275" s="292"/>
    </row>
    <row r="276" s="294" customFormat="1" ht="38" customHeight="1" spans="1:10">
      <c r="A276" s="293">
        <f t="shared" si="61"/>
        <v>0</v>
      </c>
      <c r="B276" s="370"/>
      <c r="C276" s="334" t="s">
        <v>148</v>
      </c>
      <c r="D276" s="369">
        <f t="shared" ref="D276:F276" si="67">SUM(D267:D268,D273)</f>
        <v>529387</v>
      </c>
      <c r="E276" s="369">
        <f t="shared" si="67"/>
        <v>355536</v>
      </c>
      <c r="F276" s="369">
        <f t="shared" si="67"/>
        <v>88486</v>
      </c>
      <c r="G276" s="119">
        <f t="shared" si="62"/>
        <v>-0.833</v>
      </c>
      <c r="H276" s="119">
        <f t="shared" si="63"/>
        <v>0.249</v>
      </c>
      <c r="I276" s="633"/>
      <c r="J276" s="292"/>
    </row>
    <row r="277" s="294" customFormat="1" ht="28" customHeight="1" spans="1:9">
      <c r="A277" s="293"/>
      <c r="D277" s="373"/>
      <c r="E277" s="373"/>
      <c r="F277" s="373"/>
      <c r="G277" s="295"/>
      <c r="H277" s="295"/>
      <c r="I277" s="629"/>
    </row>
  </sheetData>
  <autoFilter ref="A4:P277">
    <extLst/>
  </autoFilter>
  <mergeCells count="6">
    <mergeCell ref="C1:H1"/>
    <mergeCell ref="E3:F3"/>
    <mergeCell ref="G3:H3"/>
    <mergeCell ref="B3:B4"/>
    <mergeCell ref="C3:C4"/>
    <mergeCell ref="D3:D4"/>
  </mergeCells>
  <conditionalFormatting sqref="C6">
    <cfRule type="expression" dxfId="1" priority="135" stopIfTrue="1">
      <formula>"len($A:$A)=3"</formula>
    </cfRule>
    <cfRule type="expression" dxfId="1" priority="134" stopIfTrue="1">
      <formula>"len($A:$A)=3"</formula>
    </cfRule>
    <cfRule type="expression" dxfId="1" priority="133" stopIfTrue="1">
      <formula>"len($A:$A)=3"</formula>
    </cfRule>
  </conditionalFormatting>
  <conditionalFormatting sqref="C12">
    <cfRule type="expression" dxfId="1" priority="132" stopIfTrue="1">
      <formula>"len($A:$A)=3"</formula>
    </cfRule>
    <cfRule type="expression" dxfId="1" priority="131" stopIfTrue="1">
      <formula>"len($A:$A)=3"</formula>
    </cfRule>
    <cfRule type="expression" dxfId="1" priority="130" stopIfTrue="1">
      <formula>"len($A:$A)=3"</formula>
    </cfRule>
  </conditionalFormatting>
  <conditionalFormatting sqref="C18">
    <cfRule type="expression" dxfId="1" priority="129" stopIfTrue="1">
      <formula>"len($A:$A)=3"</formula>
    </cfRule>
    <cfRule type="expression" dxfId="1" priority="128" stopIfTrue="1">
      <formula>"len($A:$A)=3"</formula>
    </cfRule>
    <cfRule type="expression" dxfId="1" priority="127" stopIfTrue="1">
      <formula>"len($A:$A)=3"</formula>
    </cfRule>
  </conditionalFormatting>
  <conditionalFormatting sqref="C22">
    <cfRule type="expression" dxfId="1" priority="126" stopIfTrue="1">
      <formula>"len($A:$A)=3"</formula>
    </cfRule>
    <cfRule type="expression" dxfId="1" priority="125" stopIfTrue="1">
      <formula>"len($A:$A)=3"</formula>
    </cfRule>
    <cfRule type="expression" dxfId="1" priority="124" stopIfTrue="1">
      <formula>"len($A:$A)=3"</formula>
    </cfRule>
  </conditionalFormatting>
  <conditionalFormatting sqref="C26">
    <cfRule type="expression" dxfId="1" priority="123" stopIfTrue="1">
      <formula>"len($A:$A)=3"</formula>
    </cfRule>
    <cfRule type="expression" dxfId="1" priority="122" stopIfTrue="1">
      <formula>"len($A:$A)=3"</formula>
    </cfRule>
    <cfRule type="expression" dxfId="1" priority="121" stopIfTrue="1">
      <formula>"len($A:$A)=3"</formula>
    </cfRule>
  </conditionalFormatting>
  <conditionalFormatting sqref="C30">
    <cfRule type="expression" dxfId="1" priority="120" stopIfTrue="1">
      <formula>"len($A:$A)=3"</formula>
    </cfRule>
    <cfRule type="expression" dxfId="1" priority="119" stopIfTrue="1">
      <formula>"len($A:$A)=3"</formula>
    </cfRule>
    <cfRule type="expression" dxfId="1" priority="118" stopIfTrue="1">
      <formula>"len($A:$A)=3"</formula>
    </cfRule>
  </conditionalFormatting>
  <conditionalFormatting sqref="C34">
    <cfRule type="expression" dxfId="1" priority="117" stopIfTrue="1">
      <formula>"len($A:$A)=3"</formula>
    </cfRule>
    <cfRule type="expression" dxfId="1" priority="116" stopIfTrue="1">
      <formula>"len($A:$A)=3"</formula>
    </cfRule>
    <cfRule type="expression" dxfId="1" priority="115" stopIfTrue="1">
      <formula>"len($A:$A)=3"</formula>
    </cfRule>
  </conditionalFormatting>
  <conditionalFormatting sqref="C39">
    <cfRule type="expression" dxfId="1" priority="114" stopIfTrue="1">
      <formula>"len($A:$A)=3"</formula>
    </cfRule>
    <cfRule type="expression" dxfId="1" priority="113" stopIfTrue="1">
      <formula>"len($A:$A)=3"</formula>
    </cfRule>
    <cfRule type="expression" dxfId="1" priority="112" stopIfTrue="1">
      <formula>"len($A:$A)=3"</formula>
    </cfRule>
  </conditionalFormatting>
  <conditionalFormatting sqref="C45">
    <cfRule type="expression" dxfId="1" priority="111" stopIfTrue="1">
      <formula>"len($A:$A)=3"</formula>
    </cfRule>
    <cfRule type="expression" dxfId="1" priority="110" stopIfTrue="1">
      <formula>"len($A:$A)=3"</formula>
    </cfRule>
    <cfRule type="expression" dxfId="1" priority="109" stopIfTrue="1">
      <formula>"len($A:$A)=3"</formula>
    </cfRule>
  </conditionalFormatting>
  <conditionalFormatting sqref="C61">
    <cfRule type="expression" dxfId="1" priority="108" stopIfTrue="1">
      <formula>"len($A:$A)=3"</formula>
    </cfRule>
    <cfRule type="expression" dxfId="1" priority="107" stopIfTrue="1">
      <formula>"len($A:$A)=3"</formula>
    </cfRule>
    <cfRule type="expression" dxfId="1" priority="106" stopIfTrue="1">
      <formula>"len($A:$A)=3"</formula>
    </cfRule>
  </conditionalFormatting>
  <conditionalFormatting sqref="C65">
    <cfRule type="expression" dxfId="1" priority="105" stopIfTrue="1">
      <formula>"len($A:$A)=3"</formula>
    </cfRule>
    <cfRule type="expression" dxfId="1" priority="104" stopIfTrue="1">
      <formula>"len($A:$A)=3"</formula>
    </cfRule>
    <cfRule type="expression" dxfId="1" priority="103" stopIfTrue="1">
      <formula>"len($A:$A)=3"</formula>
    </cfRule>
  </conditionalFormatting>
  <conditionalFormatting sqref="C66">
    <cfRule type="expression" dxfId="1" priority="102" stopIfTrue="1">
      <formula>"len($A:$A)=3"</formula>
    </cfRule>
    <cfRule type="expression" dxfId="1" priority="101" stopIfTrue="1">
      <formula>"len($A:$A)=3"</formula>
    </cfRule>
    <cfRule type="expression" dxfId="1" priority="100" stopIfTrue="1">
      <formula>"len($A:$A)=3"</formula>
    </cfRule>
  </conditionalFormatting>
  <conditionalFormatting sqref="C72">
    <cfRule type="expression" dxfId="1" priority="99" stopIfTrue="1">
      <formula>"len($A:$A)=3"</formula>
    </cfRule>
    <cfRule type="expression" dxfId="1" priority="98" stopIfTrue="1">
      <formula>"len($A:$A)=3"</formula>
    </cfRule>
    <cfRule type="expression" dxfId="1" priority="97" stopIfTrue="1">
      <formula>"len($A:$A)=3"</formula>
    </cfRule>
  </conditionalFormatting>
  <conditionalFormatting sqref="C76">
    <cfRule type="expression" dxfId="1" priority="96" stopIfTrue="1">
      <formula>"len($A:$A)=3"</formula>
    </cfRule>
    <cfRule type="expression" dxfId="1" priority="95" stopIfTrue="1">
      <formula>"len($A:$A)=3"</formula>
    </cfRule>
    <cfRule type="expression" dxfId="1" priority="94" stopIfTrue="1">
      <formula>"len($A:$A)=3"</formula>
    </cfRule>
  </conditionalFormatting>
  <conditionalFormatting sqref="C80">
    <cfRule type="expression" dxfId="1" priority="93" stopIfTrue="1">
      <formula>"len($A:$A)=3"</formula>
    </cfRule>
    <cfRule type="expression" dxfId="1" priority="92" stopIfTrue="1">
      <formula>"len($A:$A)=3"</formula>
    </cfRule>
    <cfRule type="expression" dxfId="1" priority="91" stopIfTrue="1">
      <formula>"len($A:$A)=3"</formula>
    </cfRule>
  </conditionalFormatting>
  <conditionalFormatting sqref="C84">
    <cfRule type="expression" dxfId="1" priority="90" stopIfTrue="1">
      <formula>"len($A:$A)=3"</formula>
    </cfRule>
    <cfRule type="expression" dxfId="1" priority="89" stopIfTrue="1">
      <formula>"len($A:$A)=3"</formula>
    </cfRule>
    <cfRule type="expression" dxfId="1" priority="88" stopIfTrue="1">
      <formula>"len($A:$A)=3"</formula>
    </cfRule>
  </conditionalFormatting>
  <conditionalFormatting sqref="C90">
    <cfRule type="expression" dxfId="1" priority="87" stopIfTrue="1">
      <formula>"len($A:$A)=3"</formula>
    </cfRule>
    <cfRule type="expression" dxfId="1" priority="86" stopIfTrue="1">
      <formula>"len($A:$A)=3"</formula>
    </cfRule>
    <cfRule type="expression" dxfId="1" priority="85" stopIfTrue="1">
      <formula>"len($A:$A)=3"</formula>
    </cfRule>
  </conditionalFormatting>
  <conditionalFormatting sqref="C93">
    <cfRule type="expression" dxfId="1" priority="84" stopIfTrue="1">
      <formula>"len($A:$A)=3"</formula>
    </cfRule>
    <cfRule type="expression" dxfId="1" priority="83" stopIfTrue="1">
      <formula>"len($A:$A)=3"</formula>
    </cfRule>
    <cfRule type="expression" dxfId="1" priority="82" stopIfTrue="1">
      <formula>"len($A:$A)=3"</formula>
    </cfRule>
  </conditionalFormatting>
  <conditionalFormatting sqref="C103">
    <cfRule type="expression" dxfId="1" priority="81" stopIfTrue="1">
      <formula>"len($A:$A)=3"</formula>
    </cfRule>
    <cfRule type="expression" dxfId="1" priority="80" stopIfTrue="1">
      <formula>"len($A:$A)=3"</formula>
    </cfRule>
    <cfRule type="expression" dxfId="1" priority="79" stopIfTrue="1">
      <formula>"len($A:$A)=3"</formula>
    </cfRule>
  </conditionalFormatting>
  <conditionalFormatting sqref="C108">
    <cfRule type="expression" dxfId="1" priority="78" stopIfTrue="1">
      <formula>"len($A:$A)=3"</formula>
    </cfRule>
    <cfRule type="expression" dxfId="1" priority="77" stopIfTrue="1">
      <formula>"len($A:$A)=3"</formula>
    </cfRule>
    <cfRule type="expression" dxfId="1" priority="76" stopIfTrue="1">
      <formula>"len($A:$A)=3"</formula>
    </cfRule>
  </conditionalFormatting>
  <conditionalFormatting sqref="C113">
    <cfRule type="expression" dxfId="1" priority="75" stopIfTrue="1">
      <formula>"len($A:$A)=3"</formula>
    </cfRule>
    <cfRule type="expression" dxfId="1" priority="74" stopIfTrue="1">
      <formula>"len($A:$A)=3"</formula>
    </cfRule>
    <cfRule type="expression" dxfId="1" priority="73" stopIfTrue="1">
      <formula>"len($A:$A)=3"</formula>
    </cfRule>
  </conditionalFormatting>
  <conditionalFormatting sqref="C118">
    <cfRule type="expression" dxfId="1" priority="72" stopIfTrue="1">
      <formula>"len($A:$A)=3"</formula>
    </cfRule>
    <cfRule type="expression" dxfId="1" priority="71" stopIfTrue="1">
      <formula>"len($A:$A)=3"</formula>
    </cfRule>
    <cfRule type="expression" dxfId="1" priority="70" stopIfTrue="1">
      <formula>"len($A:$A)=3"</formula>
    </cfRule>
  </conditionalFormatting>
  <conditionalFormatting sqref="C121">
    <cfRule type="expression" dxfId="1" priority="69" stopIfTrue="1">
      <formula>"len($A:$A)=3"</formula>
    </cfRule>
    <cfRule type="expression" dxfId="1" priority="68" stopIfTrue="1">
      <formula>"len($A:$A)=3"</formula>
    </cfRule>
    <cfRule type="expression" dxfId="1" priority="67" stopIfTrue="1">
      <formula>"len($A:$A)=3"</formula>
    </cfRule>
  </conditionalFormatting>
  <conditionalFormatting sqref="C127">
    <cfRule type="expression" dxfId="1" priority="66" stopIfTrue="1">
      <formula>"len($A:$A)=3"</formula>
    </cfRule>
    <cfRule type="expression" dxfId="1" priority="65" stopIfTrue="1">
      <formula>"len($A:$A)=3"</formula>
    </cfRule>
    <cfRule type="expression" dxfId="1" priority="64" stopIfTrue="1">
      <formula>"len($A:$A)=3"</formula>
    </cfRule>
  </conditionalFormatting>
  <conditionalFormatting sqref="C132">
    <cfRule type="expression" dxfId="1" priority="63" stopIfTrue="1">
      <formula>"len($A:$A)=3"</formula>
    </cfRule>
    <cfRule type="expression" dxfId="1" priority="62" stopIfTrue="1">
      <formula>"len($A:$A)=3"</formula>
    </cfRule>
    <cfRule type="expression" dxfId="1" priority="61" stopIfTrue="1">
      <formula>"len($A:$A)=3"</formula>
    </cfRule>
  </conditionalFormatting>
  <conditionalFormatting sqref="C137">
    <cfRule type="expression" dxfId="1" priority="60" stopIfTrue="1">
      <formula>"len($A:$A)=3"</formula>
    </cfRule>
    <cfRule type="expression" dxfId="1" priority="59" stopIfTrue="1">
      <formula>"len($A:$A)=3"</formula>
    </cfRule>
    <cfRule type="expression" dxfId="1" priority="58" stopIfTrue="1">
      <formula>"len($A:$A)=3"</formula>
    </cfRule>
  </conditionalFormatting>
  <conditionalFormatting sqref="C142">
    <cfRule type="expression" dxfId="1" priority="57" stopIfTrue="1">
      <formula>"len($A:$A)=3"</formula>
    </cfRule>
    <cfRule type="expression" dxfId="1" priority="56" stopIfTrue="1">
      <formula>"len($A:$A)=3"</formula>
    </cfRule>
    <cfRule type="expression" dxfId="1" priority="55" stopIfTrue="1">
      <formula>"len($A:$A)=3"</formula>
    </cfRule>
  </conditionalFormatting>
  <conditionalFormatting sqref="C151">
    <cfRule type="expression" dxfId="1" priority="54" stopIfTrue="1">
      <formula>"len($A:$A)=3"</formula>
    </cfRule>
    <cfRule type="expression" dxfId="1" priority="53" stopIfTrue="1">
      <formula>"len($A:$A)=3"</formula>
    </cfRule>
    <cfRule type="expression" dxfId="1" priority="52" stopIfTrue="1">
      <formula>"len($A:$A)=3"</formula>
    </cfRule>
  </conditionalFormatting>
  <conditionalFormatting sqref="C158">
    <cfRule type="expression" dxfId="1" priority="51" stopIfTrue="1">
      <formula>"len($A:$A)=3"</formula>
    </cfRule>
    <cfRule type="expression" dxfId="1" priority="50" stopIfTrue="1">
      <formula>"len($A:$A)=3"</formula>
    </cfRule>
    <cfRule type="expression" dxfId="1" priority="49" stopIfTrue="1">
      <formula>"len($A:$A)=3"</formula>
    </cfRule>
  </conditionalFormatting>
  <conditionalFormatting sqref="C167">
    <cfRule type="expression" dxfId="1" priority="48" stopIfTrue="1">
      <formula>"len($A:$A)=3"</formula>
    </cfRule>
    <cfRule type="expression" dxfId="1" priority="47" stopIfTrue="1">
      <formula>"len($A:$A)=3"</formula>
    </cfRule>
    <cfRule type="expression" dxfId="1" priority="46" stopIfTrue="1">
      <formula>"len($A:$A)=3"</formula>
    </cfRule>
  </conditionalFormatting>
  <conditionalFormatting sqref="C170">
    <cfRule type="expression" dxfId="1" priority="45" stopIfTrue="1">
      <formula>"len($A:$A)=3"</formula>
    </cfRule>
    <cfRule type="expression" dxfId="1" priority="44" stopIfTrue="1">
      <formula>"len($A:$A)=3"</formula>
    </cfRule>
    <cfRule type="expression" dxfId="1" priority="43" stopIfTrue="1">
      <formula>"len($A:$A)=3"</formula>
    </cfRule>
  </conditionalFormatting>
  <conditionalFormatting sqref="C179">
    <cfRule type="expression" dxfId="1" priority="39" stopIfTrue="1">
      <formula>"len($A:$A)=3"</formula>
    </cfRule>
    <cfRule type="expression" dxfId="1" priority="38" stopIfTrue="1">
      <formula>"len($A:$A)=3"</formula>
    </cfRule>
    <cfRule type="expression" dxfId="1" priority="37" stopIfTrue="1">
      <formula>"len($A:$A)=3"</formula>
    </cfRule>
  </conditionalFormatting>
  <conditionalFormatting sqref="C183">
    <cfRule type="expression" dxfId="1" priority="36" stopIfTrue="1">
      <formula>"len($A:$A)=3"</formula>
    </cfRule>
    <cfRule type="expression" dxfId="1" priority="35" stopIfTrue="1">
      <formula>"len($A:$A)=3"</formula>
    </cfRule>
    <cfRule type="expression" dxfId="1" priority="34" stopIfTrue="1">
      <formula>"len($A:$A)=3"</formula>
    </cfRule>
  </conditionalFormatting>
  <conditionalFormatting sqref="C187">
    <cfRule type="expression" dxfId="1" priority="33" stopIfTrue="1">
      <formula>"len($A:$A)=3"</formula>
    </cfRule>
    <cfRule type="expression" dxfId="1" priority="32" stopIfTrue="1">
      <formula>"len($A:$A)=3"</formula>
    </cfRule>
    <cfRule type="expression" dxfId="1" priority="31" stopIfTrue="1">
      <formula>"len($A:$A)=3"</formula>
    </cfRule>
  </conditionalFormatting>
  <conditionalFormatting sqref="C196">
    <cfRule type="expression" dxfId="1" priority="30" stopIfTrue="1">
      <formula>"len($A:$A)=3"</formula>
    </cfRule>
    <cfRule type="expression" dxfId="1" priority="29" stopIfTrue="1">
      <formula>"len($A:$A)=3"</formula>
    </cfRule>
    <cfRule type="expression" dxfId="1" priority="28" stopIfTrue="1">
      <formula>"len($A:$A)=3"</formula>
    </cfRule>
  </conditionalFormatting>
  <conditionalFormatting sqref="C197">
    <cfRule type="expression" dxfId="1" priority="27" stopIfTrue="1">
      <formula>"len($A:$A)=3"</formula>
    </cfRule>
    <cfRule type="expression" dxfId="1" priority="26" stopIfTrue="1">
      <formula>"len($A:$A)=3"</formula>
    </cfRule>
    <cfRule type="expression" dxfId="1" priority="25" stopIfTrue="1">
      <formula>"len($A:$A)=3"</formula>
    </cfRule>
  </conditionalFormatting>
  <conditionalFormatting sqref="C210">
    <cfRule type="expression" dxfId="1" priority="24" stopIfTrue="1">
      <formula>"len($A:$A)=3"</formula>
    </cfRule>
    <cfRule type="expression" dxfId="1" priority="23" stopIfTrue="1">
      <formula>"len($A:$A)=3"</formula>
    </cfRule>
    <cfRule type="expression" dxfId="1" priority="22" stopIfTrue="1">
      <formula>"len($A:$A)=3"</formula>
    </cfRule>
  </conditionalFormatting>
  <conditionalFormatting sqref="C228">
    <cfRule type="expression" dxfId="1" priority="21" stopIfTrue="1">
      <formula>"len($A:$A)=3"</formula>
    </cfRule>
    <cfRule type="expression" dxfId="1" priority="20" stopIfTrue="1">
      <formula>"len($A:$A)=3"</formula>
    </cfRule>
    <cfRule type="expression" dxfId="1" priority="19" stopIfTrue="1">
      <formula>"len($A:$A)=3"</formula>
    </cfRule>
  </conditionalFormatting>
  <conditionalFormatting sqref="C246">
    <cfRule type="expression" dxfId="1" priority="18" stopIfTrue="1">
      <formula>"len($A:$A)=3"</formula>
    </cfRule>
    <cfRule type="expression" dxfId="1" priority="17" stopIfTrue="1">
      <formula>"len($A:$A)=3"</formula>
    </cfRule>
    <cfRule type="expression" dxfId="1" priority="16" stopIfTrue="1">
      <formula>"len($A:$A)=3"</formula>
    </cfRule>
  </conditionalFormatting>
  <conditionalFormatting sqref="C259">
    <cfRule type="expression" dxfId="1" priority="15" stopIfTrue="1">
      <formula>"len($A:$A)=3"</formula>
    </cfRule>
    <cfRule type="expression" dxfId="1" priority="14" stopIfTrue="1">
      <formula>"len($A:$A)=3"</formula>
    </cfRule>
    <cfRule type="expression" dxfId="1" priority="13" stopIfTrue="1">
      <formula>"len($A:$A)=3"</formula>
    </cfRule>
  </conditionalFormatting>
  <conditionalFormatting sqref="C269">
    <cfRule type="expression" dxfId="1" priority="12" stopIfTrue="1">
      <formula>"len($A:$A)=3"</formula>
    </cfRule>
    <cfRule type="expression" dxfId="1" priority="11" stopIfTrue="1">
      <formula>"len($A:$A)=3"</formula>
    </cfRule>
    <cfRule type="expression" dxfId="1" priority="10" stopIfTrue="1">
      <formula>"len($A:$A)=3"</formula>
    </cfRule>
  </conditionalFormatting>
  <conditionalFormatting sqref="C273">
    <cfRule type="expression" dxfId="1" priority="136" stopIfTrue="1">
      <formula>"len($A:$A)=3"</formula>
    </cfRule>
  </conditionalFormatting>
  <conditionalFormatting sqref="D277">
    <cfRule type="expression" dxfId="1" priority="2" stopIfTrue="1">
      <formula>"len($A:$A)=3"</formula>
    </cfRule>
  </conditionalFormatting>
  <conditionalFormatting sqref="E277">
    <cfRule type="expression" dxfId="1" priority="3" stopIfTrue="1">
      <formula>"len($A:$A)=3"</formula>
    </cfRule>
  </conditionalFormatting>
  <conditionalFormatting sqref="F277">
    <cfRule type="expression" dxfId="1" priority="1" stopIfTrue="1">
      <formula>"len($A:$A)=3"</formula>
    </cfRule>
  </conditionalFormatting>
  <conditionalFormatting sqref="C173:C174">
    <cfRule type="expression" dxfId="1" priority="42" stopIfTrue="1">
      <formula>"len($A:$A)=3"</formula>
    </cfRule>
    <cfRule type="expression" dxfId="1" priority="41" stopIfTrue="1">
      <formula>"len($A:$A)=3"</formula>
    </cfRule>
    <cfRule type="expression" dxfId="1" priority="40" stopIfTrue="1">
      <formula>"len($A:$A)=3"</formula>
    </cfRule>
  </conditionalFormatting>
  <conditionalFormatting sqref="C270:C272">
    <cfRule type="expression" dxfId="1" priority="6" stopIfTrue="1">
      <formula>"len($A:$A)=3"</formula>
    </cfRule>
    <cfRule type="expression" dxfId="1" priority="5" stopIfTrue="1">
      <formula>"len($A:$A)=3"</formula>
    </cfRule>
    <cfRule type="expression" dxfId="1" priority="4" stopIfTrue="1">
      <formula>"len($A:$A)=3"</formula>
    </cfRule>
  </conditionalFormatting>
  <conditionalFormatting sqref="C274:C275">
    <cfRule type="expression" dxfId="1" priority="9" stopIfTrue="1">
      <formula>"len($A:$A)=3"</formula>
    </cfRule>
    <cfRule type="expression" dxfId="1" priority="8" stopIfTrue="1">
      <formula>"len($A:$A)=3"</formula>
    </cfRule>
    <cfRule type="expression" dxfId="1" priority="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H53"/>
  <sheetViews>
    <sheetView showGridLines="0" showZeros="0" view="pageBreakPreview" zoomScale="80" zoomScaleNormal="100" workbookViewId="0">
      <pane ySplit="4" topLeftCell="A25" activePane="bottomLeft" state="frozen"/>
      <selection/>
      <selection pane="bottomLeft" activeCell="I43" sqref="I43"/>
    </sheetView>
  </sheetViews>
  <sheetFormatPr defaultColWidth="9" defaultRowHeight="15.75" outlineLevelCol="7"/>
  <cols>
    <col min="1" max="1" width="15.3716814159292" style="340" customWidth="1"/>
    <col min="2" max="2" width="30.6283185840708" style="340" customWidth="1"/>
    <col min="3" max="5" width="16.7610619469027" style="340" customWidth="1"/>
    <col min="6" max="7" width="15.1238938053097" style="341" customWidth="1"/>
    <col min="8" max="8" width="3.76106194690265" style="340" customWidth="1"/>
    <col min="9" max="16364" width="9" style="340" customWidth="1"/>
    <col min="16365" max="16384" width="9" style="340"/>
  </cols>
  <sheetData>
    <row r="1" s="340" customFormat="1" ht="45" customHeight="1" spans="2:7">
      <c r="B1" s="342" t="str">
        <f>YEAR([118]封面!$B$7)-1&amp;"年市本级政府性基金预算收入执行情况表"</f>
        <v>2022年市本级政府性基金预算收入执行情况表</v>
      </c>
      <c r="C1" s="342"/>
      <c r="D1" s="342"/>
      <c r="E1" s="342"/>
      <c r="F1" s="342"/>
      <c r="G1" s="342"/>
    </row>
    <row r="2" s="340" customFormat="1" ht="20.1" customHeight="1" spans="1:7">
      <c r="A2" s="427"/>
      <c r="B2" s="463" t="s">
        <v>1523</v>
      </c>
      <c r="C2" s="344"/>
      <c r="D2" s="344"/>
      <c r="E2" s="343"/>
      <c r="F2" s="345"/>
      <c r="G2" s="345" t="s">
        <v>54</v>
      </c>
    </row>
    <row r="3" s="339" customFormat="1" ht="36" customHeight="1" spans="1:7">
      <c r="A3" s="517" t="s">
        <v>55</v>
      </c>
      <c r="B3" s="518" t="s">
        <v>56</v>
      </c>
      <c r="C3" s="33" t="str">
        <f>YEAR([118]封面!$B$7)-2&amp;"年决算数"</f>
        <v>2021年决算数</v>
      </c>
      <c r="D3" s="33" t="str">
        <f>YEAR([118]封面!$B$7)-1&amp;"年"</f>
        <v>2022年</v>
      </c>
      <c r="E3" s="33"/>
      <c r="F3" s="33" t="str">
        <f>"比"&amp;YEAR([118]封面!$B$7)-2&amp;"年决算数增长%"</f>
        <v>比2021年决算数增长%</v>
      </c>
      <c r="G3" s="33" t="str">
        <f>"完成"&amp;YEAR([118]封面!$B$7)-1&amp;"年预算数的%"</f>
        <v>完成2022年预算数的%</v>
      </c>
    </row>
    <row r="4" s="339" customFormat="1" ht="36" customHeight="1" spans="1:8">
      <c r="A4" s="618"/>
      <c r="B4" s="518"/>
      <c r="C4" s="33"/>
      <c r="D4" s="33" t="s">
        <v>58</v>
      </c>
      <c r="E4" s="235" t="s">
        <v>106</v>
      </c>
      <c r="F4" s="33"/>
      <c r="G4" s="33"/>
      <c r="H4" s="619"/>
    </row>
    <row r="5" s="339" customFormat="1" ht="36" customHeight="1" spans="1:8">
      <c r="A5" s="305">
        <v>1030102</v>
      </c>
      <c r="B5" s="302" t="s">
        <v>1263</v>
      </c>
      <c r="C5" s="309">
        <f>VLOOKUP(A5,'[113]L08'!$A$6:$C$76,3,FALSE)</f>
        <v>0</v>
      </c>
      <c r="D5" s="309"/>
      <c r="E5" s="309"/>
      <c r="F5" s="119" t="str">
        <f t="shared" ref="F5:F51" si="0">IF(C5&gt;0,E5/C5-1,"")</f>
        <v/>
      </c>
      <c r="G5" s="119" t="str">
        <f t="shared" ref="G5:G51" si="1">IF(D5&gt;0,E5/D5,"")</f>
        <v/>
      </c>
      <c r="H5" s="620"/>
    </row>
    <row r="6" s="340" customFormat="1" ht="36" customHeight="1" spans="1:8">
      <c r="A6" s="305">
        <v>1030112</v>
      </c>
      <c r="B6" s="302" t="s">
        <v>1264</v>
      </c>
      <c r="C6" s="309">
        <f>VLOOKUP(A6,'[113]L08'!$A$6:$C$76,3,FALSE)</f>
        <v>0</v>
      </c>
      <c r="D6" s="309"/>
      <c r="E6" s="309"/>
      <c r="F6" s="119" t="str">
        <f t="shared" si="0"/>
        <v/>
      </c>
      <c r="G6" s="119" t="str">
        <f t="shared" si="1"/>
        <v/>
      </c>
      <c r="H6" s="620"/>
    </row>
    <row r="7" s="340" customFormat="1" ht="36" customHeight="1" spans="1:8">
      <c r="A7" s="305">
        <v>1030115</v>
      </c>
      <c r="B7" s="302" t="s">
        <v>1265</v>
      </c>
      <c r="C7" s="309">
        <f>VLOOKUP(A7,'[113]L08'!$A$6:$C$76,3,FALSE)</f>
        <v>0</v>
      </c>
      <c r="D7" s="309"/>
      <c r="E7" s="309"/>
      <c r="F7" s="119" t="str">
        <f t="shared" si="0"/>
        <v/>
      </c>
      <c r="G7" s="119" t="str">
        <f t="shared" si="1"/>
        <v/>
      </c>
      <c r="H7" s="620"/>
    </row>
    <row r="8" s="340" customFormat="1" ht="36" customHeight="1" spans="1:8">
      <c r="A8" s="305">
        <v>1030129</v>
      </c>
      <c r="B8" s="302" t="s">
        <v>1266</v>
      </c>
      <c r="C8" s="309">
        <f>VLOOKUP(A8,'[113]L08'!$A$6:$C$76,3,FALSE)</f>
        <v>0</v>
      </c>
      <c r="D8" s="309"/>
      <c r="E8" s="309"/>
      <c r="F8" s="119" t="str">
        <f t="shared" si="0"/>
        <v/>
      </c>
      <c r="G8" s="119" t="str">
        <f t="shared" si="1"/>
        <v/>
      </c>
      <c r="H8" s="620"/>
    </row>
    <row r="9" s="340" customFormat="1" ht="36" customHeight="1" spans="1:8">
      <c r="A9" s="305">
        <v>1030146</v>
      </c>
      <c r="B9" s="302" t="s">
        <v>1267</v>
      </c>
      <c r="C9" s="309">
        <f>VLOOKUP(A9,'[113]L08'!$A$6:$C$76,3,FALSE)</f>
        <v>0</v>
      </c>
      <c r="D9" s="309"/>
      <c r="E9" s="309"/>
      <c r="F9" s="119" t="str">
        <f t="shared" si="0"/>
        <v/>
      </c>
      <c r="G9" s="119" t="str">
        <f t="shared" si="1"/>
        <v/>
      </c>
      <c r="H9" s="620"/>
    </row>
    <row r="10" s="340" customFormat="1" ht="36" customHeight="1" spans="1:8">
      <c r="A10" s="305">
        <v>1030147</v>
      </c>
      <c r="B10" s="302" t="s">
        <v>1268</v>
      </c>
      <c r="C10" s="309">
        <f>VLOOKUP(A10,'[113]L08'!$A$6:$C$76,3,FALSE)</f>
        <v>0</v>
      </c>
      <c r="D10" s="309"/>
      <c r="E10" s="309"/>
      <c r="F10" s="119" t="str">
        <f t="shared" si="0"/>
        <v/>
      </c>
      <c r="G10" s="119" t="str">
        <f t="shared" si="1"/>
        <v/>
      </c>
      <c r="H10" s="620"/>
    </row>
    <row r="11" s="340" customFormat="1" ht="36" customHeight="1" spans="1:8">
      <c r="A11" s="305">
        <v>1030148</v>
      </c>
      <c r="B11" s="302" t="s">
        <v>1269</v>
      </c>
      <c r="C11" s="309">
        <f>VLOOKUP(A11,'[113]L08'!$A$6:$C$76,3,FALSE)</f>
        <v>310401</v>
      </c>
      <c r="D11" s="309">
        <f>SUM(D12:D16)</f>
        <v>352145</v>
      </c>
      <c r="E11" s="309">
        <f>SUM(E12:E16)</f>
        <v>58952</v>
      </c>
      <c r="F11" s="119">
        <f t="shared" si="0"/>
        <v>-0.81</v>
      </c>
      <c r="G11" s="119">
        <f t="shared" si="1"/>
        <v>0.167</v>
      </c>
      <c r="H11" s="620"/>
    </row>
    <row r="12" s="340" customFormat="1" ht="36" customHeight="1" spans="1:8">
      <c r="A12" s="305">
        <v>103014801</v>
      </c>
      <c r="B12" s="348" t="s">
        <v>1270</v>
      </c>
      <c r="C12" s="313">
        <f>VLOOKUP(A12,'[113]L08'!$A$6:$C$76,3,FALSE)</f>
        <v>302028</v>
      </c>
      <c r="D12" s="313">
        <v>352145</v>
      </c>
      <c r="E12" s="313">
        <v>54634</v>
      </c>
      <c r="F12" s="123">
        <f t="shared" si="0"/>
        <v>-0.819</v>
      </c>
      <c r="G12" s="123">
        <f t="shared" si="1"/>
        <v>0.155</v>
      </c>
      <c r="H12" s="620"/>
    </row>
    <row r="13" s="340" customFormat="1" ht="36" customHeight="1" spans="1:8">
      <c r="A13" s="305">
        <v>103014802</v>
      </c>
      <c r="B13" s="348" t="s">
        <v>1271</v>
      </c>
      <c r="C13" s="313">
        <f>VLOOKUP(A13,'[113]L08'!$A$6:$C$76,3,FALSE)</f>
        <v>2034</v>
      </c>
      <c r="D13" s="313"/>
      <c r="E13" s="313">
        <v>4143</v>
      </c>
      <c r="F13" s="123">
        <f t="shared" si="0"/>
        <v>1.037</v>
      </c>
      <c r="G13" s="123" t="str">
        <f t="shared" si="1"/>
        <v/>
      </c>
      <c r="H13" s="620"/>
    </row>
    <row r="14" s="340" customFormat="1" ht="36" customHeight="1" spans="1:8">
      <c r="A14" s="305">
        <v>103014803</v>
      </c>
      <c r="B14" s="348" t="s">
        <v>1272</v>
      </c>
      <c r="C14" s="313">
        <f>VLOOKUP(A14,'[113]L08'!$A$6:$C$76,3,FALSE)</f>
        <v>6480</v>
      </c>
      <c r="D14" s="313"/>
      <c r="E14" s="313">
        <v>447</v>
      </c>
      <c r="F14" s="123">
        <f t="shared" si="0"/>
        <v>-0.931</v>
      </c>
      <c r="G14" s="123" t="str">
        <f t="shared" si="1"/>
        <v/>
      </c>
      <c r="H14" s="620"/>
    </row>
    <row r="15" s="340" customFormat="1" ht="36" customHeight="1" spans="1:8">
      <c r="A15" s="305">
        <v>103014898</v>
      </c>
      <c r="B15" s="348" t="s">
        <v>1273</v>
      </c>
      <c r="C15" s="313">
        <f>VLOOKUP(A15,'[113]L08'!$A$6:$C$76,3,FALSE)</f>
        <v>-141</v>
      </c>
      <c r="D15" s="313"/>
      <c r="E15" s="313">
        <v>-272</v>
      </c>
      <c r="F15" s="123" t="str">
        <f t="shared" si="0"/>
        <v/>
      </c>
      <c r="G15" s="123" t="str">
        <f t="shared" si="1"/>
        <v/>
      </c>
      <c r="H15" s="620"/>
    </row>
    <row r="16" s="340" customFormat="1" ht="36" customHeight="1" spans="1:8">
      <c r="A16" s="305">
        <v>103014899</v>
      </c>
      <c r="B16" s="348" t="s">
        <v>1274</v>
      </c>
      <c r="C16" s="309">
        <f>VLOOKUP(A16,'[113]L08'!$A$6:$C$76,3,FALSE)</f>
        <v>0</v>
      </c>
      <c r="D16" s="313"/>
      <c r="E16" s="313"/>
      <c r="F16" s="119" t="str">
        <f t="shared" si="0"/>
        <v/>
      </c>
      <c r="G16" s="119" t="str">
        <f t="shared" si="1"/>
        <v/>
      </c>
      <c r="H16" s="620"/>
    </row>
    <row r="17" s="340" customFormat="1" ht="36" customHeight="1" spans="1:8">
      <c r="A17" s="350">
        <v>1030150</v>
      </c>
      <c r="B17" s="236" t="s">
        <v>1275</v>
      </c>
      <c r="C17" s="309">
        <f>VLOOKUP(A17,'[113]L08'!$A$6:$C$76,3,FALSE)</f>
        <v>0</v>
      </c>
      <c r="D17" s="309"/>
      <c r="E17" s="309"/>
      <c r="F17" s="119" t="str">
        <f t="shared" si="0"/>
        <v/>
      </c>
      <c r="G17" s="119" t="str">
        <f t="shared" si="1"/>
        <v/>
      </c>
      <c r="H17" s="620"/>
    </row>
    <row r="18" s="340" customFormat="1" ht="36" customHeight="1" spans="1:8">
      <c r="A18" s="350">
        <v>1030155</v>
      </c>
      <c r="B18" s="236" t="s">
        <v>1276</v>
      </c>
      <c r="C18" s="309">
        <f>VLOOKUP(A18,'[113]L08'!$A$6:$C$76,3,FALSE)</f>
        <v>0</v>
      </c>
      <c r="D18" s="309">
        <f>SUM(D19:D20)</f>
        <v>0</v>
      </c>
      <c r="E18" s="309">
        <f>SUM(E19:E20)</f>
        <v>0</v>
      </c>
      <c r="F18" s="119" t="str">
        <f t="shared" si="0"/>
        <v/>
      </c>
      <c r="G18" s="119" t="str">
        <f t="shared" si="1"/>
        <v/>
      </c>
      <c r="H18" s="620"/>
    </row>
    <row r="19" s="340" customFormat="1" ht="36" customHeight="1" spans="1:8">
      <c r="A19" s="350">
        <v>103015501</v>
      </c>
      <c r="B19" s="348" t="s">
        <v>1524</v>
      </c>
      <c r="C19" s="309">
        <f>VLOOKUP(A19,'[113]L08'!$A$6:$C$76,3,FALSE)</f>
        <v>0</v>
      </c>
      <c r="D19" s="313"/>
      <c r="E19" s="313"/>
      <c r="F19" s="119" t="str">
        <f t="shared" si="0"/>
        <v/>
      </c>
      <c r="G19" s="119" t="str">
        <f t="shared" si="1"/>
        <v/>
      </c>
      <c r="H19" s="620"/>
    </row>
    <row r="20" s="340" customFormat="1" ht="36" customHeight="1" spans="1:8">
      <c r="A20" s="350">
        <v>103015502</v>
      </c>
      <c r="B20" s="348" t="s">
        <v>1525</v>
      </c>
      <c r="C20" s="309">
        <f>VLOOKUP(A20,'[113]L08'!$A$6:$C$76,3,FALSE)</f>
        <v>0</v>
      </c>
      <c r="D20" s="313"/>
      <c r="E20" s="313"/>
      <c r="F20" s="119" t="str">
        <f t="shared" si="0"/>
        <v/>
      </c>
      <c r="G20" s="119" t="str">
        <f t="shared" si="1"/>
        <v/>
      </c>
      <c r="H20" s="620"/>
    </row>
    <row r="21" s="340" customFormat="1" ht="36" customHeight="1" spans="1:8">
      <c r="A21" s="350">
        <v>1030156</v>
      </c>
      <c r="B21" s="236" t="s">
        <v>1279</v>
      </c>
      <c r="C21" s="309">
        <f>VLOOKUP(A21,'[113]L08'!$A$6:$C$76,3,FALSE)</f>
        <v>0</v>
      </c>
      <c r="D21" s="309"/>
      <c r="E21" s="309"/>
      <c r="F21" s="119" t="str">
        <f t="shared" si="0"/>
        <v/>
      </c>
      <c r="G21" s="119" t="str">
        <f t="shared" si="1"/>
        <v/>
      </c>
      <c r="H21" s="620"/>
    </row>
    <row r="22" s="340" customFormat="1" ht="36" customHeight="1" spans="1:8">
      <c r="A22" s="350">
        <v>1030157</v>
      </c>
      <c r="B22" s="236" t="s">
        <v>1280</v>
      </c>
      <c r="C22" s="309">
        <f>VLOOKUP(A22,'[113]L08'!$A$6:$C$76,3,FALSE)</f>
        <v>0</v>
      </c>
      <c r="D22" s="309"/>
      <c r="E22" s="309"/>
      <c r="F22" s="119" t="str">
        <f t="shared" si="0"/>
        <v/>
      </c>
      <c r="G22" s="119" t="str">
        <f t="shared" si="1"/>
        <v/>
      </c>
      <c r="H22" s="620"/>
    </row>
    <row r="23" s="340" customFormat="1" ht="36" customHeight="1" spans="1:8">
      <c r="A23" s="350">
        <v>1030158</v>
      </c>
      <c r="B23" s="236" t="s">
        <v>1281</v>
      </c>
      <c r="C23" s="309">
        <f>VLOOKUP(A23,'[113]L08'!$A$6:$C$76,3,FALSE)</f>
        <v>0</v>
      </c>
      <c r="D23" s="309"/>
      <c r="E23" s="309"/>
      <c r="F23" s="119" t="str">
        <f t="shared" si="0"/>
        <v/>
      </c>
      <c r="G23" s="119" t="str">
        <f t="shared" si="1"/>
        <v/>
      </c>
      <c r="H23" s="620"/>
    </row>
    <row r="24" s="340" customFormat="1" ht="36" customHeight="1" spans="1:8">
      <c r="A24" s="305">
        <v>1030159</v>
      </c>
      <c r="B24" s="302" t="s">
        <v>1282</v>
      </c>
      <c r="C24" s="309">
        <f>VLOOKUP(A24,'[113]L08'!$A$6:$C$76,3,FALSE)</f>
        <v>0</v>
      </c>
      <c r="D24" s="309"/>
      <c r="E24" s="309"/>
      <c r="F24" s="119" t="str">
        <f t="shared" si="0"/>
        <v/>
      </c>
      <c r="G24" s="119" t="str">
        <f t="shared" si="1"/>
        <v/>
      </c>
      <c r="H24" s="620"/>
    </row>
    <row r="25" s="340" customFormat="1" ht="36" customHeight="1" spans="1:8">
      <c r="A25" s="305">
        <v>1030178</v>
      </c>
      <c r="B25" s="302" t="s">
        <v>1283</v>
      </c>
      <c r="C25" s="309">
        <f>VLOOKUP(A25,'[113]L08'!$A$6:$C$76,3,FALSE)</f>
        <v>530</v>
      </c>
      <c r="D25" s="309">
        <v>1081</v>
      </c>
      <c r="E25" s="309">
        <v>428</v>
      </c>
      <c r="F25" s="119">
        <f t="shared" si="0"/>
        <v>-0.192</v>
      </c>
      <c r="G25" s="119">
        <f t="shared" si="1"/>
        <v>0.396</v>
      </c>
      <c r="H25" s="620"/>
    </row>
    <row r="26" s="340" customFormat="1" ht="36" customHeight="1" spans="1:8">
      <c r="A26" s="305">
        <v>1030180</v>
      </c>
      <c r="B26" s="302" t="s">
        <v>1284</v>
      </c>
      <c r="C26" s="309">
        <f>VLOOKUP(A26,'[113]L08'!$A$6:$C$76,3,FALSE)</f>
        <v>0</v>
      </c>
      <c r="D26" s="309"/>
      <c r="E26" s="309"/>
      <c r="F26" s="119" t="str">
        <f t="shared" si="0"/>
        <v/>
      </c>
      <c r="G26" s="119" t="str">
        <f t="shared" si="1"/>
        <v/>
      </c>
      <c r="H26" s="620"/>
    </row>
    <row r="27" s="340" customFormat="1" ht="36" customHeight="1" spans="1:8">
      <c r="A27" s="305">
        <v>1030199</v>
      </c>
      <c r="B27" s="302" t="s">
        <v>1285</v>
      </c>
      <c r="C27" s="309">
        <f>VLOOKUP(A27,'[113]L08'!$A$6:$C$76,3,FALSE)</f>
        <v>0</v>
      </c>
      <c r="D27" s="309"/>
      <c r="E27" s="309"/>
      <c r="F27" s="119" t="str">
        <f t="shared" si="0"/>
        <v/>
      </c>
      <c r="G27" s="119" t="str">
        <f t="shared" si="1"/>
        <v/>
      </c>
      <c r="H27" s="620"/>
    </row>
    <row r="28" s="340" customFormat="1" ht="36" customHeight="1" spans="1:8">
      <c r="A28" s="305">
        <v>10310</v>
      </c>
      <c r="B28" s="302" t="s">
        <v>1286</v>
      </c>
      <c r="C28" s="309">
        <f>VLOOKUP(A28,'[113]L08'!$A$6:$C$76,3,FALSE)</f>
        <v>2465</v>
      </c>
      <c r="D28" s="309"/>
      <c r="E28" s="309">
        <v>939</v>
      </c>
      <c r="F28" s="119">
        <f t="shared" si="0"/>
        <v>-0.619</v>
      </c>
      <c r="G28" s="119" t="str">
        <f t="shared" si="1"/>
        <v/>
      </c>
      <c r="H28" s="620"/>
    </row>
    <row r="29" s="340" customFormat="1" ht="36" customHeight="1" spans="1:8">
      <c r="A29" s="355"/>
      <c r="B29" s="621"/>
      <c r="C29" s="309"/>
      <c r="D29" s="279"/>
      <c r="E29" s="279"/>
      <c r="F29" s="119" t="str">
        <f t="shared" si="0"/>
        <v/>
      </c>
      <c r="G29" s="119" t="str">
        <f t="shared" si="1"/>
        <v/>
      </c>
      <c r="H29" s="620"/>
    </row>
    <row r="30" s="340" customFormat="1" ht="36" customHeight="1" spans="1:8">
      <c r="A30" s="355"/>
      <c r="B30" s="622" t="s">
        <v>1526</v>
      </c>
      <c r="C30" s="309">
        <f>+SUM(C5:C11)+SUM(C17:C18)+SUM(C21:C28)</f>
        <v>313396</v>
      </c>
      <c r="D30" s="309">
        <f>SUM(D5,D6,D7,D8,D9,D10,D11,D17,D18,D21,D22,D23,D24,D25,D26,D27,D28)</f>
        <v>353226</v>
      </c>
      <c r="E30" s="309">
        <f>SUM(E5,E6,E7,E8,E9,E10,E11,E17,E18,E21,E22,E23,E24,E25,E26,E27,E28)</f>
        <v>60319</v>
      </c>
      <c r="F30" s="119">
        <f t="shared" si="0"/>
        <v>-0.808</v>
      </c>
      <c r="G30" s="119">
        <f t="shared" si="1"/>
        <v>0.171</v>
      </c>
      <c r="H30" s="620"/>
    </row>
    <row r="31" s="340" customFormat="1" ht="36" customHeight="1" spans="1:8">
      <c r="A31" s="351">
        <v>105</v>
      </c>
      <c r="B31" s="352" t="s">
        <v>1288</v>
      </c>
      <c r="C31" s="279">
        <f>SUM(C32)</f>
        <v>214560</v>
      </c>
      <c r="D31" s="279">
        <f>SUM(D32)</f>
        <v>0</v>
      </c>
      <c r="E31" s="279">
        <f>SUM(E32)</f>
        <v>20500</v>
      </c>
      <c r="F31" s="119">
        <f t="shared" si="0"/>
        <v>-0.904</v>
      </c>
      <c r="G31" s="119" t="str">
        <f t="shared" si="1"/>
        <v/>
      </c>
      <c r="H31" s="620"/>
    </row>
    <row r="32" s="340" customFormat="1" ht="36" customHeight="1" spans="1:8">
      <c r="A32" s="351"/>
      <c r="B32" s="623" t="s">
        <v>1289</v>
      </c>
      <c r="C32" s="278">
        <f>SUM(C33:C34)</f>
        <v>214560</v>
      </c>
      <c r="D32" s="278">
        <f>SUM(D33:D34)</f>
        <v>0</v>
      </c>
      <c r="E32" s="278">
        <f>SUM(E33:E34)</f>
        <v>20500</v>
      </c>
      <c r="F32" s="123">
        <f t="shared" si="0"/>
        <v>-0.904</v>
      </c>
      <c r="G32" s="119" t="str">
        <f t="shared" si="1"/>
        <v/>
      </c>
      <c r="H32" s="620"/>
    </row>
    <row r="33" s="340" customFormat="1" ht="36" customHeight="1" spans="1:8">
      <c r="A33" s="351"/>
      <c r="B33" s="624" t="s">
        <v>1290</v>
      </c>
      <c r="C33" s="313">
        <v>146600</v>
      </c>
      <c r="D33" s="278"/>
      <c r="E33" s="313">
        <v>10200</v>
      </c>
      <c r="F33" s="123">
        <f t="shared" si="0"/>
        <v>-0.93</v>
      </c>
      <c r="G33" s="119" t="str">
        <f t="shared" si="1"/>
        <v/>
      </c>
      <c r="H33" s="620"/>
    </row>
    <row r="34" s="340" customFormat="1" ht="36" customHeight="1" spans="1:8">
      <c r="A34" s="351"/>
      <c r="B34" s="624" t="s">
        <v>1291</v>
      </c>
      <c r="C34" s="313">
        <v>67960</v>
      </c>
      <c r="D34" s="278"/>
      <c r="E34" s="313">
        <v>10300</v>
      </c>
      <c r="F34" s="123">
        <f t="shared" si="0"/>
        <v>-0.848</v>
      </c>
      <c r="G34" s="119" t="str">
        <f t="shared" si="1"/>
        <v/>
      </c>
      <c r="H34" s="620"/>
    </row>
    <row r="35" s="340" customFormat="1" ht="36" customHeight="1" spans="1:8">
      <c r="A35" s="351">
        <v>110</v>
      </c>
      <c r="B35" s="352" t="s">
        <v>97</v>
      </c>
      <c r="C35" s="309">
        <f>+C36+C48+C49+C50</f>
        <v>1431</v>
      </c>
      <c r="D35" s="309">
        <f>+D36+D48+D49+D50</f>
        <v>2310</v>
      </c>
      <c r="E35" s="279">
        <f>SUM(E36,E48:E50)</f>
        <v>7610</v>
      </c>
      <c r="F35" s="119">
        <f t="shared" si="0"/>
        <v>4.318</v>
      </c>
      <c r="G35" s="119">
        <f t="shared" si="1"/>
        <v>3.294</v>
      </c>
      <c r="H35" s="620"/>
    </row>
    <row r="36" s="340" customFormat="1" ht="36" customHeight="1" spans="1:8">
      <c r="A36" s="355">
        <v>11004</v>
      </c>
      <c r="B36" s="625" t="s">
        <v>1527</v>
      </c>
      <c r="C36" s="313">
        <f>SUM(C37:C47)</f>
        <v>910</v>
      </c>
      <c r="D36" s="596">
        <f>SUM(D37:D47)</f>
        <v>965</v>
      </c>
      <c r="E36" s="596">
        <f>SUM(E37:E47)</f>
        <v>6265</v>
      </c>
      <c r="F36" s="123">
        <f t="shared" si="0"/>
        <v>5.885</v>
      </c>
      <c r="G36" s="123">
        <f t="shared" si="1"/>
        <v>6.492</v>
      </c>
      <c r="H36" s="620"/>
    </row>
    <row r="37" s="340" customFormat="1" ht="36" customHeight="1" spans="1:8">
      <c r="A37" s="357">
        <v>1100402</v>
      </c>
      <c r="B37" s="626" t="s">
        <v>1528</v>
      </c>
      <c r="C37" s="313"/>
      <c r="D37" s="627"/>
      <c r="E37" s="368"/>
      <c r="F37" s="123" t="str">
        <f t="shared" si="0"/>
        <v/>
      </c>
      <c r="G37" s="123" t="str">
        <f t="shared" si="1"/>
        <v/>
      </c>
      <c r="H37" s="620"/>
    </row>
    <row r="38" s="340" customFormat="1" ht="36" customHeight="1" spans="1:8">
      <c r="A38" s="357">
        <v>1100403</v>
      </c>
      <c r="B38" s="626" t="s">
        <v>1529</v>
      </c>
      <c r="C38" s="313"/>
      <c r="D38" s="278"/>
      <c r="E38" s="368"/>
      <c r="F38" s="123" t="str">
        <f t="shared" si="0"/>
        <v/>
      </c>
      <c r="G38" s="123" t="str">
        <f t="shared" si="1"/>
        <v/>
      </c>
      <c r="H38" s="620"/>
    </row>
    <row r="39" s="340" customFormat="1" ht="36" customHeight="1" spans="1:8">
      <c r="A39" s="357">
        <v>1100404</v>
      </c>
      <c r="B39" s="626" t="s">
        <v>1530</v>
      </c>
      <c r="C39" s="313"/>
      <c r="D39" s="278"/>
      <c r="E39" s="368"/>
      <c r="F39" s="123" t="str">
        <f t="shared" si="0"/>
        <v/>
      </c>
      <c r="G39" s="123" t="str">
        <f t="shared" si="1"/>
        <v/>
      </c>
      <c r="H39" s="620"/>
    </row>
    <row r="40" s="340" customFormat="1" ht="36" customHeight="1" spans="1:8">
      <c r="A40" s="357">
        <v>1100405</v>
      </c>
      <c r="B40" s="626" t="s">
        <v>1531</v>
      </c>
      <c r="C40" s="313"/>
      <c r="D40" s="278">
        <v>3</v>
      </c>
      <c r="E40" s="368">
        <v>2</v>
      </c>
      <c r="F40" s="123" t="str">
        <f t="shared" si="0"/>
        <v/>
      </c>
      <c r="G40" s="123">
        <f t="shared" si="1"/>
        <v>0.667</v>
      </c>
      <c r="H40" s="620"/>
    </row>
    <row r="41" s="340" customFormat="1" ht="36" customHeight="1" spans="1:8">
      <c r="A41" s="357">
        <v>1100406</v>
      </c>
      <c r="B41" s="626" t="s">
        <v>1532</v>
      </c>
      <c r="C41" s="313">
        <v>48</v>
      </c>
      <c r="D41" s="278">
        <v>244</v>
      </c>
      <c r="E41" s="278">
        <v>425</v>
      </c>
      <c r="F41" s="123">
        <f t="shared" si="0"/>
        <v>7.854</v>
      </c>
      <c r="G41" s="123">
        <f t="shared" si="1"/>
        <v>1.742</v>
      </c>
      <c r="H41" s="620"/>
    </row>
    <row r="42" s="340" customFormat="1" ht="36" customHeight="1" spans="1:8">
      <c r="A42" s="357">
        <v>1100407</v>
      </c>
      <c r="B42" s="626" t="s">
        <v>1533</v>
      </c>
      <c r="C42" s="313"/>
      <c r="D42" s="278"/>
      <c r="E42" s="278"/>
      <c r="F42" s="123" t="str">
        <f t="shared" si="0"/>
        <v/>
      </c>
      <c r="G42" s="123" t="str">
        <f t="shared" si="1"/>
        <v/>
      </c>
      <c r="H42" s="620"/>
    </row>
    <row r="43" s="340" customFormat="1" ht="36" customHeight="1" spans="1:8">
      <c r="A43" s="357">
        <v>1100408</v>
      </c>
      <c r="B43" s="626" t="s">
        <v>1534</v>
      </c>
      <c r="C43" s="313">
        <v>163</v>
      </c>
      <c r="D43" s="278"/>
      <c r="E43" s="278">
        <v>5136</v>
      </c>
      <c r="F43" s="123">
        <f t="shared" si="0"/>
        <v>30.509</v>
      </c>
      <c r="G43" s="123" t="str">
        <f t="shared" si="1"/>
        <v/>
      </c>
      <c r="H43" s="620"/>
    </row>
    <row r="44" s="340" customFormat="1" ht="36" customHeight="1" spans="1:8">
      <c r="A44" s="357">
        <v>1100409</v>
      </c>
      <c r="B44" s="626" t="s">
        <v>1535</v>
      </c>
      <c r="C44" s="313">
        <v>205</v>
      </c>
      <c r="D44" s="278">
        <v>198</v>
      </c>
      <c r="E44" s="278">
        <v>12</v>
      </c>
      <c r="F44" s="123">
        <f t="shared" si="0"/>
        <v>-0.941</v>
      </c>
      <c r="G44" s="123">
        <f t="shared" si="1"/>
        <v>0.061</v>
      </c>
      <c r="H44" s="620"/>
    </row>
    <row r="45" s="340" customFormat="1" ht="36" customHeight="1" spans="1:8">
      <c r="A45" s="357">
        <v>1100410</v>
      </c>
      <c r="B45" s="626" t="s">
        <v>1536</v>
      </c>
      <c r="C45" s="313"/>
      <c r="D45" s="278"/>
      <c r="E45" s="278"/>
      <c r="F45" s="123" t="str">
        <f t="shared" si="0"/>
        <v/>
      </c>
      <c r="G45" s="123" t="str">
        <f t="shared" si="1"/>
        <v/>
      </c>
      <c r="H45" s="620"/>
    </row>
    <row r="46" s="340" customFormat="1" ht="36" customHeight="1" spans="1:8">
      <c r="A46" s="357">
        <v>1100411</v>
      </c>
      <c r="B46" s="626" t="s">
        <v>1537</v>
      </c>
      <c r="C46" s="313"/>
      <c r="D46" s="278"/>
      <c r="E46" s="278"/>
      <c r="F46" s="123" t="str">
        <f t="shared" si="0"/>
        <v/>
      </c>
      <c r="G46" s="123" t="str">
        <f t="shared" si="1"/>
        <v/>
      </c>
      <c r="H46" s="620"/>
    </row>
    <row r="47" s="340" customFormat="1" ht="36" customHeight="1" spans="1:8">
      <c r="A47" s="357">
        <v>1100499</v>
      </c>
      <c r="B47" s="626" t="s">
        <v>1538</v>
      </c>
      <c r="C47" s="313">
        <v>494</v>
      </c>
      <c r="D47" s="278">
        <v>520</v>
      </c>
      <c r="E47" s="278">
        <v>690</v>
      </c>
      <c r="F47" s="123">
        <f t="shared" si="0"/>
        <v>0.397</v>
      </c>
      <c r="G47" s="123">
        <f t="shared" si="1"/>
        <v>1.327</v>
      </c>
      <c r="H47" s="620"/>
    </row>
    <row r="48" s="340" customFormat="1" ht="36" customHeight="1" spans="1:8">
      <c r="A48" s="355">
        <v>11006</v>
      </c>
      <c r="B48" s="625" t="s">
        <v>1539</v>
      </c>
      <c r="C48" s="313"/>
      <c r="D48" s="278"/>
      <c r="E48" s="278"/>
      <c r="F48" s="123" t="str">
        <f t="shared" si="0"/>
        <v/>
      </c>
      <c r="G48" s="123" t="str">
        <f t="shared" si="1"/>
        <v/>
      </c>
      <c r="H48" s="620"/>
    </row>
    <row r="49" s="340" customFormat="1" ht="36" customHeight="1" spans="1:8">
      <c r="A49" s="355">
        <v>11008</v>
      </c>
      <c r="B49" s="625" t="s">
        <v>101</v>
      </c>
      <c r="C49" s="313">
        <v>521</v>
      </c>
      <c r="D49" s="278">
        <v>1345</v>
      </c>
      <c r="E49" s="367">
        <v>1345</v>
      </c>
      <c r="F49" s="123">
        <f t="shared" si="0"/>
        <v>1.582</v>
      </c>
      <c r="G49" s="123">
        <f t="shared" si="1"/>
        <v>1</v>
      </c>
      <c r="H49" s="620"/>
    </row>
    <row r="50" s="340" customFormat="1" ht="36" customHeight="1" spans="1:8">
      <c r="A50" s="355">
        <v>11009</v>
      </c>
      <c r="B50" s="625" t="s">
        <v>102</v>
      </c>
      <c r="C50" s="313"/>
      <c r="D50" s="278"/>
      <c r="E50" s="368"/>
      <c r="F50" s="123" t="str">
        <f t="shared" si="0"/>
        <v/>
      </c>
      <c r="G50" s="123" t="str">
        <f t="shared" si="1"/>
        <v/>
      </c>
      <c r="H50" s="620"/>
    </row>
    <row r="51" s="340" customFormat="1" ht="36" customHeight="1" spans="1:8">
      <c r="A51" s="358"/>
      <c r="B51" s="359" t="s">
        <v>105</v>
      </c>
      <c r="C51" s="118">
        <f>SUM(C30:C31,C35)</f>
        <v>529387</v>
      </c>
      <c r="D51" s="118">
        <f>SUM(D30:D31,D35)</f>
        <v>355536</v>
      </c>
      <c r="E51" s="118">
        <f>SUM(E30:E31,E35)</f>
        <v>88429</v>
      </c>
      <c r="F51" s="119">
        <f t="shared" si="0"/>
        <v>-0.833</v>
      </c>
      <c r="G51" s="119">
        <f t="shared" si="1"/>
        <v>0.249</v>
      </c>
      <c r="H51" s="620"/>
    </row>
    <row r="52" s="340" customFormat="1" spans="3:7">
      <c r="C52" s="373"/>
      <c r="D52" s="373"/>
      <c r="E52" s="373"/>
      <c r="F52" s="341"/>
      <c r="G52" s="341"/>
    </row>
    <row r="53" s="340" customFormat="1" spans="3:7">
      <c r="C53" s="617"/>
      <c r="D53" s="628"/>
      <c r="F53" s="341"/>
      <c r="G53" s="341"/>
    </row>
  </sheetData>
  <autoFilter ref="A4:I53">
    <extLst/>
  </autoFilter>
  <mergeCells count="7">
    <mergeCell ref="B1:G1"/>
    <mergeCell ref="D3:E3"/>
    <mergeCell ref="A3:A4"/>
    <mergeCell ref="B3:B4"/>
    <mergeCell ref="C3:C4"/>
    <mergeCell ref="F3:F4"/>
    <mergeCell ref="G3:G4"/>
  </mergeCells>
  <conditionalFormatting sqref="B32">
    <cfRule type="expression" dxfId="1" priority="7" stopIfTrue="1">
      <formula>"len($A:$A)=3"</formula>
    </cfRule>
  </conditionalFormatting>
  <conditionalFormatting sqref="B33:B34">
    <cfRule type="expression" dxfId="1" priority="6" stopIfTrue="1">
      <formula>"len($A:$A)=3"</formula>
    </cfRule>
    <cfRule type="expression" dxfId="1" priority="5" stopIfTrue="1">
      <formula>"len($A:$A)=3"</formula>
    </cfRule>
    <cfRule type="expression" dxfId="1" priority="4" stopIfTrue="1">
      <formula>"len($A:$A)=3"</formula>
    </cfRule>
  </conditionalFormatting>
  <conditionalFormatting sqref="B37:B38">
    <cfRule type="expression" dxfId="1" priority="3" stopIfTrue="1">
      <formula>"len($A:$A)=3"</formula>
    </cfRule>
  </conditionalFormatting>
  <conditionalFormatting sqref="B39:B47">
    <cfRule type="expression" dxfId="1" priority="8" stopIfTrue="1">
      <formula>"len($A:$A)=3"</formula>
    </cfRule>
  </conditionalFormatting>
  <conditionalFormatting sqref="B48:B50">
    <cfRule type="expression" dxfId="1" priority="2" stopIfTrue="1">
      <formula>"len($A:$A)=3"</formula>
    </cfRule>
  </conditionalFormatting>
  <conditionalFormatting sqref="E37:E40">
    <cfRule type="expression" dxfId="1" priority="1" stopIfTrue="1">
      <formula>"len($A:$A)=3"</formula>
    </cfRule>
  </conditionalFormatting>
  <conditionalFormatting sqref="B31 B35:B36">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H296"/>
  <sheetViews>
    <sheetView showZeros="0" view="pageBreakPreview" zoomScale="80" zoomScaleNormal="100" workbookViewId="0">
      <pane ySplit="4" topLeftCell="A263" activePane="bottomLeft" state="frozen"/>
      <selection/>
      <selection pane="bottomLeft" activeCell="F268" sqref="F268"/>
    </sheetView>
  </sheetViews>
  <sheetFormatPr defaultColWidth="9" defaultRowHeight="15.75" outlineLevelCol="7"/>
  <cols>
    <col min="1" max="1" width="9" style="294"/>
    <col min="2" max="2" width="17.8761061946903" style="294" customWidth="1"/>
    <col min="3" max="3" width="30.6283185840708" style="294" customWidth="1"/>
    <col min="4" max="5" width="16.7610619469027" style="294" customWidth="1"/>
    <col min="6" max="6" width="16" style="294" customWidth="1"/>
    <col min="7" max="8" width="14.5044247787611" style="295" customWidth="1"/>
    <col min="9" max="16384" width="9" style="294"/>
  </cols>
  <sheetData>
    <row r="1" s="294" customFormat="1" ht="41.45" customHeight="1" spans="3:8">
      <c r="C1" s="296" t="str">
        <f>YEAR([118]封面!$B$7)-1&amp;"年市本级政府性基金预算支出执行情况表"</f>
        <v>2022年市本级政府性基金预算支出执行情况表</v>
      </c>
      <c r="D1" s="296"/>
      <c r="E1" s="296"/>
      <c r="F1" s="296"/>
      <c r="G1" s="296"/>
      <c r="H1" s="296"/>
    </row>
    <row r="2" s="294" customFormat="1" ht="20.1" customHeight="1" spans="2:8">
      <c r="B2" s="494"/>
      <c r="C2" s="514" t="s">
        <v>1540</v>
      </c>
      <c r="D2" s="613"/>
      <c r="E2" s="613"/>
      <c r="F2" s="297"/>
      <c r="G2" s="298"/>
      <c r="H2" s="298" t="s">
        <v>54</v>
      </c>
    </row>
    <row r="3" s="292" customFormat="1" ht="34.9" customHeight="1" spans="2:8">
      <c r="B3" s="235" t="s">
        <v>55</v>
      </c>
      <c r="C3" s="499" t="s">
        <v>56</v>
      </c>
      <c r="D3" s="235" t="str">
        <f>YEAR([118]封面!$B$7)-2&amp;"年决算数"</f>
        <v>2021年决算数</v>
      </c>
      <c r="E3" s="235" t="str">
        <f>YEAR([118]封面!$B$7)-1&amp;"年"</f>
        <v>2022年</v>
      </c>
      <c r="F3" s="235"/>
      <c r="G3" s="33" t="str">
        <f>"比"&amp;YEAR([118]封面!$B$7)-2&amp;"年决算数增长%"</f>
        <v>比2021年决算数增长%</v>
      </c>
      <c r="H3" s="33" t="str">
        <f>"完成"&amp;YEAR([118]封面!$B$7)-1&amp;"年预算数的%"</f>
        <v>完成2022年预算数的%</v>
      </c>
    </row>
    <row r="4" s="292" customFormat="1" ht="34.9" customHeight="1" spans="2:8">
      <c r="B4" s="235"/>
      <c r="C4" s="499"/>
      <c r="D4" s="235"/>
      <c r="E4" s="235" t="s">
        <v>58</v>
      </c>
      <c r="F4" s="235" t="s">
        <v>106</v>
      </c>
      <c r="G4" s="33"/>
      <c r="H4" s="33"/>
    </row>
    <row r="5" s="293" customFormat="1" ht="36" customHeight="1" spans="1:8">
      <c r="A5" s="293">
        <f t="shared" ref="A5:A68" si="0">LEN(B5)</f>
        <v>3</v>
      </c>
      <c r="B5" s="308">
        <v>207</v>
      </c>
      <c r="C5" s="302" t="s">
        <v>1297</v>
      </c>
      <c r="D5" s="309">
        <f>SUM(D6,D12,D18)</f>
        <v>0</v>
      </c>
      <c r="E5" s="309">
        <f>SUM(E6,E12,E18)</f>
        <v>3</v>
      </c>
      <c r="F5" s="309">
        <v>3</v>
      </c>
      <c r="G5" s="119" t="str">
        <f t="shared" ref="G5:G68" si="1">IF(D5&gt;0,F5/D5-1,"")</f>
        <v/>
      </c>
      <c r="H5" s="119">
        <f t="shared" ref="H5:H68" si="2">IF(E5&gt;0,F5/E5,"")</f>
        <v>1</v>
      </c>
    </row>
    <row r="6" s="293" customFormat="1" ht="36" customHeight="1" spans="1:8">
      <c r="A6" s="293">
        <f t="shared" si="0"/>
        <v>5</v>
      </c>
      <c r="B6" s="305">
        <v>20707</v>
      </c>
      <c r="C6" s="325" t="s">
        <v>1298</v>
      </c>
      <c r="D6" s="313">
        <f>SUM(D7:D11)</f>
        <v>0</v>
      </c>
      <c r="E6" s="313">
        <f>SUM(E7:E11)</f>
        <v>3</v>
      </c>
      <c r="F6" s="313">
        <v>3</v>
      </c>
      <c r="G6" s="123" t="str">
        <f t="shared" si="1"/>
        <v/>
      </c>
      <c r="H6" s="123">
        <f t="shared" si="2"/>
        <v>1</v>
      </c>
    </row>
    <row r="7" s="294" customFormat="1" ht="36" customHeight="1" spans="1:8">
      <c r="A7" s="293">
        <f t="shared" si="0"/>
        <v>7</v>
      </c>
      <c r="B7" s="305">
        <v>2070701</v>
      </c>
      <c r="C7" s="432" t="s">
        <v>1299</v>
      </c>
      <c r="D7" s="313">
        <f>VLOOKUP(B7,'[113]L09'!$A$6:$C$276,3,FALSE)</f>
        <v>0</v>
      </c>
      <c r="E7" s="313"/>
      <c r="F7" s="313">
        <v>0</v>
      </c>
      <c r="G7" s="123" t="str">
        <f t="shared" si="1"/>
        <v/>
      </c>
      <c r="H7" s="123" t="str">
        <f t="shared" si="2"/>
        <v/>
      </c>
    </row>
    <row r="8" s="294" customFormat="1" ht="36" customHeight="1" spans="1:8">
      <c r="A8" s="293">
        <f t="shared" si="0"/>
        <v>7</v>
      </c>
      <c r="B8" s="305">
        <v>2070702</v>
      </c>
      <c r="C8" s="432" t="s">
        <v>1300</v>
      </c>
      <c r="D8" s="313">
        <f>VLOOKUP(B8,'[113]L09'!$A$6:$C$276,3,FALSE)</f>
        <v>0</v>
      </c>
      <c r="E8" s="313"/>
      <c r="F8" s="313">
        <v>0</v>
      </c>
      <c r="G8" s="123" t="str">
        <f t="shared" si="1"/>
        <v/>
      </c>
      <c r="H8" s="123" t="str">
        <f t="shared" si="2"/>
        <v/>
      </c>
    </row>
    <row r="9" s="294" customFormat="1" ht="36" customHeight="1" spans="1:8">
      <c r="A9" s="293">
        <f t="shared" si="0"/>
        <v>7</v>
      </c>
      <c r="B9" s="305">
        <v>2070703</v>
      </c>
      <c r="C9" s="432" t="s">
        <v>1301</v>
      </c>
      <c r="D9" s="313">
        <f>VLOOKUP(B9,'[113]L09'!$A$6:$C$276,3,FALSE)</f>
        <v>0</v>
      </c>
      <c r="E9" s="313"/>
      <c r="F9" s="313">
        <v>0</v>
      </c>
      <c r="G9" s="123" t="str">
        <f t="shared" si="1"/>
        <v/>
      </c>
      <c r="H9" s="123" t="str">
        <f t="shared" si="2"/>
        <v/>
      </c>
    </row>
    <row r="10" s="294" customFormat="1" ht="36" customHeight="1" spans="1:8">
      <c r="A10" s="293">
        <f t="shared" si="0"/>
        <v>7</v>
      </c>
      <c r="B10" s="305">
        <v>2070704</v>
      </c>
      <c r="C10" s="432" t="s">
        <v>1302</v>
      </c>
      <c r="D10" s="313">
        <f>VLOOKUP(B10,'[113]L09'!$A$6:$C$276,3,FALSE)</f>
        <v>0</v>
      </c>
      <c r="E10" s="313"/>
      <c r="F10" s="313">
        <v>0</v>
      </c>
      <c r="G10" s="123" t="str">
        <f t="shared" si="1"/>
        <v/>
      </c>
      <c r="H10" s="123" t="str">
        <f t="shared" si="2"/>
        <v/>
      </c>
    </row>
    <row r="11" s="293" customFormat="1" ht="36" customHeight="1" spans="1:8">
      <c r="A11" s="293">
        <f t="shared" si="0"/>
        <v>7</v>
      </c>
      <c r="B11" s="305">
        <v>2070799</v>
      </c>
      <c r="C11" s="432" t="s">
        <v>1303</v>
      </c>
      <c r="D11" s="313">
        <f>VLOOKUP(B11,'[113]L09'!$A$6:$C$276,3,FALSE)</f>
        <v>0</v>
      </c>
      <c r="E11" s="313">
        <v>3</v>
      </c>
      <c r="F11" s="313">
        <v>3</v>
      </c>
      <c r="G11" s="123" t="str">
        <f t="shared" si="1"/>
        <v/>
      </c>
      <c r="H11" s="123">
        <f t="shared" si="2"/>
        <v>1</v>
      </c>
    </row>
    <row r="12" s="293" customFormat="1" ht="36" customHeight="1" spans="1:8">
      <c r="A12" s="293">
        <f t="shared" si="0"/>
        <v>5</v>
      </c>
      <c r="B12" s="305">
        <v>20709</v>
      </c>
      <c r="C12" s="325" t="s">
        <v>1304</v>
      </c>
      <c r="D12" s="313">
        <f>SUM(D13:D17)</f>
        <v>0</v>
      </c>
      <c r="E12" s="313">
        <f>SUM(E13:E17)</f>
        <v>0</v>
      </c>
      <c r="F12" s="313">
        <v>0</v>
      </c>
      <c r="G12" s="119" t="str">
        <f t="shared" si="1"/>
        <v/>
      </c>
      <c r="H12" s="119" t="str">
        <f t="shared" si="2"/>
        <v/>
      </c>
    </row>
    <row r="13" s="294" customFormat="1" ht="36" customHeight="1" spans="1:8">
      <c r="A13" s="293">
        <f t="shared" si="0"/>
        <v>7</v>
      </c>
      <c r="B13" s="305">
        <v>2070901</v>
      </c>
      <c r="C13" s="432" t="s">
        <v>1305</v>
      </c>
      <c r="D13" s="313">
        <f>VLOOKUP(B13,'[113]L09'!$A$6:$C$276,3,FALSE)</f>
        <v>0</v>
      </c>
      <c r="E13" s="313"/>
      <c r="F13" s="313">
        <v>0</v>
      </c>
      <c r="G13" s="119" t="str">
        <f t="shared" si="1"/>
        <v/>
      </c>
      <c r="H13" s="119" t="str">
        <f t="shared" si="2"/>
        <v/>
      </c>
    </row>
    <row r="14" s="294" customFormat="1" ht="36" customHeight="1" spans="1:8">
      <c r="A14" s="293">
        <f t="shared" si="0"/>
        <v>7</v>
      </c>
      <c r="B14" s="305">
        <v>2070902</v>
      </c>
      <c r="C14" s="432" t="s">
        <v>1306</v>
      </c>
      <c r="D14" s="313">
        <f>VLOOKUP(B14,'[113]L09'!$A$6:$C$276,3,FALSE)</f>
        <v>0</v>
      </c>
      <c r="E14" s="313"/>
      <c r="F14" s="313">
        <v>0</v>
      </c>
      <c r="G14" s="119" t="str">
        <f t="shared" si="1"/>
        <v/>
      </c>
      <c r="H14" s="119" t="str">
        <f t="shared" si="2"/>
        <v/>
      </c>
    </row>
    <row r="15" s="294" customFormat="1" ht="36" customHeight="1" spans="1:8">
      <c r="A15" s="293">
        <f t="shared" si="0"/>
        <v>7</v>
      </c>
      <c r="B15" s="305">
        <v>2070903</v>
      </c>
      <c r="C15" s="432" t="s">
        <v>1307</v>
      </c>
      <c r="D15" s="313">
        <f>VLOOKUP(B15,'[113]L09'!$A$6:$C$276,3,FALSE)</f>
        <v>0</v>
      </c>
      <c r="E15" s="313"/>
      <c r="F15" s="313">
        <v>0</v>
      </c>
      <c r="G15" s="119" t="str">
        <f t="shared" si="1"/>
        <v/>
      </c>
      <c r="H15" s="119" t="str">
        <f t="shared" si="2"/>
        <v/>
      </c>
    </row>
    <row r="16" s="294" customFormat="1" ht="36" customHeight="1" spans="1:8">
      <c r="A16" s="293">
        <f t="shared" si="0"/>
        <v>7</v>
      </c>
      <c r="B16" s="305">
        <v>2070904</v>
      </c>
      <c r="C16" s="432" t="s">
        <v>1308</v>
      </c>
      <c r="D16" s="313">
        <f>VLOOKUP(B16,'[113]L09'!$A$6:$C$276,3,FALSE)</f>
        <v>0</v>
      </c>
      <c r="E16" s="313"/>
      <c r="F16" s="313">
        <v>0</v>
      </c>
      <c r="G16" s="119" t="str">
        <f t="shared" si="1"/>
        <v/>
      </c>
      <c r="H16" s="119" t="str">
        <f t="shared" si="2"/>
        <v/>
      </c>
    </row>
    <row r="17" s="294" customFormat="1" ht="36" customHeight="1" spans="1:8">
      <c r="A17" s="293">
        <f t="shared" si="0"/>
        <v>7</v>
      </c>
      <c r="B17" s="305">
        <v>2070999</v>
      </c>
      <c r="C17" s="432" t="s">
        <v>1309</v>
      </c>
      <c r="D17" s="313">
        <f>VLOOKUP(B17,'[113]L09'!$A$6:$C$276,3,FALSE)</f>
        <v>0</v>
      </c>
      <c r="E17" s="313"/>
      <c r="F17" s="313">
        <v>0</v>
      </c>
      <c r="G17" s="119" t="str">
        <f t="shared" si="1"/>
        <v/>
      </c>
      <c r="H17" s="119" t="str">
        <f t="shared" si="2"/>
        <v/>
      </c>
    </row>
    <row r="18" s="293" customFormat="1" ht="64" customHeight="1" spans="1:8">
      <c r="A18" s="293">
        <f t="shared" si="0"/>
        <v>5</v>
      </c>
      <c r="B18" s="305">
        <v>20710</v>
      </c>
      <c r="C18" s="325" t="s">
        <v>1310</v>
      </c>
      <c r="D18" s="313">
        <f>SUM(D19:D20)</f>
        <v>0</v>
      </c>
      <c r="E18" s="313">
        <f>SUM(E19:E20)</f>
        <v>0</v>
      </c>
      <c r="F18" s="313">
        <v>0</v>
      </c>
      <c r="G18" s="119" t="str">
        <f t="shared" si="1"/>
        <v/>
      </c>
      <c r="H18" s="119" t="str">
        <f t="shared" si="2"/>
        <v/>
      </c>
    </row>
    <row r="19" s="294" customFormat="1" ht="36" customHeight="1" spans="1:8">
      <c r="A19" s="293">
        <f t="shared" si="0"/>
        <v>7</v>
      </c>
      <c r="B19" s="305">
        <v>2071001</v>
      </c>
      <c r="C19" s="432" t="s">
        <v>1311</v>
      </c>
      <c r="D19" s="313">
        <f>VLOOKUP(B19,'[113]L09'!$A$6:$C$276,3,FALSE)</f>
        <v>0</v>
      </c>
      <c r="E19" s="313"/>
      <c r="F19" s="313">
        <v>0</v>
      </c>
      <c r="G19" s="119" t="str">
        <f t="shared" si="1"/>
        <v/>
      </c>
      <c r="H19" s="119" t="str">
        <f t="shared" si="2"/>
        <v/>
      </c>
    </row>
    <row r="20" s="294" customFormat="1" ht="64" customHeight="1" spans="1:8">
      <c r="A20" s="293">
        <f t="shared" si="0"/>
        <v>7</v>
      </c>
      <c r="B20" s="305">
        <v>2071099</v>
      </c>
      <c r="C20" s="432" t="s">
        <v>1312</v>
      </c>
      <c r="D20" s="313">
        <f>VLOOKUP(B20,'[113]L09'!$A$6:$C$276,3,FALSE)</f>
        <v>0</v>
      </c>
      <c r="E20" s="313"/>
      <c r="F20" s="313">
        <v>0</v>
      </c>
      <c r="G20" s="119" t="str">
        <f t="shared" si="1"/>
        <v/>
      </c>
      <c r="H20" s="119" t="str">
        <f t="shared" si="2"/>
        <v/>
      </c>
    </row>
    <row r="21" s="294" customFormat="1" ht="36" customHeight="1" spans="1:8">
      <c r="A21" s="293">
        <f t="shared" si="0"/>
        <v>3</v>
      </c>
      <c r="B21" s="308">
        <v>208</v>
      </c>
      <c r="C21" s="302" t="s">
        <v>1313</v>
      </c>
      <c r="D21" s="309">
        <f>SUM(D22,D26,D30)</f>
        <v>22</v>
      </c>
      <c r="E21" s="309">
        <f>SUM(E22,E26,E30)</f>
        <v>245</v>
      </c>
      <c r="F21" s="309">
        <v>427</v>
      </c>
      <c r="G21" s="119">
        <f t="shared" si="1"/>
        <v>18.409</v>
      </c>
      <c r="H21" s="119">
        <f t="shared" si="2"/>
        <v>1.743</v>
      </c>
    </row>
    <row r="22" s="293" customFormat="1" ht="36" customHeight="1" spans="1:8">
      <c r="A22" s="293">
        <f t="shared" si="0"/>
        <v>5</v>
      </c>
      <c r="B22" s="305">
        <v>20822</v>
      </c>
      <c r="C22" s="325" t="s">
        <v>1314</v>
      </c>
      <c r="D22" s="313">
        <f>SUM(D23:D25)</f>
        <v>22</v>
      </c>
      <c r="E22" s="313">
        <f>SUM(E23:E25)</f>
        <v>245</v>
      </c>
      <c r="F22" s="313">
        <v>245</v>
      </c>
      <c r="G22" s="123">
        <f t="shared" si="1"/>
        <v>10.136</v>
      </c>
      <c r="H22" s="123">
        <f t="shared" si="2"/>
        <v>1</v>
      </c>
    </row>
    <row r="23" s="294" customFormat="1" ht="36" customHeight="1" spans="1:8">
      <c r="A23" s="293">
        <f t="shared" si="0"/>
        <v>7</v>
      </c>
      <c r="B23" s="305">
        <v>2082201</v>
      </c>
      <c r="C23" s="432" t="s">
        <v>1315</v>
      </c>
      <c r="D23" s="313">
        <f>VLOOKUP(B23,'[113]L09'!$A$6:$C$276,3,FALSE)</f>
        <v>22</v>
      </c>
      <c r="E23" s="313">
        <v>245</v>
      </c>
      <c r="F23" s="313">
        <v>245</v>
      </c>
      <c r="G23" s="123">
        <f t="shared" si="1"/>
        <v>10.136</v>
      </c>
      <c r="H23" s="123">
        <f t="shared" si="2"/>
        <v>1</v>
      </c>
    </row>
    <row r="24" s="293" customFormat="1" ht="36" customHeight="1" spans="1:8">
      <c r="A24" s="293">
        <f t="shared" si="0"/>
        <v>7</v>
      </c>
      <c r="B24" s="305">
        <v>2082202</v>
      </c>
      <c r="C24" s="432" t="s">
        <v>1316</v>
      </c>
      <c r="D24" s="313">
        <f>VLOOKUP(B24,'[113]L09'!$A$6:$C$276,3,FALSE)</f>
        <v>0</v>
      </c>
      <c r="E24" s="313"/>
      <c r="F24" s="313">
        <v>0</v>
      </c>
      <c r="G24" s="119" t="str">
        <f t="shared" si="1"/>
        <v/>
      </c>
      <c r="H24" s="119" t="str">
        <f t="shared" si="2"/>
        <v/>
      </c>
    </row>
    <row r="25" s="294" customFormat="1" ht="64" customHeight="1" spans="1:8">
      <c r="A25" s="293">
        <f t="shared" si="0"/>
        <v>7</v>
      </c>
      <c r="B25" s="305">
        <v>2082299</v>
      </c>
      <c r="C25" s="432" t="s">
        <v>1317</v>
      </c>
      <c r="D25" s="313">
        <f>VLOOKUP(B25,'[113]L09'!$A$6:$C$276,3,FALSE)</f>
        <v>0</v>
      </c>
      <c r="E25" s="313"/>
      <c r="F25" s="313">
        <v>0</v>
      </c>
      <c r="G25" s="119" t="str">
        <f t="shared" si="1"/>
        <v/>
      </c>
      <c r="H25" s="119" t="str">
        <f t="shared" si="2"/>
        <v/>
      </c>
    </row>
    <row r="26" s="294" customFormat="1" ht="36" customHeight="1" spans="1:8">
      <c r="A26" s="293">
        <f t="shared" si="0"/>
        <v>5</v>
      </c>
      <c r="B26" s="305">
        <v>20823</v>
      </c>
      <c r="C26" s="325" t="s">
        <v>1318</v>
      </c>
      <c r="D26" s="313">
        <f>SUM(D27:D29)</f>
        <v>0</v>
      </c>
      <c r="E26" s="313">
        <f>SUM(E27:E29)</f>
        <v>0</v>
      </c>
      <c r="F26" s="313">
        <v>182</v>
      </c>
      <c r="G26" s="119" t="str">
        <f t="shared" si="1"/>
        <v/>
      </c>
      <c r="H26" s="119" t="str">
        <f t="shared" si="2"/>
        <v/>
      </c>
    </row>
    <row r="27" s="294" customFormat="1" ht="36" customHeight="1" spans="1:8">
      <c r="A27" s="293">
        <f t="shared" si="0"/>
        <v>7</v>
      </c>
      <c r="B27" s="305">
        <v>2082301</v>
      </c>
      <c r="C27" s="432" t="s">
        <v>1315</v>
      </c>
      <c r="D27" s="313">
        <f>VLOOKUP(B27,'[113]L09'!$A$6:$C$276,3,FALSE)</f>
        <v>0</v>
      </c>
      <c r="E27" s="313"/>
      <c r="F27" s="313">
        <v>0</v>
      </c>
      <c r="G27" s="119" t="str">
        <f t="shared" si="1"/>
        <v/>
      </c>
      <c r="H27" s="119" t="str">
        <f t="shared" si="2"/>
        <v/>
      </c>
    </row>
    <row r="28" s="294" customFormat="1" ht="36" customHeight="1" spans="1:8">
      <c r="A28" s="293">
        <f t="shared" si="0"/>
        <v>7</v>
      </c>
      <c r="B28" s="305">
        <v>2082302</v>
      </c>
      <c r="C28" s="432" t="s">
        <v>1316</v>
      </c>
      <c r="D28" s="313">
        <f>VLOOKUP(B28,'[113]L09'!$A$6:$C$276,3,FALSE)</f>
        <v>0</v>
      </c>
      <c r="E28" s="313"/>
      <c r="F28" s="313">
        <v>180</v>
      </c>
      <c r="G28" s="119" t="str">
        <f t="shared" si="1"/>
        <v/>
      </c>
      <c r="H28" s="119" t="str">
        <f t="shared" si="2"/>
        <v/>
      </c>
    </row>
    <row r="29" s="293" customFormat="1" ht="36" customHeight="1" spans="1:8">
      <c r="A29" s="293">
        <f t="shared" si="0"/>
        <v>7</v>
      </c>
      <c r="B29" s="305">
        <v>2082399</v>
      </c>
      <c r="C29" s="432" t="s">
        <v>1319</v>
      </c>
      <c r="D29" s="313">
        <f>VLOOKUP(B29,'[113]L09'!$A$6:$C$276,3,FALSE)</f>
        <v>0</v>
      </c>
      <c r="E29" s="313"/>
      <c r="F29" s="313">
        <v>2</v>
      </c>
      <c r="G29" s="119" t="str">
        <f t="shared" si="1"/>
        <v/>
      </c>
      <c r="H29" s="119" t="str">
        <f t="shared" si="2"/>
        <v/>
      </c>
    </row>
    <row r="30" s="293" customFormat="1" ht="64" customHeight="1" spans="1:8">
      <c r="A30" s="293">
        <f t="shared" si="0"/>
        <v>5</v>
      </c>
      <c r="B30" s="305">
        <v>20829</v>
      </c>
      <c r="C30" s="325" t="s">
        <v>1320</v>
      </c>
      <c r="D30" s="313">
        <f>SUM(D31:D32)</f>
        <v>0</v>
      </c>
      <c r="E30" s="313">
        <f>SUM(E31:E32)</f>
        <v>0</v>
      </c>
      <c r="F30" s="313">
        <v>0</v>
      </c>
      <c r="G30" s="119" t="str">
        <f t="shared" si="1"/>
        <v/>
      </c>
      <c r="H30" s="119" t="str">
        <f t="shared" si="2"/>
        <v/>
      </c>
    </row>
    <row r="31" s="294" customFormat="1" ht="36" customHeight="1" spans="1:8">
      <c r="A31" s="293">
        <f t="shared" si="0"/>
        <v>7</v>
      </c>
      <c r="B31" s="305">
        <v>2082901</v>
      </c>
      <c r="C31" s="432" t="s">
        <v>1316</v>
      </c>
      <c r="D31" s="313">
        <f>VLOOKUP(B31,'[113]L09'!$A$6:$C$276,3,FALSE)</f>
        <v>0</v>
      </c>
      <c r="E31" s="313"/>
      <c r="F31" s="313">
        <v>0</v>
      </c>
      <c r="G31" s="119" t="str">
        <f t="shared" si="1"/>
        <v/>
      </c>
      <c r="H31" s="119" t="str">
        <f t="shared" si="2"/>
        <v/>
      </c>
    </row>
    <row r="32" s="293" customFormat="1" ht="64" customHeight="1" spans="1:8">
      <c r="A32" s="293">
        <f t="shared" si="0"/>
        <v>7</v>
      </c>
      <c r="B32" s="305">
        <v>2082999</v>
      </c>
      <c r="C32" s="432" t="s">
        <v>1321</v>
      </c>
      <c r="D32" s="313">
        <f>VLOOKUP(B32,'[113]L09'!$A$6:$C$276,3,FALSE)</f>
        <v>0</v>
      </c>
      <c r="E32" s="313"/>
      <c r="F32" s="313">
        <v>0</v>
      </c>
      <c r="G32" s="119" t="str">
        <f t="shared" si="1"/>
        <v/>
      </c>
      <c r="H32" s="119" t="str">
        <f t="shared" si="2"/>
        <v/>
      </c>
    </row>
    <row r="33" s="294" customFormat="1" ht="36" customHeight="1" spans="1:8">
      <c r="A33" s="293">
        <f t="shared" si="0"/>
        <v>3</v>
      </c>
      <c r="B33" s="308">
        <v>211</v>
      </c>
      <c r="C33" s="302" t="s">
        <v>1322</v>
      </c>
      <c r="D33" s="309">
        <f>SUM(D34,D39)</f>
        <v>0</v>
      </c>
      <c r="E33" s="309">
        <f>SUM(E34,E39)</f>
        <v>0</v>
      </c>
      <c r="F33" s="309">
        <v>0</v>
      </c>
      <c r="G33" s="119" t="str">
        <f t="shared" si="1"/>
        <v/>
      </c>
      <c r="H33" s="119" t="str">
        <f t="shared" si="2"/>
        <v/>
      </c>
    </row>
    <row r="34" s="294" customFormat="1" ht="36" customHeight="1" spans="1:8">
      <c r="A34" s="293">
        <f t="shared" si="0"/>
        <v>5</v>
      </c>
      <c r="B34" s="305">
        <v>21160</v>
      </c>
      <c r="C34" s="325" t="s">
        <v>1323</v>
      </c>
      <c r="D34" s="313">
        <f>SUM(D35:D38)</f>
        <v>0</v>
      </c>
      <c r="E34" s="313">
        <f>SUM(E35:E38)</f>
        <v>0</v>
      </c>
      <c r="F34" s="313">
        <v>0</v>
      </c>
      <c r="G34" s="119" t="str">
        <f t="shared" si="1"/>
        <v/>
      </c>
      <c r="H34" s="119" t="str">
        <f t="shared" si="2"/>
        <v/>
      </c>
    </row>
    <row r="35" s="294" customFormat="1" ht="36" customHeight="1" spans="1:8">
      <c r="A35" s="293">
        <f t="shared" si="0"/>
        <v>7</v>
      </c>
      <c r="B35" s="310">
        <v>2116001</v>
      </c>
      <c r="C35" s="432" t="s">
        <v>1324</v>
      </c>
      <c r="D35" s="313">
        <f>VLOOKUP(B35,'[113]L09'!$A$6:$C$276,3,FALSE)</f>
        <v>0</v>
      </c>
      <c r="E35" s="313"/>
      <c r="F35" s="313">
        <v>0</v>
      </c>
      <c r="G35" s="119" t="str">
        <f t="shared" si="1"/>
        <v/>
      </c>
      <c r="H35" s="119" t="str">
        <f t="shared" si="2"/>
        <v/>
      </c>
    </row>
    <row r="36" s="294" customFormat="1" ht="36" customHeight="1" spans="1:8">
      <c r="A36" s="293">
        <f t="shared" si="0"/>
        <v>7</v>
      </c>
      <c r="B36" s="310">
        <v>2116002</v>
      </c>
      <c r="C36" s="432" t="s">
        <v>1325</v>
      </c>
      <c r="D36" s="313">
        <f>VLOOKUP(B36,'[113]L09'!$A$6:$C$276,3,FALSE)</f>
        <v>0</v>
      </c>
      <c r="E36" s="313"/>
      <c r="F36" s="313">
        <v>0</v>
      </c>
      <c r="G36" s="119" t="str">
        <f t="shared" si="1"/>
        <v/>
      </c>
      <c r="H36" s="119" t="str">
        <f t="shared" si="2"/>
        <v/>
      </c>
    </row>
    <row r="37" s="294" customFormat="1" ht="36" customHeight="1" spans="1:8">
      <c r="A37" s="293">
        <f t="shared" si="0"/>
        <v>7</v>
      </c>
      <c r="B37" s="310">
        <v>2116003</v>
      </c>
      <c r="C37" s="432" t="s">
        <v>1326</v>
      </c>
      <c r="D37" s="313">
        <f>VLOOKUP(B37,'[113]L09'!$A$6:$C$276,3,FALSE)</f>
        <v>0</v>
      </c>
      <c r="E37" s="313"/>
      <c r="F37" s="313">
        <v>0</v>
      </c>
      <c r="G37" s="119" t="str">
        <f t="shared" si="1"/>
        <v/>
      </c>
      <c r="H37" s="119" t="str">
        <f t="shared" si="2"/>
        <v/>
      </c>
    </row>
    <row r="38" s="294" customFormat="1" ht="64" customHeight="1" spans="1:8">
      <c r="A38" s="293">
        <f t="shared" si="0"/>
        <v>7</v>
      </c>
      <c r="B38" s="310">
        <v>2116099</v>
      </c>
      <c r="C38" s="432" t="s">
        <v>1327</v>
      </c>
      <c r="D38" s="313">
        <f>VLOOKUP(B38,'[113]L09'!$A$6:$C$276,3,FALSE)</f>
        <v>0</v>
      </c>
      <c r="E38" s="313"/>
      <c r="F38" s="313">
        <v>0</v>
      </c>
      <c r="G38" s="119" t="str">
        <f t="shared" si="1"/>
        <v/>
      </c>
      <c r="H38" s="119" t="str">
        <f t="shared" si="2"/>
        <v/>
      </c>
    </row>
    <row r="39" s="294" customFormat="1" ht="36" customHeight="1" spans="1:8">
      <c r="A39" s="293">
        <f t="shared" si="0"/>
        <v>5</v>
      </c>
      <c r="B39" s="310">
        <v>21161</v>
      </c>
      <c r="C39" s="325" t="s">
        <v>1328</v>
      </c>
      <c r="D39" s="313">
        <f>SUM(D40:D43)</f>
        <v>0</v>
      </c>
      <c r="E39" s="313">
        <f>SUM(E40:E43)</f>
        <v>0</v>
      </c>
      <c r="F39" s="313">
        <v>0</v>
      </c>
      <c r="G39" s="119" t="str">
        <f t="shared" si="1"/>
        <v/>
      </c>
      <c r="H39" s="119" t="str">
        <f t="shared" si="2"/>
        <v/>
      </c>
    </row>
    <row r="40" s="293" customFormat="1" ht="36" customHeight="1" spans="1:8">
      <c r="A40" s="293">
        <f t="shared" si="0"/>
        <v>7</v>
      </c>
      <c r="B40" s="310">
        <v>2116101</v>
      </c>
      <c r="C40" s="432" t="s">
        <v>1329</v>
      </c>
      <c r="D40" s="313">
        <f>VLOOKUP(B40,'[113]L09'!$A$6:$C$276,3,FALSE)</f>
        <v>0</v>
      </c>
      <c r="E40" s="313"/>
      <c r="F40" s="313">
        <v>0</v>
      </c>
      <c r="G40" s="119" t="str">
        <f t="shared" si="1"/>
        <v/>
      </c>
      <c r="H40" s="119" t="str">
        <f t="shared" si="2"/>
        <v/>
      </c>
    </row>
    <row r="41" s="294" customFormat="1" ht="36" customHeight="1" spans="1:8">
      <c r="A41" s="293">
        <f t="shared" si="0"/>
        <v>7</v>
      </c>
      <c r="B41" s="310">
        <v>2116102</v>
      </c>
      <c r="C41" s="432" t="s">
        <v>1330</v>
      </c>
      <c r="D41" s="313">
        <f>VLOOKUP(B41,'[113]L09'!$A$6:$C$276,3,FALSE)</f>
        <v>0</v>
      </c>
      <c r="E41" s="313"/>
      <c r="F41" s="313">
        <v>0</v>
      </c>
      <c r="G41" s="119" t="str">
        <f t="shared" si="1"/>
        <v/>
      </c>
      <c r="H41" s="119" t="str">
        <f t="shared" si="2"/>
        <v/>
      </c>
    </row>
    <row r="42" s="294" customFormat="1" ht="36" customHeight="1" spans="1:8">
      <c r="A42" s="293">
        <f t="shared" si="0"/>
        <v>7</v>
      </c>
      <c r="B42" s="310">
        <v>2116103</v>
      </c>
      <c r="C42" s="432" t="s">
        <v>1331</v>
      </c>
      <c r="D42" s="313">
        <f>VLOOKUP(B42,'[113]L09'!$A$6:$C$276,3,FALSE)</f>
        <v>0</v>
      </c>
      <c r="E42" s="313"/>
      <c r="F42" s="313">
        <v>0</v>
      </c>
      <c r="G42" s="119" t="str">
        <f t="shared" si="1"/>
        <v/>
      </c>
      <c r="H42" s="119" t="str">
        <f t="shared" si="2"/>
        <v/>
      </c>
    </row>
    <row r="43" s="293" customFormat="1" ht="36" customHeight="1" spans="1:8">
      <c r="A43" s="293">
        <f t="shared" si="0"/>
        <v>7</v>
      </c>
      <c r="B43" s="310">
        <v>2116104</v>
      </c>
      <c r="C43" s="432" t="s">
        <v>1332</v>
      </c>
      <c r="D43" s="313">
        <f>VLOOKUP(B43,'[113]L09'!$A$6:$C$276,3,FALSE)</f>
        <v>0</v>
      </c>
      <c r="E43" s="313"/>
      <c r="F43" s="313">
        <v>0</v>
      </c>
      <c r="G43" s="119" t="str">
        <f t="shared" si="1"/>
        <v/>
      </c>
      <c r="H43" s="119" t="str">
        <f t="shared" si="2"/>
        <v/>
      </c>
    </row>
    <row r="44" s="294" customFormat="1" ht="36" customHeight="1" spans="1:8">
      <c r="A44" s="293">
        <f t="shared" si="0"/>
        <v>3</v>
      </c>
      <c r="B44" s="308">
        <v>212</v>
      </c>
      <c r="C44" s="302" t="s">
        <v>1333</v>
      </c>
      <c r="D44" s="309">
        <f>SUM(D45,D61,D65,D66,D72,D76,D80,D84,D90,D93)</f>
        <v>318714</v>
      </c>
      <c r="E44" s="309">
        <f>SUM(E45,E61,E65,E66,E72,E76,E80,E84,E90,E93)</f>
        <v>217713</v>
      </c>
      <c r="F44" s="309">
        <f>F45+F61+F72+F66+F76+F80+F84+F90+F93</f>
        <v>32263</v>
      </c>
      <c r="G44" s="119">
        <f t="shared" si="1"/>
        <v>-0.899</v>
      </c>
      <c r="H44" s="119">
        <f t="shared" si="2"/>
        <v>0.148</v>
      </c>
    </row>
    <row r="45" s="294" customFormat="1" ht="36" customHeight="1" spans="1:8">
      <c r="A45" s="293">
        <f t="shared" si="0"/>
        <v>5</v>
      </c>
      <c r="B45" s="305">
        <v>21208</v>
      </c>
      <c r="C45" s="325" t="s">
        <v>1334</v>
      </c>
      <c r="D45" s="313">
        <f t="shared" ref="D45:F45" si="3">SUM(D46:D60)</f>
        <v>258449</v>
      </c>
      <c r="E45" s="313">
        <f t="shared" si="3"/>
        <v>216632</v>
      </c>
      <c r="F45" s="313">
        <f t="shared" si="3"/>
        <v>31382</v>
      </c>
      <c r="G45" s="123">
        <f t="shared" si="1"/>
        <v>-0.879</v>
      </c>
      <c r="H45" s="123">
        <f t="shared" si="2"/>
        <v>0.145</v>
      </c>
    </row>
    <row r="46" s="294" customFormat="1" ht="36" customHeight="1" spans="1:8">
      <c r="A46" s="293">
        <f t="shared" si="0"/>
        <v>7</v>
      </c>
      <c r="B46" s="305">
        <v>2120801</v>
      </c>
      <c r="C46" s="432" t="s">
        <v>1335</v>
      </c>
      <c r="D46" s="313">
        <f>VLOOKUP(B46,'[113]L09'!$A$6:$C$276,3,FALSE)</f>
        <v>77752</v>
      </c>
      <c r="E46" s="313">
        <v>17370</v>
      </c>
      <c r="F46" s="313">
        <v>17370</v>
      </c>
      <c r="G46" s="123">
        <f t="shared" si="1"/>
        <v>-0.777</v>
      </c>
      <c r="H46" s="123">
        <f t="shared" si="2"/>
        <v>1</v>
      </c>
    </row>
    <row r="47" s="294" customFormat="1" ht="36" customHeight="1" spans="1:8">
      <c r="A47" s="293">
        <f t="shared" si="0"/>
        <v>7</v>
      </c>
      <c r="B47" s="305">
        <v>2120802</v>
      </c>
      <c r="C47" s="432" t="s">
        <v>1336</v>
      </c>
      <c r="D47" s="313">
        <f>VLOOKUP(B47,'[113]L09'!$A$6:$C$276,3,FALSE)</f>
        <v>0</v>
      </c>
      <c r="E47" s="313"/>
      <c r="F47" s="313">
        <v>0</v>
      </c>
      <c r="G47" s="119" t="str">
        <f t="shared" si="1"/>
        <v/>
      </c>
      <c r="H47" s="119" t="str">
        <f t="shared" si="2"/>
        <v/>
      </c>
    </row>
    <row r="48" s="293" customFormat="1" ht="36" customHeight="1" spans="1:8">
      <c r="A48" s="293">
        <f t="shared" si="0"/>
        <v>7</v>
      </c>
      <c r="B48" s="305">
        <v>2120803</v>
      </c>
      <c r="C48" s="432" t="s">
        <v>1337</v>
      </c>
      <c r="D48" s="313">
        <f>VLOOKUP(B48,'[113]L09'!$A$6:$C$276,3,FALSE)</f>
        <v>0</v>
      </c>
      <c r="E48" s="313"/>
      <c r="F48" s="313">
        <v>0</v>
      </c>
      <c r="G48" s="119" t="str">
        <f t="shared" si="1"/>
        <v/>
      </c>
      <c r="H48" s="119" t="str">
        <f t="shared" si="2"/>
        <v/>
      </c>
    </row>
    <row r="49" s="294" customFormat="1" ht="36" customHeight="1" spans="1:8">
      <c r="A49" s="293">
        <f t="shared" si="0"/>
        <v>7</v>
      </c>
      <c r="B49" s="305">
        <v>2120804</v>
      </c>
      <c r="C49" s="432" t="s">
        <v>1338</v>
      </c>
      <c r="D49" s="313">
        <f>VLOOKUP(B49,'[113]L09'!$A$6:$C$276,3,FALSE)</f>
        <v>0</v>
      </c>
      <c r="E49" s="313"/>
      <c r="F49" s="313">
        <v>346</v>
      </c>
      <c r="G49" s="119" t="str">
        <f t="shared" si="1"/>
        <v/>
      </c>
      <c r="H49" s="119" t="str">
        <f t="shared" si="2"/>
        <v/>
      </c>
    </row>
    <row r="50" s="294" customFormat="1" ht="36" customHeight="1" spans="1:8">
      <c r="A50" s="293">
        <f t="shared" si="0"/>
        <v>7</v>
      </c>
      <c r="B50" s="305">
        <v>2120805</v>
      </c>
      <c r="C50" s="432" t="s">
        <v>1339</v>
      </c>
      <c r="D50" s="313">
        <f>VLOOKUP(B50,'[113]L09'!$A$6:$C$276,3,FALSE)</f>
        <v>0</v>
      </c>
      <c r="E50" s="313"/>
      <c r="F50" s="313">
        <v>0</v>
      </c>
      <c r="G50" s="119" t="str">
        <f t="shared" si="1"/>
        <v/>
      </c>
      <c r="H50" s="119" t="str">
        <f t="shared" si="2"/>
        <v/>
      </c>
    </row>
    <row r="51" s="294" customFormat="1" ht="36" customHeight="1" spans="1:8">
      <c r="A51" s="293">
        <f t="shared" si="0"/>
        <v>7</v>
      </c>
      <c r="B51" s="305">
        <v>2120806</v>
      </c>
      <c r="C51" s="432" t="s">
        <v>1340</v>
      </c>
      <c r="D51" s="313">
        <f>VLOOKUP(B51,'[113]L09'!$A$6:$C$276,3,FALSE)</f>
        <v>0</v>
      </c>
      <c r="E51" s="313"/>
      <c r="F51" s="313">
        <v>0</v>
      </c>
      <c r="G51" s="119" t="str">
        <f t="shared" si="1"/>
        <v/>
      </c>
      <c r="H51" s="119" t="str">
        <f t="shared" si="2"/>
        <v/>
      </c>
    </row>
    <row r="52" s="294" customFormat="1" ht="36" customHeight="1" spans="1:8">
      <c r="A52" s="293">
        <f t="shared" si="0"/>
        <v>7</v>
      </c>
      <c r="B52" s="305">
        <v>2120807</v>
      </c>
      <c r="C52" s="432" t="s">
        <v>1341</v>
      </c>
      <c r="D52" s="313">
        <f>VLOOKUP(B52,'[113]L09'!$A$6:$C$276,3,FALSE)</f>
        <v>0</v>
      </c>
      <c r="E52" s="313"/>
      <c r="F52" s="313">
        <v>0</v>
      </c>
      <c r="G52" s="119" t="str">
        <f t="shared" si="1"/>
        <v/>
      </c>
      <c r="H52" s="119" t="str">
        <f t="shared" si="2"/>
        <v/>
      </c>
    </row>
    <row r="53" s="294" customFormat="1" ht="36" customHeight="1" spans="1:8">
      <c r="A53" s="293">
        <f t="shared" si="0"/>
        <v>7</v>
      </c>
      <c r="B53" s="305">
        <v>2120809</v>
      </c>
      <c r="C53" s="432" t="s">
        <v>1342</v>
      </c>
      <c r="D53" s="313">
        <f>VLOOKUP(B53,'[113]L09'!$A$6:$C$276,3,FALSE)</f>
        <v>0</v>
      </c>
      <c r="E53" s="313"/>
      <c r="F53" s="313">
        <v>0</v>
      </c>
      <c r="G53" s="119" t="str">
        <f t="shared" si="1"/>
        <v/>
      </c>
      <c r="H53" s="119" t="str">
        <f t="shared" si="2"/>
        <v/>
      </c>
    </row>
    <row r="54" s="294" customFormat="1" ht="36" customHeight="1" spans="1:8">
      <c r="A54" s="293">
        <f t="shared" si="0"/>
        <v>7</v>
      </c>
      <c r="B54" s="305">
        <v>2120810</v>
      </c>
      <c r="C54" s="432" t="s">
        <v>1343</v>
      </c>
      <c r="D54" s="313">
        <f>VLOOKUP(B54,'[113]L09'!$A$6:$C$276,3,FALSE)</f>
        <v>0</v>
      </c>
      <c r="E54" s="313"/>
      <c r="F54" s="313">
        <v>0</v>
      </c>
      <c r="G54" s="119" t="str">
        <f t="shared" si="1"/>
        <v/>
      </c>
      <c r="H54" s="119" t="str">
        <f t="shared" si="2"/>
        <v/>
      </c>
    </row>
    <row r="55" s="293" customFormat="1" ht="36" customHeight="1" spans="1:8">
      <c r="A55" s="293">
        <f t="shared" si="0"/>
        <v>7</v>
      </c>
      <c r="B55" s="305">
        <v>2120811</v>
      </c>
      <c r="C55" s="432" t="s">
        <v>1344</v>
      </c>
      <c r="D55" s="313">
        <f>VLOOKUP(B55,'[113]L09'!$A$6:$C$276,3,FALSE)</f>
        <v>0</v>
      </c>
      <c r="E55" s="313"/>
      <c r="F55" s="313">
        <v>0</v>
      </c>
      <c r="G55" s="119" t="str">
        <f t="shared" si="1"/>
        <v/>
      </c>
      <c r="H55" s="119" t="str">
        <f t="shared" si="2"/>
        <v/>
      </c>
    </row>
    <row r="56" s="293" customFormat="1" ht="36" customHeight="1" spans="1:8">
      <c r="A56" s="293">
        <f t="shared" si="0"/>
        <v>7</v>
      </c>
      <c r="B56" s="305">
        <v>2120813</v>
      </c>
      <c r="C56" s="432" t="s">
        <v>999</v>
      </c>
      <c r="D56" s="313">
        <f>VLOOKUP(B56,'[113]L09'!$A$6:$C$276,3,FALSE)</f>
        <v>0</v>
      </c>
      <c r="E56" s="313"/>
      <c r="F56" s="313">
        <v>0</v>
      </c>
      <c r="G56" s="119" t="str">
        <f t="shared" si="1"/>
        <v/>
      </c>
      <c r="H56" s="119" t="str">
        <f t="shared" si="2"/>
        <v/>
      </c>
    </row>
    <row r="57" s="294" customFormat="1" ht="36" customHeight="1" spans="1:8">
      <c r="A57" s="293">
        <f t="shared" si="0"/>
        <v>7</v>
      </c>
      <c r="B57" s="305">
        <v>2120814</v>
      </c>
      <c r="C57" s="432" t="s">
        <v>1345</v>
      </c>
      <c r="D57" s="313"/>
      <c r="E57" s="313"/>
      <c r="F57" s="313">
        <v>0</v>
      </c>
      <c r="G57" s="119" t="str">
        <f t="shared" si="1"/>
        <v/>
      </c>
      <c r="H57" s="119" t="str">
        <f t="shared" si="2"/>
        <v/>
      </c>
    </row>
    <row r="58" s="294" customFormat="1" ht="36" customHeight="1" spans="1:8">
      <c r="A58" s="293">
        <f t="shared" si="0"/>
        <v>7</v>
      </c>
      <c r="B58" s="305">
        <v>2120815</v>
      </c>
      <c r="C58" s="432" t="s">
        <v>1346</v>
      </c>
      <c r="D58" s="313"/>
      <c r="E58" s="313"/>
      <c r="F58" s="313">
        <v>14</v>
      </c>
      <c r="G58" s="119" t="str">
        <f t="shared" si="1"/>
        <v/>
      </c>
      <c r="H58" s="119" t="str">
        <f t="shared" si="2"/>
        <v/>
      </c>
    </row>
    <row r="59" s="294" customFormat="1" ht="36" customHeight="1" spans="1:8">
      <c r="A59" s="293">
        <f t="shared" si="0"/>
        <v>7</v>
      </c>
      <c r="B59" s="305">
        <v>2120816</v>
      </c>
      <c r="C59" s="432" t="s">
        <v>1347</v>
      </c>
      <c r="D59" s="313"/>
      <c r="E59" s="313"/>
      <c r="F59" s="313">
        <v>0</v>
      </c>
      <c r="G59" s="119" t="str">
        <f t="shared" si="1"/>
        <v/>
      </c>
      <c r="H59" s="119" t="str">
        <f t="shared" si="2"/>
        <v/>
      </c>
    </row>
    <row r="60" s="294" customFormat="1" ht="64" customHeight="1" spans="1:8">
      <c r="A60" s="293">
        <f t="shared" si="0"/>
        <v>7</v>
      </c>
      <c r="B60" s="305">
        <v>2120899</v>
      </c>
      <c r="C60" s="432" t="s">
        <v>1348</v>
      </c>
      <c r="D60" s="313">
        <f>VLOOKUP(B60,'[113]L09'!$A$6:$C$276,3,FALSE)</f>
        <v>180697</v>
      </c>
      <c r="E60" s="313">
        <v>199262</v>
      </c>
      <c r="F60" s="313">
        <f>3140+21737-11225</f>
        <v>13652</v>
      </c>
      <c r="G60" s="123">
        <f t="shared" si="1"/>
        <v>-0.924</v>
      </c>
      <c r="H60" s="123">
        <f t="shared" si="2"/>
        <v>0.069</v>
      </c>
    </row>
    <row r="61" s="294" customFormat="1" ht="36" customHeight="1" spans="1:8">
      <c r="A61" s="293">
        <f t="shared" si="0"/>
        <v>5</v>
      </c>
      <c r="B61" s="305">
        <v>21210</v>
      </c>
      <c r="C61" s="325" t="s">
        <v>1349</v>
      </c>
      <c r="D61" s="313">
        <f>SUM(D62:D64)</f>
        <v>0</v>
      </c>
      <c r="E61" s="313">
        <f>SUM(E62:E64)</f>
        <v>0</v>
      </c>
      <c r="F61" s="313">
        <v>0</v>
      </c>
      <c r="G61" s="119" t="str">
        <f t="shared" si="1"/>
        <v/>
      </c>
      <c r="H61" s="119" t="str">
        <f t="shared" si="2"/>
        <v/>
      </c>
    </row>
    <row r="62" s="293" customFormat="1" ht="36" customHeight="1" spans="1:8">
      <c r="A62" s="293">
        <f t="shared" si="0"/>
        <v>7</v>
      </c>
      <c r="B62" s="305">
        <v>2121001</v>
      </c>
      <c r="C62" s="432" t="s">
        <v>1335</v>
      </c>
      <c r="D62" s="313">
        <f>VLOOKUP(B62,'[113]L09'!$A$6:$C$276,3,FALSE)</f>
        <v>0</v>
      </c>
      <c r="E62" s="313"/>
      <c r="F62" s="313">
        <v>0</v>
      </c>
      <c r="G62" s="119" t="str">
        <f t="shared" si="1"/>
        <v/>
      </c>
      <c r="H62" s="119" t="str">
        <f t="shared" si="2"/>
        <v/>
      </c>
    </row>
    <row r="63" s="294" customFormat="1" ht="36" customHeight="1" spans="1:8">
      <c r="A63" s="293">
        <f t="shared" si="0"/>
        <v>7</v>
      </c>
      <c r="B63" s="305">
        <v>2121002</v>
      </c>
      <c r="C63" s="432" t="s">
        <v>1336</v>
      </c>
      <c r="D63" s="313">
        <f>VLOOKUP(B63,'[113]L09'!$A$6:$C$276,3,FALSE)</f>
        <v>0</v>
      </c>
      <c r="E63" s="313"/>
      <c r="F63" s="313">
        <v>0</v>
      </c>
      <c r="G63" s="119" t="str">
        <f t="shared" si="1"/>
        <v/>
      </c>
      <c r="H63" s="119" t="str">
        <f t="shared" si="2"/>
        <v/>
      </c>
    </row>
    <row r="64" s="294" customFormat="1" ht="36" customHeight="1" spans="1:8">
      <c r="A64" s="293">
        <f t="shared" si="0"/>
        <v>7</v>
      </c>
      <c r="B64" s="305">
        <v>2121099</v>
      </c>
      <c r="C64" s="432" t="s">
        <v>1350</v>
      </c>
      <c r="D64" s="313">
        <f>VLOOKUP(B64,'[113]L09'!$A$6:$C$276,3,FALSE)</f>
        <v>0</v>
      </c>
      <c r="E64" s="313"/>
      <c r="F64" s="313">
        <v>0</v>
      </c>
      <c r="G64" s="119" t="str">
        <f t="shared" si="1"/>
        <v/>
      </c>
      <c r="H64" s="119" t="str">
        <f t="shared" si="2"/>
        <v/>
      </c>
    </row>
    <row r="65" s="294" customFormat="1" ht="36" customHeight="1" spans="1:8">
      <c r="A65" s="293">
        <f t="shared" si="0"/>
        <v>5</v>
      </c>
      <c r="B65" s="305">
        <v>21211</v>
      </c>
      <c r="C65" s="325" t="s">
        <v>1351</v>
      </c>
      <c r="D65" s="313"/>
      <c r="E65" s="313"/>
      <c r="F65" s="313"/>
      <c r="G65" s="119" t="str">
        <f t="shared" si="1"/>
        <v/>
      </c>
      <c r="H65" s="119" t="str">
        <f t="shared" si="2"/>
        <v/>
      </c>
    </row>
    <row r="66" s="294" customFormat="1" ht="36" customHeight="1" spans="1:8">
      <c r="A66" s="293">
        <f t="shared" si="0"/>
        <v>5</v>
      </c>
      <c r="B66" s="305">
        <v>21213</v>
      </c>
      <c r="C66" s="325" t="s">
        <v>1352</v>
      </c>
      <c r="D66" s="313">
        <f>SUM(D67:D71)</f>
        <v>0</v>
      </c>
      <c r="E66" s="313">
        <f>SUM(E67:E71)</f>
        <v>0</v>
      </c>
      <c r="F66" s="313">
        <v>0</v>
      </c>
      <c r="G66" s="119" t="str">
        <f t="shared" si="1"/>
        <v/>
      </c>
      <c r="H66" s="119" t="str">
        <f t="shared" si="2"/>
        <v/>
      </c>
    </row>
    <row r="67" s="293" customFormat="1" ht="36" customHeight="1" spans="1:8">
      <c r="A67" s="293">
        <f t="shared" si="0"/>
        <v>7</v>
      </c>
      <c r="B67" s="305">
        <v>2121301</v>
      </c>
      <c r="C67" s="432" t="s">
        <v>1353</v>
      </c>
      <c r="D67" s="313">
        <f>VLOOKUP(B67,'[113]L09'!$A$6:$C$276,3,FALSE)</f>
        <v>0</v>
      </c>
      <c r="E67" s="313"/>
      <c r="F67" s="313">
        <v>0</v>
      </c>
      <c r="G67" s="119" t="str">
        <f t="shared" si="1"/>
        <v/>
      </c>
      <c r="H67" s="119" t="str">
        <f t="shared" si="2"/>
        <v/>
      </c>
    </row>
    <row r="68" s="294" customFormat="1" ht="36" customHeight="1" spans="1:8">
      <c r="A68" s="293">
        <f t="shared" si="0"/>
        <v>7</v>
      </c>
      <c r="B68" s="305">
        <v>2121302</v>
      </c>
      <c r="C68" s="432" t="s">
        <v>1354</v>
      </c>
      <c r="D68" s="313">
        <f>VLOOKUP(B68,'[113]L09'!$A$6:$C$276,3,FALSE)</f>
        <v>0</v>
      </c>
      <c r="E68" s="313"/>
      <c r="F68" s="313">
        <v>0</v>
      </c>
      <c r="G68" s="119" t="str">
        <f t="shared" si="1"/>
        <v/>
      </c>
      <c r="H68" s="119" t="str">
        <f t="shared" si="2"/>
        <v/>
      </c>
    </row>
    <row r="69" s="294" customFormat="1" ht="36" customHeight="1" spans="1:8">
      <c r="A69" s="293">
        <f t="shared" ref="A69:A132" si="4">LEN(B69)</f>
        <v>7</v>
      </c>
      <c r="B69" s="305">
        <v>2121303</v>
      </c>
      <c r="C69" s="432" t="s">
        <v>1355</v>
      </c>
      <c r="D69" s="313">
        <f>VLOOKUP(B69,'[113]L09'!$A$6:$C$276,3,FALSE)</f>
        <v>0</v>
      </c>
      <c r="E69" s="313"/>
      <c r="F69" s="313">
        <v>0</v>
      </c>
      <c r="G69" s="119" t="str">
        <f t="shared" ref="G69:G132" si="5">IF(D69&gt;0,F69/D69-1,"")</f>
        <v/>
      </c>
      <c r="H69" s="119" t="str">
        <f t="shared" ref="H69:H132" si="6">IF(E69&gt;0,F69/E69,"")</f>
        <v/>
      </c>
    </row>
    <row r="70" s="294" customFormat="1" ht="36" customHeight="1" spans="1:8">
      <c r="A70" s="293">
        <f t="shared" si="4"/>
        <v>7</v>
      </c>
      <c r="B70" s="305">
        <v>2121304</v>
      </c>
      <c r="C70" s="432" t="s">
        <v>1356</v>
      </c>
      <c r="D70" s="313">
        <f>VLOOKUP(B70,'[113]L09'!$A$6:$C$276,3,FALSE)</f>
        <v>0</v>
      </c>
      <c r="E70" s="313"/>
      <c r="F70" s="313">
        <v>0</v>
      </c>
      <c r="G70" s="119" t="str">
        <f t="shared" si="5"/>
        <v/>
      </c>
      <c r="H70" s="119" t="str">
        <f t="shared" si="6"/>
        <v/>
      </c>
    </row>
    <row r="71" s="294" customFormat="1" ht="36" customHeight="1" spans="1:8">
      <c r="A71" s="293">
        <f t="shared" si="4"/>
        <v>7</v>
      </c>
      <c r="B71" s="305">
        <v>2121399</v>
      </c>
      <c r="C71" s="432" t="s">
        <v>1357</v>
      </c>
      <c r="D71" s="313">
        <f>VLOOKUP(B71,'[113]L09'!$A$6:$C$276,3,FALSE)</f>
        <v>0</v>
      </c>
      <c r="E71" s="313"/>
      <c r="F71" s="313">
        <v>0</v>
      </c>
      <c r="G71" s="119" t="str">
        <f t="shared" si="5"/>
        <v/>
      </c>
      <c r="H71" s="119" t="str">
        <f t="shared" si="6"/>
        <v/>
      </c>
    </row>
    <row r="72" s="293" customFormat="1" ht="36" customHeight="1" spans="1:8">
      <c r="A72" s="293">
        <f t="shared" si="4"/>
        <v>5</v>
      </c>
      <c r="B72" s="305">
        <v>21214</v>
      </c>
      <c r="C72" s="325" t="s">
        <v>1358</v>
      </c>
      <c r="D72" s="313">
        <f>SUM(D73:D75)</f>
        <v>265</v>
      </c>
      <c r="E72" s="313">
        <f>SUM(E73:E75)</f>
        <v>1081</v>
      </c>
      <c r="F72" s="313">
        <v>881</v>
      </c>
      <c r="G72" s="123">
        <f t="shared" si="5"/>
        <v>2.325</v>
      </c>
      <c r="H72" s="123">
        <f t="shared" si="6"/>
        <v>0.815</v>
      </c>
    </row>
    <row r="73" s="294" customFormat="1" ht="36" customHeight="1" spans="1:8">
      <c r="A73" s="293">
        <f t="shared" si="4"/>
        <v>7</v>
      </c>
      <c r="B73" s="305">
        <v>2121401</v>
      </c>
      <c r="C73" s="432" t="s">
        <v>1359</v>
      </c>
      <c r="D73" s="313">
        <f>VLOOKUP(B73,'[113]L09'!$A$6:$C$276,3,FALSE)</f>
        <v>265</v>
      </c>
      <c r="E73" s="313">
        <v>1081</v>
      </c>
      <c r="F73" s="313">
        <v>881</v>
      </c>
      <c r="G73" s="123">
        <f t="shared" si="5"/>
        <v>2.325</v>
      </c>
      <c r="H73" s="123">
        <f t="shared" si="6"/>
        <v>0.815</v>
      </c>
    </row>
    <row r="74" s="294" customFormat="1" ht="36" customHeight="1" spans="1:8">
      <c r="A74" s="293">
        <f t="shared" si="4"/>
        <v>7</v>
      </c>
      <c r="B74" s="305">
        <v>2121402</v>
      </c>
      <c r="C74" s="432" t="s">
        <v>1360</v>
      </c>
      <c r="D74" s="313">
        <f>VLOOKUP(B74,'[113]L09'!$A$6:$C$276,3,FALSE)</f>
        <v>0</v>
      </c>
      <c r="E74" s="313"/>
      <c r="F74" s="313">
        <v>0</v>
      </c>
      <c r="G74" s="119" t="str">
        <f t="shared" si="5"/>
        <v/>
      </c>
      <c r="H74" s="119" t="str">
        <f t="shared" si="6"/>
        <v/>
      </c>
    </row>
    <row r="75" s="294" customFormat="1" ht="36" customHeight="1" spans="1:8">
      <c r="A75" s="293">
        <f t="shared" si="4"/>
        <v>7</v>
      </c>
      <c r="B75" s="305">
        <v>2121499</v>
      </c>
      <c r="C75" s="432" t="s">
        <v>1361</v>
      </c>
      <c r="D75" s="313">
        <f>VLOOKUP(B75,'[113]L09'!$A$6:$C$276,3,FALSE)</f>
        <v>0</v>
      </c>
      <c r="E75" s="313"/>
      <c r="F75" s="313">
        <v>0</v>
      </c>
      <c r="G75" s="119" t="str">
        <f t="shared" si="5"/>
        <v/>
      </c>
      <c r="H75" s="119" t="str">
        <f t="shared" si="6"/>
        <v/>
      </c>
    </row>
    <row r="76" s="294" customFormat="1" ht="36" customHeight="1" spans="1:8">
      <c r="A76" s="293">
        <f t="shared" si="4"/>
        <v>5</v>
      </c>
      <c r="B76" s="305">
        <v>21215</v>
      </c>
      <c r="C76" s="325" t="s">
        <v>1362</v>
      </c>
      <c r="D76" s="313">
        <f>SUM(D77:D79)</f>
        <v>0</v>
      </c>
      <c r="E76" s="313">
        <f>SUM(E77:E79)</f>
        <v>0</v>
      </c>
      <c r="F76" s="313">
        <v>0</v>
      </c>
      <c r="G76" s="119" t="str">
        <f t="shared" si="5"/>
        <v/>
      </c>
      <c r="H76" s="119" t="str">
        <f t="shared" si="6"/>
        <v/>
      </c>
    </row>
    <row r="77" s="293" customFormat="1" ht="36" customHeight="1" spans="1:8">
      <c r="A77" s="293">
        <f t="shared" si="4"/>
        <v>7</v>
      </c>
      <c r="B77" s="305">
        <v>2121501</v>
      </c>
      <c r="C77" s="432" t="s">
        <v>1335</v>
      </c>
      <c r="D77" s="313">
        <f>VLOOKUP(B77,'[113]L09'!$A$6:$C$276,3,FALSE)</f>
        <v>0</v>
      </c>
      <c r="E77" s="313"/>
      <c r="F77" s="313">
        <v>0</v>
      </c>
      <c r="G77" s="119" t="str">
        <f t="shared" si="5"/>
        <v/>
      </c>
      <c r="H77" s="119" t="str">
        <f t="shared" si="6"/>
        <v/>
      </c>
    </row>
    <row r="78" s="293" customFormat="1" ht="36" customHeight="1" spans="1:8">
      <c r="A78" s="293">
        <f t="shared" si="4"/>
        <v>7</v>
      </c>
      <c r="B78" s="305">
        <v>2121502</v>
      </c>
      <c r="C78" s="432" t="s">
        <v>1336</v>
      </c>
      <c r="D78" s="313">
        <f>VLOOKUP(B78,'[113]L09'!$A$6:$C$276,3,FALSE)</f>
        <v>0</v>
      </c>
      <c r="E78" s="313"/>
      <c r="F78" s="313">
        <v>0</v>
      </c>
      <c r="G78" s="119" t="str">
        <f t="shared" si="5"/>
        <v/>
      </c>
      <c r="H78" s="119" t="str">
        <f t="shared" si="6"/>
        <v/>
      </c>
    </row>
    <row r="79" s="294" customFormat="1" ht="64" customHeight="1" spans="1:8">
      <c r="A79" s="293">
        <f t="shared" si="4"/>
        <v>7</v>
      </c>
      <c r="B79" s="305">
        <v>2121599</v>
      </c>
      <c r="C79" s="432" t="s">
        <v>1363</v>
      </c>
      <c r="D79" s="313">
        <f>VLOOKUP(B79,'[113]L09'!$A$6:$C$276,3,FALSE)</f>
        <v>0</v>
      </c>
      <c r="E79" s="313"/>
      <c r="F79" s="313">
        <v>0</v>
      </c>
      <c r="G79" s="123" t="str">
        <f t="shared" si="5"/>
        <v/>
      </c>
      <c r="H79" s="119" t="str">
        <f t="shared" si="6"/>
        <v/>
      </c>
    </row>
    <row r="80" s="294" customFormat="1" ht="36" customHeight="1" spans="1:8">
      <c r="A80" s="293">
        <f t="shared" si="4"/>
        <v>5</v>
      </c>
      <c r="B80" s="305">
        <v>21216</v>
      </c>
      <c r="C80" s="325" t="s">
        <v>1364</v>
      </c>
      <c r="D80" s="313">
        <f>SUM(D81:D83)</f>
        <v>60000</v>
      </c>
      <c r="E80" s="313">
        <f>SUM(E81:E83)</f>
        <v>0</v>
      </c>
      <c r="F80" s="313">
        <v>0</v>
      </c>
      <c r="G80" s="123">
        <f t="shared" si="5"/>
        <v>-1</v>
      </c>
      <c r="H80" s="119" t="str">
        <f t="shared" si="6"/>
        <v/>
      </c>
    </row>
    <row r="81" s="294" customFormat="1" ht="36" customHeight="1" spans="1:8">
      <c r="A81" s="293">
        <f t="shared" si="4"/>
        <v>7</v>
      </c>
      <c r="B81" s="305">
        <v>2121601</v>
      </c>
      <c r="C81" s="432" t="s">
        <v>1335</v>
      </c>
      <c r="D81" s="313">
        <f>VLOOKUP(B81,'[113]L09'!$A$6:$C$276,3,FALSE)</f>
        <v>0</v>
      </c>
      <c r="E81" s="313"/>
      <c r="F81" s="313">
        <v>0</v>
      </c>
      <c r="G81" s="123" t="str">
        <f t="shared" si="5"/>
        <v/>
      </c>
      <c r="H81" s="119" t="str">
        <f t="shared" si="6"/>
        <v/>
      </c>
    </row>
    <row r="82" s="294" customFormat="1" ht="36" customHeight="1" spans="1:8">
      <c r="A82" s="293">
        <f t="shared" si="4"/>
        <v>7</v>
      </c>
      <c r="B82" s="305">
        <v>2121602</v>
      </c>
      <c r="C82" s="432" t="s">
        <v>1336</v>
      </c>
      <c r="D82" s="313">
        <f>VLOOKUP(B82,'[113]L09'!$A$6:$C$276,3,FALSE)</f>
        <v>0</v>
      </c>
      <c r="E82" s="313"/>
      <c r="F82" s="313">
        <v>0</v>
      </c>
      <c r="G82" s="123" t="str">
        <f t="shared" si="5"/>
        <v/>
      </c>
      <c r="H82" s="119" t="str">
        <f t="shared" si="6"/>
        <v/>
      </c>
    </row>
    <row r="83" s="293" customFormat="1" ht="64" customHeight="1" spans="1:8">
      <c r="A83" s="293">
        <f t="shared" si="4"/>
        <v>7</v>
      </c>
      <c r="B83" s="305">
        <v>2121699</v>
      </c>
      <c r="C83" s="432" t="s">
        <v>1365</v>
      </c>
      <c r="D83" s="313">
        <f>VLOOKUP(B83,'[113]L09'!$A$6:$C$276,3,FALSE)</f>
        <v>60000</v>
      </c>
      <c r="E83" s="313"/>
      <c r="F83" s="313">
        <v>0</v>
      </c>
      <c r="G83" s="123">
        <f t="shared" si="5"/>
        <v>-1</v>
      </c>
      <c r="H83" s="119" t="str">
        <f t="shared" si="6"/>
        <v/>
      </c>
    </row>
    <row r="84" s="294" customFormat="1" ht="64" customHeight="1" spans="1:8">
      <c r="A84" s="293">
        <f t="shared" si="4"/>
        <v>5</v>
      </c>
      <c r="B84" s="305">
        <v>21217</v>
      </c>
      <c r="C84" s="325" t="s">
        <v>1366</v>
      </c>
      <c r="D84" s="313">
        <f>SUM(D85:D89)</f>
        <v>0</v>
      </c>
      <c r="E84" s="313">
        <f>SUM(E85:E89)</f>
        <v>0</v>
      </c>
      <c r="F84" s="313">
        <v>0</v>
      </c>
      <c r="G84" s="119" t="str">
        <f t="shared" si="5"/>
        <v/>
      </c>
      <c r="H84" s="119" t="str">
        <f t="shared" si="6"/>
        <v/>
      </c>
    </row>
    <row r="85" s="294" customFormat="1" ht="36" customHeight="1" spans="1:8">
      <c r="A85" s="293">
        <f t="shared" si="4"/>
        <v>7</v>
      </c>
      <c r="B85" s="305">
        <v>2121701</v>
      </c>
      <c r="C85" s="432" t="s">
        <v>1353</v>
      </c>
      <c r="D85" s="313">
        <f>VLOOKUP(B85,'[113]L09'!$A$6:$C$276,3,FALSE)</f>
        <v>0</v>
      </c>
      <c r="E85" s="313"/>
      <c r="F85" s="313">
        <v>0</v>
      </c>
      <c r="G85" s="119" t="str">
        <f t="shared" si="5"/>
        <v/>
      </c>
      <c r="H85" s="119" t="str">
        <f t="shared" si="6"/>
        <v/>
      </c>
    </row>
    <row r="86" s="294" customFormat="1" ht="36" customHeight="1" spans="1:8">
      <c r="A86" s="293">
        <f t="shared" si="4"/>
        <v>7</v>
      </c>
      <c r="B86" s="305">
        <v>2121702</v>
      </c>
      <c r="C86" s="432" t="s">
        <v>1354</v>
      </c>
      <c r="D86" s="313">
        <f>VLOOKUP(B86,'[113]L09'!$A$6:$C$276,3,FALSE)</f>
        <v>0</v>
      </c>
      <c r="E86" s="313"/>
      <c r="F86" s="313">
        <v>0</v>
      </c>
      <c r="G86" s="119" t="str">
        <f t="shared" si="5"/>
        <v/>
      </c>
      <c r="H86" s="119" t="str">
        <f t="shared" si="6"/>
        <v/>
      </c>
    </row>
    <row r="87" s="294" customFormat="1" ht="36" customHeight="1" spans="1:8">
      <c r="A87" s="293">
        <f t="shared" si="4"/>
        <v>7</v>
      </c>
      <c r="B87" s="305">
        <v>2121703</v>
      </c>
      <c r="C87" s="432" t="s">
        <v>1355</v>
      </c>
      <c r="D87" s="313">
        <f>VLOOKUP(B87,'[113]L09'!$A$6:$C$276,3,FALSE)</f>
        <v>0</v>
      </c>
      <c r="E87" s="313"/>
      <c r="F87" s="313">
        <v>0</v>
      </c>
      <c r="G87" s="119" t="str">
        <f t="shared" si="5"/>
        <v/>
      </c>
      <c r="H87" s="119" t="str">
        <f t="shared" si="6"/>
        <v/>
      </c>
    </row>
    <row r="88" s="293" customFormat="1" ht="36" customHeight="1" spans="1:8">
      <c r="A88" s="293">
        <f t="shared" si="4"/>
        <v>7</v>
      </c>
      <c r="B88" s="305">
        <v>2121704</v>
      </c>
      <c r="C88" s="432" t="s">
        <v>1356</v>
      </c>
      <c r="D88" s="313">
        <f>VLOOKUP(B88,'[113]L09'!$A$6:$C$276,3,FALSE)</f>
        <v>0</v>
      </c>
      <c r="E88" s="313"/>
      <c r="F88" s="313">
        <v>0</v>
      </c>
      <c r="G88" s="119" t="str">
        <f t="shared" si="5"/>
        <v/>
      </c>
      <c r="H88" s="119" t="str">
        <f t="shared" si="6"/>
        <v/>
      </c>
    </row>
    <row r="89" s="294" customFormat="1" ht="64" customHeight="1" spans="1:8">
      <c r="A89" s="293">
        <f t="shared" si="4"/>
        <v>7</v>
      </c>
      <c r="B89" s="305">
        <v>2121799</v>
      </c>
      <c r="C89" s="432" t="s">
        <v>1367</v>
      </c>
      <c r="D89" s="313">
        <f>VLOOKUP(B89,'[113]L09'!$A$6:$C$276,3,FALSE)</f>
        <v>0</v>
      </c>
      <c r="E89" s="313"/>
      <c r="F89" s="313">
        <v>0</v>
      </c>
      <c r="G89" s="119" t="str">
        <f t="shared" si="5"/>
        <v/>
      </c>
      <c r="H89" s="119" t="str">
        <f t="shared" si="6"/>
        <v/>
      </c>
    </row>
    <row r="90" s="294" customFormat="1" ht="36" customHeight="1" spans="1:8">
      <c r="A90" s="293">
        <f t="shared" si="4"/>
        <v>5</v>
      </c>
      <c r="B90" s="305">
        <v>21218</v>
      </c>
      <c r="C90" s="325" t="s">
        <v>1368</v>
      </c>
      <c r="D90" s="313">
        <f>SUM(D91:D92)</f>
        <v>0</v>
      </c>
      <c r="E90" s="313">
        <f>SUM(E91:E92)</f>
        <v>0</v>
      </c>
      <c r="F90" s="313">
        <v>0</v>
      </c>
      <c r="G90" s="119" t="str">
        <f t="shared" si="5"/>
        <v/>
      </c>
      <c r="H90" s="119" t="str">
        <f t="shared" si="6"/>
        <v/>
      </c>
    </row>
    <row r="91" s="294" customFormat="1" ht="36" customHeight="1" spans="1:8">
      <c r="A91" s="293">
        <f t="shared" si="4"/>
        <v>7</v>
      </c>
      <c r="B91" s="305">
        <v>2121801</v>
      </c>
      <c r="C91" s="432" t="s">
        <v>1359</v>
      </c>
      <c r="D91" s="313">
        <f>VLOOKUP(B91,'[113]L09'!$A$6:$C$276,3,FALSE)</f>
        <v>0</v>
      </c>
      <c r="E91" s="313"/>
      <c r="F91" s="313">
        <v>0</v>
      </c>
      <c r="G91" s="119" t="str">
        <f t="shared" si="5"/>
        <v/>
      </c>
      <c r="H91" s="119" t="str">
        <f t="shared" si="6"/>
        <v/>
      </c>
    </row>
    <row r="92" s="294" customFormat="1" ht="64" customHeight="1" spans="1:8">
      <c r="A92" s="293">
        <f t="shared" si="4"/>
        <v>7</v>
      </c>
      <c r="B92" s="305">
        <v>2121899</v>
      </c>
      <c r="C92" s="432" t="s">
        <v>1369</v>
      </c>
      <c r="D92" s="313">
        <f>VLOOKUP(B92,'[113]L09'!$A$6:$C$276,3,FALSE)</f>
        <v>0</v>
      </c>
      <c r="E92" s="313"/>
      <c r="F92" s="313">
        <v>0</v>
      </c>
      <c r="G92" s="119" t="str">
        <f t="shared" si="5"/>
        <v/>
      </c>
      <c r="H92" s="119" t="str">
        <f t="shared" si="6"/>
        <v/>
      </c>
    </row>
    <row r="93" s="293" customFormat="1" ht="64" customHeight="1" spans="1:8">
      <c r="A93" s="293">
        <f t="shared" si="4"/>
        <v>5</v>
      </c>
      <c r="B93" s="305">
        <v>21219</v>
      </c>
      <c r="C93" s="325" t="s">
        <v>1370</v>
      </c>
      <c r="D93" s="313">
        <f>SUM(D94:D101)</f>
        <v>0</v>
      </c>
      <c r="E93" s="313">
        <f>SUM(E94:E101)</f>
        <v>0</v>
      </c>
      <c r="F93" s="313">
        <v>0</v>
      </c>
      <c r="G93" s="119" t="str">
        <f t="shared" si="5"/>
        <v/>
      </c>
      <c r="H93" s="119" t="str">
        <f t="shared" si="6"/>
        <v/>
      </c>
    </row>
    <row r="94" s="294" customFormat="1" ht="36" customHeight="1" spans="1:8">
      <c r="A94" s="293">
        <f t="shared" si="4"/>
        <v>7</v>
      </c>
      <c r="B94" s="305">
        <v>2121901</v>
      </c>
      <c r="C94" s="432" t="s">
        <v>1335</v>
      </c>
      <c r="D94" s="313">
        <f>VLOOKUP(B94,'[113]L09'!$A$6:$C$276,3,FALSE)</f>
        <v>0</v>
      </c>
      <c r="E94" s="313"/>
      <c r="F94" s="313">
        <v>0</v>
      </c>
      <c r="G94" s="119" t="str">
        <f t="shared" si="5"/>
        <v/>
      </c>
      <c r="H94" s="119" t="str">
        <f t="shared" si="6"/>
        <v/>
      </c>
    </row>
    <row r="95" s="294" customFormat="1" ht="36" customHeight="1" spans="1:8">
      <c r="A95" s="293">
        <f t="shared" si="4"/>
        <v>7</v>
      </c>
      <c r="B95" s="305">
        <v>2121902</v>
      </c>
      <c r="C95" s="432" t="s">
        <v>1336</v>
      </c>
      <c r="D95" s="313">
        <f>VLOOKUP(B95,'[113]L09'!$A$6:$C$276,3,FALSE)</f>
        <v>0</v>
      </c>
      <c r="E95" s="313"/>
      <c r="F95" s="313">
        <v>0</v>
      </c>
      <c r="G95" s="119" t="str">
        <f t="shared" si="5"/>
        <v/>
      </c>
      <c r="H95" s="119" t="str">
        <f t="shared" si="6"/>
        <v/>
      </c>
    </row>
    <row r="96" s="294" customFormat="1" ht="36" customHeight="1" spans="1:8">
      <c r="A96" s="293">
        <f t="shared" si="4"/>
        <v>7</v>
      </c>
      <c r="B96" s="305">
        <v>2121903</v>
      </c>
      <c r="C96" s="432" t="s">
        <v>1337</v>
      </c>
      <c r="D96" s="313">
        <f>VLOOKUP(B96,'[113]L09'!$A$6:$C$276,3,FALSE)</f>
        <v>0</v>
      </c>
      <c r="E96" s="313"/>
      <c r="F96" s="313">
        <v>0</v>
      </c>
      <c r="G96" s="119" t="str">
        <f t="shared" si="5"/>
        <v/>
      </c>
      <c r="H96" s="119" t="str">
        <f t="shared" si="6"/>
        <v/>
      </c>
    </row>
    <row r="97" s="294" customFormat="1" ht="36" customHeight="1" spans="1:8">
      <c r="A97" s="293">
        <f t="shared" si="4"/>
        <v>7</v>
      </c>
      <c r="B97" s="305">
        <v>2121904</v>
      </c>
      <c r="C97" s="432" t="s">
        <v>1338</v>
      </c>
      <c r="D97" s="313">
        <f>VLOOKUP(B97,'[113]L09'!$A$6:$C$276,3,FALSE)</f>
        <v>0</v>
      </c>
      <c r="E97" s="313"/>
      <c r="F97" s="313">
        <v>0</v>
      </c>
      <c r="G97" s="119" t="str">
        <f t="shared" si="5"/>
        <v/>
      </c>
      <c r="H97" s="119" t="str">
        <f t="shared" si="6"/>
        <v/>
      </c>
    </row>
    <row r="98" s="294" customFormat="1" ht="36" customHeight="1" spans="1:8">
      <c r="A98" s="293">
        <f t="shared" si="4"/>
        <v>7</v>
      </c>
      <c r="B98" s="305">
        <v>2121905</v>
      </c>
      <c r="C98" s="432" t="s">
        <v>1341</v>
      </c>
      <c r="D98" s="313">
        <f>VLOOKUP(B98,'[113]L09'!$A$6:$C$276,3,FALSE)</f>
        <v>0</v>
      </c>
      <c r="E98" s="313"/>
      <c r="F98" s="313">
        <v>0</v>
      </c>
      <c r="G98" s="119" t="str">
        <f t="shared" si="5"/>
        <v/>
      </c>
      <c r="H98" s="119" t="str">
        <f t="shared" si="6"/>
        <v/>
      </c>
    </row>
    <row r="99" s="294" customFormat="1" ht="36" customHeight="1" spans="1:8">
      <c r="A99" s="293">
        <f t="shared" si="4"/>
        <v>7</v>
      </c>
      <c r="B99" s="305">
        <v>2121906</v>
      </c>
      <c r="C99" s="432" t="s">
        <v>1343</v>
      </c>
      <c r="D99" s="313">
        <f>VLOOKUP(B99,'[113]L09'!$A$6:$C$276,3,FALSE)</f>
        <v>0</v>
      </c>
      <c r="E99" s="313"/>
      <c r="F99" s="313">
        <v>0</v>
      </c>
      <c r="G99" s="119" t="str">
        <f t="shared" si="5"/>
        <v/>
      </c>
      <c r="H99" s="119" t="str">
        <f t="shared" si="6"/>
        <v/>
      </c>
    </row>
    <row r="100" s="294" customFormat="1" ht="36" customHeight="1" spans="1:8">
      <c r="A100" s="293">
        <f t="shared" si="4"/>
        <v>7</v>
      </c>
      <c r="B100" s="305">
        <v>2121907</v>
      </c>
      <c r="C100" s="432" t="s">
        <v>1344</v>
      </c>
      <c r="D100" s="313">
        <f>VLOOKUP(B100,'[113]L09'!$A$6:$C$276,3,FALSE)</f>
        <v>0</v>
      </c>
      <c r="E100" s="313"/>
      <c r="F100" s="313">
        <v>0</v>
      </c>
      <c r="G100" s="119" t="str">
        <f t="shared" si="5"/>
        <v/>
      </c>
      <c r="H100" s="119" t="str">
        <f t="shared" si="6"/>
        <v/>
      </c>
    </row>
    <row r="101" s="294" customFormat="1" ht="64" customHeight="1" spans="1:8">
      <c r="A101" s="293">
        <f t="shared" si="4"/>
        <v>7</v>
      </c>
      <c r="B101" s="305">
        <v>2121999</v>
      </c>
      <c r="C101" s="432" t="s">
        <v>1371</v>
      </c>
      <c r="D101" s="313">
        <f>VLOOKUP(B101,'[113]L09'!$A$6:$C$276,3,FALSE)</f>
        <v>0</v>
      </c>
      <c r="E101" s="313"/>
      <c r="F101" s="313">
        <v>0</v>
      </c>
      <c r="G101" s="119" t="str">
        <f t="shared" si="5"/>
        <v/>
      </c>
      <c r="H101" s="119" t="str">
        <f t="shared" si="6"/>
        <v/>
      </c>
    </row>
    <row r="102" s="293" customFormat="1" ht="36" customHeight="1" spans="1:8">
      <c r="A102" s="293">
        <f t="shared" si="4"/>
        <v>3</v>
      </c>
      <c r="B102" s="308">
        <v>213</v>
      </c>
      <c r="C102" s="302" t="s">
        <v>1372</v>
      </c>
      <c r="D102" s="309">
        <f>SUM(D103,D108,D113,D118,D121)</f>
        <v>198</v>
      </c>
      <c r="E102" s="309">
        <f>SUM(E103,E108,E113,E118,E121)</f>
        <v>198</v>
      </c>
      <c r="F102" s="309">
        <v>191</v>
      </c>
      <c r="G102" s="119">
        <f t="shared" si="5"/>
        <v>-0.035</v>
      </c>
      <c r="H102" s="119">
        <f t="shared" si="6"/>
        <v>0.965</v>
      </c>
    </row>
    <row r="103" s="294" customFormat="1" ht="36" customHeight="1" spans="1:8">
      <c r="A103" s="293">
        <f t="shared" si="4"/>
        <v>5</v>
      </c>
      <c r="B103" s="305">
        <v>21366</v>
      </c>
      <c r="C103" s="325" t="s">
        <v>1373</v>
      </c>
      <c r="D103" s="313">
        <f>SUM(D104:D107)</f>
        <v>198</v>
      </c>
      <c r="E103" s="313">
        <f>SUM(E104:E107)</f>
        <v>198</v>
      </c>
      <c r="F103" s="313">
        <v>191</v>
      </c>
      <c r="G103" s="123">
        <f t="shared" si="5"/>
        <v>-0.035</v>
      </c>
      <c r="H103" s="123">
        <f t="shared" si="6"/>
        <v>0.965</v>
      </c>
    </row>
    <row r="104" s="294" customFormat="1" ht="36" customHeight="1" spans="1:8">
      <c r="A104" s="293">
        <f t="shared" si="4"/>
        <v>7</v>
      </c>
      <c r="B104" s="305">
        <v>2136601</v>
      </c>
      <c r="C104" s="432" t="s">
        <v>1316</v>
      </c>
      <c r="D104" s="313">
        <f>VLOOKUP(B104,'[113]L09'!$A$6:$C$276,3,FALSE)</f>
        <v>0</v>
      </c>
      <c r="E104" s="313"/>
      <c r="F104" s="313">
        <v>0</v>
      </c>
      <c r="G104" s="123" t="str">
        <f t="shared" si="5"/>
        <v/>
      </c>
      <c r="H104" s="123" t="str">
        <f t="shared" si="6"/>
        <v/>
      </c>
    </row>
    <row r="105" s="294" customFormat="1" ht="36" customHeight="1" spans="1:8">
      <c r="A105" s="293">
        <f t="shared" si="4"/>
        <v>7</v>
      </c>
      <c r="B105" s="305">
        <v>2136602</v>
      </c>
      <c r="C105" s="432" t="s">
        <v>1374</v>
      </c>
      <c r="D105" s="313">
        <f>VLOOKUP(B105,'[113]L09'!$A$6:$C$276,3,FALSE)</f>
        <v>0</v>
      </c>
      <c r="E105" s="313"/>
      <c r="F105" s="313">
        <v>0</v>
      </c>
      <c r="G105" s="123" t="str">
        <f t="shared" si="5"/>
        <v/>
      </c>
      <c r="H105" s="123" t="str">
        <f t="shared" si="6"/>
        <v/>
      </c>
    </row>
    <row r="106" s="294" customFormat="1" ht="36" customHeight="1" spans="1:8">
      <c r="A106" s="293">
        <f t="shared" si="4"/>
        <v>7</v>
      </c>
      <c r="B106" s="305">
        <v>2136603</v>
      </c>
      <c r="C106" s="432" t="s">
        <v>1375</v>
      </c>
      <c r="D106" s="313">
        <f>VLOOKUP(B106,'[113]L09'!$A$6:$C$276,3,FALSE)</f>
        <v>0</v>
      </c>
      <c r="E106" s="313"/>
      <c r="F106" s="313">
        <v>0</v>
      </c>
      <c r="G106" s="123" t="str">
        <f t="shared" si="5"/>
        <v/>
      </c>
      <c r="H106" s="123" t="str">
        <f t="shared" si="6"/>
        <v/>
      </c>
    </row>
    <row r="107" s="294" customFormat="1" ht="36" customHeight="1" spans="1:8">
      <c r="A107" s="293">
        <f t="shared" si="4"/>
        <v>7</v>
      </c>
      <c r="B107" s="305">
        <v>2136699</v>
      </c>
      <c r="C107" s="432" t="s">
        <v>1376</v>
      </c>
      <c r="D107" s="313">
        <v>198</v>
      </c>
      <c r="E107" s="313">
        <v>198</v>
      </c>
      <c r="F107" s="313">
        <v>191</v>
      </c>
      <c r="G107" s="123">
        <f t="shared" si="5"/>
        <v>-0.035</v>
      </c>
      <c r="H107" s="123">
        <f t="shared" si="6"/>
        <v>0.965</v>
      </c>
    </row>
    <row r="108" s="294" customFormat="1" ht="36" customHeight="1" spans="1:8">
      <c r="A108" s="293">
        <f t="shared" si="4"/>
        <v>5</v>
      </c>
      <c r="B108" s="305">
        <v>21367</v>
      </c>
      <c r="C108" s="325" t="s">
        <v>1377</v>
      </c>
      <c r="D108" s="313">
        <f>SUM(D109:D112)</f>
        <v>0</v>
      </c>
      <c r="E108" s="313">
        <f>SUM(E109:E112)</f>
        <v>0</v>
      </c>
      <c r="F108" s="313">
        <v>0</v>
      </c>
      <c r="G108" s="119" t="str">
        <f t="shared" si="5"/>
        <v/>
      </c>
      <c r="H108" s="119" t="str">
        <f t="shared" si="6"/>
        <v/>
      </c>
    </row>
    <row r="109" s="293" customFormat="1" ht="36" customHeight="1" spans="1:8">
      <c r="A109" s="293">
        <f t="shared" si="4"/>
        <v>7</v>
      </c>
      <c r="B109" s="305">
        <v>2136701</v>
      </c>
      <c r="C109" s="432" t="s">
        <v>1316</v>
      </c>
      <c r="D109" s="313">
        <f>VLOOKUP(B109,'[113]L09'!$A$6:$C$276,3,FALSE)</f>
        <v>0</v>
      </c>
      <c r="E109" s="313"/>
      <c r="F109" s="313">
        <v>0</v>
      </c>
      <c r="G109" s="119" t="str">
        <f t="shared" si="5"/>
        <v/>
      </c>
      <c r="H109" s="119" t="str">
        <f t="shared" si="6"/>
        <v/>
      </c>
    </row>
    <row r="110" s="294" customFormat="1" ht="36" customHeight="1" spans="1:8">
      <c r="A110" s="293">
        <f t="shared" si="4"/>
        <v>7</v>
      </c>
      <c r="B110" s="305">
        <v>2136702</v>
      </c>
      <c r="C110" s="432" t="s">
        <v>1374</v>
      </c>
      <c r="D110" s="313">
        <f>VLOOKUP(B110,'[113]L09'!$A$6:$C$276,3,FALSE)</f>
        <v>0</v>
      </c>
      <c r="E110" s="313"/>
      <c r="F110" s="313">
        <v>0</v>
      </c>
      <c r="G110" s="119" t="str">
        <f t="shared" si="5"/>
        <v/>
      </c>
      <c r="H110" s="119" t="str">
        <f t="shared" si="6"/>
        <v/>
      </c>
    </row>
    <row r="111" s="294" customFormat="1" ht="36" customHeight="1" spans="1:8">
      <c r="A111" s="293">
        <f t="shared" si="4"/>
        <v>7</v>
      </c>
      <c r="B111" s="305">
        <v>2136703</v>
      </c>
      <c r="C111" s="432" t="s">
        <v>1378</v>
      </c>
      <c r="D111" s="313">
        <f>VLOOKUP(B111,'[113]L09'!$A$6:$C$276,3,FALSE)</f>
        <v>0</v>
      </c>
      <c r="E111" s="313"/>
      <c r="F111" s="313">
        <v>0</v>
      </c>
      <c r="G111" s="119" t="str">
        <f t="shared" si="5"/>
        <v/>
      </c>
      <c r="H111" s="119" t="str">
        <f t="shared" si="6"/>
        <v/>
      </c>
    </row>
    <row r="112" s="294" customFormat="1" ht="36" customHeight="1" spans="1:8">
      <c r="A112" s="293">
        <f t="shared" si="4"/>
        <v>7</v>
      </c>
      <c r="B112" s="305">
        <v>2136799</v>
      </c>
      <c r="C112" s="432" t="s">
        <v>1379</v>
      </c>
      <c r="D112" s="313">
        <f>VLOOKUP(B112,'[113]L09'!$A$6:$C$276,3,FALSE)</f>
        <v>0</v>
      </c>
      <c r="E112" s="313"/>
      <c r="F112" s="313">
        <v>0</v>
      </c>
      <c r="G112" s="119" t="str">
        <f t="shared" si="5"/>
        <v/>
      </c>
      <c r="H112" s="119" t="str">
        <f t="shared" si="6"/>
        <v/>
      </c>
    </row>
    <row r="113" s="294" customFormat="1" ht="36" customHeight="1" spans="1:8">
      <c r="A113" s="293">
        <f t="shared" si="4"/>
        <v>5</v>
      </c>
      <c r="B113" s="305">
        <v>21369</v>
      </c>
      <c r="C113" s="325" t="s">
        <v>1380</v>
      </c>
      <c r="D113" s="313">
        <f>SUM(D114:D117)</f>
        <v>0</v>
      </c>
      <c r="E113" s="313">
        <f>SUM(E114:E117)</f>
        <v>0</v>
      </c>
      <c r="F113" s="313">
        <v>0</v>
      </c>
      <c r="G113" s="119" t="str">
        <f t="shared" si="5"/>
        <v/>
      </c>
      <c r="H113" s="119" t="str">
        <f t="shared" si="6"/>
        <v/>
      </c>
    </row>
    <row r="114" s="294" customFormat="1" ht="36" customHeight="1" spans="1:8">
      <c r="A114" s="293">
        <f t="shared" si="4"/>
        <v>7</v>
      </c>
      <c r="B114" s="305">
        <v>2136901</v>
      </c>
      <c r="C114" s="432" t="s">
        <v>793</v>
      </c>
      <c r="D114" s="313">
        <f>VLOOKUP(B114,'[113]L09'!$A$6:$C$276,3,FALSE)</f>
        <v>0</v>
      </c>
      <c r="E114" s="313"/>
      <c r="F114" s="313">
        <v>0</v>
      </c>
      <c r="G114" s="119" t="str">
        <f t="shared" si="5"/>
        <v/>
      </c>
      <c r="H114" s="119" t="str">
        <f t="shared" si="6"/>
        <v/>
      </c>
    </row>
    <row r="115" s="294" customFormat="1" ht="36" customHeight="1" spans="1:8">
      <c r="A115" s="293">
        <f t="shared" si="4"/>
        <v>7</v>
      </c>
      <c r="B115" s="305">
        <v>2136902</v>
      </c>
      <c r="C115" s="432" t="s">
        <v>1381</v>
      </c>
      <c r="D115" s="313">
        <f>VLOOKUP(B115,'[113]L09'!$A$6:$C$276,3,FALSE)</f>
        <v>0</v>
      </c>
      <c r="E115" s="313"/>
      <c r="F115" s="313">
        <v>0</v>
      </c>
      <c r="G115" s="119" t="str">
        <f t="shared" si="5"/>
        <v/>
      </c>
      <c r="H115" s="119" t="str">
        <f t="shared" si="6"/>
        <v/>
      </c>
    </row>
    <row r="116" s="294" customFormat="1" ht="36" customHeight="1" spans="1:8">
      <c r="A116" s="293">
        <f t="shared" si="4"/>
        <v>7</v>
      </c>
      <c r="B116" s="305">
        <v>2136903</v>
      </c>
      <c r="C116" s="432" t="s">
        <v>1382</v>
      </c>
      <c r="D116" s="313">
        <f>VLOOKUP(B116,'[113]L09'!$A$6:$C$276,3,FALSE)</f>
        <v>0</v>
      </c>
      <c r="E116" s="313"/>
      <c r="F116" s="313">
        <v>0</v>
      </c>
      <c r="G116" s="119" t="str">
        <f t="shared" si="5"/>
        <v/>
      </c>
      <c r="H116" s="119" t="str">
        <f t="shared" si="6"/>
        <v/>
      </c>
    </row>
    <row r="117" s="294" customFormat="1" ht="36" customHeight="1" spans="1:8">
      <c r="A117" s="293">
        <f t="shared" si="4"/>
        <v>7</v>
      </c>
      <c r="B117" s="305">
        <v>2136999</v>
      </c>
      <c r="C117" s="432" t="s">
        <v>1383</v>
      </c>
      <c r="D117" s="313">
        <f>VLOOKUP(B117,'[113]L09'!$A$6:$C$276,3,FALSE)</f>
        <v>0</v>
      </c>
      <c r="E117" s="313"/>
      <c r="F117" s="313">
        <v>0</v>
      </c>
      <c r="G117" s="119" t="str">
        <f t="shared" si="5"/>
        <v/>
      </c>
      <c r="H117" s="119" t="str">
        <f t="shared" si="6"/>
        <v/>
      </c>
    </row>
    <row r="118" s="293" customFormat="1" ht="64" customHeight="1" spans="1:8">
      <c r="A118" s="293">
        <f t="shared" si="4"/>
        <v>5</v>
      </c>
      <c r="B118" s="315">
        <v>21370</v>
      </c>
      <c r="C118" s="325" t="s">
        <v>1384</v>
      </c>
      <c r="D118" s="313">
        <f>SUM(D119:D120)</f>
        <v>0</v>
      </c>
      <c r="E118" s="313">
        <f>SUM(E119:E120)</f>
        <v>0</v>
      </c>
      <c r="F118" s="313">
        <v>0</v>
      </c>
      <c r="G118" s="119" t="str">
        <f t="shared" si="5"/>
        <v/>
      </c>
      <c r="H118" s="119" t="str">
        <f t="shared" si="6"/>
        <v/>
      </c>
    </row>
    <row r="119" s="293" customFormat="1" ht="36" customHeight="1" spans="1:8">
      <c r="A119" s="293">
        <f t="shared" si="4"/>
        <v>7</v>
      </c>
      <c r="B119" s="315">
        <v>2137001</v>
      </c>
      <c r="C119" s="432" t="s">
        <v>1316</v>
      </c>
      <c r="D119" s="313">
        <f>VLOOKUP(B119,'[113]L09'!$A$6:$C$276,3,FALSE)</f>
        <v>0</v>
      </c>
      <c r="E119" s="313"/>
      <c r="F119" s="313">
        <v>0</v>
      </c>
      <c r="G119" s="119" t="str">
        <f t="shared" si="5"/>
        <v/>
      </c>
      <c r="H119" s="119" t="str">
        <f t="shared" si="6"/>
        <v/>
      </c>
    </row>
    <row r="120" s="294" customFormat="1" ht="64" customHeight="1" spans="1:8">
      <c r="A120" s="293">
        <f t="shared" si="4"/>
        <v>7</v>
      </c>
      <c r="B120" s="315">
        <v>2137099</v>
      </c>
      <c r="C120" s="432" t="s">
        <v>1385</v>
      </c>
      <c r="D120" s="313">
        <f>VLOOKUP(B120,'[113]L09'!$A$6:$C$276,3,FALSE)</f>
        <v>0</v>
      </c>
      <c r="E120" s="313"/>
      <c r="F120" s="313">
        <v>0</v>
      </c>
      <c r="G120" s="119" t="str">
        <f t="shared" si="5"/>
        <v/>
      </c>
      <c r="H120" s="119" t="str">
        <f t="shared" si="6"/>
        <v/>
      </c>
    </row>
    <row r="121" s="294" customFormat="1" ht="64" customHeight="1" spans="1:8">
      <c r="A121" s="293">
        <f t="shared" si="4"/>
        <v>5</v>
      </c>
      <c r="B121" s="315">
        <v>21371</v>
      </c>
      <c r="C121" s="325" t="s">
        <v>1386</v>
      </c>
      <c r="D121" s="313">
        <f>SUM(D122:D125)</f>
        <v>0</v>
      </c>
      <c r="E121" s="313">
        <f>SUM(E122:E125)</f>
        <v>0</v>
      </c>
      <c r="F121" s="313">
        <v>0</v>
      </c>
      <c r="G121" s="119" t="str">
        <f t="shared" si="5"/>
        <v/>
      </c>
      <c r="H121" s="119" t="str">
        <f t="shared" si="6"/>
        <v/>
      </c>
    </row>
    <row r="122" s="294" customFormat="1" ht="36" customHeight="1" spans="1:8">
      <c r="A122" s="293">
        <f t="shared" si="4"/>
        <v>7</v>
      </c>
      <c r="B122" s="315">
        <v>2137101</v>
      </c>
      <c r="C122" s="432" t="s">
        <v>793</v>
      </c>
      <c r="D122" s="313">
        <f>VLOOKUP(B122,'[113]L09'!$A$6:$C$276,3,FALSE)</f>
        <v>0</v>
      </c>
      <c r="E122" s="313"/>
      <c r="F122" s="313">
        <v>0</v>
      </c>
      <c r="G122" s="119" t="str">
        <f t="shared" si="5"/>
        <v/>
      </c>
      <c r="H122" s="119" t="str">
        <f t="shared" si="6"/>
        <v/>
      </c>
    </row>
    <row r="123" s="294" customFormat="1" ht="36" customHeight="1" spans="1:8">
      <c r="A123" s="293">
        <f t="shared" si="4"/>
        <v>7</v>
      </c>
      <c r="B123" s="315">
        <v>2137102</v>
      </c>
      <c r="C123" s="432" t="s">
        <v>1387</v>
      </c>
      <c r="D123" s="313">
        <f>VLOOKUP(B123,'[113]L09'!$A$6:$C$276,3,FALSE)</f>
        <v>0</v>
      </c>
      <c r="E123" s="313"/>
      <c r="F123" s="313">
        <v>0</v>
      </c>
      <c r="G123" s="119" t="str">
        <f t="shared" si="5"/>
        <v/>
      </c>
      <c r="H123" s="119" t="str">
        <f t="shared" si="6"/>
        <v/>
      </c>
    </row>
    <row r="124" s="294" customFormat="1" ht="36" customHeight="1" spans="1:8">
      <c r="A124" s="293">
        <f t="shared" si="4"/>
        <v>7</v>
      </c>
      <c r="B124" s="315">
        <v>2137103</v>
      </c>
      <c r="C124" s="432" t="s">
        <v>1382</v>
      </c>
      <c r="D124" s="313">
        <f>VLOOKUP(B124,'[113]L09'!$A$6:$C$276,3,FALSE)</f>
        <v>0</v>
      </c>
      <c r="E124" s="313"/>
      <c r="F124" s="313">
        <v>0</v>
      </c>
      <c r="G124" s="119" t="str">
        <f t="shared" si="5"/>
        <v/>
      </c>
      <c r="H124" s="119" t="str">
        <f t="shared" si="6"/>
        <v/>
      </c>
    </row>
    <row r="125" s="294" customFormat="1" ht="64" customHeight="1" spans="1:8">
      <c r="A125" s="293">
        <f t="shared" si="4"/>
        <v>7</v>
      </c>
      <c r="B125" s="315">
        <v>2137199</v>
      </c>
      <c r="C125" s="432" t="s">
        <v>1388</v>
      </c>
      <c r="D125" s="313">
        <f>VLOOKUP(B125,'[113]L09'!$A$6:$C$276,3,FALSE)</f>
        <v>0</v>
      </c>
      <c r="E125" s="313"/>
      <c r="F125" s="313">
        <v>0</v>
      </c>
      <c r="G125" s="119" t="str">
        <f t="shared" si="5"/>
        <v/>
      </c>
      <c r="H125" s="119" t="str">
        <f t="shared" si="6"/>
        <v/>
      </c>
    </row>
    <row r="126" s="293" customFormat="1" ht="36" customHeight="1" spans="1:8">
      <c r="A126" s="293">
        <f t="shared" si="4"/>
        <v>3</v>
      </c>
      <c r="B126" s="308">
        <v>214</v>
      </c>
      <c r="C126" s="302" t="s">
        <v>1389</v>
      </c>
      <c r="D126" s="309">
        <f>SUM(D127,D132,D137,D142,D151,D158,D167,D170,D173:D174)</f>
        <v>24700</v>
      </c>
      <c r="E126" s="309">
        <f>SUM(E127,E132,E137,E142,E151,E158,E167,E170,E173:E174)</f>
        <v>0</v>
      </c>
      <c r="F126" s="309">
        <v>6200</v>
      </c>
      <c r="G126" s="119">
        <f t="shared" si="5"/>
        <v>-0.749</v>
      </c>
      <c r="H126" s="119" t="str">
        <f t="shared" si="6"/>
        <v/>
      </c>
    </row>
    <row r="127" s="294" customFormat="1" ht="36" customHeight="1" spans="1:8">
      <c r="A127" s="293">
        <f t="shared" si="4"/>
        <v>5</v>
      </c>
      <c r="B127" s="305">
        <v>21460</v>
      </c>
      <c r="C127" s="325" t="s">
        <v>1390</v>
      </c>
      <c r="D127" s="313">
        <f>SUM(D128:D131)</f>
        <v>0</v>
      </c>
      <c r="E127" s="313">
        <f>SUM(E128:E131)</f>
        <v>0</v>
      </c>
      <c r="F127" s="313">
        <v>0</v>
      </c>
      <c r="G127" s="119" t="str">
        <f t="shared" si="5"/>
        <v/>
      </c>
      <c r="H127" s="119" t="str">
        <f t="shared" si="6"/>
        <v/>
      </c>
    </row>
    <row r="128" s="294" customFormat="1" ht="36" customHeight="1" spans="1:8">
      <c r="A128" s="293">
        <f t="shared" si="4"/>
        <v>7</v>
      </c>
      <c r="B128" s="305">
        <v>2146001</v>
      </c>
      <c r="C128" s="432" t="s">
        <v>824</v>
      </c>
      <c r="D128" s="313">
        <f>VLOOKUP(B128,'[113]L09'!$A$6:$C$276,3,FALSE)</f>
        <v>0</v>
      </c>
      <c r="E128" s="313"/>
      <c r="F128" s="313">
        <v>0</v>
      </c>
      <c r="G128" s="119" t="str">
        <f t="shared" si="5"/>
        <v/>
      </c>
      <c r="H128" s="119" t="str">
        <f t="shared" si="6"/>
        <v/>
      </c>
    </row>
    <row r="129" s="293" customFormat="1" ht="36" customHeight="1" spans="1:8">
      <c r="A129" s="293">
        <f t="shared" si="4"/>
        <v>7</v>
      </c>
      <c r="B129" s="305">
        <v>2146002</v>
      </c>
      <c r="C129" s="432" t="s">
        <v>825</v>
      </c>
      <c r="D129" s="313">
        <f>VLOOKUP(B129,'[113]L09'!$A$6:$C$276,3,FALSE)</f>
        <v>0</v>
      </c>
      <c r="E129" s="313"/>
      <c r="F129" s="313">
        <v>0</v>
      </c>
      <c r="G129" s="119" t="str">
        <f t="shared" si="5"/>
        <v/>
      </c>
      <c r="H129" s="119" t="str">
        <f t="shared" si="6"/>
        <v/>
      </c>
    </row>
    <row r="130" s="293" customFormat="1" ht="36" customHeight="1" spans="1:8">
      <c r="A130" s="293">
        <f t="shared" si="4"/>
        <v>7</v>
      </c>
      <c r="B130" s="305">
        <v>2146003</v>
      </c>
      <c r="C130" s="432" t="s">
        <v>1391</v>
      </c>
      <c r="D130" s="313">
        <f>VLOOKUP(B130,'[113]L09'!$A$6:$C$276,3,FALSE)</f>
        <v>0</v>
      </c>
      <c r="E130" s="313"/>
      <c r="F130" s="313">
        <v>0</v>
      </c>
      <c r="G130" s="119" t="str">
        <f t="shared" si="5"/>
        <v/>
      </c>
      <c r="H130" s="119" t="str">
        <f t="shared" si="6"/>
        <v/>
      </c>
    </row>
    <row r="131" s="294" customFormat="1" ht="64" customHeight="1" spans="1:8">
      <c r="A131" s="293">
        <f t="shared" si="4"/>
        <v>7</v>
      </c>
      <c r="B131" s="305">
        <v>2146099</v>
      </c>
      <c r="C131" s="432" t="s">
        <v>1392</v>
      </c>
      <c r="D131" s="313">
        <f>VLOOKUP(B131,'[113]L09'!$A$6:$C$276,3,FALSE)</f>
        <v>0</v>
      </c>
      <c r="E131" s="313"/>
      <c r="F131" s="313">
        <v>0</v>
      </c>
      <c r="G131" s="119" t="str">
        <f t="shared" si="5"/>
        <v/>
      </c>
      <c r="H131" s="119" t="str">
        <f t="shared" si="6"/>
        <v/>
      </c>
    </row>
    <row r="132" s="294" customFormat="1" ht="36" customHeight="1" spans="1:8">
      <c r="A132" s="293">
        <f t="shared" si="4"/>
        <v>5</v>
      </c>
      <c r="B132" s="305">
        <v>21462</v>
      </c>
      <c r="C132" s="325" t="s">
        <v>1393</v>
      </c>
      <c r="D132" s="313">
        <f>SUM(D133:D136)</f>
        <v>0</v>
      </c>
      <c r="E132" s="313">
        <f>SUM(E133:E136)</f>
        <v>0</v>
      </c>
      <c r="F132" s="313">
        <v>0</v>
      </c>
      <c r="G132" s="119" t="str">
        <f t="shared" si="5"/>
        <v/>
      </c>
      <c r="H132" s="119" t="str">
        <f t="shared" si="6"/>
        <v/>
      </c>
    </row>
    <row r="133" s="294" customFormat="1" ht="36" customHeight="1" spans="1:8">
      <c r="A133" s="293">
        <f t="shared" ref="A133:A196" si="7">LEN(B133)</f>
        <v>7</v>
      </c>
      <c r="B133" s="305">
        <v>2146201</v>
      </c>
      <c r="C133" s="432" t="s">
        <v>1391</v>
      </c>
      <c r="D133" s="313">
        <f>VLOOKUP(B133,'[113]L09'!$A$6:$C$276,3,FALSE)</f>
        <v>0</v>
      </c>
      <c r="E133" s="313"/>
      <c r="F133" s="313">
        <v>0</v>
      </c>
      <c r="G133" s="119" t="str">
        <f t="shared" ref="G133:G196" si="8">IF(D133&gt;0,F133/D133-1,"")</f>
        <v/>
      </c>
      <c r="H133" s="119" t="str">
        <f t="shared" ref="H133:H196" si="9">IF(E133&gt;0,F133/E133,"")</f>
        <v/>
      </c>
    </row>
    <row r="134" s="294" customFormat="1" ht="36" customHeight="1" spans="1:8">
      <c r="A134" s="293">
        <f t="shared" si="7"/>
        <v>7</v>
      </c>
      <c r="B134" s="305">
        <v>2146202</v>
      </c>
      <c r="C134" s="432" t="s">
        <v>1394</v>
      </c>
      <c r="D134" s="313">
        <f>VLOOKUP(B134,'[113]L09'!$A$6:$C$276,3,FALSE)</f>
        <v>0</v>
      </c>
      <c r="E134" s="313"/>
      <c r="F134" s="313">
        <v>0</v>
      </c>
      <c r="G134" s="119" t="str">
        <f t="shared" si="8"/>
        <v/>
      </c>
      <c r="H134" s="119" t="str">
        <f t="shared" si="9"/>
        <v/>
      </c>
    </row>
    <row r="135" s="294" customFormat="1" ht="36" customHeight="1" spans="1:8">
      <c r="A135" s="293">
        <f t="shared" si="7"/>
        <v>7</v>
      </c>
      <c r="B135" s="305">
        <v>2146203</v>
      </c>
      <c r="C135" s="432" t="s">
        <v>1395</v>
      </c>
      <c r="D135" s="313">
        <f>VLOOKUP(B135,'[113]L09'!$A$6:$C$276,3,FALSE)</f>
        <v>0</v>
      </c>
      <c r="E135" s="313"/>
      <c r="F135" s="313">
        <v>0</v>
      </c>
      <c r="G135" s="119" t="str">
        <f t="shared" si="8"/>
        <v/>
      </c>
      <c r="H135" s="119" t="str">
        <f t="shared" si="9"/>
        <v/>
      </c>
    </row>
    <row r="136" s="293" customFormat="1" ht="36" customHeight="1" spans="1:8">
      <c r="A136" s="293">
        <f t="shared" si="7"/>
        <v>7</v>
      </c>
      <c r="B136" s="305">
        <v>2146299</v>
      </c>
      <c r="C136" s="432" t="s">
        <v>1396</v>
      </c>
      <c r="D136" s="313">
        <f>VLOOKUP(B136,'[113]L09'!$A$6:$C$276,3,FALSE)</f>
        <v>0</v>
      </c>
      <c r="E136" s="313"/>
      <c r="F136" s="313">
        <v>0</v>
      </c>
      <c r="G136" s="119" t="str">
        <f t="shared" si="8"/>
        <v/>
      </c>
      <c r="H136" s="119" t="str">
        <f t="shared" si="9"/>
        <v/>
      </c>
    </row>
    <row r="137" s="294" customFormat="1" ht="36" customHeight="1" spans="1:8">
      <c r="A137" s="293">
        <f t="shared" si="7"/>
        <v>5</v>
      </c>
      <c r="B137" s="305">
        <v>21463</v>
      </c>
      <c r="C137" s="325" t="s">
        <v>1397</v>
      </c>
      <c r="D137" s="313">
        <f>SUM(D138:D141)</f>
        <v>0</v>
      </c>
      <c r="E137" s="313">
        <f>SUM(E138:E141)</f>
        <v>0</v>
      </c>
      <c r="F137" s="313">
        <v>0</v>
      </c>
      <c r="G137" s="119" t="str">
        <f t="shared" si="8"/>
        <v/>
      </c>
      <c r="H137" s="119" t="str">
        <f t="shared" si="9"/>
        <v/>
      </c>
    </row>
    <row r="138" s="293" customFormat="1" ht="36" customHeight="1" spans="1:8">
      <c r="A138" s="293">
        <f t="shared" si="7"/>
        <v>7</v>
      </c>
      <c r="B138" s="305">
        <v>2146301</v>
      </c>
      <c r="C138" s="432" t="s">
        <v>1398</v>
      </c>
      <c r="D138" s="313">
        <f>VLOOKUP(B138,'[113]L09'!$A$6:$C$276,3,FALSE)</f>
        <v>0</v>
      </c>
      <c r="E138" s="313"/>
      <c r="F138" s="313">
        <v>0</v>
      </c>
      <c r="G138" s="119" t="str">
        <f t="shared" si="8"/>
        <v/>
      </c>
      <c r="H138" s="119" t="str">
        <f t="shared" si="9"/>
        <v/>
      </c>
    </row>
    <row r="139" s="294" customFormat="1" ht="36" customHeight="1" spans="1:8">
      <c r="A139" s="293">
        <f t="shared" si="7"/>
        <v>7</v>
      </c>
      <c r="B139" s="305">
        <v>2146302</v>
      </c>
      <c r="C139" s="432" t="s">
        <v>1399</v>
      </c>
      <c r="D139" s="313">
        <f>VLOOKUP(B139,'[113]L09'!$A$6:$C$276,3,FALSE)</f>
        <v>0</v>
      </c>
      <c r="E139" s="313"/>
      <c r="F139" s="313">
        <v>0</v>
      </c>
      <c r="G139" s="119" t="str">
        <f t="shared" si="8"/>
        <v/>
      </c>
      <c r="H139" s="119" t="str">
        <f t="shared" si="9"/>
        <v/>
      </c>
    </row>
    <row r="140" s="294" customFormat="1" ht="36" customHeight="1" spans="1:8">
      <c r="A140" s="293">
        <f t="shared" si="7"/>
        <v>7</v>
      </c>
      <c r="B140" s="305">
        <v>2146303</v>
      </c>
      <c r="C140" s="432" t="s">
        <v>1400</v>
      </c>
      <c r="D140" s="313">
        <f>VLOOKUP(B140,'[113]L09'!$A$6:$C$276,3,FALSE)</f>
        <v>0</v>
      </c>
      <c r="E140" s="313"/>
      <c r="F140" s="313">
        <v>0</v>
      </c>
      <c r="G140" s="119" t="str">
        <f t="shared" si="8"/>
        <v/>
      </c>
      <c r="H140" s="119" t="str">
        <f t="shared" si="9"/>
        <v/>
      </c>
    </row>
    <row r="141" s="294" customFormat="1" ht="36" customHeight="1" spans="1:8">
      <c r="A141" s="293">
        <f t="shared" si="7"/>
        <v>7</v>
      </c>
      <c r="B141" s="305">
        <v>2146399</v>
      </c>
      <c r="C141" s="432" t="s">
        <v>1401</v>
      </c>
      <c r="D141" s="313">
        <f>VLOOKUP(B141,'[113]L09'!$A$6:$C$276,3,FALSE)</f>
        <v>0</v>
      </c>
      <c r="E141" s="313"/>
      <c r="F141" s="313">
        <v>0</v>
      </c>
      <c r="G141" s="119" t="str">
        <f t="shared" si="8"/>
        <v/>
      </c>
      <c r="H141" s="119" t="str">
        <f t="shared" si="9"/>
        <v/>
      </c>
    </row>
    <row r="142" s="294" customFormat="1" ht="36" customHeight="1" spans="1:8">
      <c r="A142" s="293">
        <f t="shared" si="7"/>
        <v>5</v>
      </c>
      <c r="B142" s="305">
        <v>21464</v>
      </c>
      <c r="C142" s="325" t="s">
        <v>1402</v>
      </c>
      <c r="D142" s="313">
        <f>SUM(D143:D150)</f>
        <v>0</v>
      </c>
      <c r="E142" s="313">
        <f>SUM(E143:E150)</f>
        <v>0</v>
      </c>
      <c r="F142" s="313">
        <v>0</v>
      </c>
      <c r="G142" s="119" t="str">
        <f t="shared" si="8"/>
        <v/>
      </c>
      <c r="H142" s="119" t="str">
        <f t="shared" si="9"/>
        <v/>
      </c>
    </row>
    <row r="143" s="294" customFormat="1" ht="36" customHeight="1" spans="1:8">
      <c r="A143" s="293">
        <f t="shared" si="7"/>
        <v>7</v>
      </c>
      <c r="B143" s="305">
        <v>2146401</v>
      </c>
      <c r="C143" s="432" t="s">
        <v>1403</v>
      </c>
      <c r="D143" s="313">
        <f>VLOOKUP(B143,'[113]L09'!$A$6:$C$276,3,FALSE)</f>
        <v>0</v>
      </c>
      <c r="E143" s="313"/>
      <c r="F143" s="313">
        <v>0</v>
      </c>
      <c r="G143" s="119" t="str">
        <f t="shared" si="8"/>
        <v/>
      </c>
      <c r="H143" s="119" t="str">
        <f t="shared" si="9"/>
        <v/>
      </c>
    </row>
    <row r="144" s="294" customFormat="1" ht="36" customHeight="1" spans="1:8">
      <c r="A144" s="293">
        <f t="shared" si="7"/>
        <v>7</v>
      </c>
      <c r="B144" s="305">
        <v>2146402</v>
      </c>
      <c r="C144" s="432" t="s">
        <v>1404</v>
      </c>
      <c r="D144" s="313">
        <f>VLOOKUP(B144,'[113]L09'!$A$6:$C$276,3,FALSE)</f>
        <v>0</v>
      </c>
      <c r="E144" s="313"/>
      <c r="F144" s="313">
        <v>0</v>
      </c>
      <c r="G144" s="119" t="str">
        <f t="shared" si="8"/>
        <v/>
      </c>
      <c r="H144" s="119" t="str">
        <f t="shared" si="9"/>
        <v/>
      </c>
    </row>
    <row r="145" s="294" customFormat="1" ht="36" customHeight="1" spans="1:8">
      <c r="A145" s="293">
        <f t="shared" si="7"/>
        <v>7</v>
      </c>
      <c r="B145" s="305">
        <v>2146403</v>
      </c>
      <c r="C145" s="432" t="s">
        <v>1405</v>
      </c>
      <c r="D145" s="313">
        <f>VLOOKUP(B145,'[113]L09'!$A$6:$C$276,3,FALSE)</f>
        <v>0</v>
      </c>
      <c r="E145" s="313"/>
      <c r="F145" s="313">
        <v>0</v>
      </c>
      <c r="G145" s="119" t="str">
        <f t="shared" si="8"/>
        <v/>
      </c>
      <c r="H145" s="119" t="str">
        <f t="shared" si="9"/>
        <v/>
      </c>
    </row>
    <row r="146" s="294" customFormat="1" ht="36" customHeight="1" spans="1:8">
      <c r="A146" s="293">
        <f t="shared" si="7"/>
        <v>7</v>
      </c>
      <c r="B146" s="305">
        <v>2146404</v>
      </c>
      <c r="C146" s="432" t="s">
        <v>1406</v>
      </c>
      <c r="D146" s="313">
        <f>VLOOKUP(B146,'[113]L09'!$A$6:$C$276,3,FALSE)</f>
        <v>0</v>
      </c>
      <c r="E146" s="313"/>
      <c r="F146" s="313">
        <v>0</v>
      </c>
      <c r="G146" s="119" t="str">
        <f t="shared" si="8"/>
        <v/>
      </c>
      <c r="H146" s="119" t="str">
        <f t="shared" si="9"/>
        <v/>
      </c>
    </row>
    <row r="147" s="293" customFormat="1" ht="36" customHeight="1" spans="1:8">
      <c r="A147" s="293">
        <f t="shared" si="7"/>
        <v>7</v>
      </c>
      <c r="B147" s="305">
        <v>2146405</v>
      </c>
      <c r="C147" s="432" t="s">
        <v>1407</v>
      </c>
      <c r="D147" s="313">
        <f>VLOOKUP(B147,'[113]L09'!$A$6:$C$276,3,FALSE)</f>
        <v>0</v>
      </c>
      <c r="E147" s="313"/>
      <c r="F147" s="313">
        <v>0</v>
      </c>
      <c r="G147" s="119" t="str">
        <f t="shared" si="8"/>
        <v/>
      </c>
      <c r="H147" s="119" t="str">
        <f t="shared" si="9"/>
        <v/>
      </c>
    </row>
    <row r="148" s="294" customFormat="1" ht="36" customHeight="1" spans="1:8">
      <c r="A148" s="293">
        <f t="shared" si="7"/>
        <v>7</v>
      </c>
      <c r="B148" s="305">
        <v>2146406</v>
      </c>
      <c r="C148" s="432" t="s">
        <v>1408</v>
      </c>
      <c r="D148" s="313">
        <f>VLOOKUP(B148,'[113]L09'!$A$6:$C$276,3,FALSE)</f>
        <v>0</v>
      </c>
      <c r="E148" s="313"/>
      <c r="F148" s="313">
        <v>0</v>
      </c>
      <c r="G148" s="119" t="str">
        <f t="shared" si="8"/>
        <v/>
      </c>
      <c r="H148" s="119" t="str">
        <f t="shared" si="9"/>
        <v/>
      </c>
    </row>
    <row r="149" s="294" customFormat="1" ht="36" customHeight="1" spans="1:8">
      <c r="A149" s="293">
        <f t="shared" si="7"/>
        <v>7</v>
      </c>
      <c r="B149" s="305">
        <v>2146407</v>
      </c>
      <c r="C149" s="432" t="s">
        <v>1409</v>
      </c>
      <c r="D149" s="313">
        <f>VLOOKUP(B149,'[113]L09'!$A$6:$C$276,3,FALSE)</f>
        <v>0</v>
      </c>
      <c r="E149" s="313"/>
      <c r="F149" s="313">
        <v>0</v>
      </c>
      <c r="G149" s="119" t="str">
        <f t="shared" si="8"/>
        <v/>
      </c>
      <c r="H149" s="119" t="str">
        <f t="shared" si="9"/>
        <v/>
      </c>
    </row>
    <row r="150" s="294" customFormat="1" ht="36" customHeight="1" spans="1:8">
      <c r="A150" s="293">
        <f t="shared" si="7"/>
        <v>7</v>
      </c>
      <c r="B150" s="305">
        <v>2146499</v>
      </c>
      <c r="C150" s="432" t="s">
        <v>1410</v>
      </c>
      <c r="D150" s="313">
        <f>VLOOKUP(B150,'[113]L09'!$A$6:$C$276,3,FALSE)</f>
        <v>0</v>
      </c>
      <c r="E150" s="313"/>
      <c r="F150" s="313">
        <v>0</v>
      </c>
      <c r="G150" s="119" t="str">
        <f t="shared" si="8"/>
        <v/>
      </c>
      <c r="H150" s="119" t="str">
        <f t="shared" si="9"/>
        <v/>
      </c>
    </row>
    <row r="151" s="294" customFormat="1" ht="36" customHeight="1" spans="1:8">
      <c r="A151" s="293">
        <f t="shared" si="7"/>
        <v>5</v>
      </c>
      <c r="B151" s="305">
        <v>21468</v>
      </c>
      <c r="C151" s="325" t="s">
        <v>1411</v>
      </c>
      <c r="D151" s="313">
        <f>SUM(D152:D157)</f>
        <v>0</v>
      </c>
      <c r="E151" s="313">
        <f>SUM(E152:E157)</f>
        <v>0</v>
      </c>
      <c r="F151" s="313">
        <v>0</v>
      </c>
      <c r="G151" s="119" t="str">
        <f t="shared" si="8"/>
        <v/>
      </c>
      <c r="H151" s="119" t="str">
        <f t="shared" si="9"/>
        <v/>
      </c>
    </row>
    <row r="152" s="294" customFormat="1" ht="36" customHeight="1" spans="1:8">
      <c r="A152" s="293">
        <f t="shared" si="7"/>
        <v>7</v>
      </c>
      <c r="B152" s="305">
        <v>2146801</v>
      </c>
      <c r="C152" s="432" t="s">
        <v>1412</v>
      </c>
      <c r="D152" s="313">
        <f>VLOOKUP(B152,'[113]L09'!$A$6:$C$276,3,FALSE)</f>
        <v>0</v>
      </c>
      <c r="E152" s="313"/>
      <c r="F152" s="313">
        <v>0</v>
      </c>
      <c r="G152" s="119" t="str">
        <f t="shared" si="8"/>
        <v/>
      </c>
      <c r="H152" s="119" t="str">
        <f t="shared" si="9"/>
        <v/>
      </c>
    </row>
    <row r="153" s="294" customFormat="1" ht="36" customHeight="1" spans="1:8">
      <c r="A153" s="293">
        <f t="shared" si="7"/>
        <v>7</v>
      </c>
      <c r="B153" s="305">
        <v>2146802</v>
      </c>
      <c r="C153" s="432" t="s">
        <v>1413</v>
      </c>
      <c r="D153" s="313">
        <f>VLOOKUP(B153,'[113]L09'!$A$6:$C$276,3,FALSE)</f>
        <v>0</v>
      </c>
      <c r="E153" s="313"/>
      <c r="F153" s="313">
        <v>0</v>
      </c>
      <c r="G153" s="119" t="str">
        <f t="shared" si="8"/>
        <v/>
      </c>
      <c r="H153" s="119" t="str">
        <f t="shared" si="9"/>
        <v/>
      </c>
    </row>
    <row r="154" s="294" customFormat="1" ht="36" customHeight="1" spans="1:8">
      <c r="A154" s="293">
        <f t="shared" si="7"/>
        <v>7</v>
      </c>
      <c r="B154" s="305">
        <v>2146803</v>
      </c>
      <c r="C154" s="432" t="s">
        <v>1414</v>
      </c>
      <c r="D154" s="313">
        <f>VLOOKUP(B154,'[113]L09'!$A$6:$C$276,3,FALSE)</f>
        <v>0</v>
      </c>
      <c r="E154" s="313"/>
      <c r="F154" s="313">
        <v>0</v>
      </c>
      <c r="G154" s="119" t="str">
        <f t="shared" si="8"/>
        <v/>
      </c>
      <c r="H154" s="119" t="str">
        <f t="shared" si="9"/>
        <v/>
      </c>
    </row>
    <row r="155" s="294" customFormat="1" ht="36" customHeight="1" spans="1:8">
      <c r="A155" s="293">
        <f t="shared" si="7"/>
        <v>7</v>
      </c>
      <c r="B155" s="305">
        <v>2146804</v>
      </c>
      <c r="C155" s="432" t="s">
        <v>1415</v>
      </c>
      <c r="D155" s="313">
        <f>VLOOKUP(B155,'[113]L09'!$A$6:$C$276,3,FALSE)</f>
        <v>0</v>
      </c>
      <c r="E155" s="313"/>
      <c r="F155" s="313">
        <v>0</v>
      </c>
      <c r="G155" s="119" t="str">
        <f t="shared" si="8"/>
        <v/>
      </c>
      <c r="H155" s="119" t="str">
        <f t="shared" si="9"/>
        <v/>
      </c>
    </row>
    <row r="156" s="294" customFormat="1" ht="36" customHeight="1" spans="1:8">
      <c r="A156" s="293">
        <f t="shared" si="7"/>
        <v>7</v>
      </c>
      <c r="B156" s="305">
        <v>2146805</v>
      </c>
      <c r="C156" s="432" t="s">
        <v>1416</v>
      </c>
      <c r="D156" s="313">
        <f>VLOOKUP(B156,'[113]L09'!$A$6:$C$276,3,FALSE)</f>
        <v>0</v>
      </c>
      <c r="E156" s="313"/>
      <c r="F156" s="313">
        <v>0</v>
      </c>
      <c r="G156" s="119" t="str">
        <f t="shared" si="8"/>
        <v/>
      </c>
      <c r="H156" s="119" t="str">
        <f t="shared" si="9"/>
        <v/>
      </c>
    </row>
    <row r="157" s="294" customFormat="1" ht="36" customHeight="1" spans="1:8">
      <c r="A157" s="293">
        <f t="shared" si="7"/>
        <v>7</v>
      </c>
      <c r="B157" s="305">
        <v>2146899</v>
      </c>
      <c r="C157" s="432" t="s">
        <v>1417</v>
      </c>
      <c r="D157" s="313">
        <f>VLOOKUP(B157,'[113]L09'!$A$6:$C$276,3,FALSE)</f>
        <v>0</v>
      </c>
      <c r="E157" s="313"/>
      <c r="F157" s="313">
        <v>0</v>
      </c>
      <c r="G157" s="119" t="str">
        <f t="shared" si="8"/>
        <v/>
      </c>
      <c r="H157" s="119" t="str">
        <f t="shared" si="9"/>
        <v/>
      </c>
    </row>
    <row r="158" s="294" customFormat="1" ht="36" customHeight="1" spans="1:8">
      <c r="A158" s="293">
        <f t="shared" si="7"/>
        <v>5</v>
      </c>
      <c r="B158" s="305">
        <v>21469</v>
      </c>
      <c r="C158" s="325" t="s">
        <v>1418</v>
      </c>
      <c r="D158" s="313">
        <f>SUM(D159:D166)</f>
        <v>0</v>
      </c>
      <c r="E158" s="313">
        <f>SUM(E159:E166)</f>
        <v>0</v>
      </c>
      <c r="F158" s="313">
        <v>0</v>
      </c>
      <c r="G158" s="119" t="str">
        <f t="shared" si="8"/>
        <v/>
      </c>
      <c r="H158" s="119" t="str">
        <f t="shared" si="9"/>
        <v/>
      </c>
    </row>
    <row r="159" s="294" customFormat="1" ht="36" customHeight="1" spans="1:8">
      <c r="A159" s="293">
        <f t="shared" si="7"/>
        <v>7</v>
      </c>
      <c r="B159" s="305">
        <v>2146901</v>
      </c>
      <c r="C159" s="432" t="s">
        <v>1419</v>
      </c>
      <c r="D159" s="313">
        <f>VLOOKUP(B159,'[113]L09'!$A$6:$C$276,3,FALSE)</f>
        <v>0</v>
      </c>
      <c r="E159" s="313"/>
      <c r="F159" s="313">
        <v>0</v>
      </c>
      <c r="G159" s="119" t="str">
        <f t="shared" si="8"/>
        <v/>
      </c>
      <c r="H159" s="119" t="str">
        <f t="shared" si="9"/>
        <v/>
      </c>
    </row>
    <row r="160" s="294" customFormat="1" ht="36" customHeight="1" spans="1:8">
      <c r="A160" s="293">
        <f t="shared" si="7"/>
        <v>7</v>
      </c>
      <c r="B160" s="305">
        <v>2146902</v>
      </c>
      <c r="C160" s="432" t="s">
        <v>852</v>
      </c>
      <c r="D160" s="313">
        <f>VLOOKUP(B160,'[113]L09'!$A$6:$C$276,3,FALSE)</f>
        <v>0</v>
      </c>
      <c r="E160" s="313"/>
      <c r="F160" s="313">
        <v>0</v>
      </c>
      <c r="G160" s="119" t="str">
        <f t="shared" si="8"/>
        <v/>
      </c>
      <c r="H160" s="119" t="str">
        <f t="shared" si="9"/>
        <v/>
      </c>
    </row>
    <row r="161" s="294" customFormat="1" ht="36" customHeight="1" spans="1:8">
      <c r="A161" s="293">
        <f t="shared" si="7"/>
        <v>7</v>
      </c>
      <c r="B161" s="305">
        <v>2146903</v>
      </c>
      <c r="C161" s="432" t="s">
        <v>1420</v>
      </c>
      <c r="D161" s="313">
        <f>VLOOKUP(B161,'[113]L09'!$A$6:$C$276,3,FALSE)</f>
        <v>0</v>
      </c>
      <c r="E161" s="313"/>
      <c r="F161" s="313">
        <v>0</v>
      </c>
      <c r="G161" s="119" t="str">
        <f t="shared" si="8"/>
        <v/>
      </c>
      <c r="H161" s="119" t="str">
        <f t="shared" si="9"/>
        <v/>
      </c>
    </row>
    <row r="162" s="294" customFormat="1" ht="36" customHeight="1" spans="1:8">
      <c r="A162" s="293">
        <f t="shared" si="7"/>
        <v>7</v>
      </c>
      <c r="B162" s="305">
        <v>2146904</v>
      </c>
      <c r="C162" s="432" t="s">
        <v>1421</v>
      </c>
      <c r="D162" s="313">
        <f>VLOOKUP(B162,'[113]L09'!$A$6:$C$276,3,FALSE)</f>
        <v>0</v>
      </c>
      <c r="E162" s="313"/>
      <c r="F162" s="313">
        <v>0</v>
      </c>
      <c r="G162" s="119" t="str">
        <f t="shared" si="8"/>
        <v/>
      </c>
      <c r="H162" s="119" t="str">
        <f t="shared" si="9"/>
        <v/>
      </c>
    </row>
    <row r="163" s="294" customFormat="1" ht="36" customHeight="1" spans="1:8">
      <c r="A163" s="293">
        <f t="shared" si="7"/>
        <v>7</v>
      </c>
      <c r="B163" s="305">
        <v>2146906</v>
      </c>
      <c r="C163" s="432" t="s">
        <v>1422</v>
      </c>
      <c r="D163" s="313">
        <f>VLOOKUP(B163,'[113]L09'!$A$6:$C$276,3,FALSE)</f>
        <v>0</v>
      </c>
      <c r="E163" s="313"/>
      <c r="F163" s="313">
        <v>0</v>
      </c>
      <c r="G163" s="119" t="str">
        <f t="shared" si="8"/>
        <v/>
      </c>
      <c r="H163" s="119" t="str">
        <f t="shared" si="9"/>
        <v/>
      </c>
    </row>
    <row r="164" s="294" customFormat="1" ht="36" customHeight="1" spans="1:8">
      <c r="A164" s="293">
        <f t="shared" si="7"/>
        <v>7</v>
      </c>
      <c r="B164" s="305">
        <v>2146907</v>
      </c>
      <c r="C164" s="432" t="s">
        <v>1423</v>
      </c>
      <c r="D164" s="313">
        <f>VLOOKUP(B164,'[113]L09'!$A$6:$C$276,3,FALSE)</f>
        <v>0</v>
      </c>
      <c r="E164" s="313"/>
      <c r="F164" s="313">
        <v>0</v>
      </c>
      <c r="G164" s="119" t="str">
        <f t="shared" si="8"/>
        <v/>
      </c>
      <c r="H164" s="119" t="str">
        <f t="shared" si="9"/>
        <v/>
      </c>
    </row>
    <row r="165" s="294" customFormat="1" ht="36" customHeight="1" spans="1:8">
      <c r="A165" s="293">
        <f t="shared" si="7"/>
        <v>7</v>
      </c>
      <c r="B165" s="305">
        <v>2146908</v>
      </c>
      <c r="C165" s="432" t="s">
        <v>1424</v>
      </c>
      <c r="D165" s="313">
        <f>VLOOKUP(B165,'[113]L09'!$A$6:$C$276,3,FALSE)</f>
        <v>0</v>
      </c>
      <c r="E165" s="313"/>
      <c r="F165" s="313">
        <v>0</v>
      </c>
      <c r="G165" s="119" t="str">
        <f t="shared" si="8"/>
        <v/>
      </c>
      <c r="H165" s="119" t="str">
        <f t="shared" si="9"/>
        <v/>
      </c>
    </row>
    <row r="166" s="294" customFormat="1" ht="36" customHeight="1" spans="1:8">
      <c r="A166" s="293">
        <f t="shared" si="7"/>
        <v>7</v>
      </c>
      <c r="B166" s="305">
        <v>2146999</v>
      </c>
      <c r="C166" s="432" t="s">
        <v>1425</v>
      </c>
      <c r="D166" s="313">
        <f>VLOOKUP(B166,'[113]L09'!$A$6:$C$276,3,FALSE)</f>
        <v>0</v>
      </c>
      <c r="E166" s="313"/>
      <c r="F166" s="313">
        <v>0</v>
      </c>
      <c r="G166" s="119" t="str">
        <f t="shared" si="8"/>
        <v/>
      </c>
      <c r="H166" s="119" t="str">
        <f t="shared" si="9"/>
        <v/>
      </c>
    </row>
    <row r="167" s="294" customFormat="1" ht="64" customHeight="1" spans="1:8">
      <c r="A167" s="293">
        <f t="shared" si="7"/>
        <v>5</v>
      </c>
      <c r="B167" s="305">
        <v>21470</v>
      </c>
      <c r="C167" s="325" t="s">
        <v>1426</v>
      </c>
      <c r="D167" s="313">
        <f>SUM(D168:D169)</f>
        <v>0</v>
      </c>
      <c r="E167" s="313">
        <f>SUM(E168:E169)</f>
        <v>0</v>
      </c>
      <c r="F167" s="313">
        <v>0</v>
      </c>
      <c r="G167" s="119" t="str">
        <f t="shared" si="8"/>
        <v/>
      </c>
      <c r="H167" s="119" t="str">
        <f t="shared" si="9"/>
        <v/>
      </c>
    </row>
    <row r="168" s="294" customFormat="1" ht="36" customHeight="1" spans="1:8">
      <c r="A168" s="293">
        <f t="shared" si="7"/>
        <v>7</v>
      </c>
      <c r="B168" s="305">
        <v>2147001</v>
      </c>
      <c r="C168" s="432" t="s">
        <v>824</v>
      </c>
      <c r="D168" s="313">
        <f>VLOOKUP(B168,'[113]L09'!$A$6:$C$276,3,FALSE)</f>
        <v>0</v>
      </c>
      <c r="E168" s="313"/>
      <c r="F168" s="313">
        <v>0</v>
      </c>
      <c r="G168" s="119" t="str">
        <f t="shared" si="8"/>
        <v/>
      </c>
      <c r="H168" s="119" t="str">
        <f t="shared" si="9"/>
        <v/>
      </c>
    </row>
    <row r="169" s="294" customFormat="1" ht="68" customHeight="1" spans="1:8">
      <c r="A169" s="293">
        <f t="shared" si="7"/>
        <v>7</v>
      </c>
      <c r="B169" s="305">
        <v>2147099</v>
      </c>
      <c r="C169" s="432" t="s">
        <v>1427</v>
      </c>
      <c r="D169" s="313">
        <f>VLOOKUP(B169,'[113]L09'!$A$6:$C$276,3,FALSE)</f>
        <v>0</v>
      </c>
      <c r="E169" s="313"/>
      <c r="F169" s="313">
        <v>0</v>
      </c>
      <c r="G169" s="119" t="str">
        <f t="shared" si="8"/>
        <v/>
      </c>
      <c r="H169" s="119" t="str">
        <f t="shared" si="9"/>
        <v/>
      </c>
    </row>
    <row r="170" s="294" customFormat="1" ht="36" customHeight="1" spans="1:8">
      <c r="A170" s="293">
        <f t="shared" si="7"/>
        <v>5</v>
      </c>
      <c r="B170" s="305">
        <v>21471</v>
      </c>
      <c r="C170" s="325" t="s">
        <v>1428</v>
      </c>
      <c r="D170" s="313">
        <f>SUM(D171:D172)</f>
        <v>24700</v>
      </c>
      <c r="E170" s="313">
        <f>SUM(E171:E172)</f>
        <v>0</v>
      </c>
      <c r="F170" s="313">
        <v>6200</v>
      </c>
      <c r="G170" s="123">
        <f t="shared" si="8"/>
        <v>-0.749</v>
      </c>
      <c r="H170" s="123" t="str">
        <f t="shared" si="9"/>
        <v/>
      </c>
    </row>
    <row r="171" s="294" customFormat="1" ht="36" customHeight="1" spans="1:8">
      <c r="A171" s="293">
        <f t="shared" si="7"/>
        <v>7</v>
      </c>
      <c r="B171" s="305">
        <v>2147101</v>
      </c>
      <c r="C171" s="432" t="s">
        <v>824</v>
      </c>
      <c r="D171" s="313">
        <f>VLOOKUP(B171,'[113]L09'!$A$6:$C$276,3,FALSE)</f>
        <v>24700</v>
      </c>
      <c r="E171" s="313"/>
      <c r="F171" s="313">
        <v>6200</v>
      </c>
      <c r="G171" s="123">
        <f t="shared" si="8"/>
        <v>-0.749</v>
      </c>
      <c r="H171" s="123" t="str">
        <f t="shared" si="9"/>
        <v/>
      </c>
    </row>
    <row r="172" s="294" customFormat="1" ht="64" customHeight="1" spans="1:8">
      <c r="A172" s="293">
        <f t="shared" si="7"/>
        <v>7</v>
      </c>
      <c r="B172" s="305">
        <v>2147199</v>
      </c>
      <c r="C172" s="432" t="s">
        <v>1429</v>
      </c>
      <c r="D172" s="313">
        <f>VLOOKUP(B172,'[113]L09'!$A$6:$C$276,3,FALSE)</f>
        <v>0</v>
      </c>
      <c r="E172" s="313"/>
      <c r="F172" s="313">
        <v>0</v>
      </c>
      <c r="G172" s="123" t="str">
        <f t="shared" si="8"/>
        <v/>
      </c>
      <c r="H172" s="123" t="str">
        <f t="shared" si="9"/>
        <v/>
      </c>
    </row>
    <row r="173" s="294" customFormat="1" ht="36" customHeight="1" spans="1:8">
      <c r="A173" s="293">
        <f t="shared" si="7"/>
        <v>5</v>
      </c>
      <c r="B173" s="305">
        <v>21472</v>
      </c>
      <c r="C173" s="325" t="s">
        <v>1430</v>
      </c>
      <c r="D173" s="313"/>
      <c r="E173" s="313"/>
      <c r="F173" s="313"/>
      <c r="G173" s="119" t="str">
        <f t="shared" si="8"/>
        <v/>
      </c>
      <c r="H173" s="119" t="str">
        <f t="shared" si="9"/>
        <v/>
      </c>
    </row>
    <row r="174" s="294" customFormat="1" ht="64" customHeight="1" spans="1:8">
      <c r="A174" s="293">
        <f t="shared" si="7"/>
        <v>5</v>
      </c>
      <c r="B174" s="305">
        <v>21473</v>
      </c>
      <c r="C174" s="325" t="s">
        <v>1431</v>
      </c>
      <c r="D174" s="313">
        <f>SUM(D175:D177)</f>
        <v>0</v>
      </c>
      <c r="E174" s="313">
        <f>SUM(E175:E177)</f>
        <v>0</v>
      </c>
      <c r="F174" s="313">
        <v>0</v>
      </c>
      <c r="G174" s="119" t="str">
        <f t="shared" si="8"/>
        <v/>
      </c>
      <c r="H174" s="119" t="str">
        <f t="shared" si="9"/>
        <v/>
      </c>
    </row>
    <row r="175" s="294" customFormat="1" ht="36" customHeight="1" spans="1:8">
      <c r="A175" s="293">
        <f t="shared" si="7"/>
        <v>7</v>
      </c>
      <c r="B175" s="305">
        <v>2147301</v>
      </c>
      <c r="C175" s="432" t="s">
        <v>1398</v>
      </c>
      <c r="D175" s="313">
        <f>VLOOKUP(B175,'[113]L09'!$A$6:$C$276,3,FALSE)</f>
        <v>0</v>
      </c>
      <c r="E175" s="313"/>
      <c r="F175" s="313">
        <v>0</v>
      </c>
      <c r="G175" s="119" t="str">
        <f t="shared" si="8"/>
        <v/>
      </c>
      <c r="H175" s="119" t="str">
        <f t="shared" si="9"/>
        <v/>
      </c>
    </row>
    <row r="176" s="294" customFormat="1" ht="36" customHeight="1" spans="1:8">
      <c r="A176" s="293">
        <f t="shared" si="7"/>
        <v>7</v>
      </c>
      <c r="B176" s="305">
        <v>2147303</v>
      </c>
      <c r="C176" s="432" t="s">
        <v>1400</v>
      </c>
      <c r="D176" s="313">
        <f>VLOOKUP(B176,'[113]L09'!$A$6:$C$276,3,FALSE)</f>
        <v>0</v>
      </c>
      <c r="E176" s="313"/>
      <c r="F176" s="313">
        <v>0</v>
      </c>
      <c r="G176" s="119" t="str">
        <f t="shared" si="8"/>
        <v/>
      </c>
      <c r="H176" s="119" t="str">
        <f t="shared" si="9"/>
        <v/>
      </c>
    </row>
    <row r="177" s="294" customFormat="1" ht="64" customHeight="1" spans="1:8">
      <c r="A177" s="293">
        <f t="shared" si="7"/>
        <v>7</v>
      </c>
      <c r="B177" s="305">
        <v>2147399</v>
      </c>
      <c r="C177" s="432" t="s">
        <v>1432</v>
      </c>
      <c r="D177" s="313">
        <f>VLOOKUP(B177,'[113]L09'!$A$6:$C$276,3,FALSE)</f>
        <v>0</v>
      </c>
      <c r="E177" s="313"/>
      <c r="F177" s="313">
        <v>0</v>
      </c>
      <c r="G177" s="119" t="str">
        <f t="shared" si="8"/>
        <v/>
      </c>
      <c r="H177" s="119" t="str">
        <f t="shared" si="9"/>
        <v/>
      </c>
    </row>
    <row r="178" s="294" customFormat="1" ht="36" customHeight="1" spans="1:8">
      <c r="A178" s="293">
        <f t="shared" si="7"/>
        <v>3</v>
      </c>
      <c r="B178" s="308">
        <v>215</v>
      </c>
      <c r="C178" s="302" t="s">
        <v>1433</v>
      </c>
      <c r="D178" s="309">
        <f>SUM(D179)</f>
        <v>0</v>
      </c>
      <c r="E178" s="309">
        <f>SUM(E179)</f>
        <v>0</v>
      </c>
      <c r="F178" s="309">
        <v>0</v>
      </c>
      <c r="G178" s="119" t="str">
        <f t="shared" si="8"/>
        <v/>
      </c>
      <c r="H178" s="119" t="str">
        <f t="shared" si="9"/>
        <v/>
      </c>
    </row>
    <row r="179" s="294" customFormat="1" ht="36" customHeight="1" spans="1:8">
      <c r="A179" s="293">
        <f t="shared" si="7"/>
        <v>5</v>
      </c>
      <c r="B179" s="305">
        <v>21562</v>
      </c>
      <c r="C179" s="325" t="s">
        <v>1434</v>
      </c>
      <c r="D179" s="313">
        <f>SUM(D180:D181)</f>
        <v>0</v>
      </c>
      <c r="E179" s="313">
        <f>SUM(E180:E181)</f>
        <v>0</v>
      </c>
      <c r="F179" s="313">
        <v>0</v>
      </c>
      <c r="G179" s="119" t="str">
        <f t="shared" si="8"/>
        <v/>
      </c>
      <c r="H179" s="119" t="str">
        <f t="shared" si="9"/>
        <v/>
      </c>
    </row>
    <row r="180" s="294" customFormat="1" ht="36" customHeight="1" spans="1:8">
      <c r="A180" s="293">
        <f t="shared" si="7"/>
        <v>7</v>
      </c>
      <c r="B180" s="305">
        <v>2156202</v>
      </c>
      <c r="C180" s="432" t="s">
        <v>1435</v>
      </c>
      <c r="D180" s="313">
        <f>VLOOKUP(B180,'[113]L09'!$A$6:$C$276,3,FALSE)</f>
        <v>0</v>
      </c>
      <c r="E180" s="313"/>
      <c r="F180" s="313">
        <v>0</v>
      </c>
      <c r="G180" s="119" t="str">
        <f t="shared" si="8"/>
        <v/>
      </c>
      <c r="H180" s="119" t="str">
        <f t="shared" si="9"/>
        <v/>
      </c>
    </row>
    <row r="181" s="294" customFormat="1" ht="36" customHeight="1" spans="1:8">
      <c r="A181" s="293">
        <f t="shared" si="7"/>
        <v>7</v>
      </c>
      <c r="B181" s="305">
        <v>2156299</v>
      </c>
      <c r="C181" s="432" t="s">
        <v>1436</v>
      </c>
      <c r="D181" s="313">
        <f>VLOOKUP(B181,'[113]L09'!$A$6:$C$276,3,FALSE)</f>
        <v>0</v>
      </c>
      <c r="E181" s="313"/>
      <c r="F181" s="313">
        <v>0</v>
      </c>
      <c r="G181" s="119" t="str">
        <f t="shared" si="8"/>
        <v/>
      </c>
      <c r="H181" s="119" t="str">
        <f t="shared" si="9"/>
        <v/>
      </c>
    </row>
    <row r="182" s="294" customFormat="1" ht="36" customHeight="1" spans="1:8">
      <c r="A182" s="293">
        <f t="shared" si="7"/>
        <v>3</v>
      </c>
      <c r="B182" s="308">
        <v>229</v>
      </c>
      <c r="C182" s="302" t="s">
        <v>1437</v>
      </c>
      <c r="D182" s="309">
        <f>SUM(D184:D187,D197)</f>
        <v>61951</v>
      </c>
      <c r="E182" s="309">
        <f>SUM(E184:E187,E197)</f>
        <v>520</v>
      </c>
      <c r="F182" s="309">
        <v>700</v>
      </c>
      <c r="G182" s="119">
        <f t="shared" si="8"/>
        <v>-0.989</v>
      </c>
      <c r="H182" s="119">
        <f t="shared" si="9"/>
        <v>1.346</v>
      </c>
    </row>
    <row r="183" s="294" customFormat="1" ht="64" customHeight="1" spans="1:8">
      <c r="A183" s="293">
        <f t="shared" si="7"/>
        <v>5</v>
      </c>
      <c r="B183" s="305">
        <v>22904</v>
      </c>
      <c r="C183" s="325" t="s">
        <v>1438</v>
      </c>
      <c r="D183" s="313">
        <f>SUM(D184:D186)</f>
        <v>61900</v>
      </c>
      <c r="E183" s="313">
        <f>SUM(E184:E186)</f>
        <v>0</v>
      </c>
      <c r="F183" s="313">
        <v>0</v>
      </c>
      <c r="G183" s="123">
        <f t="shared" si="8"/>
        <v>-1</v>
      </c>
      <c r="H183" s="123" t="str">
        <f t="shared" si="9"/>
        <v/>
      </c>
    </row>
    <row r="184" s="294" customFormat="1" ht="36" customHeight="1" spans="1:8">
      <c r="A184" s="293">
        <f t="shared" si="7"/>
        <v>7</v>
      </c>
      <c r="B184" s="305">
        <v>2290401</v>
      </c>
      <c r="C184" s="432" t="s">
        <v>1439</v>
      </c>
      <c r="D184" s="313">
        <f>VLOOKUP(B184,'[113]L09'!$A$6:$C$276,3,FALSE)</f>
        <v>0</v>
      </c>
      <c r="E184" s="313"/>
      <c r="F184" s="313">
        <v>0</v>
      </c>
      <c r="G184" s="123" t="str">
        <f t="shared" si="8"/>
        <v/>
      </c>
      <c r="H184" s="123" t="str">
        <f t="shared" si="9"/>
        <v/>
      </c>
    </row>
    <row r="185" s="294" customFormat="1" ht="64" customHeight="1" spans="1:8">
      <c r="A185" s="293">
        <f t="shared" si="7"/>
        <v>7</v>
      </c>
      <c r="B185" s="305">
        <v>2290402</v>
      </c>
      <c r="C185" s="432" t="s">
        <v>1440</v>
      </c>
      <c r="D185" s="313">
        <f>VLOOKUP(B185,'[113]L09'!$A$6:$C$276,3,FALSE)</f>
        <v>61900</v>
      </c>
      <c r="E185" s="313"/>
      <c r="F185" s="313">
        <v>0</v>
      </c>
      <c r="G185" s="123">
        <f t="shared" si="8"/>
        <v>-1</v>
      </c>
      <c r="H185" s="123" t="str">
        <f t="shared" si="9"/>
        <v/>
      </c>
    </row>
    <row r="186" s="294" customFormat="1" ht="36" customHeight="1" spans="1:8">
      <c r="A186" s="293">
        <f t="shared" si="7"/>
        <v>7</v>
      </c>
      <c r="B186" s="305">
        <v>2290403</v>
      </c>
      <c r="C186" s="432" t="s">
        <v>1441</v>
      </c>
      <c r="D186" s="313">
        <f>VLOOKUP(B186,'[113]L09'!$A$6:$C$276,3,FALSE)</f>
        <v>0</v>
      </c>
      <c r="E186" s="313"/>
      <c r="F186" s="313">
        <v>0</v>
      </c>
      <c r="G186" s="123" t="str">
        <f t="shared" si="8"/>
        <v/>
      </c>
      <c r="H186" s="123" t="str">
        <f t="shared" si="9"/>
        <v/>
      </c>
    </row>
    <row r="187" s="294" customFormat="1" ht="36" customHeight="1" spans="1:8">
      <c r="A187" s="293">
        <f t="shared" si="7"/>
        <v>5</v>
      </c>
      <c r="B187" s="305">
        <v>22908</v>
      </c>
      <c r="C187" s="325" t="s">
        <v>1442</v>
      </c>
      <c r="D187" s="313">
        <f>SUM(D188:D195)</f>
        <v>0</v>
      </c>
      <c r="E187" s="313">
        <f>SUM(E188:E195)</f>
        <v>0</v>
      </c>
      <c r="F187" s="313">
        <v>0</v>
      </c>
      <c r="G187" s="123" t="str">
        <f t="shared" si="8"/>
        <v/>
      </c>
      <c r="H187" s="123" t="str">
        <f t="shared" si="9"/>
        <v/>
      </c>
    </row>
    <row r="188" s="294" customFormat="1" ht="36" customHeight="1" spans="1:8">
      <c r="A188" s="293">
        <f t="shared" si="7"/>
        <v>7</v>
      </c>
      <c r="B188" s="305">
        <v>2290802</v>
      </c>
      <c r="C188" s="432" t="s">
        <v>1443</v>
      </c>
      <c r="D188" s="313">
        <f>VLOOKUP(B188,'[113]L09'!$A$6:$C$276,3,FALSE)</f>
        <v>0</v>
      </c>
      <c r="E188" s="313"/>
      <c r="F188" s="313">
        <v>0</v>
      </c>
      <c r="G188" s="123" t="str">
        <f t="shared" si="8"/>
        <v/>
      </c>
      <c r="H188" s="123" t="str">
        <f t="shared" si="9"/>
        <v/>
      </c>
    </row>
    <row r="189" s="294" customFormat="1" ht="36" customHeight="1" spans="1:8">
      <c r="A189" s="293">
        <f t="shared" si="7"/>
        <v>7</v>
      </c>
      <c r="B189" s="305">
        <v>2290803</v>
      </c>
      <c r="C189" s="432" t="s">
        <v>1444</v>
      </c>
      <c r="D189" s="313">
        <f>VLOOKUP(B189,'[113]L09'!$A$6:$C$276,3,FALSE)</f>
        <v>0</v>
      </c>
      <c r="E189" s="313"/>
      <c r="F189" s="313">
        <v>0</v>
      </c>
      <c r="G189" s="123" t="str">
        <f t="shared" si="8"/>
        <v/>
      </c>
      <c r="H189" s="123" t="str">
        <f t="shared" si="9"/>
        <v/>
      </c>
    </row>
    <row r="190" s="294" customFormat="1" ht="36" customHeight="1" spans="1:8">
      <c r="A190" s="293">
        <f t="shared" si="7"/>
        <v>7</v>
      </c>
      <c r="B190" s="305">
        <v>2290804</v>
      </c>
      <c r="C190" s="432" t="s">
        <v>1445</v>
      </c>
      <c r="D190" s="313">
        <f>VLOOKUP(B190,'[113]L09'!$A$6:$C$276,3,FALSE)</f>
        <v>0</v>
      </c>
      <c r="E190" s="313"/>
      <c r="F190" s="313">
        <v>0</v>
      </c>
      <c r="G190" s="123" t="str">
        <f t="shared" si="8"/>
        <v/>
      </c>
      <c r="H190" s="123" t="str">
        <f t="shared" si="9"/>
        <v/>
      </c>
    </row>
    <row r="191" s="294" customFormat="1" ht="36" customHeight="1" spans="1:8">
      <c r="A191" s="293">
        <f t="shared" si="7"/>
        <v>7</v>
      </c>
      <c r="B191" s="305">
        <v>2290805</v>
      </c>
      <c r="C191" s="432" t="s">
        <v>1446</v>
      </c>
      <c r="D191" s="313">
        <f>VLOOKUP(B191,'[113]L09'!$A$6:$C$276,3,FALSE)</f>
        <v>0</v>
      </c>
      <c r="E191" s="313"/>
      <c r="F191" s="313">
        <v>0</v>
      </c>
      <c r="G191" s="123" t="str">
        <f t="shared" si="8"/>
        <v/>
      </c>
      <c r="H191" s="123" t="str">
        <f t="shared" si="9"/>
        <v/>
      </c>
    </row>
    <row r="192" s="294" customFormat="1" ht="36" customHeight="1" spans="1:8">
      <c r="A192" s="293">
        <f t="shared" si="7"/>
        <v>7</v>
      </c>
      <c r="B192" s="305">
        <v>2290806</v>
      </c>
      <c r="C192" s="432" t="s">
        <v>1447</v>
      </c>
      <c r="D192" s="313">
        <f>VLOOKUP(B192,'[113]L09'!$A$6:$C$276,3,FALSE)</f>
        <v>0</v>
      </c>
      <c r="E192" s="313"/>
      <c r="F192" s="313">
        <v>0</v>
      </c>
      <c r="G192" s="123" t="str">
        <f t="shared" si="8"/>
        <v/>
      </c>
      <c r="H192" s="123" t="str">
        <f t="shared" si="9"/>
        <v/>
      </c>
    </row>
    <row r="193" s="294" customFormat="1" ht="36" customHeight="1" spans="1:8">
      <c r="A193" s="293">
        <f t="shared" si="7"/>
        <v>7</v>
      </c>
      <c r="B193" s="305">
        <v>2290807</v>
      </c>
      <c r="C193" s="432" t="s">
        <v>1448</v>
      </c>
      <c r="D193" s="313">
        <f>VLOOKUP(B193,'[113]L09'!$A$6:$C$276,3,FALSE)</f>
        <v>0</v>
      </c>
      <c r="E193" s="313"/>
      <c r="F193" s="313">
        <v>0</v>
      </c>
      <c r="G193" s="123" t="str">
        <f t="shared" si="8"/>
        <v/>
      </c>
      <c r="H193" s="123" t="str">
        <f t="shared" si="9"/>
        <v/>
      </c>
    </row>
    <row r="194" s="294" customFormat="1" ht="36" customHeight="1" spans="1:8">
      <c r="A194" s="293">
        <f t="shared" si="7"/>
        <v>7</v>
      </c>
      <c r="B194" s="305">
        <v>2290808</v>
      </c>
      <c r="C194" s="432" t="s">
        <v>1449</v>
      </c>
      <c r="D194" s="313">
        <f>VLOOKUP(B194,'[113]L09'!$A$6:$C$276,3,FALSE)</f>
        <v>0</v>
      </c>
      <c r="E194" s="313"/>
      <c r="F194" s="313">
        <v>0</v>
      </c>
      <c r="G194" s="123" t="str">
        <f t="shared" si="8"/>
        <v/>
      </c>
      <c r="H194" s="123" t="str">
        <f t="shared" si="9"/>
        <v/>
      </c>
    </row>
    <row r="195" s="294" customFormat="1" ht="36" customHeight="1" spans="1:8">
      <c r="A195" s="293">
        <f t="shared" si="7"/>
        <v>7</v>
      </c>
      <c r="B195" s="305">
        <v>2290899</v>
      </c>
      <c r="C195" s="432" t="s">
        <v>1450</v>
      </c>
      <c r="D195" s="313">
        <f>VLOOKUP(B195,'[113]L09'!$A$6:$C$276,3,FALSE)</f>
        <v>0</v>
      </c>
      <c r="E195" s="313"/>
      <c r="F195" s="313">
        <v>0</v>
      </c>
      <c r="G195" s="123" t="str">
        <f t="shared" si="8"/>
        <v/>
      </c>
      <c r="H195" s="123" t="str">
        <f t="shared" si="9"/>
        <v/>
      </c>
    </row>
    <row r="196" s="294" customFormat="1" ht="36" customHeight="1" spans="1:8">
      <c r="A196" s="293">
        <f t="shared" si="7"/>
        <v>5</v>
      </c>
      <c r="B196" s="310">
        <v>22909</v>
      </c>
      <c r="C196" s="325" t="s">
        <v>1451</v>
      </c>
      <c r="D196" s="313"/>
      <c r="E196" s="313"/>
      <c r="F196" s="313"/>
      <c r="G196" s="123" t="str">
        <f t="shared" si="8"/>
        <v/>
      </c>
      <c r="H196" s="123" t="str">
        <f t="shared" si="9"/>
        <v/>
      </c>
    </row>
    <row r="197" s="294" customFormat="1" ht="36" customHeight="1" spans="1:8">
      <c r="A197" s="293">
        <f t="shared" ref="A197:A260" si="10">LEN(B197)</f>
        <v>5</v>
      </c>
      <c r="B197" s="305">
        <v>22960</v>
      </c>
      <c r="C197" s="325" t="s">
        <v>1452</v>
      </c>
      <c r="D197" s="313">
        <f>SUM(D198:D208)</f>
        <v>51</v>
      </c>
      <c r="E197" s="313">
        <f>SUM(E198:E208)</f>
        <v>520</v>
      </c>
      <c r="F197" s="313">
        <v>700</v>
      </c>
      <c r="G197" s="123">
        <f t="shared" ref="G197:G260" si="11">IF(D197&gt;0,F197/D197-1,"")</f>
        <v>12.725</v>
      </c>
      <c r="H197" s="123">
        <f t="shared" ref="H197:H260" si="12">IF(E197&gt;0,F197/E197,"")</f>
        <v>1.346</v>
      </c>
    </row>
    <row r="198" s="294" customFormat="1" ht="64" customHeight="1" spans="1:8">
      <c r="A198" s="293">
        <f t="shared" si="10"/>
        <v>7</v>
      </c>
      <c r="B198" s="315">
        <v>2296001</v>
      </c>
      <c r="C198" s="432" t="s">
        <v>1453</v>
      </c>
      <c r="D198" s="313">
        <f>VLOOKUP(B198,'[113]L09'!$A$6:$C$276,3,FALSE)</f>
        <v>0</v>
      </c>
      <c r="E198" s="313"/>
      <c r="F198" s="313">
        <v>0</v>
      </c>
      <c r="G198" s="123" t="str">
        <f t="shared" si="11"/>
        <v/>
      </c>
      <c r="H198" s="123" t="str">
        <f t="shared" si="12"/>
        <v/>
      </c>
    </row>
    <row r="199" s="294" customFormat="1" ht="36" customHeight="1" spans="1:8">
      <c r="A199" s="293">
        <f t="shared" si="10"/>
        <v>7</v>
      </c>
      <c r="B199" s="305">
        <v>2296002</v>
      </c>
      <c r="C199" s="432" t="s">
        <v>1454</v>
      </c>
      <c r="D199" s="313">
        <f>VLOOKUP(B199,'[113]L09'!$A$6:$C$276,3,FALSE)</f>
        <v>0</v>
      </c>
      <c r="E199" s="313">
        <v>247</v>
      </c>
      <c r="F199" s="313">
        <v>369</v>
      </c>
      <c r="G199" s="123" t="str">
        <f t="shared" si="11"/>
        <v/>
      </c>
      <c r="H199" s="123">
        <f t="shared" si="12"/>
        <v>1.494</v>
      </c>
    </row>
    <row r="200" s="294" customFormat="1" ht="36" customHeight="1" spans="1:8">
      <c r="A200" s="293">
        <f t="shared" si="10"/>
        <v>7</v>
      </c>
      <c r="B200" s="305">
        <v>2296003</v>
      </c>
      <c r="C200" s="432" t="s">
        <v>1455</v>
      </c>
      <c r="D200" s="313">
        <f>VLOOKUP(B200,'[113]L09'!$A$6:$C$276,3,FALSE)</f>
        <v>39</v>
      </c>
      <c r="E200" s="313">
        <v>156</v>
      </c>
      <c r="F200" s="313">
        <v>143</v>
      </c>
      <c r="G200" s="123">
        <f t="shared" si="11"/>
        <v>2.667</v>
      </c>
      <c r="H200" s="123">
        <f t="shared" si="12"/>
        <v>0.917</v>
      </c>
    </row>
    <row r="201" s="294" customFormat="1" ht="36" customHeight="1" spans="1:8">
      <c r="A201" s="293">
        <f t="shared" si="10"/>
        <v>7</v>
      </c>
      <c r="B201" s="305">
        <v>2296004</v>
      </c>
      <c r="C201" s="432" t="s">
        <v>1456</v>
      </c>
      <c r="D201" s="313">
        <f>VLOOKUP(B201,'[113]L09'!$A$6:$C$276,3,FALSE)</f>
        <v>0</v>
      </c>
      <c r="E201" s="313"/>
      <c r="F201" s="313">
        <v>36</v>
      </c>
      <c r="G201" s="123" t="str">
        <f t="shared" si="11"/>
        <v/>
      </c>
      <c r="H201" s="123" t="str">
        <f t="shared" si="12"/>
        <v/>
      </c>
    </row>
    <row r="202" s="294" customFormat="1" ht="36" customHeight="1" spans="1:8">
      <c r="A202" s="293">
        <f t="shared" si="10"/>
        <v>7</v>
      </c>
      <c r="B202" s="305">
        <v>2296005</v>
      </c>
      <c r="C202" s="432" t="s">
        <v>1457</v>
      </c>
      <c r="D202" s="313">
        <f>VLOOKUP(B202,'[113]L09'!$A$6:$C$276,3,FALSE)</f>
        <v>0</v>
      </c>
      <c r="E202" s="313"/>
      <c r="F202" s="313">
        <v>0</v>
      </c>
      <c r="G202" s="123" t="str">
        <f t="shared" si="11"/>
        <v/>
      </c>
      <c r="H202" s="123" t="str">
        <f t="shared" si="12"/>
        <v/>
      </c>
    </row>
    <row r="203" s="294" customFormat="1" ht="36" customHeight="1" spans="1:8">
      <c r="A203" s="293">
        <f t="shared" si="10"/>
        <v>7</v>
      </c>
      <c r="B203" s="305">
        <v>2296006</v>
      </c>
      <c r="C203" s="432" t="s">
        <v>1458</v>
      </c>
      <c r="D203" s="313">
        <f>VLOOKUP(B203,'[113]L09'!$A$6:$C$276,3,FALSE)</f>
        <v>12</v>
      </c>
      <c r="E203" s="313">
        <v>16</v>
      </c>
      <c r="F203" s="313">
        <v>23</v>
      </c>
      <c r="G203" s="123">
        <f t="shared" si="11"/>
        <v>0.917</v>
      </c>
      <c r="H203" s="123">
        <f t="shared" si="12"/>
        <v>1.438</v>
      </c>
    </row>
    <row r="204" s="294" customFormat="1" ht="36" customHeight="1" spans="1:8">
      <c r="A204" s="293">
        <f t="shared" si="10"/>
        <v>7</v>
      </c>
      <c r="B204" s="305">
        <v>2296010</v>
      </c>
      <c r="C204" s="432" t="s">
        <v>1459</v>
      </c>
      <c r="D204" s="313">
        <f>VLOOKUP(B204,'[113]L09'!$A$6:$C$276,3,FALSE)</f>
        <v>0</v>
      </c>
      <c r="E204" s="313"/>
      <c r="F204" s="313">
        <v>0</v>
      </c>
      <c r="G204" s="123" t="str">
        <f t="shared" si="11"/>
        <v/>
      </c>
      <c r="H204" s="123" t="str">
        <f t="shared" si="12"/>
        <v/>
      </c>
    </row>
    <row r="205" s="294" customFormat="1" ht="36" customHeight="1" spans="1:8">
      <c r="A205" s="293">
        <f t="shared" si="10"/>
        <v>7</v>
      </c>
      <c r="B205" s="305">
        <v>2296011</v>
      </c>
      <c r="C205" s="432" t="s">
        <v>1460</v>
      </c>
      <c r="D205" s="313">
        <f>VLOOKUP(B205,'[113]L09'!$A$6:$C$276,3,FALSE)</f>
        <v>0</v>
      </c>
      <c r="E205" s="313"/>
      <c r="F205" s="313">
        <v>0</v>
      </c>
      <c r="G205" s="123" t="str">
        <f t="shared" si="11"/>
        <v/>
      </c>
      <c r="H205" s="123" t="str">
        <f t="shared" si="12"/>
        <v/>
      </c>
    </row>
    <row r="206" s="294" customFormat="1" ht="36" customHeight="1" spans="1:8">
      <c r="A206" s="293">
        <f t="shared" si="10"/>
        <v>7</v>
      </c>
      <c r="B206" s="305">
        <v>2296012</v>
      </c>
      <c r="C206" s="432" t="s">
        <v>1461</v>
      </c>
      <c r="D206" s="313">
        <f>VLOOKUP(B206,'[113]L09'!$A$6:$C$276,3,FALSE)</f>
        <v>0</v>
      </c>
      <c r="E206" s="313"/>
      <c r="F206" s="313">
        <v>0</v>
      </c>
      <c r="G206" s="123" t="str">
        <f t="shared" si="11"/>
        <v/>
      </c>
      <c r="H206" s="123" t="str">
        <f t="shared" si="12"/>
        <v/>
      </c>
    </row>
    <row r="207" s="294" customFormat="1" ht="64" customHeight="1" spans="1:8">
      <c r="A207" s="293">
        <f t="shared" si="10"/>
        <v>7</v>
      </c>
      <c r="B207" s="305">
        <v>2296013</v>
      </c>
      <c r="C207" s="432" t="s">
        <v>1462</v>
      </c>
      <c r="D207" s="313">
        <f>VLOOKUP(B207,'[113]L09'!$A$6:$C$276,3,FALSE)</f>
        <v>0</v>
      </c>
      <c r="E207" s="313">
        <v>36</v>
      </c>
      <c r="F207" s="313">
        <v>36</v>
      </c>
      <c r="G207" s="123" t="str">
        <f t="shared" si="11"/>
        <v/>
      </c>
      <c r="H207" s="123">
        <f t="shared" si="12"/>
        <v>1</v>
      </c>
    </row>
    <row r="208" s="294" customFormat="1" ht="64" customHeight="1" spans="1:8">
      <c r="A208" s="293">
        <f t="shared" si="10"/>
        <v>7</v>
      </c>
      <c r="B208" s="305">
        <v>2296099</v>
      </c>
      <c r="C208" s="432" t="s">
        <v>1463</v>
      </c>
      <c r="D208" s="313">
        <f>VLOOKUP(B208,'[113]L09'!$A$6:$C$276,3,FALSE)</f>
        <v>0</v>
      </c>
      <c r="E208" s="313">
        <v>65</v>
      </c>
      <c r="F208" s="313">
        <v>93</v>
      </c>
      <c r="G208" s="123" t="str">
        <f t="shared" si="11"/>
        <v/>
      </c>
      <c r="H208" s="123">
        <f t="shared" si="12"/>
        <v>1.431</v>
      </c>
    </row>
    <row r="209" s="294" customFormat="1" ht="36" customHeight="1" spans="1:8">
      <c r="A209" s="293">
        <f t="shared" si="10"/>
        <v>3</v>
      </c>
      <c r="B209" s="308">
        <v>232</v>
      </c>
      <c r="C209" s="302" t="s">
        <v>1464</v>
      </c>
      <c r="D209" s="309">
        <f>D210</f>
        <v>19203</v>
      </c>
      <c r="E209" s="309">
        <f>E210</f>
        <v>26870</v>
      </c>
      <c r="F209" s="309">
        <v>26124</v>
      </c>
      <c r="G209" s="119">
        <f t="shared" si="11"/>
        <v>0.36</v>
      </c>
      <c r="H209" s="119">
        <f t="shared" si="12"/>
        <v>0.972</v>
      </c>
    </row>
    <row r="210" s="294" customFormat="1" ht="36" customHeight="1" spans="1:8">
      <c r="A210" s="293">
        <f t="shared" si="10"/>
        <v>5</v>
      </c>
      <c r="B210" s="310">
        <v>23204</v>
      </c>
      <c r="C210" s="325" t="s">
        <v>1465</v>
      </c>
      <c r="D210" s="313">
        <f>SUM(D211:D226)</f>
        <v>19203</v>
      </c>
      <c r="E210" s="313">
        <f>SUM(E211:E226)</f>
        <v>26870</v>
      </c>
      <c r="F210" s="313">
        <v>26124</v>
      </c>
      <c r="G210" s="123">
        <f t="shared" si="11"/>
        <v>0.36</v>
      </c>
      <c r="H210" s="123">
        <f t="shared" si="12"/>
        <v>0.972</v>
      </c>
    </row>
    <row r="211" s="294" customFormat="1" ht="64" customHeight="1" spans="1:8">
      <c r="A211" s="293">
        <f t="shared" si="10"/>
        <v>7</v>
      </c>
      <c r="B211" s="305">
        <v>2320401</v>
      </c>
      <c r="C211" s="432" t="s">
        <v>1466</v>
      </c>
      <c r="D211" s="313">
        <f>VLOOKUP(B211,'[113]L09'!$A$6:$C$276,3,FALSE)</f>
        <v>0</v>
      </c>
      <c r="E211" s="313"/>
      <c r="F211" s="313">
        <v>0</v>
      </c>
      <c r="G211" s="123" t="str">
        <f t="shared" si="11"/>
        <v/>
      </c>
      <c r="H211" s="123" t="str">
        <f t="shared" si="12"/>
        <v/>
      </c>
    </row>
    <row r="212" s="294" customFormat="1" ht="36" customHeight="1" spans="1:8">
      <c r="A212" s="293">
        <f t="shared" si="10"/>
        <v>7</v>
      </c>
      <c r="B212" s="305">
        <v>2320402</v>
      </c>
      <c r="C212" s="432" t="s">
        <v>1467</v>
      </c>
      <c r="D212" s="313">
        <f>VLOOKUP(B212,'[113]L09'!$A$6:$C$276,3,FALSE)</f>
        <v>0</v>
      </c>
      <c r="E212" s="313"/>
      <c r="F212" s="313">
        <v>0</v>
      </c>
      <c r="G212" s="123" t="str">
        <f t="shared" si="11"/>
        <v/>
      </c>
      <c r="H212" s="123" t="str">
        <f t="shared" si="12"/>
        <v/>
      </c>
    </row>
    <row r="213" s="294" customFormat="1" ht="64" customHeight="1" spans="1:8">
      <c r="A213" s="293">
        <f t="shared" si="10"/>
        <v>7</v>
      </c>
      <c r="B213" s="305">
        <v>2320405</v>
      </c>
      <c r="C213" s="432" t="s">
        <v>1468</v>
      </c>
      <c r="D213" s="313">
        <f>VLOOKUP(B213,'[113]L09'!$A$6:$C$276,3,FALSE)</f>
        <v>0</v>
      </c>
      <c r="E213" s="313"/>
      <c r="F213" s="313">
        <v>0</v>
      </c>
      <c r="G213" s="123" t="str">
        <f t="shared" si="11"/>
        <v/>
      </c>
      <c r="H213" s="123" t="str">
        <f t="shared" si="12"/>
        <v/>
      </c>
    </row>
    <row r="214" s="294" customFormat="1" ht="36" customHeight="1" spans="1:8">
      <c r="A214" s="293">
        <f t="shared" si="10"/>
        <v>7</v>
      </c>
      <c r="B214" s="305">
        <v>2320411</v>
      </c>
      <c r="C214" s="432" t="s">
        <v>1469</v>
      </c>
      <c r="D214" s="313">
        <f>VLOOKUP(B214,'[113]L09'!$A$6:$C$276,3,FALSE)</f>
        <v>2164</v>
      </c>
      <c r="E214" s="313">
        <v>4216</v>
      </c>
      <c r="F214" s="313">
        <v>4216</v>
      </c>
      <c r="G214" s="123">
        <f t="shared" si="11"/>
        <v>0.948</v>
      </c>
      <c r="H214" s="123">
        <f t="shared" si="12"/>
        <v>1</v>
      </c>
    </row>
    <row r="215" s="294" customFormat="1" ht="36" customHeight="1" spans="1:8">
      <c r="A215" s="293">
        <f t="shared" si="10"/>
        <v>7</v>
      </c>
      <c r="B215" s="305">
        <v>2320413</v>
      </c>
      <c r="C215" s="432" t="s">
        <v>1470</v>
      </c>
      <c r="D215" s="313">
        <f>VLOOKUP(B215,'[113]L09'!$A$6:$C$276,3,FALSE)</f>
        <v>0</v>
      </c>
      <c r="E215" s="313"/>
      <c r="F215" s="313">
        <v>0</v>
      </c>
      <c r="G215" s="119" t="str">
        <f t="shared" si="11"/>
        <v/>
      </c>
      <c r="H215" s="119" t="str">
        <f t="shared" si="12"/>
        <v/>
      </c>
    </row>
    <row r="216" s="294" customFormat="1" ht="36" customHeight="1" spans="1:8">
      <c r="A216" s="293">
        <f t="shared" si="10"/>
        <v>7</v>
      </c>
      <c r="B216" s="305">
        <v>2320414</v>
      </c>
      <c r="C216" s="432" t="s">
        <v>1471</v>
      </c>
      <c r="D216" s="313">
        <f>VLOOKUP(B216,'[113]L09'!$A$6:$C$276,3,FALSE)</f>
        <v>0</v>
      </c>
      <c r="E216" s="313"/>
      <c r="F216" s="313">
        <v>0</v>
      </c>
      <c r="G216" s="119" t="str">
        <f t="shared" si="11"/>
        <v/>
      </c>
      <c r="H216" s="119" t="str">
        <f t="shared" si="12"/>
        <v/>
      </c>
    </row>
    <row r="217" s="294" customFormat="1" ht="36" customHeight="1" spans="1:8">
      <c r="A217" s="293">
        <f t="shared" si="10"/>
        <v>7</v>
      </c>
      <c r="B217" s="305">
        <v>2320416</v>
      </c>
      <c r="C217" s="432" t="s">
        <v>1472</v>
      </c>
      <c r="D217" s="313">
        <f>VLOOKUP(B217,'[113]L09'!$A$6:$C$276,3,FALSE)</f>
        <v>0</v>
      </c>
      <c r="E217" s="313"/>
      <c r="F217" s="313">
        <v>0</v>
      </c>
      <c r="G217" s="119" t="str">
        <f t="shared" si="11"/>
        <v/>
      </c>
      <c r="H217" s="119" t="str">
        <f t="shared" si="12"/>
        <v/>
      </c>
    </row>
    <row r="218" s="294" customFormat="1" ht="36" customHeight="1" spans="1:8">
      <c r="A218" s="293">
        <f t="shared" si="10"/>
        <v>7</v>
      </c>
      <c r="B218" s="305">
        <v>2320417</v>
      </c>
      <c r="C218" s="432" t="s">
        <v>1473</v>
      </c>
      <c r="D218" s="313">
        <f>VLOOKUP(B218,'[113]L09'!$A$6:$C$276,3,FALSE)</f>
        <v>0</v>
      </c>
      <c r="E218" s="313"/>
      <c r="F218" s="313">
        <v>0</v>
      </c>
      <c r="G218" s="119" t="str">
        <f t="shared" si="11"/>
        <v/>
      </c>
      <c r="H218" s="119" t="str">
        <f t="shared" si="12"/>
        <v/>
      </c>
    </row>
    <row r="219" s="294" customFormat="1" ht="64" customHeight="1" spans="1:8">
      <c r="A219" s="293">
        <f t="shared" si="10"/>
        <v>7</v>
      </c>
      <c r="B219" s="305">
        <v>2320418</v>
      </c>
      <c r="C219" s="432" t="s">
        <v>1474</v>
      </c>
      <c r="D219" s="313">
        <f>VLOOKUP(B219,'[113]L09'!$A$6:$C$276,3,FALSE)</f>
        <v>0</v>
      </c>
      <c r="E219" s="313"/>
      <c r="F219" s="313">
        <v>0</v>
      </c>
      <c r="G219" s="119" t="str">
        <f t="shared" si="11"/>
        <v/>
      </c>
      <c r="H219" s="119" t="str">
        <f t="shared" si="12"/>
        <v/>
      </c>
    </row>
    <row r="220" s="294" customFormat="1" ht="36" customHeight="1" spans="1:8">
      <c r="A220" s="293">
        <f t="shared" si="10"/>
        <v>7</v>
      </c>
      <c r="B220" s="305">
        <v>2320419</v>
      </c>
      <c r="C220" s="432" t="s">
        <v>1475</v>
      </c>
      <c r="D220" s="313">
        <f>VLOOKUP(B220,'[113]L09'!$A$6:$C$276,3,FALSE)</f>
        <v>0</v>
      </c>
      <c r="E220" s="313"/>
      <c r="F220" s="313">
        <v>0</v>
      </c>
      <c r="G220" s="119" t="str">
        <f t="shared" si="11"/>
        <v/>
      </c>
      <c r="H220" s="119" t="str">
        <f t="shared" si="12"/>
        <v/>
      </c>
    </row>
    <row r="221" s="294" customFormat="1" ht="36" customHeight="1" spans="1:8">
      <c r="A221" s="293">
        <f t="shared" si="10"/>
        <v>7</v>
      </c>
      <c r="B221" s="305">
        <v>2320420</v>
      </c>
      <c r="C221" s="432" t="s">
        <v>1476</v>
      </c>
      <c r="D221" s="313">
        <f>VLOOKUP(B221,'[113]L09'!$A$6:$C$276,3,FALSE)</f>
        <v>0</v>
      </c>
      <c r="E221" s="313"/>
      <c r="F221" s="313">
        <v>0</v>
      </c>
      <c r="G221" s="123" t="str">
        <f t="shared" si="11"/>
        <v/>
      </c>
      <c r="H221" s="123" t="str">
        <f t="shared" si="12"/>
        <v/>
      </c>
    </row>
    <row r="222" s="294" customFormat="1" ht="36" customHeight="1" spans="1:8">
      <c r="A222" s="293">
        <f t="shared" si="10"/>
        <v>7</v>
      </c>
      <c r="B222" s="305">
        <v>2320431</v>
      </c>
      <c r="C222" s="432" t="s">
        <v>1477</v>
      </c>
      <c r="D222" s="313">
        <f>VLOOKUP(B222,'[113]L09'!$A$6:$C$276,3,FALSE)</f>
        <v>2379</v>
      </c>
      <c r="E222" s="313">
        <v>2379</v>
      </c>
      <c r="F222" s="313">
        <v>2379</v>
      </c>
      <c r="G222" s="123">
        <f t="shared" si="11"/>
        <v>0</v>
      </c>
      <c r="H222" s="123">
        <f t="shared" si="12"/>
        <v>1</v>
      </c>
    </row>
    <row r="223" s="294" customFormat="1" ht="36" customHeight="1" spans="1:8">
      <c r="A223" s="293">
        <f t="shared" si="10"/>
        <v>7</v>
      </c>
      <c r="B223" s="305">
        <v>2320432</v>
      </c>
      <c r="C223" s="432" t="s">
        <v>1478</v>
      </c>
      <c r="D223" s="313">
        <f>VLOOKUP(B223,'[113]L09'!$A$6:$C$276,3,FALSE)</f>
        <v>0</v>
      </c>
      <c r="E223" s="313">
        <v>500</v>
      </c>
      <c r="F223" s="313">
        <v>934</v>
      </c>
      <c r="G223" s="123" t="str">
        <f t="shared" si="11"/>
        <v/>
      </c>
      <c r="H223" s="123">
        <f t="shared" si="12"/>
        <v>1.868</v>
      </c>
    </row>
    <row r="224" s="294" customFormat="1" ht="36" customHeight="1" spans="1:8">
      <c r="A224" s="293">
        <f t="shared" si="10"/>
        <v>7</v>
      </c>
      <c r="B224" s="305">
        <v>2320433</v>
      </c>
      <c r="C224" s="432" t="s">
        <v>1479</v>
      </c>
      <c r="D224" s="313">
        <f>VLOOKUP(B224,'[113]L09'!$A$6:$C$276,3,FALSE)</f>
        <v>12286</v>
      </c>
      <c r="E224" s="313">
        <v>14302</v>
      </c>
      <c r="F224" s="313">
        <v>14302</v>
      </c>
      <c r="G224" s="123">
        <f t="shared" si="11"/>
        <v>0.164</v>
      </c>
      <c r="H224" s="123">
        <f t="shared" si="12"/>
        <v>1</v>
      </c>
    </row>
    <row r="225" s="294" customFormat="1" ht="64" customHeight="1" spans="1:8">
      <c r="A225" s="293">
        <f t="shared" si="10"/>
        <v>7</v>
      </c>
      <c r="B225" s="305">
        <v>2320498</v>
      </c>
      <c r="C225" s="432" t="s">
        <v>1480</v>
      </c>
      <c r="D225" s="313">
        <f>VLOOKUP(B225,'[113]L09'!$A$6:$C$276,3,FALSE)</f>
        <v>2374</v>
      </c>
      <c r="E225" s="313">
        <v>5473</v>
      </c>
      <c r="F225" s="313">
        <v>4293</v>
      </c>
      <c r="G225" s="123">
        <f t="shared" si="11"/>
        <v>0.808</v>
      </c>
      <c r="H225" s="123">
        <f t="shared" si="12"/>
        <v>0.784</v>
      </c>
    </row>
    <row r="226" s="294" customFormat="1" ht="36" customHeight="1" spans="1:8">
      <c r="A226" s="293">
        <f t="shared" si="10"/>
        <v>7</v>
      </c>
      <c r="B226" s="305">
        <v>2320499</v>
      </c>
      <c r="C226" s="432" t="s">
        <v>1481</v>
      </c>
      <c r="D226" s="313">
        <f>VLOOKUP(B226,'[113]L09'!$A$6:$C$276,3,FALSE)</f>
        <v>0</v>
      </c>
      <c r="E226" s="313"/>
      <c r="F226" s="313">
        <v>0</v>
      </c>
      <c r="G226" s="119" t="str">
        <f t="shared" si="11"/>
        <v/>
      </c>
      <c r="H226" s="119" t="str">
        <f t="shared" si="12"/>
        <v/>
      </c>
    </row>
    <row r="227" s="294" customFormat="1" ht="36" customHeight="1" spans="1:8">
      <c r="A227" s="293">
        <f t="shared" si="10"/>
        <v>3</v>
      </c>
      <c r="B227" s="308">
        <v>233</v>
      </c>
      <c r="C227" s="302" t="s">
        <v>1482</v>
      </c>
      <c r="D227" s="309">
        <f>D228</f>
        <v>224</v>
      </c>
      <c r="E227" s="309">
        <f>E228</f>
        <v>541</v>
      </c>
      <c r="F227" s="309">
        <v>541</v>
      </c>
      <c r="G227" s="119">
        <f t="shared" si="11"/>
        <v>1.415</v>
      </c>
      <c r="H227" s="119">
        <f t="shared" si="12"/>
        <v>1</v>
      </c>
    </row>
    <row r="228" s="294" customFormat="1" ht="36" customHeight="1" spans="1:8">
      <c r="A228" s="293">
        <f t="shared" si="10"/>
        <v>5</v>
      </c>
      <c r="B228" s="315">
        <v>23304</v>
      </c>
      <c r="C228" s="325" t="s">
        <v>1483</v>
      </c>
      <c r="D228" s="313">
        <f>SUM(D229:D244)</f>
        <v>224</v>
      </c>
      <c r="E228" s="313">
        <f>SUM(E229:E244)</f>
        <v>541</v>
      </c>
      <c r="F228" s="313">
        <v>541</v>
      </c>
      <c r="G228" s="123">
        <f t="shared" si="11"/>
        <v>1.415</v>
      </c>
      <c r="H228" s="123">
        <f t="shared" si="12"/>
        <v>1</v>
      </c>
    </row>
    <row r="229" s="294" customFormat="1" ht="64" customHeight="1" spans="1:8">
      <c r="A229" s="293">
        <f t="shared" si="10"/>
        <v>7</v>
      </c>
      <c r="B229" s="305">
        <v>2330401</v>
      </c>
      <c r="C229" s="432" t="s">
        <v>1484</v>
      </c>
      <c r="D229" s="313">
        <f>VLOOKUP(B229,'[113]L09'!$A$6:$C$276,3,FALSE)</f>
        <v>0</v>
      </c>
      <c r="E229" s="313"/>
      <c r="F229" s="313">
        <v>0</v>
      </c>
      <c r="G229" s="123" t="str">
        <f t="shared" si="11"/>
        <v/>
      </c>
      <c r="H229" s="123" t="str">
        <f t="shared" si="12"/>
        <v/>
      </c>
    </row>
    <row r="230" s="294" customFormat="1" ht="36" customHeight="1" spans="1:8">
      <c r="A230" s="293">
        <f t="shared" si="10"/>
        <v>7</v>
      </c>
      <c r="B230" s="305">
        <v>2330402</v>
      </c>
      <c r="C230" s="432" t="s">
        <v>1485</v>
      </c>
      <c r="D230" s="313">
        <f>VLOOKUP(B230,'[113]L09'!$A$6:$C$276,3,FALSE)</f>
        <v>0</v>
      </c>
      <c r="E230" s="313"/>
      <c r="F230" s="313">
        <v>0</v>
      </c>
      <c r="G230" s="123" t="str">
        <f t="shared" si="11"/>
        <v/>
      </c>
      <c r="H230" s="123" t="str">
        <f t="shared" si="12"/>
        <v/>
      </c>
    </row>
    <row r="231" s="294" customFormat="1" ht="64" customHeight="1" spans="1:8">
      <c r="A231" s="293">
        <f t="shared" si="10"/>
        <v>7</v>
      </c>
      <c r="B231" s="305">
        <v>2330405</v>
      </c>
      <c r="C231" s="432" t="s">
        <v>1486</v>
      </c>
      <c r="D231" s="313">
        <f>VLOOKUP(B231,'[113]L09'!$A$6:$C$276,3,FALSE)</f>
        <v>0</v>
      </c>
      <c r="E231" s="313"/>
      <c r="F231" s="313">
        <v>0</v>
      </c>
      <c r="G231" s="123" t="str">
        <f t="shared" si="11"/>
        <v/>
      </c>
      <c r="H231" s="123" t="str">
        <f t="shared" si="12"/>
        <v/>
      </c>
    </row>
    <row r="232" s="294" customFormat="1" ht="64" customHeight="1" spans="1:8">
      <c r="A232" s="293">
        <f t="shared" si="10"/>
        <v>7</v>
      </c>
      <c r="B232" s="305">
        <v>2330411</v>
      </c>
      <c r="C232" s="432" t="s">
        <v>1487</v>
      </c>
      <c r="D232" s="313">
        <f>VLOOKUP(B232,'[113]L09'!$A$6:$C$276,3,FALSE)</f>
        <v>69</v>
      </c>
      <c r="E232" s="313">
        <v>16</v>
      </c>
      <c r="F232" s="313">
        <v>16</v>
      </c>
      <c r="G232" s="123">
        <f t="shared" si="11"/>
        <v>-0.768</v>
      </c>
      <c r="H232" s="123">
        <f t="shared" si="12"/>
        <v>1</v>
      </c>
    </row>
    <row r="233" s="294" customFormat="1" ht="36" customHeight="1" spans="1:8">
      <c r="A233" s="293">
        <f t="shared" si="10"/>
        <v>7</v>
      </c>
      <c r="B233" s="305">
        <v>2330413</v>
      </c>
      <c r="C233" s="432" t="s">
        <v>1488</v>
      </c>
      <c r="D233" s="313">
        <f>VLOOKUP(B233,'[113]L09'!$A$6:$C$276,3,FALSE)</f>
        <v>0</v>
      </c>
      <c r="E233" s="313"/>
      <c r="F233" s="313">
        <v>0</v>
      </c>
      <c r="G233" s="119" t="str">
        <f t="shared" si="11"/>
        <v/>
      </c>
      <c r="H233" s="119" t="str">
        <f t="shared" si="12"/>
        <v/>
      </c>
    </row>
    <row r="234" s="294" customFormat="1" ht="64" customHeight="1" spans="1:8">
      <c r="A234" s="293">
        <f t="shared" si="10"/>
        <v>7</v>
      </c>
      <c r="B234" s="305">
        <v>2330414</v>
      </c>
      <c r="C234" s="432" t="s">
        <v>1489</v>
      </c>
      <c r="D234" s="313">
        <f>VLOOKUP(B234,'[113]L09'!$A$6:$C$276,3,FALSE)</f>
        <v>0</v>
      </c>
      <c r="E234" s="313"/>
      <c r="F234" s="313">
        <v>0</v>
      </c>
      <c r="G234" s="119" t="str">
        <f t="shared" si="11"/>
        <v/>
      </c>
      <c r="H234" s="119" t="str">
        <f t="shared" si="12"/>
        <v/>
      </c>
    </row>
    <row r="235" s="294" customFormat="1" ht="64" customHeight="1" spans="1:8">
      <c r="A235" s="293">
        <f t="shared" si="10"/>
        <v>7</v>
      </c>
      <c r="B235" s="305">
        <v>2330416</v>
      </c>
      <c r="C235" s="432" t="s">
        <v>1490</v>
      </c>
      <c r="D235" s="313">
        <f>VLOOKUP(B235,'[113]L09'!$A$6:$C$276,3,FALSE)</f>
        <v>0</v>
      </c>
      <c r="E235" s="313"/>
      <c r="F235" s="313">
        <v>0</v>
      </c>
      <c r="G235" s="119" t="str">
        <f t="shared" si="11"/>
        <v/>
      </c>
      <c r="H235" s="119" t="str">
        <f t="shared" si="12"/>
        <v/>
      </c>
    </row>
    <row r="236" s="294" customFormat="1" ht="64" customHeight="1" spans="1:8">
      <c r="A236" s="293">
        <f t="shared" si="10"/>
        <v>7</v>
      </c>
      <c r="B236" s="305">
        <v>2330417</v>
      </c>
      <c r="C236" s="432" t="s">
        <v>1491</v>
      </c>
      <c r="D236" s="313">
        <f>VLOOKUP(B236,'[113]L09'!$A$6:$C$276,3,FALSE)</f>
        <v>0</v>
      </c>
      <c r="E236" s="313"/>
      <c r="F236" s="313">
        <v>0</v>
      </c>
      <c r="G236" s="119" t="str">
        <f t="shared" si="11"/>
        <v/>
      </c>
      <c r="H236" s="119" t="str">
        <f t="shared" si="12"/>
        <v/>
      </c>
    </row>
    <row r="237" s="294" customFormat="1" ht="64" customHeight="1" spans="1:8">
      <c r="A237" s="293">
        <f t="shared" si="10"/>
        <v>7</v>
      </c>
      <c r="B237" s="305">
        <v>2330418</v>
      </c>
      <c r="C237" s="432" t="s">
        <v>1492</v>
      </c>
      <c r="D237" s="313">
        <f>VLOOKUP(B237,'[113]L09'!$A$6:$C$276,3,FALSE)</f>
        <v>0</v>
      </c>
      <c r="E237" s="313"/>
      <c r="F237" s="313">
        <v>0</v>
      </c>
      <c r="G237" s="119" t="str">
        <f t="shared" si="11"/>
        <v/>
      </c>
      <c r="H237" s="119" t="str">
        <f t="shared" si="12"/>
        <v/>
      </c>
    </row>
    <row r="238" s="294" customFormat="1" ht="36" customHeight="1" spans="1:8">
      <c r="A238" s="293">
        <f t="shared" si="10"/>
        <v>7</v>
      </c>
      <c r="B238" s="305">
        <v>2330419</v>
      </c>
      <c r="C238" s="432" t="s">
        <v>1493</v>
      </c>
      <c r="D238" s="313">
        <f>VLOOKUP(B238,'[113]L09'!$A$6:$C$276,3,FALSE)</f>
        <v>0</v>
      </c>
      <c r="E238" s="313"/>
      <c r="F238" s="313">
        <v>0</v>
      </c>
      <c r="G238" s="119" t="str">
        <f t="shared" si="11"/>
        <v/>
      </c>
      <c r="H238" s="119" t="str">
        <f t="shared" si="12"/>
        <v/>
      </c>
    </row>
    <row r="239" s="294" customFormat="1" ht="36" customHeight="1" spans="1:8">
      <c r="A239" s="293">
        <f t="shared" si="10"/>
        <v>7</v>
      </c>
      <c r="B239" s="305">
        <v>2330420</v>
      </c>
      <c r="C239" s="432" t="s">
        <v>1494</v>
      </c>
      <c r="D239" s="313">
        <f>VLOOKUP(B239,'[113]L09'!$A$6:$C$276,3,FALSE)</f>
        <v>0</v>
      </c>
      <c r="E239" s="313"/>
      <c r="F239" s="313">
        <v>0</v>
      </c>
      <c r="G239" s="119" t="str">
        <f t="shared" si="11"/>
        <v/>
      </c>
      <c r="H239" s="119" t="str">
        <f t="shared" si="12"/>
        <v/>
      </c>
    </row>
    <row r="240" s="294" customFormat="1" ht="36" customHeight="1" spans="1:8">
      <c r="A240" s="293">
        <f t="shared" si="10"/>
        <v>7</v>
      </c>
      <c r="B240" s="305">
        <v>2330431</v>
      </c>
      <c r="C240" s="432" t="s">
        <v>1495</v>
      </c>
      <c r="D240" s="313">
        <f>VLOOKUP(B240,'[113]L09'!$A$6:$C$276,3,FALSE)</f>
        <v>0</v>
      </c>
      <c r="E240" s="313"/>
      <c r="F240" s="313">
        <v>0</v>
      </c>
      <c r="G240" s="119" t="str">
        <f t="shared" si="11"/>
        <v/>
      </c>
      <c r="H240" s="119" t="str">
        <f t="shared" si="12"/>
        <v/>
      </c>
    </row>
    <row r="241" s="294" customFormat="1" ht="36" customHeight="1" spans="1:8">
      <c r="A241" s="293">
        <f t="shared" si="10"/>
        <v>7</v>
      </c>
      <c r="B241" s="305">
        <v>2330432</v>
      </c>
      <c r="C241" s="432" t="s">
        <v>1496</v>
      </c>
      <c r="D241" s="313">
        <f>VLOOKUP(B241,'[113]L09'!$A$6:$C$276,3,FALSE)</f>
        <v>26</v>
      </c>
      <c r="E241" s="313">
        <v>85</v>
      </c>
      <c r="F241" s="313">
        <v>85</v>
      </c>
      <c r="G241" s="123">
        <f t="shared" si="11"/>
        <v>2.269</v>
      </c>
      <c r="H241" s="123">
        <f t="shared" si="12"/>
        <v>1</v>
      </c>
    </row>
    <row r="242" s="294" customFormat="1" ht="36" customHeight="1" spans="1:8">
      <c r="A242" s="293">
        <f t="shared" si="10"/>
        <v>7</v>
      </c>
      <c r="B242" s="305">
        <v>2330433</v>
      </c>
      <c r="C242" s="432" t="s">
        <v>1497</v>
      </c>
      <c r="D242" s="313">
        <f>VLOOKUP(B242,'[113]L09'!$A$6:$C$276,3,FALSE)</f>
        <v>64</v>
      </c>
      <c r="E242" s="313">
        <v>220</v>
      </c>
      <c r="F242" s="313">
        <v>220</v>
      </c>
      <c r="G242" s="123">
        <f t="shared" si="11"/>
        <v>2.438</v>
      </c>
      <c r="H242" s="123">
        <f t="shared" si="12"/>
        <v>1</v>
      </c>
    </row>
    <row r="243" s="294" customFormat="1" ht="64" customHeight="1" spans="1:8">
      <c r="A243" s="293">
        <f t="shared" si="10"/>
        <v>7</v>
      </c>
      <c r="B243" s="305">
        <v>2330498</v>
      </c>
      <c r="C243" s="432" t="s">
        <v>1498</v>
      </c>
      <c r="D243" s="313">
        <f>VLOOKUP(B243,'[113]L09'!$A$6:$C$276,3,FALSE)</f>
        <v>65</v>
      </c>
      <c r="E243" s="313">
        <v>220</v>
      </c>
      <c r="F243" s="313">
        <v>220</v>
      </c>
      <c r="G243" s="123">
        <f t="shared" si="11"/>
        <v>2.385</v>
      </c>
      <c r="H243" s="123">
        <f t="shared" si="12"/>
        <v>1</v>
      </c>
    </row>
    <row r="244" s="294" customFormat="1" ht="36" customHeight="1" spans="1:8">
      <c r="A244" s="293">
        <f t="shared" si="10"/>
        <v>7</v>
      </c>
      <c r="B244" s="305">
        <v>2330499</v>
      </c>
      <c r="C244" s="432" t="s">
        <v>1499</v>
      </c>
      <c r="D244" s="313">
        <f>VLOOKUP(B244,'[113]L09'!$A$6:$C$276,3,FALSE)</f>
        <v>0</v>
      </c>
      <c r="E244" s="313"/>
      <c r="F244" s="313">
        <v>0</v>
      </c>
      <c r="G244" s="119" t="str">
        <f t="shared" si="11"/>
        <v/>
      </c>
      <c r="H244" s="119" t="str">
        <f t="shared" si="12"/>
        <v/>
      </c>
    </row>
    <row r="245" s="294" customFormat="1" ht="36" customHeight="1" spans="1:8">
      <c r="A245" s="293">
        <f t="shared" si="10"/>
        <v>3</v>
      </c>
      <c r="B245" s="317">
        <v>234</v>
      </c>
      <c r="C245" s="302" t="s">
        <v>1500</v>
      </c>
      <c r="D245" s="309">
        <f>SUM(D246,D259)</f>
        <v>0</v>
      </c>
      <c r="E245" s="309">
        <f>SUM(E246,E259)</f>
        <v>0</v>
      </c>
      <c r="F245" s="309">
        <v>0</v>
      </c>
      <c r="G245" s="119" t="str">
        <f t="shared" si="11"/>
        <v/>
      </c>
      <c r="H245" s="119" t="str">
        <f t="shared" si="12"/>
        <v/>
      </c>
    </row>
    <row r="246" s="294" customFormat="1" ht="36" customHeight="1" spans="1:8">
      <c r="A246" s="293">
        <f t="shared" si="10"/>
        <v>5</v>
      </c>
      <c r="B246" s="318">
        <v>23401</v>
      </c>
      <c r="C246" s="325" t="s">
        <v>1501</v>
      </c>
      <c r="D246" s="313">
        <f>SUM(D247:D258)</f>
        <v>0</v>
      </c>
      <c r="E246" s="313">
        <f>SUM(E247:E258)</f>
        <v>0</v>
      </c>
      <c r="F246" s="313">
        <v>0</v>
      </c>
      <c r="G246" s="119" t="str">
        <f t="shared" si="11"/>
        <v/>
      </c>
      <c r="H246" s="119" t="str">
        <f t="shared" si="12"/>
        <v/>
      </c>
    </row>
    <row r="247" s="294" customFormat="1" ht="36" customHeight="1" spans="1:8">
      <c r="A247" s="293">
        <f t="shared" si="10"/>
        <v>7</v>
      </c>
      <c r="B247" s="318">
        <v>2340101</v>
      </c>
      <c r="C247" s="432" t="s">
        <v>1502</v>
      </c>
      <c r="D247" s="313">
        <f>VLOOKUP(B247,'[113]L09'!$A$6:$C$276,3,FALSE)</f>
        <v>0</v>
      </c>
      <c r="E247" s="313"/>
      <c r="F247" s="313">
        <v>0</v>
      </c>
      <c r="G247" s="119" t="str">
        <f t="shared" si="11"/>
        <v/>
      </c>
      <c r="H247" s="119" t="str">
        <f t="shared" si="12"/>
        <v/>
      </c>
    </row>
    <row r="248" s="294" customFormat="1" ht="36" customHeight="1" spans="1:8">
      <c r="A248" s="293">
        <f t="shared" si="10"/>
        <v>7</v>
      </c>
      <c r="B248" s="318">
        <v>2340102</v>
      </c>
      <c r="C248" s="432" t="s">
        <v>1503</v>
      </c>
      <c r="D248" s="313">
        <f>VLOOKUP(B248,'[113]L09'!$A$6:$C$276,3,FALSE)</f>
        <v>0</v>
      </c>
      <c r="E248" s="313"/>
      <c r="F248" s="313">
        <v>0</v>
      </c>
      <c r="G248" s="119" t="str">
        <f t="shared" si="11"/>
        <v/>
      </c>
      <c r="H248" s="119" t="str">
        <f t="shared" si="12"/>
        <v/>
      </c>
    </row>
    <row r="249" s="294" customFormat="1" ht="36" customHeight="1" spans="1:8">
      <c r="A249" s="293">
        <f t="shared" si="10"/>
        <v>7</v>
      </c>
      <c r="B249" s="318">
        <v>2340103</v>
      </c>
      <c r="C249" s="432" t="s">
        <v>1504</v>
      </c>
      <c r="D249" s="313">
        <f>VLOOKUP(B249,'[113]L09'!$A$6:$C$276,3,FALSE)</f>
        <v>0</v>
      </c>
      <c r="E249" s="313"/>
      <c r="F249" s="313">
        <v>0</v>
      </c>
      <c r="G249" s="119" t="str">
        <f t="shared" si="11"/>
        <v/>
      </c>
      <c r="H249" s="119" t="str">
        <f t="shared" si="12"/>
        <v/>
      </c>
    </row>
    <row r="250" s="294" customFormat="1" ht="36" customHeight="1" spans="1:8">
      <c r="A250" s="293">
        <f t="shared" si="10"/>
        <v>7</v>
      </c>
      <c r="B250" s="318">
        <v>2340104</v>
      </c>
      <c r="C250" s="432" t="s">
        <v>1505</v>
      </c>
      <c r="D250" s="313">
        <f>VLOOKUP(B250,'[113]L09'!$A$6:$C$276,3,FALSE)</f>
        <v>0</v>
      </c>
      <c r="E250" s="313"/>
      <c r="F250" s="313">
        <v>0</v>
      </c>
      <c r="G250" s="119" t="str">
        <f t="shared" si="11"/>
        <v/>
      </c>
      <c r="H250" s="119" t="str">
        <f t="shared" si="12"/>
        <v/>
      </c>
    </row>
    <row r="251" s="294" customFormat="1" ht="36" customHeight="1" spans="1:8">
      <c r="A251" s="293">
        <f t="shared" si="10"/>
        <v>7</v>
      </c>
      <c r="B251" s="318">
        <v>2340105</v>
      </c>
      <c r="C251" s="432" t="s">
        <v>1506</v>
      </c>
      <c r="D251" s="313">
        <f>VLOOKUP(B251,'[113]L09'!$A$6:$C$276,3,FALSE)</f>
        <v>0</v>
      </c>
      <c r="E251" s="313"/>
      <c r="F251" s="313">
        <v>0</v>
      </c>
      <c r="G251" s="119" t="str">
        <f t="shared" si="11"/>
        <v/>
      </c>
      <c r="H251" s="119" t="str">
        <f t="shared" si="12"/>
        <v/>
      </c>
    </row>
    <row r="252" s="294" customFormat="1" ht="36" customHeight="1" spans="1:8">
      <c r="A252" s="293">
        <f t="shared" si="10"/>
        <v>7</v>
      </c>
      <c r="B252" s="318">
        <v>2340106</v>
      </c>
      <c r="C252" s="432" t="s">
        <v>1507</v>
      </c>
      <c r="D252" s="313">
        <f>VLOOKUP(B252,'[113]L09'!$A$6:$C$276,3,FALSE)</f>
        <v>0</v>
      </c>
      <c r="E252" s="313"/>
      <c r="F252" s="313">
        <v>0</v>
      </c>
      <c r="G252" s="119" t="str">
        <f t="shared" si="11"/>
        <v/>
      </c>
      <c r="H252" s="119" t="str">
        <f t="shared" si="12"/>
        <v/>
      </c>
    </row>
    <row r="253" s="294" customFormat="1" ht="36" customHeight="1" spans="1:8">
      <c r="A253" s="293">
        <f t="shared" si="10"/>
        <v>7</v>
      </c>
      <c r="B253" s="318">
        <v>2340107</v>
      </c>
      <c r="C253" s="432" t="s">
        <v>1508</v>
      </c>
      <c r="D253" s="313">
        <f>VLOOKUP(B253,'[113]L09'!$A$6:$C$276,3,FALSE)</f>
        <v>0</v>
      </c>
      <c r="E253" s="313"/>
      <c r="F253" s="313">
        <v>0</v>
      </c>
      <c r="G253" s="119" t="str">
        <f t="shared" si="11"/>
        <v/>
      </c>
      <c r="H253" s="119" t="str">
        <f t="shared" si="12"/>
        <v/>
      </c>
    </row>
    <row r="254" s="294" customFormat="1" ht="36" customHeight="1" spans="1:8">
      <c r="A254" s="293">
        <f t="shared" si="10"/>
        <v>7</v>
      </c>
      <c r="B254" s="318">
        <v>2340108</v>
      </c>
      <c r="C254" s="432" t="s">
        <v>1509</v>
      </c>
      <c r="D254" s="313">
        <f>VLOOKUP(B254,'[113]L09'!$A$6:$C$276,3,FALSE)</f>
        <v>0</v>
      </c>
      <c r="E254" s="313"/>
      <c r="F254" s="313">
        <v>0</v>
      </c>
      <c r="G254" s="119" t="str">
        <f t="shared" si="11"/>
        <v/>
      </c>
      <c r="H254" s="119" t="str">
        <f t="shared" si="12"/>
        <v/>
      </c>
    </row>
    <row r="255" s="294" customFormat="1" ht="36" customHeight="1" spans="1:8">
      <c r="A255" s="293">
        <f t="shared" si="10"/>
        <v>7</v>
      </c>
      <c r="B255" s="318">
        <v>2340109</v>
      </c>
      <c r="C255" s="432" t="s">
        <v>1510</v>
      </c>
      <c r="D255" s="313">
        <f>VLOOKUP(B255,'[113]L09'!$A$6:$C$276,3,FALSE)</f>
        <v>0</v>
      </c>
      <c r="E255" s="313"/>
      <c r="F255" s="313">
        <v>0</v>
      </c>
      <c r="G255" s="119" t="str">
        <f t="shared" si="11"/>
        <v/>
      </c>
      <c r="H255" s="119" t="str">
        <f t="shared" si="12"/>
        <v/>
      </c>
    </row>
    <row r="256" s="294" customFormat="1" ht="36" customHeight="1" spans="1:8">
      <c r="A256" s="293">
        <f t="shared" si="10"/>
        <v>7</v>
      </c>
      <c r="B256" s="318">
        <v>2340110</v>
      </c>
      <c r="C256" s="432" t="s">
        <v>1511</v>
      </c>
      <c r="D256" s="313">
        <f>VLOOKUP(B256,'[113]L09'!$A$6:$C$276,3,FALSE)</f>
        <v>0</v>
      </c>
      <c r="E256" s="313"/>
      <c r="F256" s="313">
        <v>0</v>
      </c>
      <c r="G256" s="119" t="str">
        <f t="shared" si="11"/>
        <v/>
      </c>
      <c r="H256" s="119" t="str">
        <f t="shared" si="12"/>
        <v/>
      </c>
    </row>
    <row r="257" s="294" customFormat="1" ht="36" customHeight="1" spans="1:8">
      <c r="A257" s="293">
        <f t="shared" si="10"/>
        <v>7</v>
      </c>
      <c r="B257" s="318">
        <v>2340111</v>
      </c>
      <c r="C257" s="432" t="s">
        <v>1512</v>
      </c>
      <c r="D257" s="313">
        <f>VLOOKUP(B257,'[113]L09'!$A$6:$C$276,3,FALSE)</f>
        <v>0</v>
      </c>
      <c r="E257" s="313"/>
      <c r="F257" s="313">
        <v>0</v>
      </c>
      <c r="G257" s="119" t="str">
        <f t="shared" si="11"/>
        <v/>
      </c>
      <c r="H257" s="119" t="str">
        <f t="shared" si="12"/>
        <v/>
      </c>
    </row>
    <row r="258" s="294" customFormat="1" ht="36" customHeight="1" spans="1:8">
      <c r="A258" s="293">
        <f t="shared" si="10"/>
        <v>7</v>
      </c>
      <c r="B258" s="318">
        <v>2340199</v>
      </c>
      <c r="C258" s="432" t="s">
        <v>1513</v>
      </c>
      <c r="D258" s="313">
        <f>VLOOKUP(B258,'[113]L09'!$A$6:$C$276,3,FALSE)</f>
        <v>0</v>
      </c>
      <c r="E258" s="313"/>
      <c r="F258" s="313">
        <v>0</v>
      </c>
      <c r="G258" s="119" t="str">
        <f t="shared" si="11"/>
        <v/>
      </c>
      <c r="H258" s="119" t="str">
        <f t="shared" si="12"/>
        <v/>
      </c>
    </row>
    <row r="259" s="294" customFormat="1" ht="36" customHeight="1" spans="1:8">
      <c r="A259" s="293">
        <f t="shared" si="10"/>
        <v>5</v>
      </c>
      <c r="B259" s="318">
        <v>23402</v>
      </c>
      <c r="C259" s="325" t="s">
        <v>1514</v>
      </c>
      <c r="D259" s="313">
        <f>SUM(D260:D265)</f>
        <v>0</v>
      </c>
      <c r="E259" s="313">
        <f>SUM(E260:E265)</f>
        <v>0</v>
      </c>
      <c r="F259" s="313">
        <v>0</v>
      </c>
      <c r="G259" s="119" t="str">
        <f t="shared" si="11"/>
        <v/>
      </c>
      <c r="H259" s="119" t="str">
        <f t="shared" si="12"/>
        <v/>
      </c>
    </row>
    <row r="260" s="294" customFormat="1" ht="36" customHeight="1" spans="1:8">
      <c r="A260" s="293">
        <f t="shared" si="10"/>
        <v>7</v>
      </c>
      <c r="B260" s="318">
        <v>2340201</v>
      </c>
      <c r="C260" s="432" t="s">
        <v>908</v>
      </c>
      <c r="D260" s="313">
        <f>VLOOKUP(B260,'[113]L09'!$A$6:$C$276,3,FALSE)</f>
        <v>0</v>
      </c>
      <c r="E260" s="313"/>
      <c r="F260" s="313">
        <v>0</v>
      </c>
      <c r="G260" s="119" t="str">
        <f t="shared" si="11"/>
        <v/>
      </c>
      <c r="H260" s="119" t="str">
        <f t="shared" si="12"/>
        <v/>
      </c>
    </row>
    <row r="261" s="294" customFormat="1" ht="36" customHeight="1" spans="1:8">
      <c r="A261" s="293">
        <f t="shared" ref="A261:A292" si="13">LEN(B261)</f>
        <v>7</v>
      </c>
      <c r="B261" s="318">
        <v>2340202</v>
      </c>
      <c r="C261" s="432" t="s">
        <v>946</v>
      </c>
      <c r="D261" s="313">
        <f>VLOOKUP(B261,'[113]L09'!$A$6:$C$276,3,FALSE)</f>
        <v>0</v>
      </c>
      <c r="E261" s="313"/>
      <c r="F261" s="313">
        <v>0</v>
      </c>
      <c r="G261" s="119" t="str">
        <f t="shared" ref="G261:G292" si="14">IF(D261&gt;0,F261/D261-1,"")</f>
        <v/>
      </c>
      <c r="H261" s="119" t="str">
        <f t="shared" ref="H261:H292" si="15">IF(E261&gt;0,F261/E261,"")</f>
        <v/>
      </c>
    </row>
    <row r="262" s="294" customFormat="1" ht="36" customHeight="1" spans="1:8">
      <c r="A262" s="293">
        <f t="shared" si="13"/>
        <v>7</v>
      </c>
      <c r="B262" s="318">
        <v>2340203</v>
      </c>
      <c r="C262" s="432" t="s">
        <v>1515</v>
      </c>
      <c r="D262" s="313">
        <f>VLOOKUP(B262,'[113]L09'!$A$6:$C$276,3,FALSE)</f>
        <v>0</v>
      </c>
      <c r="E262" s="313"/>
      <c r="F262" s="313">
        <v>0</v>
      </c>
      <c r="G262" s="119" t="str">
        <f t="shared" si="14"/>
        <v/>
      </c>
      <c r="H262" s="119" t="str">
        <f t="shared" si="15"/>
        <v/>
      </c>
    </row>
    <row r="263" s="294" customFormat="1" ht="36" customHeight="1" spans="1:8">
      <c r="A263" s="293">
        <f t="shared" si="13"/>
        <v>7</v>
      </c>
      <c r="B263" s="318">
        <v>2340204</v>
      </c>
      <c r="C263" s="432" t="s">
        <v>1516</v>
      </c>
      <c r="D263" s="313">
        <f>VLOOKUP(B263,'[113]L09'!$A$6:$C$276,3,FALSE)</f>
        <v>0</v>
      </c>
      <c r="E263" s="313"/>
      <c r="F263" s="313">
        <v>0</v>
      </c>
      <c r="G263" s="119" t="str">
        <f t="shared" si="14"/>
        <v/>
      </c>
      <c r="H263" s="119" t="str">
        <f t="shared" si="15"/>
        <v/>
      </c>
    </row>
    <row r="264" s="294" customFormat="1" ht="36" customHeight="1" spans="1:8">
      <c r="A264" s="293">
        <f t="shared" si="13"/>
        <v>7</v>
      </c>
      <c r="B264" s="318">
        <v>2340205</v>
      </c>
      <c r="C264" s="432" t="s">
        <v>1517</v>
      </c>
      <c r="D264" s="313">
        <f>VLOOKUP(B264,'[113]L09'!$A$6:$C$276,3,FALSE)</f>
        <v>0</v>
      </c>
      <c r="E264" s="313"/>
      <c r="F264" s="313">
        <v>0</v>
      </c>
      <c r="G264" s="119" t="str">
        <f t="shared" si="14"/>
        <v/>
      </c>
      <c r="H264" s="119" t="str">
        <f t="shared" si="15"/>
        <v/>
      </c>
    </row>
    <row r="265" s="294" customFormat="1" ht="36" customHeight="1" spans="1:8">
      <c r="A265" s="293">
        <f t="shared" si="13"/>
        <v>7</v>
      </c>
      <c r="B265" s="318">
        <v>2340299</v>
      </c>
      <c r="C265" s="432" t="s">
        <v>1518</v>
      </c>
      <c r="D265" s="313">
        <f>VLOOKUP(B265,'[113]L09'!$A$6:$C$276,3,FALSE)</f>
        <v>0</v>
      </c>
      <c r="E265" s="313"/>
      <c r="F265" s="313">
        <v>0</v>
      </c>
      <c r="G265" s="119" t="str">
        <f t="shared" si="14"/>
        <v/>
      </c>
      <c r="H265" s="119" t="str">
        <f t="shared" si="15"/>
        <v/>
      </c>
    </row>
    <row r="266" s="294" customFormat="1" ht="36" customHeight="1" spans="1:8">
      <c r="A266" s="293">
        <f t="shared" si="13"/>
        <v>0</v>
      </c>
      <c r="B266" s="301"/>
      <c r="C266" s="302"/>
      <c r="D266" s="313"/>
      <c r="E266" s="313"/>
      <c r="F266" s="313"/>
      <c r="G266" s="119" t="str">
        <f t="shared" si="14"/>
        <v/>
      </c>
      <c r="H266" s="119" t="str">
        <f t="shared" si="15"/>
        <v/>
      </c>
    </row>
    <row r="267" s="294" customFormat="1" ht="36" customHeight="1" spans="1:8">
      <c r="A267" s="293">
        <f t="shared" si="13"/>
        <v>0</v>
      </c>
      <c r="B267" s="321"/>
      <c r="C267" s="322" t="s">
        <v>1519</v>
      </c>
      <c r="D267" s="309">
        <f t="shared" ref="D267:F267" si="16">SUM(D5,D21,D33,D44,D102,D126,D178,D182,D209,D227,D245)</f>
        <v>425012</v>
      </c>
      <c r="E267" s="309">
        <f t="shared" si="16"/>
        <v>246090</v>
      </c>
      <c r="F267" s="309">
        <f t="shared" si="16"/>
        <v>66449</v>
      </c>
      <c r="G267" s="119">
        <f t="shared" si="14"/>
        <v>-0.844</v>
      </c>
      <c r="H267" s="119">
        <f t="shared" si="15"/>
        <v>0.27</v>
      </c>
    </row>
    <row r="268" s="294" customFormat="1" ht="36" customHeight="1" spans="1:8">
      <c r="A268" s="293">
        <f t="shared" si="13"/>
        <v>3</v>
      </c>
      <c r="B268" s="323">
        <v>230</v>
      </c>
      <c r="C268" s="324" t="s">
        <v>133</v>
      </c>
      <c r="D268" s="117">
        <f>SUM(D269,D281:D284)</f>
        <v>34613</v>
      </c>
      <c r="E268" s="117">
        <f>SUM(E269,E281:E284)</f>
        <v>95046</v>
      </c>
      <c r="F268" s="117">
        <f>SUM(F269,F281:F284)-1320</f>
        <v>7580</v>
      </c>
      <c r="G268" s="119">
        <f t="shared" si="14"/>
        <v>-0.781</v>
      </c>
      <c r="H268" s="119">
        <f t="shared" si="15"/>
        <v>0.08</v>
      </c>
    </row>
    <row r="269" s="294" customFormat="1" ht="36" customHeight="1" spans="1:8">
      <c r="A269" s="293">
        <f t="shared" si="13"/>
        <v>5</v>
      </c>
      <c r="B269" s="323">
        <v>23004</v>
      </c>
      <c r="C269" s="366" t="s">
        <v>1520</v>
      </c>
      <c r="D269" s="117">
        <f>SUM(D270:D280)</f>
        <v>10252</v>
      </c>
      <c r="E269" s="117">
        <f>SUM(E270:E280)</f>
        <v>1174</v>
      </c>
      <c r="F269" s="117">
        <v>926</v>
      </c>
      <c r="G269" s="119">
        <f t="shared" si="14"/>
        <v>-0.91</v>
      </c>
      <c r="H269" s="119">
        <f t="shared" si="15"/>
        <v>0.789</v>
      </c>
    </row>
    <row r="270" s="294" customFormat="1" ht="36" customHeight="1" spans="1:8">
      <c r="A270" s="293">
        <f t="shared" si="13"/>
        <v>7</v>
      </c>
      <c r="B270" s="323">
        <v>2300401</v>
      </c>
      <c r="C270" s="432" t="s">
        <v>1541</v>
      </c>
      <c r="D270" s="313"/>
      <c r="E270" s="121"/>
      <c r="F270" s="313">
        <v>0</v>
      </c>
      <c r="G270" s="119" t="str">
        <f t="shared" si="14"/>
        <v/>
      </c>
      <c r="H270" s="119" t="str">
        <f t="shared" si="15"/>
        <v/>
      </c>
    </row>
    <row r="271" s="294" customFormat="1" ht="36" customHeight="1" spans="1:8">
      <c r="A271" s="293">
        <f t="shared" si="13"/>
        <v>7</v>
      </c>
      <c r="B271" s="323">
        <v>2300403</v>
      </c>
      <c r="C271" s="432" t="s">
        <v>1542</v>
      </c>
      <c r="D271" s="313"/>
      <c r="E271" s="121"/>
      <c r="F271" s="313">
        <v>0</v>
      </c>
      <c r="G271" s="119" t="str">
        <f t="shared" si="14"/>
        <v/>
      </c>
      <c r="H271" s="119" t="str">
        <f t="shared" si="15"/>
        <v/>
      </c>
    </row>
    <row r="272" s="294" customFormat="1" ht="36" customHeight="1" spans="1:8">
      <c r="A272" s="293">
        <f t="shared" si="13"/>
        <v>7</v>
      </c>
      <c r="B272" s="327">
        <v>2300404</v>
      </c>
      <c r="C272" s="432" t="s">
        <v>1530</v>
      </c>
      <c r="D272" s="313"/>
      <c r="E272" s="121"/>
      <c r="F272" s="313">
        <v>0</v>
      </c>
      <c r="G272" s="119" t="str">
        <f t="shared" si="14"/>
        <v/>
      </c>
      <c r="H272" s="119" t="str">
        <f t="shared" si="15"/>
        <v/>
      </c>
    </row>
    <row r="273" s="294" customFormat="1" ht="36" customHeight="1" spans="1:8">
      <c r="A273" s="293">
        <f t="shared" si="13"/>
        <v>7</v>
      </c>
      <c r="B273" s="327">
        <v>2300405</v>
      </c>
      <c r="C273" s="432" t="s">
        <v>1531</v>
      </c>
      <c r="D273" s="313"/>
      <c r="E273" s="121"/>
      <c r="F273" s="313">
        <v>0</v>
      </c>
      <c r="G273" s="119" t="str">
        <f t="shared" si="14"/>
        <v/>
      </c>
      <c r="H273" s="119" t="str">
        <f t="shared" si="15"/>
        <v/>
      </c>
    </row>
    <row r="274" s="294" customFormat="1" ht="36" customHeight="1" spans="1:8">
      <c r="A274" s="293">
        <f t="shared" si="13"/>
        <v>7</v>
      </c>
      <c r="B274" s="327">
        <v>2300406</v>
      </c>
      <c r="C274" s="432" t="s">
        <v>1532</v>
      </c>
      <c r="D274" s="313"/>
      <c r="E274" s="121"/>
      <c r="F274" s="313">
        <v>0</v>
      </c>
      <c r="G274" s="119" t="str">
        <f t="shared" si="14"/>
        <v/>
      </c>
      <c r="H274" s="119" t="str">
        <f t="shared" si="15"/>
        <v/>
      </c>
    </row>
    <row r="275" s="294" customFormat="1" ht="36" customHeight="1" spans="1:8">
      <c r="A275" s="293">
        <f t="shared" si="13"/>
        <v>7</v>
      </c>
      <c r="B275" s="327">
        <v>2300407</v>
      </c>
      <c r="C275" s="432" t="s">
        <v>1533</v>
      </c>
      <c r="D275" s="313"/>
      <c r="E275" s="121"/>
      <c r="F275" s="313">
        <v>0</v>
      </c>
      <c r="G275" s="123" t="str">
        <f t="shared" si="14"/>
        <v/>
      </c>
      <c r="H275" s="123" t="str">
        <f t="shared" si="15"/>
        <v/>
      </c>
    </row>
    <row r="276" s="294" customFormat="1" ht="36" customHeight="1" spans="1:8">
      <c r="A276" s="293">
        <f t="shared" si="13"/>
        <v>7</v>
      </c>
      <c r="B276" s="327">
        <v>2300408</v>
      </c>
      <c r="C276" s="432" t="s">
        <v>1534</v>
      </c>
      <c r="D276" s="313">
        <v>10227</v>
      </c>
      <c r="E276" s="121">
        <v>1174</v>
      </c>
      <c r="F276" s="313">
        <v>926</v>
      </c>
      <c r="G276" s="123">
        <f t="shared" si="14"/>
        <v>-0.909</v>
      </c>
      <c r="H276" s="123">
        <f t="shared" si="15"/>
        <v>0.789</v>
      </c>
    </row>
    <row r="277" s="294" customFormat="1" ht="36" customHeight="1" spans="1:8">
      <c r="A277" s="293">
        <f t="shared" si="13"/>
        <v>7</v>
      </c>
      <c r="B277" s="327">
        <v>2300409</v>
      </c>
      <c r="C277" s="432" t="s">
        <v>1535</v>
      </c>
      <c r="D277" s="313"/>
      <c r="E277" s="121"/>
      <c r="F277" s="313">
        <v>0</v>
      </c>
      <c r="G277" s="123" t="str">
        <f t="shared" si="14"/>
        <v/>
      </c>
      <c r="H277" s="123" t="str">
        <f t="shared" si="15"/>
        <v/>
      </c>
    </row>
    <row r="278" s="294" customFormat="1" ht="36" customHeight="1" spans="1:8">
      <c r="A278" s="293">
        <f t="shared" si="13"/>
        <v>7</v>
      </c>
      <c r="B278" s="327">
        <v>2300410</v>
      </c>
      <c r="C278" s="432" t="s">
        <v>1536</v>
      </c>
      <c r="D278" s="313"/>
      <c r="E278" s="121"/>
      <c r="F278" s="313">
        <v>0</v>
      </c>
      <c r="G278" s="123" t="str">
        <f t="shared" si="14"/>
        <v/>
      </c>
      <c r="H278" s="123" t="str">
        <f t="shared" si="15"/>
        <v/>
      </c>
    </row>
    <row r="279" s="294" customFormat="1" ht="36" customHeight="1" spans="1:8">
      <c r="A279" s="293">
        <f t="shared" si="13"/>
        <v>7</v>
      </c>
      <c r="B279" s="327">
        <v>2300411</v>
      </c>
      <c r="C279" s="432" t="s">
        <v>1537</v>
      </c>
      <c r="D279" s="313"/>
      <c r="E279" s="121"/>
      <c r="F279" s="313">
        <v>0</v>
      </c>
      <c r="G279" s="123" t="str">
        <f t="shared" si="14"/>
        <v/>
      </c>
      <c r="H279" s="123" t="str">
        <f t="shared" si="15"/>
        <v/>
      </c>
    </row>
    <row r="280" s="294" customFormat="1" ht="36" customHeight="1" spans="1:8">
      <c r="A280" s="293">
        <f t="shared" si="13"/>
        <v>7</v>
      </c>
      <c r="B280" s="327">
        <v>2300499</v>
      </c>
      <c r="C280" s="432" t="s">
        <v>1543</v>
      </c>
      <c r="D280" s="313">
        <v>25</v>
      </c>
      <c r="E280" s="121"/>
      <c r="F280" s="313">
        <v>0</v>
      </c>
      <c r="G280" s="123">
        <f t="shared" si="14"/>
        <v>-1</v>
      </c>
      <c r="H280" s="123" t="str">
        <f t="shared" si="15"/>
        <v/>
      </c>
    </row>
    <row r="281" s="294" customFormat="1" ht="36" customHeight="1" spans="1:8">
      <c r="A281" s="293">
        <f t="shared" si="13"/>
        <v>5</v>
      </c>
      <c r="B281" s="327">
        <v>23006</v>
      </c>
      <c r="C281" s="325" t="s">
        <v>1544</v>
      </c>
      <c r="D281" s="121"/>
      <c r="E281" s="121"/>
      <c r="F281" s="368">
        <v>3974</v>
      </c>
      <c r="G281" s="123" t="str">
        <f t="shared" si="14"/>
        <v/>
      </c>
      <c r="H281" s="123" t="str">
        <f t="shared" si="15"/>
        <v/>
      </c>
    </row>
    <row r="282" s="294" customFormat="1" ht="36" customHeight="1" spans="1:8">
      <c r="A282" s="293">
        <f t="shared" si="13"/>
        <v>6</v>
      </c>
      <c r="B282" s="323">
        <v>203308</v>
      </c>
      <c r="C282" s="325" t="s">
        <v>137</v>
      </c>
      <c r="D282" s="121">
        <v>23016</v>
      </c>
      <c r="E282" s="121">
        <v>93872</v>
      </c>
      <c r="F282" s="368"/>
      <c r="G282" s="123">
        <f t="shared" si="14"/>
        <v>-1</v>
      </c>
      <c r="H282" s="123">
        <f t="shared" si="15"/>
        <v>0</v>
      </c>
    </row>
    <row r="283" s="294" customFormat="1" ht="36" customHeight="1" spans="1:8">
      <c r="A283" s="293">
        <f t="shared" si="13"/>
        <v>5</v>
      </c>
      <c r="B283" s="323">
        <v>23009</v>
      </c>
      <c r="C283" s="325" t="s">
        <v>1521</v>
      </c>
      <c r="D283" s="121">
        <v>1345</v>
      </c>
      <c r="E283" s="121"/>
      <c r="F283" s="368">
        <v>4000</v>
      </c>
      <c r="G283" s="123">
        <f t="shared" si="14"/>
        <v>1.974</v>
      </c>
      <c r="H283" s="123" t="str">
        <f t="shared" si="15"/>
        <v/>
      </c>
    </row>
    <row r="284" s="294" customFormat="1" ht="36" customHeight="1" spans="1:8">
      <c r="A284" s="293">
        <f t="shared" si="13"/>
        <v>5</v>
      </c>
      <c r="B284" s="323">
        <v>23011</v>
      </c>
      <c r="C284" s="325" t="s">
        <v>1545</v>
      </c>
      <c r="D284" s="121">
        <f>SUM(D285:D287)</f>
        <v>0</v>
      </c>
      <c r="E284" s="121">
        <f>SUM(E285:E287)</f>
        <v>0</v>
      </c>
      <c r="F284" s="121">
        <v>0</v>
      </c>
      <c r="G284" s="119" t="str">
        <f t="shared" si="14"/>
        <v/>
      </c>
      <c r="H284" s="119" t="str">
        <f t="shared" si="15"/>
        <v/>
      </c>
    </row>
    <row r="285" s="294" customFormat="1" ht="36" customHeight="1" spans="1:8">
      <c r="A285" s="293">
        <f t="shared" si="13"/>
        <v>0</v>
      </c>
      <c r="B285" s="330"/>
      <c r="C285" s="432" t="s">
        <v>1546</v>
      </c>
      <c r="D285" s="121"/>
      <c r="E285" s="121"/>
      <c r="F285" s="368"/>
      <c r="G285" s="119" t="str">
        <f t="shared" si="14"/>
        <v/>
      </c>
      <c r="H285" s="119" t="str">
        <f t="shared" si="15"/>
        <v/>
      </c>
    </row>
    <row r="286" s="294" customFormat="1" ht="36" customHeight="1" spans="1:8">
      <c r="A286" s="293">
        <f t="shared" si="13"/>
        <v>0</v>
      </c>
      <c r="B286" s="330"/>
      <c r="C286" s="432" t="s">
        <v>1547</v>
      </c>
      <c r="D286" s="121"/>
      <c r="E286" s="121"/>
      <c r="F286" s="368"/>
      <c r="G286" s="119" t="str">
        <f t="shared" si="14"/>
        <v/>
      </c>
      <c r="H286" s="119" t="str">
        <f t="shared" si="15"/>
        <v/>
      </c>
    </row>
    <row r="287" s="294" customFormat="1" ht="36" customHeight="1" spans="1:8">
      <c r="A287" s="293">
        <f t="shared" si="13"/>
        <v>0</v>
      </c>
      <c r="B287" s="330"/>
      <c r="C287" s="432" t="s">
        <v>1548</v>
      </c>
      <c r="D287" s="121"/>
      <c r="E287" s="121"/>
      <c r="F287" s="368"/>
      <c r="G287" s="119" t="str">
        <f t="shared" si="14"/>
        <v/>
      </c>
      <c r="H287" s="119" t="str">
        <f t="shared" si="15"/>
        <v/>
      </c>
    </row>
    <row r="288" s="294" customFormat="1" ht="36" customHeight="1" spans="1:8">
      <c r="A288" s="293">
        <f t="shared" si="13"/>
        <v>3</v>
      </c>
      <c r="B288" s="323">
        <v>231</v>
      </c>
      <c r="C288" s="614" t="s">
        <v>1522</v>
      </c>
      <c r="D288" s="117">
        <f>SUM(D289:D290)</f>
        <v>69960</v>
      </c>
      <c r="E288" s="117">
        <f>SUM(E289:E290)</f>
        <v>14400</v>
      </c>
      <c r="F288" s="117">
        <v>14400</v>
      </c>
      <c r="G288" s="119">
        <f t="shared" si="14"/>
        <v>-0.794</v>
      </c>
      <c r="H288" s="119">
        <f t="shared" si="15"/>
        <v>1</v>
      </c>
    </row>
    <row r="289" s="294" customFormat="1" ht="36" customHeight="1" spans="1:8">
      <c r="A289" s="293">
        <f t="shared" si="13"/>
        <v>0</v>
      </c>
      <c r="B289" s="330"/>
      <c r="C289" s="325" t="s">
        <v>143</v>
      </c>
      <c r="D289" s="121"/>
      <c r="E289" s="121">
        <v>14400</v>
      </c>
      <c r="F289" s="368">
        <v>4100</v>
      </c>
      <c r="G289" s="123" t="str">
        <f t="shared" si="14"/>
        <v/>
      </c>
      <c r="H289" s="123">
        <f t="shared" si="15"/>
        <v>0.285</v>
      </c>
    </row>
    <row r="290" s="294" customFormat="1" ht="36" customHeight="1" spans="1:8">
      <c r="A290" s="293">
        <f t="shared" si="13"/>
        <v>0</v>
      </c>
      <c r="B290" s="330"/>
      <c r="C290" s="325" t="s">
        <v>144</v>
      </c>
      <c r="D290" s="121">
        <v>69960</v>
      </c>
      <c r="E290" s="121"/>
      <c r="F290" s="368">
        <v>10300</v>
      </c>
      <c r="G290" s="123">
        <f t="shared" si="14"/>
        <v>-0.853</v>
      </c>
      <c r="H290" s="123" t="str">
        <f t="shared" si="15"/>
        <v/>
      </c>
    </row>
    <row r="291" s="294" customFormat="1" ht="36" customHeight="1" spans="1:8">
      <c r="A291" s="293">
        <f t="shared" si="13"/>
        <v>0</v>
      </c>
      <c r="B291" s="330"/>
      <c r="C291" s="332" t="s">
        <v>1246</v>
      </c>
      <c r="D291" s="121"/>
      <c r="E291" s="121"/>
      <c r="F291" s="368"/>
      <c r="G291" s="119" t="str">
        <f t="shared" si="14"/>
        <v/>
      </c>
      <c r="H291" s="119" t="str">
        <f t="shared" si="15"/>
        <v/>
      </c>
    </row>
    <row r="292" s="294" customFormat="1" ht="36" customHeight="1" spans="1:8">
      <c r="A292" s="293">
        <f t="shared" si="13"/>
        <v>0</v>
      </c>
      <c r="B292" s="330"/>
      <c r="C292" s="615" t="s">
        <v>148</v>
      </c>
      <c r="D292" s="118">
        <f t="shared" ref="D292:F292" si="17">SUM(D267:D268,D288,D291)</f>
        <v>529585</v>
      </c>
      <c r="E292" s="118">
        <f t="shared" si="17"/>
        <v>355536</v>
      </c>
      <c r="F292" s="118">
        <f t="shared" si="17"/>
        <v>88429</v>
      </c>
      <c r="G292" s="119">
        <f t="shared" si="14"/>
        <v>-0.833</v>
      </c>
      <c r="H292" s="119">
        <f t="shared" si="15"/>
        <v>0.249</v>
      </c>
    </row>
    <row r="293" s="294" customFormat="1" ht="33" customHeight="1" spans="4:8">
      <c r="D293" s="373"/>
      <c r="E293" s="373"/>
      <c r="F293" s="373"/>
      <c r="G293" s="616"/>
      <c r="H293" s="616"/>
    </row>
    <row r="294" s="294" customFormat="1" spans="4:8">
      <c r="D294" s="617"/>
      <c r="E294" s="337"/>
      <c r="F294" s="337"/>
      <c r="G294" s="295"/>
      <c r="H294" s="295"/>
    </row>
    <row r="295" s="294" customFormat="1" spans="4:8">
      <c r="D295" s="337"/>
      <c r="E295" s="337"/>
      <c r="F295" s="337"/>
      <c r="G295" s="295"/>
      <c r="H295" s="295"/>
    </row>
    <row r="296" s="294" customFormat="1" spans="7:8">
      <c r="G296" s="295" t="str">
        <f>IF(D267&lt;&gt;0,IF((F267/D267-1)&lt;-30%,"",IF((F267/D267-1)&gt;30%,"",F267/D267-1)),"")</f>
        <v/>
      </c>
      <c r="H296" s="295"/>
    </row>
  </sheetData>
  <autoFilter ref="A4:I293">
    <extLst/>
  </autoFilter>
  <mergeCells count="7">
    <mergeCell ref="C1:H1"/>
    <mergeCell ref="E3:F3"/>
    <mergeCell ref="B3:B4"/>
    <mergeCell ref="C3:C4"/>
    <mergeCell ref="D3:D4"/>
    <mergeCell ref="G3:G4"/>
    <mergeCell ref="H3:H4"/>
  </mergeCells>
  <conditionalFormatting sqref="C6">
    <cfRule type="expression" dxfId="1" priority="135" stopIfTrue="1">
      <formula>"len($A:$A)=3"</formula>
    </cfRule>
    <cfRule type="expression" dxfId="1" priority="134" stopIfTrue="1">
      <formula>"len($A:$A)=3"</formula>
    </cfRule>
    <cfRule type="expression" dxfId="1" priority="133" stopIfTrue="1">
      <formula>"len($A:$A)=3"</formula>
    </cfRule>
  </conditionalFormatting>
  <conditionalFormatting sqref="C12">
    <cfRule type="expression" dxfId="1" priority="132" stopIfTrue="1">
      <formula>"len($A:$A)=3"</formula>
    </cfRule>
    <cfRule type="expression" dxfId="1" priority="131" stopIfTrue="1">
      <formula>"len($A:$A)=3"</formula>
    </cfRule>
    <cfRule type="expression" dxfId="1" priority="130" stopIfTrue="1">
      <formula>"len($A:$A)=3"</formula>
    </cfRule>
  </conditionalFormatting>
  <conditionalFormatting sqref="C18">
    <cfRule type="expression" dxfId="1" priority="129" stopIfTrue="1">
      <formula>"len($A:$A)=3"</formula>
    </cfRule>
    <cfRule type="expression" dxfId="1" priority="128" stopIfTrue="1">
      <formula>"len($A:$A)=3"</formula>
    </cfRule>
    <cfRule type="expression" dxfId="1" priority="127" stopIfTrue="1">
      <formula>"len($A:$A)=3"</formula>
    </cfRule>
  </conditionalFormatting>
  <conditionalFormatting sqref="C22">
    <cfRule type="expression" dxfId="1" priority="126" stopIfTrue="1">
      <formula>"len($A:$A)=3"</formula>
    </cfRule>
    <cfRule type="expression" dxfId="1" priority="125" stopIfTrue="1">
      <formula>"len($A:$A)=3"</formula>
    </cfRule>
    <cfRule type="expression" dxfId="1" priority="124" stopIfTrue="1">
      <formula>"len($A:$A)=3"</formula>
    </cfRule>
  </conditionalFormatting>
  <conditionalFormatting sqref="C26">
    <cfRule type="expression" dxfId="1" priority="123" stopIfTrue="1">
      <formula>"len($A:$A)=3"</formula>
    </cfRule>
    <cfRule type="expression" dxfId="1" priority="122" stopIfTrue="1">
      <formula>"len($A:$A)=3"</formula>
    </cfRule>
    <cfRule type="expression" dxfId="1" priority="121" stopIfTrue="1">
      <formula>"len($A:$A)=3"</formula>
    </cfRule>
  </conditionalFormatting>
  <conditionalFormatting sqref="C30">
    <cfRule type="expression" dxfId="1" priority="120" stopIfTrue="1">
      <formula>"len($A:$A)=3"</formula>
    </cfRule>
    <cfRule type="expression" dxfId="1" priority="119" stopIfTrue="1">
      <formula>"len($A:$A)=3"</formula>
    </cfRule>
    <cfRule type="expression" dxfId="1" priority="118" stopIfTrue="1">
      <formula>"len($A:$A)=3"</formula>
    </cfRule>
  </conditionalFormatting>
  <conditionalFormatting sqref="C34">
    <cfRule type="expression" dxfId="1" priority="117" stopIfTrue="1">
      <formula>"len($A:$A)=3"</formula>
    </cfRule>
    <cfRule type="expression" dxfId="1" priority="116" stopIfTrue="1">
      <formula>"len($A:$A)=3"</formula>
    </cfRule>
    <cfRule type="expression" dxfId="1" priority="115" stopIfTrue="1">
      <formula>"len($A:$A)=3"</formula>
    </cfRule>
  </conditionalFormatting>
  <conditionalFormatting sqref="C39">
    <cfRule type="expression" dxfId="1" priority="114" stopIfTrue="1">
      <formula>"len($A:$A)=3"</formula>
    </cfRule>
    <cfRule type="expression" dxfId="1" priority="113" stopIfTrue="1">
      <formula>"len($A:$A)=3"</formula>
    </cfRule>
    <cfRule type="expression" dxfId="1" priority="112" stopIfTrue="1">
      <formula>"len($A:$A)=3"</formula>
    </cfRule>
  </conditionalFormatting>
  <conditionalFormatting sqref="C45">
    <cfRule type="expression" dxfId="1" priority="111" stopIfTrue="1">
      <formula>"len($A:$A)=3"</formula>
    </cfRule>
    <cfRule type="expression" dxfId="1" priority="110" stopIfTrue="1">
      <formula>"len($A:$A)=3"</formula>
    </cfRule>
    <cfRule type="expression" dxfId="1" priority="109" stopIfTrue="1">
      <formula>"len($A:$A)=3"</formula>
    </cfRule>
  </conditionalFormatting>
  <conditionalFormatting sqref="C61">
    <cfRule type="expression" dxfId="1" priority="108" stopIfTrue="1">
      <formula>"len($A:$A)=3"</formula>
    </cfRule>
    <cfRule type="expression" dxfId="1" priority="107" stopIfTrue="1">
      <formula>"len($A:$A)=3"</formula>
    </cfRule>
    <cfRule type="expression" dxfId="1" priority="106" stopIfTrue="1">
      <formula>"len($A:$A)=3"</formula>
    </cfRule>
  </conditionalFormatting>
  <conditionalFormatting sqref="C65">
    <cfRule type="expression" dxfId="1" priority="105" stopIfTrue="1">
      <formula>"len($A:$A)=3"</formula>
    </cfRule>
    <cfRule type="expression" dxfId="1" priority="104" stopIfTrue="1">
      <formula>"len($A:$A)=3"</formula>
    </cfRule>
    <cfRule type="expression" dxfId="1" priority="103" stopIfTrue="1">
      <formula>"len($A:$A)=3"</formula>
    </cfRule>
  </conditionalFormatting>
  <conditionalFormatting sqref="C66">
    <cfRule type="expression" dxfId="1" priority="102" stopIfTrue="1">
      <formula>"len($A:$A)=3"</formula>
    </cfRule>
    <cfRule type="expression" dxfId="1" priority="101" stopIfTrue="1">
      <formula>"len($A:$A)=3"</formula>
    </cfRule>
    <cfRule type="expression" dxfId="1" priority="100" stopIfTrue="1">
      <formula>"len($A:$A)=3"</formula>
    </cfRule>
  </conditionalFormatting>
  <conditionalFormatting sqref="C72">
    <cfRule type="expression" dxfId="1" priority="99" stopIfTrue="1">
      <formula>"len($A:$A)=3"</formula>
    </cfRule>
    <cfRule type="expression" dxfId="1" priority="98" stopIfTrue="1">
      <formula>"len($A:$A)=3"</formula>
    </cfRule>
    <cfRule type="expression" dxfId="1" priority="97" stopIfTrue="1">
      <formula>"len($A:$A)=3"</formula>
    </cfRule>
  </conditionalFormatting>
  <conditionalFormatting sqref="C76">
    <cfRule type="expression" dxfId="1" priority="96" stopIfTrue="1">
      <formula>"len($A:$A)=3"</formula>
    </cfRule>
    <cfRule type="expression" dxfId="1" priority="95" stopIfTrue="1">
      <formula>"len($A:$A)=3"</formula>
    </cfRule>
    <cfRule type="expression" dxfId="1" priority="94" stopIfTrue="1">
      <formula>"len($A:$A)=3"</formula>
    </cfRule>
  </conditionalFormatting>
  <conditionalFormatting sqref="C80">
    <cfRule type="expression" dxfId="1" priority="93" stopIfTrue="1">
      <formula>"len($A:$A)=3"</formula>
    </cfRule>
    <cfRule type="expression" dxfId="1" priority="92" stopIfTrue="1">
      <formula>"len($A:$A)=3"</formula>
    </cfRule>
    <cfRule type="expression" dxfId="1" priority="91" stopIfTrue="1">
      <formula>"len($A:$A)=3"</formula>
    </cfRule>
  </conditionalFormatting>
  <conditionalFormatting sqref="C84">
    <cfRule type="expression" dxfId="1" priority="90" stopIfTrue="1">
      <formula>"len($A:$A)=3"</formula>
    </cfRule>
    <cfRule type="expression" dxfId="1" priority="89" stopIfTrue="1">
      <formula>"len($A:$A)=3"</formula>
    </cfRule>
    <cfRule type="expression" dxfId="1" priority="88" stopIfTrue="1">
      <formula>"len($A:$A)=3"</formula>
    </cfRule>
  </conditionalFormatting>
  <conditionalFormatting sqref="C90">
    <cfRule type="expression" dxfId="1" priority="87" stopIfTrue="1">
      <formula>"len($A:$A)=3"</formula>
    </cfRule>
    <cfRule type="expression" dxfId="1" priority="86" stopIfTrue="1">
      <formula>"len($A:$A)=3"</formula>
    </cfRule>
    <cfRule type="expression" dxfId="1" priority="85" stopIfTrue="1">
      <formula>"len($A:$A)=3"</formula>
    </cfRule>
  </conditionalFormatting>
  <conditionalFormatting sqref="C93">
    <cfRule type="expression" dxfId="1" priority="84" stopIfTrue="1">
      <formula>"len($A:$A)=3"</formula>
    </cfRule>
    <cfRule type="expression" dxfId="1" priority="83" stopIfTrue="1">
      <formula>"len($A:$A)=3"</formula>
    </cfRule>
    <cfRule type="expression" dxfId="1" priority="82" stopIfTrue="1">
      <formula>"len($A:$A)=3"</formula>
    </cfRule>
  </conditionalFormatting>
  <conditionalFormatting sqref="C103">
    <cfRule type="expression" dxfId="1" priority="81" stopIfTrue="1">
      <formula>"len($A:$A)=3"</formula>
    </cfRule>
    <cfRule type="expression" dxfId="1" priority="80" stopIfTrue="1">
      <formula>"len($A:$A)=3"</formula>
    </cfRule>
    <cfRule type="expression" dxfId="1" priority="79" stopIfTrue="1">
      <formula>"len($A:$A)=3"</formula>
    </cfRule>
  </conditionalFormatting>
  <conditionalFormatting sqref="C108">
    <cfRule type="expression" dxfId="1" priority="78" stopIfTrue="1">
      <formula>"len($A:$A)=3"</formula>
    </cfRule>
    <cfRule type="expression" dxfId="1" priority="77" stopIfTrue="1">
      <formula>"len($A:$A)=3"</formula>
    </cfRule>
    <cfRule type="expression" dxfId="1" priority="76" stopIfTrue="1">
      <formula>"len($A:$A)=3"</formula>
    </cfRule>
  </conditionalFormatting>
  <conditionalFormatting sqref="C113">
    <cfRule type="expression" dxfId="1" priority="75" stopIfTrue="1">
      <formula>"len($A:$A)=3"</formula>
    </cfRule>
    <cfRule type="expression" dxfId="1" priority="74" stopIfTrue="1">
      <formula>"len($A:$A)=3"</formula>
    </cfRule>
    <cfRule type="expression" dxfId="1" priority="73" stopIfTrue="1">
      <formula>"len($A:$A)=3"</formula>
    </cfRule>
  </conditionalFormatting>
  <conditionalFormatting sqref="C118">
    <cfRule type="expression" dxfId="1" priority="72" stopIfTrue="1">
      <formula>"len($A:$A)=3"</formula>
    </cfRule>
    <cfRule type="expression" dxfId="1" priority="71" stopIfTrue="1">
      <formula>"len($A:$A)=3"</formula>
    </cfRule>
    <cfRule type="expression" dxfId="1" priority="70" stopIfTrue="1">
      <formula>"len($A:$A)=3"</formula>
    </cfRule>
  </conditionalFormatting>
  <conditionalFormatting sqref="C121">
    <cfRule type="expression" dxfId="1" priority="69" stopIfTrue="1">
      <formula>"len($A:$A)=3"</formula>
    </cfRule>
    <cfRule type="expression" dxfId="1" priority="68" stopIfTrue="1">
      <formula>"len($A:$A)=3"</formula>
    </cfRule>
    <cfRule type="expression" dxfId="1" priority="67" stopIfTrue="1">
      <formula>"len($A:$A)=3"</formula>
    </cfRule>
  </conditionalFormatting>
  <conditionalFormatting sqref="C127">
    <cfRule type="expression" dxfId="1" priority="66" stopIfTrue="1">
      <formula>"len($A:$A)=3"</formula>
    </cfRule>
    <cfRule type="expression" dxfId="1" priority="65" stopIfTrue="1">
      <formula>"len($A:$A)=3"</formula>
    </cfRule>
    <cfRule type="expression" dxfId="1" priority="64" stopIfTrue="1">
      <formula>"len($A:$A)=3"</formula>
    </cfRule>
  </conditionalFormatting>
  <conditionalFormatting sqref="C132">
    <cfRule type="expression" dxfId="1" priority="63" stopIfTrue="1">
      <formula>"len($A:$A)=3"</formula>
    </cfRule>
    <cfRule type="expression" dxfId="1" priority="62" stopIfTrue="1">
      <formula>"len($A:$A)=3"</formula>
    </cfRule>
    <cfRule type="expression" dxfId="1" priority="61" stopIfTrue="1">
      <formula>"len($A:$A)=3"</formula>
    </cfRule>
  </conditionalFormatting>
  <conditionalFormatting sqref="C137">
    <cfRule type="expression" dxfId="1" priority="60" stopIfTrue="1">
      <formula>"len($A:$A)=3"</formula>
    </cfRule>
    <cfRule type="expression" dxfId="1" priority="59" stopIfTrue="1">
      <formula>"len($A:$A)=3"</formula>
    </cfRule>
    <cfRule type="expression" dxfId="1" priority="58" stopIfTrue="1">
      <formula>"len($A:$A)=3"</formula>
    </cfRule>
  </conditionalFormatting>
  <conditionalFormatting sqref="C142">
    <cfRule type="expression" dxfId="1" priority="57" stopIfTrue="1">
      <formula>"len($A:$A)=3"</formula>
    </cfRule>
    <cfRule type="expression" dxfId="1" priority="56" stopIfTrue="1">
      <formula>"len($A:$A)=3"</formula>
    </cfRule>
    <cfRule type="expression" dxfId="1" priority="55" stopIfTrue="1">
      <formula>"len($A:$A)=3"</formula>
    </cfRule>
  </conditionalFormatting>
  <conditionalFormatting sqref="C151">
    <cfRule type="expression" dxfId="1" priority="54" stopIfTrue="1">
      <formula>"len($A:$A)=3"</formula>
    </cfRule>
    <cfRule type="expression" dxfId="1" priority="53" stopIfTrue="1">
      <formula>"len($A:$A)=3"</formula>
    </cfRule>
    <cfRule type="expression" dxfId="1" priority="52" stopIfTrue="1">
      <formula>"len($A:$A)=3"</formula>
    </cfRule>
  </conditionalFormatting>
  <conditionalFormatting sqref="C158">
    <cfRule type="expression" dxfId="1" priority="51" stopIfTrue="1">
      <formula>"len($A:$A)=3"</formula>
    </cfRule>
    <cfRule type="expression" dxfId="1" priority="50" stopIfTrue="1">
      <formula>"len($A:$A)=3"</formula>
    </cfRule>
    <cfRule type="expression" dxfId="1" priority="49" stopIfTrue="1">
      <formula>"len($A:$A)=3"</formula>
    </cfRule>
  </conditionalFormatting>
  <conditionalFormatting sqref="C167">
    <cfRule type="expression" dxfId="1" priority="48" stopIfTrue="1">
      <formula>"len($A:$A)=3"</formula>
    </cfRule>
    <cfRule type="expression" dxfId="1" priority="47" stopIfTrue="1">
      <formula>"len($A:$A)=3"</formula>
    </cfRule>
    <cfRule type="expression" dxfId="1" priority="46" stopIfTrue="1">
      <formula>"len($A:$A)=3"</formula>
    </cfRule>
  </conditionalFormatting>
  <conditionalFormatting sqref="C170">
    <cfRule type="expression" dxfId="1" priority="45" stopIfTrue="1">
      <formula>"len($A:$A)=3"</formula>
    </cfRule>
    <cfRule type="expression" dxfId="1" priority="44" stopIfTrue="1">
      <formula>"len($A:$A)=3"</formula>
    </cfRule>
    <cfRule type="expression" dxfId="1" priority="43" stopIfTrue="1">
      <formula>"len($A:$A)=3"</formula>
    </cfRule>
  </conditionalFormatting>
  <conditionalFormatting sqref="C173">
    <cfRule type="expression" dxfId="1" priority="42" stopIfTrue="1">
      <formula>"len($A:$A)=3"</formula>
    </cfRule>
    <cfRule type="expression" dxfId="1" priority="41" stopIfTrue="1">
      <formula>"len($A:$A)=3"</formula>
    </cfRule>
    <cfRule type="expression" dxfId="1" priority="40" stopIfTrue="1">
      <formula>"len($A:$A)=3"</formula>
    </cfRule>
  </conditionalFormatting>
  <conditionalFormatting sqref="C174">
    <cfRule type="expression" dxfId="1" priority="39" stopIfTrue="1">
      <formula>"len($A:$A)=3"</formula>
    </cfRule>
    <cfRule type="expression" dxfId="1" priority="38" stopIfTrue="1">
      <formula>"len($A:$A)=3"</formula>
    </cfRule>
    <cfRule type="expression" dxfId="1" priority="37" stopIfTrue="1">
      <formula>"len($A:$A)=3"</formula>
    </cfRule>
  </conditionalFormatting>
  <conditionalFormatting sqref="C179">
    <cfRule type="expression" dxfId="1" priority="36" stopIfTrue="1">
      <formula>"len($A:$A)=3"</formula>
    </cfRule>
    <cfRule type="expression" dxfId="1" priority="35" stopIfTrue="1">
      <formula>"len($A:$A)=3"</formula>
    </cfRule>
    <cfRule type="expression" dxfId="1" priority="34" stopIfTrue="1">
      <formula>"len($A:$A)=3"</formula>
    </cfRule>
  </conditionalFormatting>
  <conditionalFormatting sqref="C183">
    <cfRule type="expression" dxfId="1" priority="33" stopIfTrue="1">
      <formula>"len($A:$A)=3"</formula>
    </cfRule>
    <cfRule type="expression" dxfId="1" priority="32" stopIfTrue="1">
      <formula>"len($A:$A)=3"</formula>
    </cfRule>
    <cfRule type="expression" dxfId="1" priority="31" stopIfTrue="1">
      <formula>"len($A:$A)=3"</formula>
    </cfRule>
  </conditionalFormatting>
  <conditionalFormatting sqref="C187">
    <cfRule type="expression" dxfId="1" priority="30" stopIfTrue="1">
      <formula>"len($A:$A)=3"</formula>
    </cfRule>
    <cfRule type="expression" dxfId="1" priority="29" stopIfTrue="1">
      <formula>"len($A:$A)=3"</formula>
    </cfRule>
    <cfRule type="expression" dxfId="1" priority="28" stopIfTrue="1">
      <formula>"len($A:$A)=3"</formula>
    </cfRule>
  </conditionalFormatting>
  <conditionalFormatting sqref="C196">
    <cfRule type="expression" dxfId="1" priority="27" stopIfTrue="1">
      <formula>"len($A:$A)=3"</formula>
    </cfRule>
    <cfRule type="expression" dxfId="1" priority="26" stopIfTrue="1">
      <formula>"len($A:$A)=3"</formula>
    </cfRule>
    <cfRule type="expression" dxfId="1" priority="25" stopIfTrue="1">
      <formula>"len($A:$A)=3"</formula>
    </cfRule>
  </conditionalFormatting>
  <conditionalFormatting sqref="C197">
    <cfRule type="expression" dxfId="1" priority="24" stopIfTrue="1">
      <formula>"len($A:$A)=3"</formula>
    </cfRule>
    <cfRule type="expression" dxfId="1" priority="23" stopIfTrue="1">
      <formula>"len($A:$A)=3"</formula>
    </cfRule>
    <cfRule type="expression" dxfId="1" priority="22" stopIfTrue="1">
      <formula>"len($A:$A)=3"</formula>
    </cfRule>
  </conditionalFormatting>
  <conditionalFormatting sqref="C210">
    <cfRule type="expression" dxfId="1" priority="21" stopIfTrue="1">
      <formula>"len($A:$A)=3"</formula>
    </cfRule>
    <cfRule type="expression" dxfId="1" priority="20" stopIfTrue="1">
      <formula>"len($A:$A)=3"</formula>
    </cfRule>
    <cfRule type="expression" dxfId="1" priority="19" stopIfTrue="1">
      <formula>"len($A:$A)=3"</formula>
    </cfRule>
  </conditionalFormatting>
  <conditionalFormatting sqref="C228">
    <cfRule type="expression" dxfId="1" priority="18" stopIfTrue="1">
      <formula>"len($A:$A)=3"</formula>
    </cfRule>
    <cfRule type="expression" dxfId="1" priority="17" stopIfTrue="1">
      <formula>"len($A:$A)=3"</formula>
    </cfRule>
    <cfRule type="expression" dxfId="1" priority="16" stopIfTrue="1">
      <formula>"len($A:$A)=3"</formula>
    </cfRule>
  </conditionalFormatting>
  <conditionalFormatting sqref="C246">
    <cfRule type="expression" dxfId="1" priority="15" stopIfTrue="1">
      <formula>"len($A:$A)=3"</formula>
    </cfRule>
    <cfRule type="expression" dxfId="1" priority="14" stopIfTrue="1">
      <formula>"len($A:$A)=3"</formula>
    </cfRule>
    <cfRule type="expression" dxfId="1" priority="13" stopIfTrue="1">
      <formula>"len($A:$A)=3"</formula>
    </cfRule>
  </conditionalFormatting>
  <conditionalFormatting sqref="C259">
    <cfRule type="expression" dxfId="1" priority="12" stopIfTrue="1">
      <formula>"len($A:$A)=3"</formula>
    </cfRule>
    <cfRule type="expression" dxfId="1" priority="11" stopIfTrue="1">
      <formula>"len($A:$A)=3"</formula>
    </cfRule>
    <cfRule type="expression" dxfId="1" priority="10" stopIfTrue="1">
      <formula>"len($A:$A)=3"</formula>
    </cfRule>
  </conditionalFormatting>
  <conditionalFormatting sqref="C269">
    <cfRule type="expression" dxfId="1" priority="9" stopIfTrue="1">
      <formula>"len($A:$A)=3"</formula>
    </cfRule>
    <cfRule type="expression" dxfId="1" priority="8" stopIfTrue="1">
      <formula>"len($A:$A)=3"</formula>
    </cfRule>
    <cfRule type="expression" dxfId="1" priority="7" stopIfTrue="1">
      <formula>"len($A:$A)=3"</formula>
    </cfRule>
  </conditionalFormatting>
  <conditionalFormatting sqref="C291">
    <cfRule type="expression" dxfId="1" priority="136" stopIfTrue="1">
      <formula>"len($A:$A)=3"</formula>
    </cfRule>
  </conditionalFormatting>
  <conditionalFormatting sqref="C281:C284">
    <cfRule type="expression" dxfId="1" priority="6" stopIfTrue="1">
      <formula>"len($A:$A)=3"</formula>
    </cfRule>
    <cfRule type="expression" dxfId="1" priority="5" stopIfTrue="1">
      <formula>"len($A:$A)=3"</formula>
    </cfRule>
    <cfRule type="expression" dxfId="1" priority="4" stopIfTrue="1">
      <formula>"len($A:$A)=3"</formula>
    </cfRule>
  </conditionalFormatting>
  <conditionalFormatting sqref="C289:C290">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F285:F287">
    <cfRule type="expression" dxfId="1" priority="137"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F43"/>
  <sheetViews>
    <sheetView showGridLines="0" showZeros="0" view="pageBreakPreview" zoomScale="80" zoomScaleNormal="100" workbookViewId="0">
      <pane ySplit="4" topLeftCell="A29"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1" customWidth="1"/>
    <col min="5" max="6" width="15.1238938053097" style="251" customWidth="1"/>
    <col min="7" max="16384" width="9" style="250"/>
  </cols>
  <sheetData>
    <row r="1" ht="45" customHeight="1" spans="1:6">
      <c r="A1" s="342" t="str">
        <f>YEAR(封面!$B$7)-1&amp;"年澄江市国有资本经营预算收入执行情况表"</f>
        <v>2022年澄江市国有资本经营预算收入执行情况表</v>
      </c>
      <c r="B1" s="342"/>
      <c r="C1" s="342"/>
      <c r="D1" s="342"/>
      <c r="E1" s="342"/>
      <c r="F1" s="342"/>
    </row>
    <row r="2" ht="20.1" customHeight="1" spans="1:6">
      <c r="A2" s="97" t="s">
        <v>1549</v>
      </c>
      <c r="B2" s="610"/>
      <c r="C2" s="610"/>
      <c r="D2" s="610"/>
      <c r="E2" s="610"/>
      <c r="F2" s="611" t="s">
        <v>54</v>
      </c>
    </row>
    <row r="3" s="609" customFormat="1" ht="36" customHeight="1" spans="1:6">
      <c r="A3" s="518" t="s">
        <v>56</v>
      </c>
      <c r="B3" s="33" t="str">
        <f>YEAR(封面!$B$7)-2&amp;"年决算数"</f>
        <v>2021年决算数</v>
      </c>
      <c r="C3" s="33" t="str">
        <f>YEAR(封面!$B$7)-1&amp;"年"</f>
        <v>2022年</v>
      </c>
      <c r="D3" s="33"/>
      <c r="E3" s="518" t="s">
        <v>57</v>
      </c>
      <c r="F3" s="518"/>
    </row>
    <row r="4" s="609" customFormat="1"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236" t="s">
        <v>1550</v>
      </c>
      <c r="B5" s="259">
        <f>SUM(B6:B24)</f>
        <v>0</v>
      </c>
      <c r="C5" s="259">
        <f>SUM(C6:C24)</f>
        <v>0</v>
      </c>
      <c r="D5" s="259">
        <f>SUM(D6:D24)</f>
        <v>0</v>
      </c>
      <c r="E5" s="119" t="str">
        <f>IF(B5&gt;0,D5/B5-1,"")</f>
        <v/>
      </c>
      <c r="F5" s="119" t="str">
        <f>IF(C5&gt;0,D5/C5,"")</f>
        <v/>
      </c>
    </row>
    <row r="6" ht="36" customHeight="1" spans="1:6">
      <c r="A6" s="269" t="s">
        <v>1551</v>
      </c>
      <c r="B6" s="260"/>
      <c r="C6" s="260"/>
      <c r="D6" s="261"/>
      <c r="E6" s="119" t="str">
        <f t="shared" ref="E6:E43" si="0">IF(B6&gt;0,D6/B6-1,"")</f>
        <v/>
      </c>
      <c r="F6" s="119" t="str">
        <f t="shared" ref="F6:F43" si="1">IF(C6&gt;0,D6/C6,"")</f>
        <v/>
      </c>
    </row>
    <row r="7" ht="36" customHeight="1" spans="1:6">
      <c r="A7" s="269" t="s">
        <v>1552</v>
      </c>
      <c r="B7" s="260"/>
      <c r="C7" s="260"/>
      <c r="D7" s="261"/>
      <c r="E7" s="119" t="str">
        <f t="shared" si="0"/>
        <v/>
      </c>
      <c r="F7" s="119" t="str">
        <f t="shared" si="1"/>
        <v/>
      </c>
    </row>
    <row r="8" ht="36" customHeight="1" spans="1:6">
      <c r="A8" s="269" t="s">
        <v>1553</v>
      </c>
      <c r="B8" s="260"/>
      <c r="C8" s="260"/>
      <c r="D8" s="261"/>
      <c r="E8" s="119" t="str">
        <f t="shared" si="0"/>
        <v/>
      </c>
      <c r="F8" s="119" t="str">
        <f t="shared" si="1"/>
        <v/>
      </c>
    </row>
    <row r="9" ht="36" customHeight="1" spans="1:6">
      <c r="A9" s="269" t="s">
        <v>1554</v>
      </c>
      <c r="B9" s="260"/>
      <c r="C9" s="260"/>
      <c r="D9" s="261"/>
      <c r="E9" s="119" t="str">
        <f t="shared" si="0"/>
        <v/>
      </c>
      <c r="F9" s="119" t="str">
        <f t="shared" si="1"/>
        <v/>
      </c>
    </row>
    <row r="10" ht="36" customHeight="1" spans="1:6">
      <c r="A10" s="269" t="s">
        <v>1555</v>
      </c>
      <c r="B10" s="260"/>
      <c r="C10" s="260"/>
      <c r="D10" s="261"/>
      <c r="E10" s="119" t="str">
        <f t="shared" si="0"/>
        <v/>
      </c>
      <c r="F10" s="119" t="str">
        <f t="shared" si="1"/>
        <v/>
      </c>
    </row>
    <row r="11" ht="36" customHeight="1" spans="1:6">
      <c r="A11" s="269" t="s">
        <v>1556</v>
      </c>
      <c r="B11" s="260"/>
      <c r="C11" s="261"/>
      <c r="D11" s="261"/>
      <c r="E11" s="119" t="str">
        <f t="shared" si="0"/>
        <v/>
      </c>
      <c r="F11" s="119" t="str">
        <f t="shared" si="1"/>
        <v/>
      </c>
    </row>
    <row r="12" ht="36" customHeight="1" spans="1:6">
      <c r="A12" s="269" t="s">
        <v>1557</v>
      </c>
      <c r="B12" s="260">
        <v>0</v>
      </c>
      <c r="C12" s="260"/>
      <c r="D12" s="261"/>
      <c r="E12" s="119" t="str">
        <f t="shared" si="0"/>
        <v/>
      </c>
      <c r="F12" s="119" t="str">
        <f t="shared" si="1"/>
        <v/>
      </c>
    </row>
    <row r="13" ht="36" customHeight="1" spans="1:6">
      <c r="A13" s="269" t="s">
        <v>1558</v>
      </c>
      <c r="B13" s="260"/>
      <c r="C13" s="260"/>
      <c r="D13" s="261"/>
      <c r="E13" s="119" t="str">
        <f t="shared" si="0"/>
        <v/>
      </c>
      <c r="F13" s="119" t="str">
        <f t="shared" si="1"/>
        <v/>
      </c>
    </row>
    <row r="14" ht="36" customHeight="1" spans="1:6">
      <c r="A14" s="269" t="s">
        <v>1559</v>
      </c>
      <c r="B14" s="260"/>
      <c r="C14" s="261"/>
      <c r="D14" s="261"/>
      <c r="E14" s="119" t="str">
        <f t="shared" si="0"/>
        <v/>
      </c>
      <c r="F14" s="119" t="str">
        <f t="shared" si="1"/>
        <v/>
      </c>
    </row>
    <row r="15" ht="36" customHeight="1" spans="1:6">
      <c r="A15" s="269" t="s">
        <v>1560</v>
      </c>
      <c r="B15" s="260">
        <v>0</v>
      </c>
      <c r="C15" s="261"/>
      <c r="D15" s="261"/>
      <c r="E15" s="119" t="str">
        <f t="shared" si="0"/>
        <v/>
      </c>
      <c r="F15" s="119" t="str">
        <f t="shared" si="1"/>
        <v/>
      </c>
    </row>
    <row r="16" ht="36" customHeight="1" spans="1:6">
      <c r="A16" s="269" t="s">
        <v>1561</v>
      </c>
      <c r="B16" s="260"/>
      <c r="C16" s="261"/>
      <c r="D16" s="261"/>
      <c r="E16" s="119" t="str">
        <f t="shared" si="0"/>
        <v/>
      </c>
      <c r="F16" s="119" t="str">
        <f t="shared" si="1"/>
        <v/>
      </c>
    </row>
    <row r="17" ht="36" customHeight="1" spans="1:6">
      <c r="A17" s="269" t="s">
        <v>1562</v>
      </c>
      <c r="B17" s="260"/>
      <c r="C17" s="261"/>
      <c r="D17" s="261"/>
      <c r="E17" s="119" t="str">
        <f t="shared" si="0"/>
        <v/>
      </c>
      <c r="F17" s="119" t="str">
        <f t="shared" si="1"/>
        <v/>
      </c>
    </row>
    <row r="18" ht="36" customHeight="1" spans="1:6">
      <c r="A18" s="269" t="s">
        <v>1563</v>
      </c>
      <c r="B18" s="260"/>
      <c r="C18" s="261"/>
      <c r="D18" s="261"/>
      <c r="E18" s="119" t="str">
        <f t="shared" si="0"/>
        <v/>
      </c>
      <c r="F18" s="119" t="str">
        <f t="shared" si="1"/>
        <v/>
      </c>
    </row>
    <row r="19" ht="36" customHeight="1" spans="1:6">
      <c r="A19" s="269" t="s">
        <v>1564</v>
      </c>
      <c r="B19" s="260"/>
      <c r="C19" s="261"/>
      <c r="D19" s="261"/>
      <c r="E19" s="119" t="str">
        <f t="shared" si="0"/>
        <v/>
      </c>
      <c r="F19" s="119" t="str">
        <f t="shared" si="1"/>
        <v/>
      </c>
    </row>
    <row r="20" ht="36" customHeight="1" spans="1:6">
      <c r="A20" s="269" t="s">
        <v>1565</v>
      </c>
      <c r="B20" s="260"/>
      <c r="C20" s="261"/>
      <c r="D20" s="261"/>
      <c r="E20" s="119" t="str">
        <f t="shared" si="0"/>
        <v/>
      </c>
      <c r="F20" s="119" t="str">
        <f t="shared" si="1"/>
        <v/>
      </c>
    </row>
    <row r="21" ht="36" customHeight="1" spans="1:6">
      <c r="A21" s="269" t="s">
        <v>1566</v>
      </c>
      <c r="B21" s="260"/>
      <c r="C21" s="261"/>
      <c r="D21" s="261"/>
      <c r="E21" s="119" t="str">
        <f t="shared" si="0"/>
        <v/>
      </c>
      <c r="F21" s="119" t="str">
        <f t="shared" si="1"/>
        <v/>
      </c>
    </row>
    <row r="22" ht="36" customHeight="1" spans="1:6">
      <c r="A22" s="269" t="s">
        <v>1567</v>
      </c>
      <c r="B22" s="260">
        <v>0</v>
      </c>
      <c r="C22" s="260"/>
      <c r="D22" s="261"/>
      <c r="E22" s="119" t="str">
        <f t="shared" si="0"/>
        <v/>
      </c>
      <c r="F22" s="119" t="str">
        <f t="shared" si="1"/>
        <v/>
      </c>
    </row>
    <row r="23" ht="36" customHeight="1" spans="1:6">
      <c r="A23" s="269" t="s">
        <v>1568</v>
      </c>
      <c r="B23" s="260">
        <v>0</v>
      </c>
      <c r="C23" s="261"/>
      <c r="D23" s="261"/>
      <c r="E23" s="119" t="str">
        <f t="shared" si="0"/>
        <v/>
      </c>
      <c r="F23" s="119" t="str">
        <f t="shared" si="1"/>
        <v/>
      </c>
    </row>
    <row r="24" ht="36" customHeight="1" spans="1:6">
      <c r="A24" s="269" t="s">
        <v>1569</v>
      </c>
      <c r="B24" s="260"/>
      <c r="C24" s="260"/>
      <c r="D24" s="261"/>
      <c r="E24" s="119" t="str">
        <f t="shared" si="0"/>
        <v/>
      </c>
      <c r="F24" s="119" t="str">
        <f t="shared" si="1"/>
        <v/>
      </c>
    </row>
    <row r="25" ht="36" customHeight="1" spans="1:6">
      <c r="A25" s="236" t="s">
        <v>1570</v>
      </c>
      <c r="B25" s="259">
        <f>SUM(B26:B29)</f>
        <v>0</v>
      </c>
      <c r="C25" s="259">
        <f>SUM(C26:C29)</f>
        <v>0</v>
      </c>
      <c r="D25" s="259">
        <f>SUM(D26:D29)</f>
        <v>0</v>
      </c>
      <c r="E25" s="119" t="str">
        <f t="shared" si="0"/>
        <v/>
      </c>
      <c r="F25" s="119" t="str">
        <f t="shared" si="1"/>
        <v/>
      </c>
    </row>
    <row r="26" ht="36" customHeight="1" spans="1:6">
      <c r="A26" s="240" t="s">
        <v>1571</v>
      </c>
      <c r="B26" s="260"/>
      <c r="C26" s="260"/>
      <c r="D26" s="278"/>
      <c r="E26" s="119" t="str">
        <f t="shared" si="0"/>
        <v/>
      </c>
      <c r="F26" s="119" t="str">
        <f t="shared" si="1"/>
        <v/>
      </c>
    </row>
    <row r="27" ht="36" customHeight="1" spans="1:6">
      <c r="A27" s="240" t="s">
        <v>1572</v>
      </c>
      <c r="B27" s="260"/>
      <c r="C27" s="260"/>
      <c r="D27" s="278"/>
      <c r="E27" s="119" t="str">
        <f t="shared" si="0"/>
        <v/>
      </c>
      <c r="F27" s="119" t="str">
        <f t="shared" si="1"/>
        <v/>
      </c>
    </row>
    <row r="28" ht="36" customHeight="1" spans="1:6">
      <c r="A28" s="240" t="s">
        <v>1573</v>
      </c>
      <c r="B28" s="260"/>
      <c r="C28" s="260"/>
      <c r="D28" s="278"/>
      <c r="E28" s="119" t="str">
        <f t="shared" si="0"/>
        <v/>
      </c>
      <c r="F28" s="119" t="str">
        <f t="shared" si="1"/>
        <v/>
      </c>
    </row>
    <row r="29" ht="36" customHeight="1" spans="1:6">
      <c r="A29" s="240" t="s">
        <v>1574</v>
      </c>
      <c r="B29" s="260"/>
      <c r="C29" s="612"/>
      <c r="D29" s="278"/>
      <c r="E29" s="119" t="str">
        <f t="shared" si="0"/>
        <v/>
      </c>
      <c r="F29" s="119" t="str">
        <f t="shared" si="1"/>
        <v/>
      </c>
    </row>
    <row r="30" ht="36" customHeight="1" spans="1:6">
      <c r="A30" s="236" t="s">
        <v>1575</v>
      </c>
      <c r="B30" s="259">
        <f>SUM(B31:B33)</f>
        <v>350</v>
      </c>
      <c r="C30" s="259">
        <f>SUM(C31:C33)</f>
        <v>2000</v>
      </c>
      <c r="D30" s="259">
        <f>SUM(D31:D33)</f>
        <v>3340</v>
      </c>
      <c r="E30" s="119">
        <f t="shared" si="0"/>
        <v>8.543</v>
      </c>
      <c r="F30" s="119">
        <f t="shared" si="1"/>
        <v>1.67</v>
      </c>
    </row>
    <row r="31" ht="36" customHeight="1" spans="1:6">
      <c r="A31" s="240" t="s">
        <v>1576</v>
      </c>
      <c r="B31" s="260"/>
      <c r="C31" s="612"/>
      <c r="D31" s="261"/>
      <c r="E31" s="119" t="str">
        <f t="shared" si="0"/>
        <v/>
      </c>
      <c r="F31" s="119" t="str">
        <f t="shared" si="1"/>
        <v/>
      </c>
    </row>
    <row r="32" ht="36" customHeight="1" spans="1:6">
      <c r="A32" s="240" t="s">
        <v>1577</v>
      </c>
      <c r="B32" s="260">
        <v>350</v>
      </c>
      <c r="C32" s="612">
        <v>2000</v>
      </c>
      <c r="D32" s="261">
        <v>3340</v>
      </c>
      <c r="E32" s="123">
        <f t="shared" si="0"/>
        <v>8.543</v>
      </c>
      <c r="F32" s="123">
        <f t="shared" si="1"/>
        <v>1.67</v>
      </c>
    </row>
    <row r="33" ht="36" customHeight="1" spans="1:6">
      <c r="A33" s="240" t="s">
        <v>1578</v>
      </c>
      <c r="B33" s="260"/>
      <c r="C33" s="596"/>
      <c r="D33" s="261"/>
      <c r="E33" s="119" t="str">
        <f t="shared" si="0"/>
        <v/>
      </c>
      <c r="F33" s="119" t="str">
        <f t="shared" si="1"/>
        <v/>
      </c>
    </row>
    <row r="34" ht="36" customHeight="1" spans="1:6">
      <c r="A34" s="236" t="s">
        <v>1579</v>
      </c>
      <c r="B34" s="259">
        <f>SUM(B35:B37)</f>
        <v>0</v>
      </c>
      <c r="C34" s="259">
        <f>SUM(C35:C37)</f>
        <v>0</v>
      </c>
      <c r="D34" s="259">
        <f>SUM(D35:D37)</f>
        <v>0</v>
      </c>
      <c r="E34" s="119" t="str">
        <f t="shared" si="0"/>
        <v/>
      </c>
      <c r="F34" s="119" t="str">
        <f t="shared" si="1"/>
        <v/>
      </c>
    </row>
    <row r="35" ht="36" customHeight="1" spans="1:6">
      <c r="A35" s="240" t="s">
        <v>1580</v>
      </c>
      <c r="B35" s="260"/>
      <c r="C35" s="260"/>
      <c r="D35" s="261"/>
      <c r="E35" s="119" t="str">
        <f t="shared" si="0"/>
        <v/>
      </c>
      <c r="F35" s="119" t="str">
        <f t="shared" si="1"/>
        <v/>
      </c>
    </row>
    <row r="36" ht="36" customHeight="1" spans="1:6">
      <c r="A36" s="240" t="s">
        <v>1581</v>
      </c>
      <c r="B36" s="260"/>
      <c r="C36" s="260"/>
      <c r="D36" s="278"/>
      <c r="E36" s="119" t="str">
        <f t="shared" si="0"/>
        <v/>
      </c>
      <c r="F36" s="119" t="str">
        <f t="shared" si="1"/>
        <v/>
      </c>
    </row>
    <row r="37" ht="36" customHeight="1" spans="1:6">
      <c r="A37" s="240" t="s">
        <v>1582</v>
      </c>
      <c r="B37" s="260"/>
      <c r="C37" s="260"/>
      <c r="D37" s="278"/>
      <c r="E37" s="119" t="str">
        <f t="shared" si="0"/>
        <v/>
      </c>
      <c r="F37" s="119" t="str">
        <f t="shared" si="1"/>
        <v/>
      </c>
    </row>
    <row r="38" ht="36" customHeight="1" spans="1:6">
      <c r="A38" s="236" t="s">
        <v>1583</v>
      </c>
      <c r="B38" s="259"/>
      <c r="C38" s="259"/>
      <c r="D38" s="262"/>
      <c r="E38" s="119" t="str">
        <f t="shared" si="0"/>
        <v/>
      </c>
      <c r="F38" s="119" t="str">
        <f t="shared" si="1"/>
        <v/>
      </c>
    </row>
    <row r="39" ht="36" customHeight="1" spans="1:6">
      <c r="A39" s="263" t="s">
        <v>1584</v>
      </c>
      <c r="B39" s="259">
        <f>B5+B25+B30+B34+B38</f>
        <v>350</v>
      </c>
      <c r="C39" s="259">
        <f>C5+C25+C30+C34+C38</f>
        <v>2000</v>
      </c>
      <c r="D39" s="259">
        <f>D5+D25+D30+D34+D38</f>
        <v>3340</v>
      </c>
      <c r="E39" s="119">
        <f t="shared" si="0"/>
        <v>8.543</v>
      </c>
      <c r="F39" s="119">
        <f t="shared" si="1"/>
        <v>1.67</v>
      </c>
    </row>
    <row r="40" s="249" customFormat="1" ht="36" customHeight="1" spans="1:6">
      <c r="A40" s="264" t="s">
        <v>97</v>
      </c>
      <c r="B40" s="260">
        <v>15</v>
      </c>
      <c r="C40" s="260">
        <v>8</v>
      </c>
      <c r="D40" s="261">
        <v>8</v>
      </c>
      <c r="E40" s="123">
        <f t="shared" si="0"/>
        <v>-0.467</v>
      </c>
      <c r="F40" s="123">
        <f t="shared" si="1"/>
        <v>1</v>
      </c>
    </row>
    <row r="41" s="249" customFormat="1" ht="36" customHeight="1" spans="1:6">
      <c r="A41" s="264" t="s">
        <v>1585</v>
      </c>
      <c r="B41" s="260"/>
      <c r="C41" s="260"/>
      <c r="D41" s="261"/>
      <c r="E41" s="119" t="str">
        <f t="shared" si="0"/>
        <v/>
      </c>
      <c r="F41" s="119" t="str">
        <f t="shared" si="1"/>
        <v/>
      </c>
    </row>
    <row r="42" s="249" customFormat="1" ht="36" customHeight="1" spans="1:6">
      <c r="A42" s="264" t="s">
        <v>1586</v>
      </c>
      <c r="B42" s="260"/>
      <c r="C42" s="260"/>
      <c r="D42" s="260"/>
      <c r="E42" s="119" t="str">
        <f t="shared" si="0"/>
        <v/>
      </c>
      <c r="F42" s="119" t="str">
        <f t="shared" si="1"/>
        <v/>
      </c>
    </row>
    <row r="43" ht="36" customHeight="1" spans="1:6">
      <c r="A43" s="263" t="s">
        <v>105</v>
      </c>
      <c r="B43" s="118">
        <f>SUM(B39:B42)</f>
        <v>365</v>
      </c>
      <c r="C43" s="118">
        <f>SUM(C39:C42)</f>
        <v>2008</v>
      </c>
      <c r="D43" s="118">
        <f>SUM(D39:D42)</f>
        <v>3348</v>
      </c>
      <c r="E43" s="119">
        <f t="shared" si="0"/>
        <v>8.173</v>
      </c>
      <c r="F43" s="119">
        <f t="shared" si="1"/>
        <v>1.667</v>
      </c>
    </row>
  </sheetData>
  <autoFilter ref="A4:F45">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F33"/>
  <sheetViews>
    <sheetView showGridLines="0" showZeros="0" view="pageBreakPreview" zoomScale="80" zoomScaleNormal="100" workbookViewId="0">
      <pane ySplit="4" topLeftCell="A12"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1" customWidth="1"/>
    <col min="5" max="6" width="15.1238938053097" style="251" customWidth="1"/>
    <col min="7" max="16384" width="9" style="250"/>
  </cols>
  <sheetData>
    <row r="1" s="250" customFormat="1" ht="45" customHeight="1" spans="1:6">
      <c r="A1" s="342" t="str">
        <f>YEAR(封面!$B$7)-1&amp;"年澄江市国有资本经营预算支出执行情况表"</f>
        <v>2022年澄江市国有资本经营预算支出执行情况表</v>
      </c>
      <c r="B1" s="342"/>
      <c r="C1" s="342"/>
      <c r="D1" s="342"/>
      <c r="E1" s="342"/>
      <c r="F1" s="342"/>
    </row>
    <row r="2" s="250" customFormat="1" ht="20.1" customHeight="1" spans="1:6">
      <c r="A2" s="601" t="s">
        <v>1587</v>
      </c>
      <c r="B2" s="602"/>
      <c r="C2" s="602"/>
      <c r="D2" s="602"/>
      <c r="E2" s="602"/>
      <c r="F2" s="603" t="s">
        <v>54</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8" customHeight="1" spans="1:6">
      <c r="A5" s="236" t="s">
        <v>1588</v>
      </c>
      <c r="B5" s="246">
        <f>SUM(B6:B11)</f>
        <v>15</v>
      </c>
      <c r="C5" s="246">
        <f>SUM(C6:C11)</f>
        <v>8</v>
      </c>
      <c r="D5" s="246">
        <f>SUM(D6:D11)</f>
        <v>8</v>
      </c>
      <c r="E5" s="119">
        <f>IF(B5&gt;0,D5/B5-1,"")</f>
        <v>-0.467</v>
      </c>
      <c r="F5" s="119">
        <f>IF(C5&gt;0,D5/C5,"")</f>
        <v>1</v>
      </c>
    </row>
    <row r="6" ht="38" customHeight="1" spans="1:6">
      <c r="A6" s="238" t="s">
        <v>1589</v>
      </c>
      <c r="B6" s="244">
        <v>15</v>
      </c>
      <c r="C6" s="596">
        <v>8</v>
      </c>
      <c r="D6" s="244">
        <v>8</v>
      </c>
      <c r="E6" s="123">
        <f t="shared" ref="E6:E29" si="0">IF(B6&gt;0,D6/B6-1,"")</f>
        <v>-0.467</v>
      </c>
      <c r="F6" s="123">
        <f t="shared" ref="F6:F29" si="1">IF(C6&gt;0,D6/C6,"")</f>
        <v>1</v>
      </c>
    </row>
    <row r="7" ht="38" customHeight="1" spans="1:6">
      <c r="A7" s="238" t="s">
        <v>1590</v>
      </c>
      <c r="B7" s="244"/>
      <c r="C7" s="596"/>
      <c r="D7" s="244"/>
      <c r="E7" s="119" t="str">
        <f t="shared" si="0"/>
        <v/>
      </c>
      <c r="F7" s="119" t="str">
        <f t="shared" si="1"/>
        <v/>
      </c>
    </row>
    <row r="8" ht="38" customHeight="1" spans="1:6">
      <c r="A8" s="238" t="s">
        <v>1589</v>
      </c>
      <c r="B8" s="244"/>
      <c r="C8" s="596"/>
      <c r="D8" s="596"/>
      <c r="E8" s="119" t="str">
        <f t="shared" si="0"/>
        <v/>
      </c>
      <c r="F8" s="119" t="str">
        <f t="shared" si="1"/>
        <v/>
      </c>
    </row>
    <row r="9" ht="38" customHeight="1" spans="1:6">
      <c r="A9" s="238" t="s">
        <v>1591</v>
      </c>
      <c r="B9" s="244"/>
      <c r="C9" s="596"/>
      <c r="D9" s="244"/>
      <c r="E9" s="119" t="str">
        <f t="shared" si="0"/>
        <v/>
      </c>
      <c r="F9" s="119" t="str">
        <f t="shared" si="1"/>
        <v/>
      </c>
    </row>
    <row r="10" ht="38" customHeight="1" spans="1:6">
      <c r="A10" s="238" t="s">
        <v>1592</v>
      </c>
      <c r="B10" s="244"/>
      <c r="C10" s="244"/>
      <c r="D10" s="244"/>
      <c r="E10" s="119" t="str">
        <f t="shared" si="0"/>
        <v/>
      </c>
      <c r="F10" s="119" t="str">
        <f t="shared" si="1"/>
        <v/>
      </c>
    </row>
    <row r="11" ht="38" customHeight="1" spans="1:6">
      <c r="A11" s="238" t="s">
        <v>1593</v>
      </c>
      <c r="B11" s="244"/>
      <c r="C11" s="244"/>
      <c r="D11" s="244"/>
      <c r="E11" s="119" t="str">
        <f t="shared" si="0"/>
        <v/>
      </c>
      <c r="F11" s="119" t="str">
        <f t="shared" si="1"/>
        <v/>
      </c>
    </row>
    <row r="12" ht="38" customHeight="1" spans="1:6">
      <c r="A12" s="236" t="s">
        <v>1594</v>
      </c>
      <c r="B12" s="246">
        <f>SUM(B13:B17)</f>
        <v>0</v>
      </c>
      <c r="C12" s="246">
        <f>SUM(C13:C17)</f>
        <v>0</v>
      </c>
      <c r="D12" s="246">
        <f>SUM(D13:D17)</f>
        <v>0</v>
      </c>
      <c r="E12" s="119" t="str">
        <f t="shared" si="0"/>
        <v/>
      </c>
      <c r="F12" s="119" t="str">
        <f t="shared" si="1"/>
        <v/>
      </c>
    </row>
    <row r="13" ht="38" customHeight="1" spans="1:6">
      <c r="A13" s="238" t="s">
        <v>1595</v>
      </c>
      <c r="B13" s="244"/>
      <c r="C13" s="244"/>
      <c r="D13" s="239"/>
      <c r="E13" s="119" t="str">
        <f t="shared" si="0"/>
        <v/>
      </c>
      <c r="F13" s="119" t="str">
        <f t="shared" si="1"/>
        <v/>
      </c>
    </row>
    <row r="14" ht="38" customHeight="1" spans="1:6">
      <c r="A14" s="238" t="s">
        <v>1596</v>
      </c>
      <c r="B14" s="244"/>
      <c r="C14" s="244"/>
      <c r="D14" s="239"/>
      <c r="E14" s="119" t="str">
        <f t="shared" si="0"/>
        <v/>
      </c>
      <c r="F14" s="119" t="str">
        <f t="shared" si="1"/>
        <v/>
      </c>
    </row>
    <row r="15" ht="38" customHeight="1" spans="1:6">
      <c r="A15" s="606" t="s">
        <v>1597</v>
      </c>
      <c r="B15" s="244"/>
      <c r="C15" s="244"/>
      <c r="D15" s="239"/>
      <c r="E15" s="119" t="str">
        <f t="shared" si="0"/>
        <v/>
      </c>
      <c r="F15" s="119" t="str">
        <f t="shared" si="1"/>
        <v/>
      </c>
    </row>
    <row r="16" ht="38" customHeight="1" spans="1:6">
      <c r="A16" s="238" t="s">
        <v>1598</v>
      </c>
      <c r="B16" s="244"/>
      <c r="C16" s="244"/>
      <c r="D16" s="239"/>
      <c r="E16" s="119" t="str">
        <f t="shared" si="0"/>
        <v/>
      </c>
      <c r="F16" s="119" t="str">
        <f t="shared" si="1"/>
        <v/>
      </c>
    </row>
    <row r="17" ht="38" customHeight="1" spans="1:6">
      <c r="A17" s="238" t="s">
        <v>1599</v>
      </c>
      <c r="B17" s="244"/>
      <c r="C17" s="244"/>
      <c r="D17" s="239"/>
      <c r="E17" s="119" t="str">
        <f t="shared" si="0"/>
        <v/>
      </c>
      <c r="F17" s="119" t="str">
        <f t="shared" si="1"/>
        <v/>
      </c>
    </row>
    <row r="18" ht="38" customHeight="1" spans="1:6">
      <c r="A18" s="236" t="s">
        <v>1600</v>
      </c>
      <c r="B18" s="246">
        <f t="shared" ref="B18:B22" si="2">B19</f>
        <v>0</v>
      </c>
      <c r="C18" s="246">
        <f t="shared" ref="C18:C22" si="3">C19</f>
        <v>0</v>
      </c>
      <c r="D18" s="246">
        <f t="shared" ref="D18:D22" si="4">D19</f>
        <v>0</v>
      </c>
      <c r="E18" s="119" t="str">
        <f t="shared" si="0"/>
        <v/>
      </c>
      <c r="F18" s="119" t="str">
        <f t="shared" si="1"/>
        <v/>
      </c>
    </row>
    <row r="19" ht="38" customHeight="1" spans="1:6">
      <c r="A19" s="238" t="s">
        <v>1601</v>
      </c>
      <c r="B19" s="244"/>
      <c r="C19" s="596"/>
      <c r="D19" s="239"/>
      <c r="E19" s="119" t="str">
        <f t="shared" si="0"/>
        <v/>
      </c>
      <c r="F19" s="119" t="str">
        <f t="shared" si="1"/>
        <v/>
      </c>
    </row>
    <row r="20" ht="38" customHeight="1" spans="1:6">
      <c r="A20" s="236" t="s">
        <v>1602</v>
      </c>
      <c r="B20" s="246">
        <f t="shared" si="2"/>
        <v>0</v>
      </c>
      <c r="C20" s="246">
        <f t="shared" si="3"/>
        <v>0</v>
      </c>
      <c r="D20" s="246">
        <f t="shared" si="4"/>
        <v>0</v>
      </c>
      <c r="E20" s="119" t="str">
        <f t="shared" si="0"/>
        <v/>
      </c>
      <c r="F20" s="119" t="str">
        <f t="shared" si="1"/>
        <v/>
      </c>
    </row>
    <row r="21" ht="38" customHeight="1" spans="1:6">
      <c r="A21" s="269" t="s">
        <v>1603</v>
      </c>
      <c r="B21" s="244"/>
      <c r="C21" s="244"/>
      <c r="D21" s="244"/>
      <c r="E21" s="119" t="str">
        <f t="shared" si="0"/>
        <v/>
      </c>
      <c r="F21" s="119" t="str">
        <f t="shared" si="1"/>
        <v/>
      </c>
    </row>
    <row r="22" ht="38" customHeight="1" spans="1:6">
      <c r="A22" s="236" t="s">
        <v>1604</v>
      </c>
      <c r="B22" s="246">
        <f t="shared" si="2"/>
        <v>0</v>
      </c>
      <c r="C22" s="246">
        <f t="shared" si="3"/>
        <v>0</v>
      </c>
      <c r="D22" s="246">
        <f t="shared" si="4"/>
        <v>0</v>
      </c>
      <c r="E22" s="119" t="str">
        <f t="shared" si="0"/>
        <v/>
      </c>
      <c r="F22" s="119" t="str">
        <f t="shared" si="1"/>
        <v/>
      </c>
    </row>
    <row r="23" ht="38" customHeight="1" spans="1:6">
      <c r="A23" s="238" t="s">
        <v>1605</v>
      </c>
      <c r="B23" s="244"/>
      <c r="C23" s="596"/>
      <c r="D23" s="121"/>
      <c r="E23" s="119" t="str">
        <f t="shared" si="0"/>
        <v/>
      </c>
      <c r="F23" s="119" t="str">
        <f t="shared" si="1"/>
        <v/>
      </c>
    </row>
    <row r="24" ht="38" customHeight="1" spans="1:6">
      <c r="A24" s="263" t="s">
        <v>1606</v>
      </c>
      <c r="B24" s="246">
        <f>B5+B12+B18+B22+B20</f>
        <v>15</v>
      </c>
      <c r="C24" s="246">
        <f>C5+C12+C18+C22+C20</f>
        <v>8</v>
      </c>
      <c r="D24" s="246">
        <f>D5+D12+D18+D22+D20</f>
        <v>8</v>
      </c>
      <c r="E24" s="119">
        <f t="shared" si="0"/>
        <v>-0.467</v>
      </c>
      <c r="F24" s="119">
        <f t="shared" si="1"/>
        <v>1</v>
      </c>
    </row>
    <row r="25" ht="38" customHeight="1" spans="1:6">
      <c r="A25" s="270" t="s">
        <v>133</v>
      </c>
      <c r="B25" s="246">
        <f>SUM(B26:B27)</f>
        <v>350</v>
      </c>
      <c r="C25" s="246">
        <f>SUM(C26:C27)</f>
        <v>2000</v>
      </c>
      <c r="D25" s="246">
        <f>SUM(D26:D27)</f>
        <v>3340</v>
      </c>
      <c r="E25" s="119">
        <f t="shared" si="0"/>
        <v>8.543</v>
      </c>
      <c r="F25" s="119">
        <f t="shared" si="1"/>
        <v>1.67</v>
      </c>
    </row>
    <row r="26" ht="38" customHeight="1" spans="1:6">
      <c r="A26" s="607" t="s">
        <v>1607</v>
      </c>
      <c r="B26" s="246"/>
      <c r="C26" s="246"/>
      <c r="D26" s="239"/>
      <c r="E26" s="123" t="str">
        <f t="shared" si="0"/>
        <v/>
      </c>
      <c r="F26" s="123" t="str">
        <f t="shared" si="1"/>
        <v/>
      </c>
    </row>
    <row r="27" ht="38" customHeight="1" spans="1:6">
      <c r="A27" s="607" t="s">
        <v>137</v>
      </c>
      <c r="B27" s="608">
        <v>350</v>
      </c>
      <c r="C27" s="596">
        <v>2000</v>
      </c>
      <c r="D27" s="239">
        <v>3340</v>
      </c>
      <c r="E27" s="123">
        <f t="shared" si="0"/>
        <v>8.543</v>
      </c>
      <c r="F27" s="123">
        <f t="shared" si="1"/>
        <v>1.67</v>
      </c>
    </row>
    <row r="28" ht="38" customHeight="1" spans="1:6">
      <c r="A28" s="272" t="s">
        <v>1608</v>
      </c>
      <c r="B28" s="246"/>
      <c r="C28" s="246"/>
      <c r="D28" s="246"/>
      <c r="E28" s="119" t="str">
        <f t="shared" si="0"/>
        <v/>
      </c>
      <c r="F28" s="119" t="str">
        <f t="shared" si="1"/>
        <v/>
      </c>
    </row>
    <row r="29" ht="38" customHeight="1" spans="1:6">
      <c r="A29" s="263" t="s">
        <v>148</v>
      </c>
      <c r="B29" s="246">
        <f>B24+B25+B28</f>
        <v>365</v>
      </c>
      <c r="C29" s="246">
        <f>C24+C25+C28</f>
        <v>2008</v>
      </c>
      <c r="D29" s="246">
        <f>D24+D25+D28</f>
        <v>3348</v>
      </c>
      <c r="E29" s="119">
        <f t="shared" si="0"/>
        <v>8.173</v>
      </c>
      <c r="F29" s="119">
        <f t="shared" si="1"/>
        <v>1.667</v>
      </c>
    </row>
    <row r="30" spans="3:4">
      <c r="C30" s="265"/>
      <c r="D30" s="265"/>
    </row>
    <row r="31" spans="3:4">
      <c r="C31" s="265"/>
      <c r="D31" s="265"/>
    </row>
    <row r="32" spans="3:4">
      <c r="C32" s="265"/>
      <c r="D32" s="265"/>
    </row>
    <row r="33" spans="3:4">
      <c r="C33" s="265"/>
      <c r="D33" s="265"/>
    </row>
  </sheetData>
  <autoFilter ref="A4:F29">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fitToHeight="0" orientation="portrait" horizontalDpi="600"/>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F40"/>
  <sheetViews>
    <sheetView showGridLines="0" showZeros="0" view="pageBreakPreview" zoomScale="80" zoomScaleNormal="100" workbookViewId="0">
      <pane ySplit="4" topLeftCell="A23" activePane="bottomLeft" state="frozen"/>
      <selection/>
      <selection pane="bottomLeft" activeCell="D2" sqref="A$1:F$1048576"/>
    </sheetView>
  </sheetViews>
  <sheetFormatPr defaultColWidth="9" defaultRowHeight="15.75" outlineLevelCol="5"/>
  <cols>
    <col min="1" max="1" width="30.6283185840708" style="250" customWidth="1"/>
    <col min="2" max="4" width="16.6283185840708" style="251" customWidth="1"/>
    <col min="5" max="6" width="15.1238938053097" style="251" customWidth="1"/>
    <col min="7" max="16384" width="9" style="250"/>
  </cols>
  <sheetData>
    <row r="1" s="250" customFormat="1" ht="45" customHeight="1" spans="1:6">
      <c r="A1" s="342" t="str">
        <f>YEAR(封面!$B$7)-1&amp;"年市本级国有资本经营预算收入执行情况表"</f>
        <v>2022年市本级国有资本经营预算收入执行情况表</v>
      </c>
      <c r="B1" s="342"/>
      <c r="C1" s="342"/>
      <c r="D1" s="342"/>
      <c r="E1" s="342"/>
      <c r="F1" s="342"/>
    </row>
    <row r="2" s="250" customFormat="1" ht="20.1" customHeight="1" spans="1:6">
      <c r="A2" s="601" t="s">
        <v>1609</v>
      </c>
      <c r="B2" s="602"/>
      <c r="C2" s="602"/>
      <c r="D2" s="602"/>
      <c r="E2" s="602"/>
      <c r="F2" s="603" t="s">
        <v>54</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3.95" customHeight="1" spans="1:6">
      <c r="A5" s="236" t="s">
        <v>1610</v>
      </c>
      <c r="B5" s="246">
        <f>SUM(B6:B21)</f>
        <v>0</v>
      </c>
      <c r="C5" s="246">
        <f>SUM(C6:C21)</f>
        <v>0</v>
      </c>
      <c r="D5" s="246">
        <f>SUM(D6:D21)</f>
        <v>0</v>
      </c>
      <c r="E5" s="119" t="str">
        <f>IF(B5&gt;0,D5/B5-1,"")</f>
        <v/>
      </c>
      <c r="F5" s="119" t="str">
        <f>IF(C5&gt;0,D5/C5,"")</f>
        <v/>
      </c>
    </row>
    <row r="6" ht="33.95" customHeight="1" spans="1:6">
      <c r="A6" s="240" t="s">
        <v>1551</v>
      </c>
      <c r="B6" s="244"/>
      <c r="C6" s="596"/>
      <c r="D6" s="596"/>
      <c r="E6" s="119" t="str">
        <f t="shared" ref="E6:E37" si="0">IF(B6&gt;0,D6/B6-1,"")</f>
        <v/>
      </c>
      <c r="F6" s="119" t="str">
        <f t="shared" ref="F6:F37" si="1">IF(C6&gt;0,D6/C6,"")</f>
        <v/>
      </c>
    </row>
    <row r="7" ht="33.95" customHeight="1" spans="1:6">
      <c r="A7" s="240" t="s">
        <v>1552</v>
      </c>
      <c r="B7" s="244"/>
      <c r="C7" s="596"/>
      <c r="D7" s="596"/>
      <c r="E7" s="119" t="str">
        <f t="shared" si="0"/>
        <v/>
      </c>
      <c r="F7" s="119" t="str">
        <f t="shared" si="1"/>
        <v/>
      </c>
    </row>
    <row r="8" ht="33.95" customHeight="1" spans="1:6">
      <c r="A8" s="240" t="s">
        <v>1553</v>
      </c>
      <c r="B8" s="244"/>
      <c r="C8" s="596"/>
      <c r="D8" s="596"/>
      <c r="E8" s="119" t="str">
        <f t="shared" si="0"/>
        <v/>
      </c>
      <c r="F8" s="119" t="str">
        <f t="shared" si="1"/>
        <v/>
      </c>
    </row>
    <row r="9" ht="33.95" customHeight="1" spans="1:6">
      <c r="A9" s="240" t="s">
        <v>1554</v>
      </c>
      <c r="B9" s="244"/>
      <c r="C9" s="604"/>
      <c r="D9" s="596"/>
      <c r="E9" s="119" t="str">
        <f t="shared" si="0"/>
        <v/>
      </c>
      <c r="F9" s="119" t="str">
        <f t="shared" si="1"/>
        <v/>
      </c>
    </row>
    <row r="10" ht="33.95" customHeight="1" spans="1:6">
      <c r="A10" s="240" t="s">
        <v>1555</v>
      </c>
      <c r="B10" s="244"/>
      <c r="C10" s="596"/>
      <c r="D10" s="596"/>
      <c r="E10" s="119" t="str">
        <f t="shared" si="0"/>
        <v/>
      </c>
      <c r="F10" s="119" t="str">
        <f t="shared" si="1"/>
        <v/>
      </c>
    </row>
    <row r="11" ht="33.95" customHeight="1" spans="1:6">
      <c r="A11" s="240" t="s">
        <v>1559</v>
      </c>
      <c r="B11" s="244"/>
      <c r="C11" s="596"/>
      <c r="D11" s="596"/>
      <c r="E11" s="119" t="str">
        <f t="shared" si="0"/>
        <v/>
      </c>
      <c r="F11" s="119" t="str">
        <f t="shared" si="1"/>
        <v/>
      </c>
    </row>
    <row r="12" ht="33.95" customHeight="1" spans="1:6">
      <c r="A12" s="240" t="s">
        <v>1560</v>
      </c>
      <c r="B12" s="244"/>
      <c r="C12" s="596"/>
      <c r="D12" s="596"/>
      <c r="E12" s="119" t="str">
        <f t="shared" si="0"/>
        <v/>
      </c>
      <c r="F12" s="119" t="str">
        <f t="shared" si="1"/>
        <v/>
      </c>
    </row>
    <row r="13" ht="33.95" customHeight="1" spans="1:6">
      <c r="A13" s="240" t="s">
        <v>1561</v>
      </c>
      <c r="B13" s="244"/>
      <c r="C13" s="596"/>
      <c r="D13" s="596"/>
      <c r="E13" s="119" t="str">
        <f t="shared" si="0"/>
        <v/>
      </c>
      <c r="F13" s="119" t="str">
        <f t="shared" si="1"/>
        <v/>
      </c>
    </row>
    <row r="14" ht="33.95" customHeight="1" spans="1:6">
      <c r="A14" s="240" t="s">
        <v>1562</v>
      </c>
      <c r="B14" s="244"/>
      <c r="C14" s="596"/>
      <c r="D14" s="596"/>
      <c r="E14" s="119" t="str">
        <f t="shared" si="0"/>
        <v/>
      </c>
      <c r="F14" s="119" t="str">
        <f t="shared" si="1"/>
        <v/>
      </c>
    </row>
    <row r="15" ht="33.95" customHeight="1" spans="1:6">
      <c r="A15" s="240" t="s">
        <v>1558</v>
      </c>
      <c r="B15" s="244"/>
      <c r="C15" s="596"/>
      <c r="D15" s="596"/>
      <c r="E15" s="119" t="str">
        <f t="shared" si="0"/>
        <v/>
      </c>
      <c r="F15" s="119" t="str">
        <f t="shared" si="1"/>
        <v/>
      </c>
    </row>
    <row r="16" ht="33.95" customHeight="1" spans="1:6">
      <c r="A16" s="240" t="s">
        <v>1611</v>
      </c>
      <c r="B16" s="244"/>
      <c r="C16" s="596"/>
      <c r="D16" s="596"/>
      <c r="E16" s="119" t="str">
        <f t="shared" si="0"/>
        <v/>
      </c>
      <c r="F16" s="119" t="str">
        <f t="shared" si="1"/>
        <v/>
      </c>
    </row>
    <row r="17" ht="33.95" customHeight="1" spans="1:6">
      <c r="A17" s="240" t="s">
        <v>1564</v>
      </c>
      <c r="B17" s="244"/>
      <c r="C17" s="596"/>
      <c r="D17" s="596"/>
      <c r="E17" s="119" t="str">
        <f t="shared" si="0"/>
        <v/>
      </c>
      <c r="F17" s="119" t="str">
        <f t="shared" si="1"/>
        <v/>
      </c>
    </row>
    <row r="18" ht="33.95" customHeight="1" spans="1:6">
      <c r="A18" s="240" t="s">
        <v>1565</v>
      </c>
      <c r="B18" s="244"/>
      <c r="C18" s="596"/>
      <c r="D18" s="596"/>
      <c r="E18" s="119" t="str">
        <f t="shared" si="0"/>
        <v/>
      </c>
      <c r="F18" s="119" t="str">
        <f t="shared" si="1"/>
        <v/>
      </c>
    </row>
    <row r="19" ht="33.95" customHeight="1" spans="1:6">
      <c r="A19" s="240" t="s">
        <v>1566</v>
      </c>
      <c r="B19" s="244"/>
      <c r="C19" s="596"/>
      <c r="D19" s="596"/>
      <c r="E19" s="119" t="str">
        <f t="shared" si="0"/>
        <v/>
      </c>
      <c r="F19" s="119" t="str">
        <f t="shared" si="1"/>
        <v/>
      </c>
    </row>
    <row r="20" ht="33.95" customHeight="1" spans="1:6">
      <c r="A20" s="240" t="s">
        <v>1568</v>
      </c>
      <c r="B20" s="244"/>
      <c r="C20" s="596"/>
      <c r="D20" s="596"/>
      <c r="E20" s="119" t="str">
        <f t="shared" si="0"/>
        <v/>
      </c>
      <c r="F20" s="119" t="str">
        <f t="shared" si="1"/>
        <v/>
      </c>
    </row>
    <row r="21" ht="33.95" customHeight="1" spans="1:6">
      <c r="A21" s="240" t="s">
        <v>1569</v>
      </c>
      <c r="B21" s="244"/>
      <c r="C21" s="596"/>
      <c r="D21" s="596"/>
      <c r="E21" s="119" t="str">
        <f t="shared" si="0"/>
        <v/>
      </c>
      <c r="F21" s="119" t="str">
        <f t="shared" si="1"/>
        <v/>
      </c>
    </row>
    <row r="22" ht="33.95" customHeight="1" spans="1:6">
      <c r="A22" s="236" t="s">
        <v>1612</v>
      </c>
      <c r="B22" s="246">
        <f>SUM(B23:B24)</f>
        <v>0</v>
      </c>
      <c r="C22" s="246">
        <f>SUM(C23:C24)</f>
        <v>0</v>
      </c>
      <c r="D22" s="246">
        <f>SUM(D23:D24)</f>
        <v>0</v>
      </c>
      <c r="E22" s="119" t="str">
        <f t="shared" si="0"/>
        <v/>
      </c>
      <c r="F22" s="119" t="str">
        <f t="shared" si="1"/>
        <v/>
      </c>
    </row>
    <row r="23" ht="33.95" customHeight="1" spans="1:6">
      <c r="A23" s="240" t="s">
        <v>1571</v>
      </c>
      <c r="B23" s="244"/>
      <c r="C23" s="596"/>
      <c r="D23" s="605"/>
      <c r="E23" s="119" t="str">
        <f t="shared" si="0"/>
        <v/>
      </c>
      <c r="F23" s="119" t="str">
        <f t="shared" si="1"/>
        <v/>
      </c>
    </row>
    <row r="24" ht="33.95" customHeight="1" spans="1:6">
      <c r="A24" s="240" t="s">
        <v>1572</v>
      </c>
      <c r="B24" s="244"/>
      <c r="C24" s="596"/>
      <c r="D24" s="605"/>
      <c r="E24" s="119" t="str">
        <f t="shared" si="0"/>
        <v/>
      </c>
      <c r="F24" s="119" t="str">
        <f t="shared" si="1"/>
        <v/>
      </c>
    </row>
    <row r="25" ht="33.95" customHeight="1" spans="1:6">
      <c r="A25" s="236" t="s">
        <v>1613</v>
      </c>
      <c r="B25" s="246">
        <f>SUM(B26:B27)</f>
        <v>350</v>
      </c>
      <c r="C25" s="246">
        <f>SUM(C26:C27)</f>
        <v>2000</v>
      </c>
      <c r="D25" s="246">
        <f>SUM(D26:D27)</f>
        <v>3340</v>
      </c>
      <c r="E25" s="119">
        <f t="shared" si="0"/>
        <v>8.543</v>
      </c>
      <c r="F25" s="119">
        <f t="shared" si="1"/>
        <v>1.67</v>
      </c>
    </row>
    <row r="26" ht="33.95" customHeight="1" spans="1:6">
      <c r="A26" s="240" t="s">
        <v>1576</v>
      </c>
      <c r="B26" s="244"/>
      <c r="C26" s="244"/>
      <c r="D26" s="244"/>
      <c r="E26" s="119" t="str">
        <f t="shared" si="0"/>
        <v/>
      </c>
      <c r="F26" s="119" t="str">
        <f t="shared" si="1"/>
        <v/>
      </c>
    </row>
    <row r="27" ht="33.95" customHeight="1" spans="1:6">
      <c r="A27" s="240" t="s">
        <v>1577</v>
      </c>
      <c r="B27" s="244">
        <v>350</v>
      </c>
      <c r="C27" s="244">
        <v>2000</v>
      </c>
      <c r="D27" s="244">
        <v>3340</v>
      </c>
      <c r="E27" s="123">
        <f t="shared" si="0"/>
        <v>8.543</v>
      </c>
      <c r="F27" s="123">
        <f t="shared" si="1"/>
        <v>1.67</v>
      </c>
    </row>
    <row r="28" ht="33.95" customHeight="1" spans="1:6">
      <c r="A28" s="236" t="s">
        <v>1614</v>
      </c>
      <c r="B28" s="246">
        <f>SUM(B29:B29)</f>
        <v>0</v>
      </c>
      <c r="C28" s="246">
        <f>SUM(C29:C29)</f>
        <v>0</v>
      </c>
      <c r="D28" s="246">
        <f>SUM(D29:D29)</f>
        <v>0</v>
      </c>
      <c r="E28" s="119" t="str">
        <f t="shared" si="0"/>
        <v/>
      </c>
      <c r="F28" s="119" t="str">
        <f t="shared" si="1"/>
        <v/>
      </c>
    </row>
    <row r="29" ht="33.95" customHeight="1" spans="1:6">
      <c r="A29" s="240" t="s">
        <v>1615</v>
      </c>
      <c r="B29" s="244"/>
      <c r="C29" s="244"/>
      <c r="D29" s="244"/>
      <c r="E29" s="119" t="str">
        <f t="shared" si="0"/>
        <v/>
      </c>
      <c r="F29" s="119" t="str">
        <f t="shared" si="1"/>
        <v/>
      </c>
    </row>
    <row r="30" ht="33.95" customHeight="1" spans="1:6">
      <c r="A30" s="236" t="s">
        <v>1616</v>
      </c>
      <c r="B30" s="244">
        <f>B31</f>
        <v>0</v>
      </c>
      <c r="C30" s="244">
        <f>C31</f>
        <v>0</v>
      </c>
      <c r="D30" s="244">
        <f>D31</f>
        <v>0</v>
      </c>
      <c r="E30" s="119" t="str">
        <f t="shared" si="0"/>
        <v/>
      </c>
      <c r="F30" s="119" t="str">
        <f t="shared" si="1"/>
        <v/>
      </c>
    </row>
    <row r="31" ht="43" customHeight="1" spans="1:6">
      <c r="A31" s="264" t="s">
        <v>1617</v>
      </c>
      <c r="B31" s="244"/>
      <c r="C31" s="244"/>
      <c r="D31" s="244"/>
      <c r="E31" s="119" t="str">
        <f t="shared" si="0"/>
        <v/>
      </c>
      <c r="F31" s="119" t="str">
        <f t="shared" si="1"/>
        <v/>
      </c>
    </row>
    <row r="32" ht="33.95" customHeight="1" spans="1:6">
      <c r="A32" s="236" t="s">
        <v>1618</v>
      </c>
      <c r="B32" s="244"/>
      <c r="C32" s="244"/>
      <c r="D32" s="244"/>
      <c r="E32" s="119" t="str">
        <f t="shared" si="0"/>
        <v/>
      </c>
      <c r="F32" s="119" t="str">
        <f t="shared" si="1"/>
        <v/>
      </c>
    </row>
    <row r="33" ht="33.95" customHeight="1" spans="1:6">
      <c r="A33" s="263" t="s">
        <v>1619</v>
      </c>
      <c r="B33" s="246">
        <f>B5+B22+B25+B28+B30+B32</f>
        <v>350</v>
      </c>
      <c r="C33" s="246">
        <f>C5+C22+C25+C28+C30+C32</f>
        <v>2000</v>
      </c>
      <c r="D33" s="246">
        <f>D5+D22+D25+D28+D30+D32</f>
        <v>3340</v>
      </c>
      <c r="E33" s="119">
        <f t="shared" si="0"/>
        <v>8.543</v>
      </c>
      <c r="F33" s="119">
        <f t="shared" si="1"/>
        <v>1.67</v>
      </c>
    </row>
    <row r="34" s="600" customFormat="1" ht="33.95" customHeight="1" spans="1:6">
      <c r="A34" s="264" t="s">
        <v>97</v>
      </c>
      <c r="B34" s="244">
        <v>15</v>
      </c>
      <c r="C34" s="244">
        <v>8</v>
      </c>
      <c r="D34" s="244">
        <v>8</v>
      </c>
      <c r="E34" s="123">
        <f t="shared" si="0"/>
        <v>-0.467</v>
      </c>
      <c r="F34" s="123">
        <f t="shared" si="1"/>
        <v>1</v>
      </c>
    </row>
    <row r="35" s="600" customFormat="1" ht="33.95" customHeight="1" spans="1:6">
      <c r="A35" s="264" t="s">
        <v>1585</v>
      </c>
      <c r="B35" s="244"/>
      <c r="C35" s="244"/>
      <c r="D35" s="244"/>
      <c r="E35" s="119" t="str">
        <f t="shared" si="0"/>
        <v/>
      </c>
      <c r="F35" s="119" t="str">
        <f t="shared" si="1"/>
        <v/>
      </c>
    </row>
    <row r="36" s="600" customFormat="1" ht="33.95" customHeight="1" spans="1:6">
      <c r="A36" s="264" t="s">
        <v>1586</v>
      </c>
      <c r="B36" s="244"/>
      <c r="C36" s="244"/>
      <c r="D36" s="244"/>
      <c r="E36" s="119" t="str">
        <f t="shared" si="0"/>
        <v/>
      </c>
      <c r="F36" s="119" t="str">
        <f t="shared" si="1"/>
        <v/>
      </c>
    </row>
    <row r="37" ht="33.95" customHeight="1" spans="1:6">
      <c r="A37" s="263" t="s">
        <v>105</v>
      </c>
      <c r="B37" s="246">
        <f>SUM(B33:B36)</f>
        <v>365</v>
      </c>
      <c r="C37" s="246">
        <f>SUM(C33:C36)</f>
        <v>2008</v>
      </c>
      <c r="D37" s="246">
        <f>SUM(D33:D36)</f>
        <v>3348</v>
      </c>
      <c r="E37" s="119">
        <f t="shared" si="0"/>
        <v>8.173</v>
      </c>
      <c r="F37" s="119">
        <f t="shared" si="1"/>
        <v>1.667</v>
      </c>
    </row>
    <row r="38" hidden="1" spans="3:4">
      <c r="C38" s="265"/>
      <c r="D38" s="265"/>
    </row>
    <row r="39" spans="3:4">
      <c r="C39" s="265"/>
      <c r="D39" s="265"/>
    </row>
    <row r="40" spans="3:4">
      <c r="C40" s="265"/>
      <c r="D40" s="265"/>
    </row>
  </sheetData>
  <autoFilter ref="A4:F37">
    <extLst/>
  </autoFilter>
  <mergeCells count="5">
    <mergeCell ref="A1:F1"/>
    <mergeCell ref="C3:D3"/>
    <mergeCell ref="E3:F3"/>
    <mergeCell ref="A3:A4"/>
    <mergeCell ref="B3:B4"/>
  </mergeCells>
  <conditionalFormatting sqref="F38:F45">
    <cfRule type="cellIs" dxfId="3" priority="3" stopIfTrue="1" operator="lessThanOrEqual">
      <formula>-1</formula>
    </cfRule>
    <cfRule type="cellIs" dxfId="3" priority="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fitToHeight="0"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F24"/>
  <sheetViews>
    <sheetView showGridLines="0" showZeros="0" view="pageBreakPreview" zoomScale="85" zoomScaleNormal="100" workbookViewId="0">
      <pane ySplit="4" topLeftCell="A5"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1" customWidth="1"/>
    <col min="5" max="6" width="15" style="251" customWidth="1"/>
    <col min="7" max="7" width="9" style="250"/>
    <col min="8" max="8" width="13.7610619469027" style="250"/>
    <col min="9" max="16384" width="9" style="250"/>
  </cols>
  <sheetData>
    <row r="1" s="250" customFormat="1" ht="45" customHeight="1" spans="1:6">
      <c r="A1" s="591" t="str">
        <f>YEAR(封面!$B$7)-1&amp;"年市本级国有资本经营预算支出执行情况表"</f>
        <v>2022年市本级国有资本经营预算支出执行情况表</v>
      </c>
      <c r="B1" s="591"/>
      <c r="C1" s="591"/>
      <c r="D1" s="591"/>
      <c r="E1" s="591"/>
      <c r="F1" s="591"/>
    </row>
    <row r="2" s="250" customFormat="1" ht="20.1" customHeight="1" spans="1:6">
      <c r="A2" s="592" t="s">
        <v>1620</v>
      </c>
      <c r="B2" s="593"/>
      <c r="C2" s="594"/>
      <c r="E2" s="595"/>
      <c r="F2" s="429" t="s">
        <v>54</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236" t="s">
        <v>1588</v>
      </c>
      <c r="B5" s="246">
        <f>SUM(B6:B7)</f>
        <v>15</v>
      </c>
      <c r="C5" s="246">
        <f>SUM(C6:C7)</f>
        <v>8</v>
      </c>
      <c r="D5" s="246">
        <f>SUM(D6:D7)</f>
        <v>8</v>
      </c>
      <c r="E5" s="119">
        <f>IF(B5&gt;0,D5/B5-1,"")</f>
        <v>-0.467</v>
      </c>
      <c r="F5" s="119">
        <f>IF(C5&gt;0,D5/C5,"")</f>
        <v>1</v>
      </c>
    </row>
    <row r="6" ht="36" customHeight="1" spans="1:6">
      <c r="A6" s="238" t="s">
        <v>1589</v>
      </c>
      <c r="B6" s="244">
        <v>15</v>
      </c>
      <c r="C6" s="596">
        <v>8</v>
      </c>
      <c r="D6" s="244">
        <v>8</v>
      </c>
      <c r="E6" s="123">
        <f t="shared" ref="E6:E20" si="0">IF(B6&gt;0,D6/B6-1,"")</f>
        <v>-0.467</v>
      </c>
      <c r="F6" s="123">
        <f t="shared" ref="F6:F20" si="1">IF(C6&gt;0,D6/C6,"")</f>
        <v>1</v>
      </c>
    </row>
    <row r="7" ht="36" customHeight="1" spans="1:6">
      <c r="A7" s="238" t="s">
        <v>1593</v>
      </c>
      <c r="B7" s="244"/>
      <c r="C7" s="596"/>
      <c r="D7" s="244"/>
      <c r="E7" s="119" t="str">
        <f t="shared" si="0"/>
        <v/>
      </c>
      <c r="F7" s="119" t="str">
        <f t="shared" si="1"/>
        <v/>
      </c>
    </row>
    <row r="8" ht="36" customHeight="1" spans="1:6">
      <c r="A8" s="236" t="s">
        <v>1594</v>
      </c>
      <c r="B8" s="246">
        <f>SUM(B9:B10)</f>
        <v>0</v>
      </c>
      <c r="C8" s="246">
        <f>SUM(C9:C10)</f>
        <v>0</v>
      </c>
      <c r="D8" s="246">
        <f>SUM(D9:D10)</f>
        <v>0</v>
      </c>
      <c r="E8" s="119" t="str">
        <f t="shared" si="0"/>
        <v/>
      </c>
      <c r="F8" s="119" t="str">
        <f t="shared" si="1"/>
        <v/>
      </c>
    </row>
    <row r="9" ht="36" customHeight="1" spans="1:6">
      <c r="A9" s="238" t="s">
        <v>1595</v>
      </c>
      <c r="B9" s="244"/>
      <c r="C9" s="596"/>
      <c r="D9" s="244"/>
      <c r="E9" s="119" t="str">
        <f t="shared" si="0"/>
        <v/>
      </c>
      <c r="F9" s="119" t="str">
        <f t="shared" si="1"/>
        <v/>
      </c>
    </row>
    <row r="10" ht="36" customHeight="1" spans="1:6">
      <c r="A10" s="238" t="s">
        <v>1599</v>
      </c>
      <c r="B10" s="244"/>
      <c r="C10" s="596"/>
      <c r="D10" s="244"/>
      <c r="E10" s="119" t="str">
        <f t="shared" si="0"/>
        <v/>
      </c>
      <c r="F10" s="119" t="str">
        <f t="shared" si="1"/>
        <v/>
      </c>
    </row>
    <row r="11" ht="36" customHeight="1" spans="1:6">
      <c r="A11" s="236" t="s">
        <v>1600</v>
      </c>
      <c r="B11" s="246">
        <f>B12</f>
        <v>0</v>
      </c>
      <c r="C11" s="246">
        <f>C12</f>
        <v>0</v>
      </c>
      <c r="D11" s="246">
        <f>D12</f>
        <v>0</v>
      </c>
      <c r="E11" s="119" t="str">
        <f t="shared" si="0"/>
        <v/>
      </c>
      <c r="F11" s="119" t="str">
        <f t="shared" si="1"/>
        <v/>
      </c>
    </row>
    <row r="12" ht="36" customHeight="1" spans="1:6">
      <c r="A12" s="238" t="s">
        <v>1601</v>
      </c>
      <c r="B12" s="244"/>
      <c r="C12" s="596"/>
      <c r="D12" s="244"/>
      <c r="E12" s="119" t="str">
        <f t="shared" si="0"/>
        <v/>
      </c>
      <c r="F12" s="119" t="str">
        <f t="shared" si="1"/>
        <v/>
      </c>
    </row>
    <row r="13" ht="36" customHeight="1" spans="1:6">
      <c r="A13" s="236" t="s">
        <v>1604</v>
      </c>
      <c r="B13" s="246">
        <f>B14</f>
        <v>0</v>
      </c>
      <c r="C13" s="246">
        <f>C14</f>
        <v>0</v>
      </c>
      <c r="D13" s="246">
        <f>D14</f>
        <v>0</v>
      </c>
      <c r="E13" s="119" t="str">
        <f t="shared" si="0"/>
        <v/>
      </c>
      <c r="F13" s="119" t="str">
        <f t="shared" si="1"/>
        <v/>
      </c>
    </row>
    <row r="14" ht="36" customHeight="1" spans="1:6">
      <c r="A14" s="238" t="s">
        <v>1605</v>
      </c>
      <c r="B14" s="244"/>
      <c r="C14" s="596"/>
      <c r="D14" s="244"/>
      <c r="E14" s="119" t="str">
        <f t="shared" si="0"/>
        <v/>
      </c>
      <c r="F14" s="119" t="str">
        <f t="shared" si="1"/>
        <v/>
      </c>
    </row>
    <row r="15" ht="36" customHeight="1" spans="1:6">
      <c r="A15" s="263" t="s">
        <v>1621</v>
      </c>
      <c r="B15" s="246">
        <f>B5+B8+B11+B13</f>
        <v>15</v>
      </c>
      <c r="C15" s="246">
        <f>C5+C8+C11+C13</f>
        <v>8</v>
      </c>
      <c r="D15" s="246">
        <f>D5+D8+D11+D13</f>
        <v>8</v>
      </c>
      <c r="E15" s="119">
        <f t="shared" si="0"/>
        <v>-0.467</v>
      </c>
      <c r="F15" s="119">
        <f t="shared" si="1"/>
        <v>1</v>
      </c>
    </row>
    <row r="16" ht="36" customHeight="1" spans="1:6">
      <c r="A16" s="597" t="s">
        <v>133</v>
      </c>
      <c r="B16" s="246">
        <f>SUM(B17:B18)</f>
        <v>350</v>
      </c>
      <c r="C16" s="246">
        <f>SUM(C17:C18)</f>
        <v>2000</v>
      </c>
      <c r="D16" s="246">
        <f>SUM(D17:D18)</f>
        <v>3340</v>
      </c>
      <c r="E16" s="119">
        <f t="shared" si="0"/>
        <v>8.543</v>
      </c>
      <c r="F16" s="119">
        <f t="shared" si="1"/>
        <v>1.67</v>
      </c>
    </row>
    <row r="17" ht="36" customHeight="1" spans="1:6">
      <c r="A17" s="271" t="s">
        <v>1607</v>
      </c>
      <c r="B17" s="244"/>
      <c r="C17" s="244"/>
      <c r="D17" s="244"/>
      <c r="E17" s="123" t="str">
        <f t="shared" si="0"/>
        <v/>
      </c>
      <c r="F17" s="123" t="str">
        <f t="shared" si="1"/>
        <v/>
      </c>
    </row>
    <row r="18" ht="36" customHeight="1" spans="1:6">
      <c r="A18" s="598" t="s">
        <v>137</v>
      </c>
      <c r="B18" s="244">
        <v>350</v>
      </c>
      <c r="C18" s="596">
        <v>2000</v>
      </c>
      <c r="D18" s="244">
        <v>3340</v>
      </c>
      <c r="E18" s="123">
        <f t="shared" si="0"/>
        <v>8.543</v>
      </c>
      <c r="F18" s="123">
        <f t="shared" si="1"/>
        <v>1.67</v>
      </c>
    </row>
    <row r="19" ht="36" customHeight="1" spans="1:6">
      <c r="A19" s="599" t="s">
        <v>1608</v>
      </c>
      <c r="B19" s="246"/>
      <c r="C19" s="246"/>
      <c r="D19" s="246"/>
      <c r="E19" s="119" t="str">
        <f t="shared" si="0"/>
        <v/>
      </c>
      <c r="F19" s="119" t="str">
        <f t="shared" si="1"/>
        <v/>
      </c>
    </row>
    <row r="20" ht="36" customHeight="1" spans="1:6">
      <c r="A20" s="263" t="s">
        <v>148</v>
      </c>
      <c r="B20" s="246">
        <f>B15+B16+B19</f>
        <v>365</v>
      </c>
      <c r="C20" s="246">
        <f>C15+C16+C19</f>
        <v>2008</v>
      </c>
      <c r="D20" s="246">
        <f>D15+D16+D19</f>
        <v>3348</v>
      </c>
      <c r="E20" s="119">
        <f t="shared" si="0"/>
        <v>8.173</v>
      </c>
      <c r="F20" s="119">
        <f t="shared" si="1"/>
        <v>1.667</v>
      </c>
    </row>
    <row r="21" spans="4:4">
      <c r="D21" s="265"/>
    </row>
    <row r="22" spans="4:4">
      <c r="D22" s="265"/>
    </row>
    <row r="23" spans="4:4">
      <c r="D23" s="265"/>
    </row>
    <row r="24" spans="4:4">
      <c r="D24" s="265"/>
    </row>
  </sheetData>
  <autoFilter ref="A4:F20">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43"/>
  <sheetViews>
    <sheetView showGridLines="0" showZeros="0" view="pageBreakPreview" zoomScale="85" zoomScaleNormal="100" workbookViewId="0">
      <pane ySplit="4" topLeftCell="A5" activePane="bottomLeft" state="frozen"/>
      <selection/>
      <selection pane="bottomLeft" activeCell="D2" sqref="A$1:F$1048576"/>
    </sheetView>
  </sheetViews>
  <sheetFormatPr defaultColWidth="9" defaultRowHeight="15.75" outlineLevelCol="5"/>
  <cols>
    <col min="1" max="1" width="30.6283185840708" style="250" customWidth="1"/>
    <col min="2" max="4" width="16.6283185840708" style="250" customWidth="1"/>
    <col min="5" max="6" width="15.1238938053097" style="250" customWidth="1"/>
    <col min="7" max="16384" width="9" style="250"/>
  </cols>
  <sheetData>
    <row r="1" s="250" customFormat="1" ht="45" customHeight="1" spans="1:6">
      <c r="A1" s="342" t="str">
        <f>YEAR(封面!$B$7)-1&amp;"年澄江市社会保险基金收入执行情况表"</f>
        <v>2022年澄江市社会保险基金收入执行情况表</v>
      </c>
      <c r="B1" s="342"/>
      <c r="C1" s="342"/>
      <c r="D1" s="342"/>
      <c r="E1" s="342"/>
      <c r="F1" s="342"/>
    </row>
    <row r="2" s="250" customFormat="1" ht="20.1" customHeight="1" spans="1:6">
      <c r="A2" s="463" t="s">
        <v>1622</v>
      </c>
      <c r="B2" s="428"/>
      <c r="C2" s="344"/>
      <c r="D2" s="267"/>
      <c r="F2" s="429" t="s">
        <v>54</v>
      </c>
    </row>
    <row r="3" ht="36" customHeight="1" spans="1:6">
      <c r="A3" s="518" t="s">
        <v>56</v>
      </c>
      <c r="B3" s="33" t="str">
        <f>YEAR(封面!$B$7)-2&amp;"年决算数"</f>
        <v>2021年决算数</v>
      </c>
      <c r="C3" s="33" t="str">
        <f>YEAR(封面!$B$7)-1&amp;"年"</f>
        <v>2022年</v>
      </c>
      <c r="D3" s="33"/>
      <c r="E3" s="518" t="s">
        <v>57</v>
      </c>
      <c r="F3" s="518"/>
    </row>
    <row r="4" s="228" customFormat="1" ht="36" customHeight="1" spans="1:6">
      <c r="A4" s="518"/>
      <c r="B4" s="33"/>
      <c r="C4" s="33" t="s">
        <v>58</v>
      </c>
      <c r="D4" s="235" t="s">
        <v>106</v>
      </c>
      <c r="E4" s="33" t="str">
        <f>"比"&amp;YEAR(封面!$B$7)-2&amp;"年决算数增长%"</f>
        <v>比2021年决算数增长%</v>
      </c>
      <c r="F4" s="33" t="str">
        <f>"完成"&amp;YEAR(封面!$B$7)-1&amp;"年预算数的%"</f>
        <v>完成2022年预算数的%</v>
      </c>
    </row>
    <row r="5" s="584" customFormat="1" ht="36" customHeight="1" spans="1:6">
      <c r="A5" s="536" t="s">
        <v>1623</v>
      </c>
      <c r="B5" s="160">
        <v>22622</v>
      </c>
      <c r="C5" s="160">
        <v>23061</v>
      </c>
      <c r="D5" s="160">
        <v>21405</v>
      </c>
      <c r="E5" s="119">
        <f>IF(B5&gt;0,D5/B5-1,"")</f>
        <v>-0.054</v>
      </c>
      <c r="F5" s="119">
        <f>IF(C5&gt;0,D5/C5,"")</f>
        <v>0.928</v>
      </c>
    </row>
    <row r="6" ht="36" customHeight="1" spans="1:6">
      <c r="A6" s="195" t="s">
        <v>1624</v>
      </c>
      <c r="B6" s="147">
        <v>13674</v>
      </c>
      <c r="C6" s="147">
        <v>13926</v>
      </c>
      <c r="D6" s="147">
        <v>13226</v>
      </c>
      <c r="E6" s="123">
        <f t="shared" ref="E6:E38" si="0">IF(B6&gt;0,D6/B6-1,"")</f>
        <v>-0.033</v>
      </c>
      <c r="F6" s="123">
        <f t="shared" ref="F6:F38" si="1">IF(C6&gt;0,D6/C6,"")</f>
        <v>0.95</v>
      </c>
    </row>
    <row r="7" ht="36" customHeight="1" spans="1:6">
      <c r="A7" s="195" t="s">
        <v>1625</v>
      </c>
      <c r="B7" s="147">
        <v>146</v>
      </c>
      <c r="C7" s="162">
        <v>16</v>
      </c>
      <c r="D7" s="147">
        <v>18</v>
      </c>
      <c r="E7" s="123">
        <f t="shared" si="0"/>
        <v>-0.877</v>
      </c>
      <c r="F7" s="123">
        <f t="shared" si="1"/>
        <v>1.125</v>
      </c>
    </row>
    <row r="8" ht="36" customHeight="1" spans="1:6">
      <c r="A8" s="195" t="s">
        <v>1626</v>
      </c>
      <c r="B8" s="147"/>
      <c r="C8" s="162"/>
      <c r="D8" s="147"/>
      <c r="E8" s="119" t="str">
        <f t="shared" si="0"/>
        <v/>
      </c>
      <c r="F8" s="119" t="str">
        <f t="shared" si="1"/>
        <v/>
      </c>
    </row>
    <row r="9" ht="36" customHeight="1" spans="1:6">
      <c r="A9" s="195" t="s">
        <v>1627</v>
      </c>
      <c r="B9" s="147"/>
      <c r="C9" s="162"/>
      <c r="D9" s="147"/>
      <c r="E9" s="119" t="str">
        <f t="shared" si="0"/>
        <v/>
      </c>
      <c r="F9" s="119" t="str">
        <f t="shared" si="1"/>
        <v/>
      </c>
    </row>
    <row r="10" ht="36" customHeight="1" spans="1:6">
      <c r="A10" s="536" t="s">
        <v>1628</v>
      </c>
      <c r="B10" s="193">
        <v>12436</v>
      </c>
      <c r="C10" s="193">
        <v>16940</v>
      </c>
      <c r="D10" s="193">
        <v>14799</v>
      </c>
      <c r="E10" s="119">
        <f t="shared" si="0"/>
        <v>0.19</v>
      </c>
      <c r="F10" s="119">
        <f t="shared" si="1"/>
        <v>0.874</v>
      </c>
    </row>
    <row r="11" ht="36" customHeight="1" spans="1:6">
      <c r="A11" s="195" t="s">
        <v>1624</v>
      </c>
      <c r="B11" s="162">
        <v>10369</v>
      </c>
      <c r="C11" s="162">
        <v>10673</v>
      </c>
      <c r="D11" s="147">
        <v>11247</v>
      </c>
      <c r="E11" s="123">
        <f t="shared" si="0"/>
        <v>0.085</v>
      </c>
      <c r="F11" s="123">
        <f t="shared" si="1"/>
        <v>1.054</v>
      </c>
    </row>
    <row r="12" ht="36" customHeight="1" spans="1:6">
      <c r="A12" s="195" t="s">
        <v>1625</v>
      </c>
      <c r="B12" s="162">
        <v>30</v>
      </c>
      <c r="C12" s="162">
        <v>38</v>
      </c>
      <c r="D12" s="147">
        <v>11</v>
      </c>
      <c r="E12" s="123">
        <f t="shared" si="0"/>
        <v>-0.633</v>
      </c>
      <c r="F12" s="123">
        <f t="shared" si="1"/>
        <v>0.289</v>
      </c>
    </row>
    <row r="13" ht="36" customHeight="1" spans="1:6">
      <c r="A13" s="195" t="s">
        <v>1626</v>
      </c>
      <c r="B13" s="162">
        <v>1663</v>
      </c>
      <c r="C13" s="162">
        <v>5828</v>
      </c>
      <c r="D13" s="147">
        <v>3258</v>
      </c>
      <c r="E13" s="123">
        <f t="shared" si="0"/>
        <v>0.959</v>
      </c>
      <c r="F13" s="123">
        <f t="shared" si="1"/>
        <v>0.559</v>
      </c>
    </row>
    <row r="14" s="250" customFormat="1" ht="36" customHeight="1" spans="1:6">
      <c r="A14" s="536" t="s">
        <v>1629</v>
      </c>
      <c r="B14" s="160">
        <v>1618</v>
      </c>
      <c r="C14" s="160">
        <v>1578</v>
      </c>
      <c r="D14" s="193">
        <v>1744</v>
      </c>
      <c r="E14" s="119">
        <f t="shared" si="0"/>
        <v>0.078</v>
      </c>
      <c r="F14" s="119">
        <f t="shared" si="1"/>
        <v>1.105</v>
      </c>
    </row>
    <row r="15" s="250" customFormat="1" ht="36" customHeight="1" spans="1:6">
      <c r="A15" s="195" t="s">
        <v>1624</v>
      </c>
      <c r="B15" s="162">
        <v>666</v>
      </c>
      <c r="C15" s="162">
        <v>671</v>
      </c>
      <c r="D15" s="147">
        <v>668</v>
      </c>
      <c r="E15" s="123">
        <f t="shared" si="0"/>
        <v>0.003</v>
      </c>
      <c r="F15" s="123">
        <f t="shared" si="1"/>
        <v>0.996</v>
      </c>
    </row>
    <row r="16" s="250" customFormat="1" ht="36" customHeight="1" spans="1:6">
      <c r="A16" s="195" t="s">
        <v>1625</v>
      </c>
      <c r="B16" s="162">
        <v>9</v>
      </c>
      <c r="C16" s="162">
        <v>7</v>
      </c>
      <c r="D16" s="147">
        <v>8</v>
      </c>
      <c r="E16" s="123">
        <f t="shared" si="0"/>
        <v>-0.111</v>
      </c>
      <c r="F16" s="123">
        <f t="shared" si="1"/>
        <v>1.143</v>
      </c>
    </row>
    <row r="17" s="250" customFormat="1" ht="36" customHeight="1" spans="1:6">
      <c r="A17" s="195" t="s">
        <v>1626</v>
      </c>
      <c r="B17" s="585"/>
      <c r="C17" s="586"/>
      <c r="D17" s="587"/>
      <c r="E17" s="123" t="str">
        <f t="shared" si="0"/>
        <v/>
      </c>
      <c r="F17" s="123" t="str">
        <f t="shared" si="1"/>
        <v/>
      </c>
    </row>
    <row r="18" s="250" customFormat="1" ht="36" customHeight="1" spans="1:6">
      <c r="A18" s="536" t="s">
        <v>1630</v>
      </c>
      <c r="B18" s="160">
        <v>9768</v>
      </c>
      <c r="C18" s="160">
        <v>10081</v>
      </c>
      <c r="D18" s="147">
        <v>10465</v>
      </c>
      <c r="E18" s="119">
        <f t="shared" si="0"/>
        <v>0.071</v>
      </c>
      <c r="F18" s="119">
        <f t="shared" si="1"/>
        <v>1.038</v>
      </c>
    </row>
    <row r="19" s="250" customFormat="1" ht="36" customHeight="1" spans="1:6">
      <c r="A19" s="195" t="s">
        <v>1624</v>
      </c>
      <c r="B19" s="162">
        <v>9593</v>
      </c>
      <c r="C19" s="162">
        <v>10004</v>
      </c>
      <c r="D19" s="147">
        <v>10419</v>
      </c>
      <c r="E19" s="123">
        <f t="shared" si="0"/>
        <v>0.086</v>
      </c>
      <c r="F19" s="123">
        <f t="shared" si="1"/>
        <v>1.041</v>
      </c>
    </row>
    <row r="20" s="250" customFormat="1" ht="36" customHeight="1" spans="1:6">
      <c r="A20" s="195" t="s">
        <v>1625</v>
      </c>
      <c r="B20" s="162">
        <v>67</v>
      </c>
      <c r="C20" s="162">
        <v>43</v>
      </c>
      <c r="D20" s="147">
        <v>34</v>
      </c>
      <c r="E20" s="123">
        <f t="shared" si="0"/>
        <v>-0.493</v>
      </c>
      <c r="F20" s="123">
        <f t="shared" si="1"/>
        <v>0.791</v>
      </c>
    </row>
    <row r="21" s="250" customFormat="1" ht="36" customHeight="1" spans="1:6">
      <c r="A21" s="195" t="s">
        <v>1626</v>
      </c>
      <c r="B21" s="162">
        <v>44</v>
      </c>
      <c r="C21" s="162"/>
      <c r="D21" s="147"/>
      <c r="E21" s="123">
        <f t="shared" si="0"/>
        <v>-1</v>
      </c>
      <c r="F21" s="123" t="str">
        <f t="shared" si="1"/>
        <v/>
      </c>
    </row>
    <row r="22" s="250" customFormat="1" ht="36" customHeight="1" spans="1:6">
      <c r="A22" s="536" t="s">
        <v>1631</v>
      </c>
      <c r="B22" s="160">
        <v>890</v>
      </c>
      <c r="C22" s="160">
        <v>1994</v>
      </c>
      <c r="D22" s="193">
        <v>1657</v>
      </c>
      <c r="E22" s="119">
        <f t="shared" si="0"/>
        <v>0.862</v>
      </c>
      <c r="F22" s="119">
        <f t="shared" si="1"/>
        <v>0.831</v>
      </c>
    </row>
    <row r="23" ht="36" customHeight="1" spans="1:6">
      <c r="A23" s="195" t="s">
        <v>1624</v>
      </c>
      <c r="B23" s="162"/>
      <c r="C23" s="162">
        <v>803</v>
      </c>
      <c r="D23" s="147">
        <v>570</v>
      </c>
      <c r="E23" s="123" t="str">
        <f t="shared" si="0"/>
        <v/>
      </c>
      <c r="F23" s="123">
        <f t="shared" si="1"/>
        <v>0.71</v>
      </c>
    </row>
    <row r="24" ht="36" customHeight="1" spans="1:6">
      <c r="A24" s="195" t="s">
        <v>1625</v>
      </c>
      <c r="B24" s="162"/>
      <c r="C24" s="147">
        <v>4</v>
      </c>
      <c r="D24" s="147">
        <v>4</v>
      </c>
      <c r="E24" s="123" t="str">
        <f t="shared" si="0"/>
        <v/>
      </c>
      <c r="F24" s="123">
        <f t="shared" si="1"/>
        <v>1</v>
      </c>
    </row>
    <row r="25" ht="36" customHeight="1" spans="1:6">
      <c r="A25" s="195" t="s">
        <v>1626</v>
      </c>
      <c r="B25" s="162"/>
      <c r="C25" s="162"/>
      <c r="D25" s="147"/>
      <c r="E25" s="123" t="str">
        <f t="shared" si="0"/>
        <v/>
      </c>
      <c r="F25" s="123" t="str">
        <f t="shared" si="1"/>
        <v/>
      </c>
    </row>
    <row r="26" ht="36" customHeight="1" spans="1:6">
      <c r="A26" s="536" t="s">
        <v>1632</v>
      </c>
      <c r="B26" s="160">
        <v>5768</v>
      </c>
      <c r="C26" s="160">
        <v>13883</v>
      </c>
      <c r="D26" s="193">
        <v>14402</v>
      </c>
      <c r="E26" s="119">
        <f t="shared" si="0"/>
        <v>1.497</v>
      </c>
      <c r="F26" s="119">
        <f t="shared" si="1"/>
        <v>1.037</v>
      </c>
    </row>
    <row r="27" ht="36" customHeight="1" spans="1:6">
      <c r="A27" s="195" t="s">
        <v>1624</v>
      </c>
      <c r="B27" s="162">
        <v>1928</v>
      </c>
      <c r="C27" s="162">
        <v>6362</v>
      </c>
      <c r="D27" s="147">
        <v>7589</v>
      </c>
      <c r="E27" s="123">
        <f t="shared" si="0"/>
        <v>2.936</v>
      </c>
      <c r="F27" s="123">
        <f t="shared" si="1"/>
        <v>1.193</v>
      </c>
    </row>
    <row r="28" ht="36" customHeight="1" spans="1:6">
      <c r="A28" s="195" t="s">
        <v>1625</v>
      </c>
      <c r="B28" s="162">
        <v>686</v>
      </c>
      <c r="C28" s="147">
        <v>450</v>
      </c>
      <c r="D28" s="147">
        <v>290</v>
      </c>
      <c r="E28" s="123">
        <f t="shared" si="0"/>
        <v>-0.577</v>
      </c>
      <c r="F28" s="123">
        <f t="shared" si="1"/>
        <v>0.644</v>
      </c>
    </row>
    <row r="29" ht="36" customHeight="1" spans="1:6">
      <c r="A29" s="195" t="s">
        <v>1626</v>
      </c>
      <c r="B29" s="162">
        <v>2787</v>
      </c>
      <c r="C29" s="147">
        <v>4262</v>
      </c>
      <c r="D29" s="147">
        <v>1809</v>
      </c>
      <c r="E29" s="123">
        <f t="shared" si="0"/>
        <v>-0.351</v>
      </c>
      <c r="F29" s="123">
        <f t="shared" si="1"/>
        <v>0.424</v>
      </c>
    </row>
    <row r="30" ht="36" customHeight="1" spans="1:6">
      <c r="A30" s="536" t="s">
        <v>1633</v>
      </c>
      <c r="B30" s="160">
        <v>12028</v>
      </c>
      <c r="C30" s="160">
        <v>15107</v>
      </c>
      <c r="D30" s="193">
        <v>9664</v>
      </c>
      <c r="E30" s="119">
        <f t="shared" si="0"/>
        <v>-0.197</v>
      </c>
      <c r="F30" s="119">
        <f t="shared" si="1"/>
        <v>0.64</v>
      </c>
    </row>
    <row r="31" ht="36" customHeight="1" spans="1:6">
      <c r="A31" s="195" t="s">
        <v>1624</v>
      </c>
      <c r="B31" s="162">
        <v>4835</v>
      </c>
      <c r="C31" s="162">
        <v>5722</v>
      </c>
      <c r="D31" s="147">
        <v>387</v>
      </c>
      <c r="E31" s="123">
        <f t="shared" si="0"/>
        <v>-0.92</v>
      </c>
      <c r="F31" s="123">
        <f t="shared" si="1"/>
        <v>0.068</v>
      </c>
    </row>
    <row r="32" ht="36" customHeight="1" spans="1:6">
      <c r="A32" s="195" t="s">
        <v>1625</v>
      </c>
      <c r="B32" s="162">
        <v>14</v>
      </c>
      <c r="C32" s="162">
        <v>11</v>
      </c>
      <c r="D32" s="147">
        <v>15</v>
      </c>
      <c r="E32" s="123">
        <f t="shared" si="0"/>
        <v>0.071</v>
      </c>
      <c r="F32" s="123">
        <f t="shared" si="1"/>
        <v>1.364</v>
      </c>
    </row>
    <row r="33" ht="36" customHeight="1" spans="1:6">
      <c r="A33" s="195" t="s">
        <v>1626</v>
      </c>
      <c r="B33" s="162">
        <v>346</v>
      </c>
      <c r="C33" s="162">
        <v>557</v>
      </c>
      <c r="D33" s="147">
        <v>577</v>
      </c>
      <c r="E33" s="123">
        <f t="shared" si="0"/>
        <v>0.668</v>
      </c>
      <c r="F33" s="123">
        <f t="shared" si="1"/>
        <v>1.036</v>
      </c>
    </row>
    <row r="34" ht="36" customHeight="1" spans="1:6">
      <c r="A34" s="554" t="s">
        <v>1634</v>
      </c>
      <c r="B34" s="588">
        <f t="shared" ref="B34:B37" si="2">B5+B10+B14+B18+B22+B26+B30</f>
        <v>65130</v>
      </c>
      <c r="C34" s="588">
        <f t="shared" ref="C34:C37" si="3">C5+C10+C14+C18+C22+C26+C30</f>
        <v>82644</v>
      </c>
      <c r="D34" s="588">
        <f t="shared" ref="D34:D37" si="4">D5+D10+D14+D18+D22+D26+D30</f>
        <v>74136</v>
      </c>
      <c r="E34" s="119">
        <f t="shared" si="0"/>
        <v>0.138</v>
      </c>
      <c r="F34" s="119">
        <f t="shared" si="1"/>
        <v>0.897</v>
      </c>
    </row>
    <row r="35" ht="36" customHeight="1" spans="1:6">
      <c r="A35" s="195" t="s">
        <v>1635</v>
      </c>
      <c r="B35" s="589">
        <f t="shared" si="2"/>
        <v>41065</v>
      </c>
      <c r="C35" s="589">
        <f t="shared" si="3"/>
        <v>48161</v>
      </c>
      <c r="D35" s="589">
        <f t="shared" si="4"/>
        <v>44106</v>
      </c>
      <c r="E35" s="123">
        <f t="shared" si="0"/>
        <v>0.074</v>
      </c>
      <c r="F35" s="123">
        <f t="shared" si="1"/>
        <v>0.916</v>
      </c>
    </row>
    <row r="36" ht="36" customHeight="1" spans="1:6">
      <c r="A36" s="195" t="s">
        <v>1636</v>
      </c>
      <c r="B36" s="589">
        <f t="shared" si="2"/>
        <v>952</v>
      </c>
      <c r="C36" s="589">
        <f t="shared" si="3"/>
        <v>569</v>
      </c>
      <c r="D36" s="589">
        <f t="shared" si="4"/>
        <v>380</v>
      </c>
      <c r="E36" s="123">
        <f t="shared" si="0"/>
        <v>-0.601</v>
      </c>
      <c r="F36" s="123">
        <f t="shared" si="1"/>
        <v>0.668</v>
      </c>
    </row>
    <row r="37" ht="36" customHeight="1" spans="1:6">
      <c r="A37" s="195" t="s">
        <v>1637</v>
      </c>
      <c r="B37" s="589">
        <f t="shared" si="2"/>
        <v>4840</v>
      </c>
      <c r="C37" s="589">
        <f t="shared" si="3"/>
        <v>10647</v>
      </c>
      <c r="D37" s="589">
        <f t="shared" si="4"/>
        <v>5644</v>
      </c>
      <c r="E37" s="123">
        <f t="shared" si="0"/>
        <v>0.166</v>
      </c>
      <c r="F37" s="123">
        <f t="shared" si="1"/>
        <v>0.53</v>
      </c>
    </row>
    <row r="38" ht="36" customHeight="1" spans="1:6">
      <c r="A38" s="195" t="s">
        <v>1638</v>
      </c>
      <c r="B38" s="147"/>
      <c r="C38" s="147"/>
      <c r="D38" s="147"/>
      <c r="E38" s="119" t="str">
        <f t="shared" si="0"/>
        <v/>
      </c>
      <c r="F38" s="119" t="str">
        <f t="shared" si="1"/>
        <v/>
      </c>
    </row>
    <row r="39" ht="208.5" customHeight="1" spans="1:6">
      <c r="A39" s="590"/>
      <c r="B39" s="590"/>
      <c r="C39" s="590"/>
      <c r="D39" s="590"/>
      <c r="E39" s="590"/>
      <c r="F39" s="590"/>
    </row>
    <row r="40" spans="2:4">
      <c r="B40" s="539"/>
      <c r="C40" s="539"/>
      <c r="D40" s="539"/>
    </row>
    <row r="41" spans="2:4">
      <c r="B41" s="539"/>
      <c r="C41" s="539"/>
      <c r="D41" s="539"/>
    </row>
    <row r="42" spans="2:4">
      <c r="B42" s="539"/>
      <c r="C42" s="539"/>
      <c r="D42" s="539"/>
    </row>
    <row r="43" spans="2:4">
      <c r="B43" s="539"/>
      <c r="C43" s="539"/>
      <c r="D43" s="539"/>
    </row>
  </sheetData>
  <autoFilter ref="A4:F38">
    <extLst/>
  </autoFilter>
  <mergeCells count="6">
    <mergeCell ref="A1:F1"/>
    <mergeCell ref="C3:D3"/>
    <mergeCell ref="E3:F3"/>
    <mergeCell ref="A39:F39"/>
    <mergeCell ref="A3:A4"/>
    <mergeCell ref="B3:B4"/>
  </mergeCells>
  <conditionalFormatting sqref="C27">
    <cfRule type="cellIs" dxfId="3" priority="7" stopIfTrue="1" operator="lessThanOrEqual">
      <formula>-1</formula>
    </cfRule>
  </conditionalFormatting>
  <conditionalFormatting sqref="B34:D34">
    <cfRule type="cellIs" dxfId="4" priority="11" stopIfTrue="1" operator="lessThan">
      <formula>0</formula>
    </cfRule>
    <cfRule type="cellIs" dxfId="4" priority="15" stopIfTrue="1" operator="lessThan">
      <formula>0</formula>
    </cfRule>
  </conditionalFormatting>
  <conditionalFormatting sqref="B35:D35">
    <cfRule type="cellIs" dxfId="4" priority="12" stopIfTrue="1" operator="lessThan">
      <formula>0</formula>
    </cfRule>
  </conditionalFormatting>
  <conditionalFormatting sqref="B37:D37">
    <cfRule type="cellIs" dxfId="4" priority="14" stopIfTrue="1" operator="lessThan">
      <formula>0</formula>
    </cfRule>
  </conditionalFormatting>
  <conditionalFormatting sqref="B11:B13">
    <cfRule type="cellIs" dxfId="3" priority="5" stopIfTrue="1" operator="lessThanOrEqual">
      <formula>-1</formula>
    </cfRule>
  </conditionalFormatting>
  <conditionalFormatting sqref="B15:B16">
    <cfRule type="cellIs" dxfId="3" priority="4" stopIfTrue="1" operator="lessThanOrEqual">
      <formula>-1</formula>
    </cfRule>
  </conditionalFormatting>
  <conditionalFormatting sqref="B19:B21">
    <cfRule type="cellIs" dxfId="3" priority="3" stopIfTrue="1" operator="lessThanOrEqual">
      <formula>-1</formula>
    </cfRule>
  </conditionalFormatting>
  <conditionalFormatting sqref="B27:B29">
    <cfRule type="cellIs" dxfId="3" priority="2" stopIfTrue="1" operator="lessThanOrEqual">
      <formula>-1</formula>
    </cfRule>
  </conditionalFormatting>
  <conditionalFormatting sqref="B31:B33">
    <cfRule type="cellIs" dxfId="3" priority="1" stopIfTrue="1" operator="lessThanOrEqual">
      <formula>-1</formula>
    </cfRule>
  </conditionalFormatting>
  <conditionalFormatting sqref="C7:C9">
    <cfRule type="cellIs" dxfId="3" priority="10" stopIfTrue="1" operator="lessThanOrEqual">
      <formula>-1</formula>
    </cfRule>
  </conditionalFormatting>
  <conditionalFormatting sqref="C31:C33">
    <cfRule type="cellIs" dxfId="3" priority="6" stopIfTrue="1" operator="lessThanOrEqual">
      <formula>-1</formula>
    </cfRule>
  </conditionalFormatting>
  <conditionalFormatting sqref="C11:C13 C15:C16">
    <cfRule type="cellIs" dxfId="3" priority="9" stopIfTrue="1" operator="lessThanOrEqual">
      <formula>-1</formula>
    </cfRule>
  </conditionalFormatting>
  <conditionalFormatting sqref="C25 C19:C21">
    <cfRule type="cellIs" dxfId="3" priority="8" stopIfTrue="1" operator="lessThanOrEqual">
      <formula>-1</formula>
    </cfRule>
  </conditionalFormatting>
  <conditionalFormatting sqref="B36:D37">
    <cfRule type="cellIs" dxfId="4" priority="13" stopIfTrue="1" operator="lessThan">
      <formula>0</formula>
    </cfRule>
  </conditionalFormatting>
  <conditionalFormatting sqref="C39:D56">
    <cfRule type="cellIs" dxfId="4" priority="50" stopIfTrue="1" operator="lessThan">
      <formula>0</formula>
    </cfRule>
  </conditionalFormatting>
  <conditionalFormatting sqref="E39:F56">
    <cfRule type="cellIs" dxfId="4" priority="49"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26"/>
  <sheetViews>
    <sheetView showGridLines="0" showZeros="0" view="pageBreakPreview" zoomScale="80" zoomScaleNormal="100" workbookViewId="0">
      <pane ySplit="4" topLeftCell="A8"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0" customWidth="1"/>
    <col min="5" max="6" width="15.1238938053097" style="250" customWidth="1"/>
    <col min="7" max="16384" width="9" style="250"/>
  </cols>
  <sheetData>
    <row r="1" s="250" customFormat="1" ht="45" customHeight="1" spans="1:6">
      <c r="A1" s="342" t="str">
        <f>YEAR(封面!$B$7)-1&amp;"年澄江市社会保险基金支出执行情况表"</f>
        <v>2022年澄江市社会保险基金支出执行情况表</v>
      </c>
      <c r="B1" s="342"/>
      <c r="C1" s="342"/>
      <c r="D1" s="342"/>
      <c r="E1" s="342"/>
      <c r="F1" s="342"/>
    </row>
    <row r="2" s="250" customFormat="1" ht="20.1" customHeight="1" spans="1:6">
      <c r="A2" s="463" t="s">
        <v>1639</v>
      </c>
      <c r="B2" s="428"/>
      <c r="C2" s="344"/>
      <c r="D2" s="267"/>
      <c r="F2" s="429" t="s">
        <v>1640</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536" t="s">
        <v>1641</v>
      </c>
      <c r="B5" s="124">
        <v>23622</v>
      </c>
      <c r="C5" s="124">
        <v>23061</v>
      </c>
      <c r="D5" s="580">
        <v>18751</v>
      </c>
      <c r="E5" s="119">
        <f>IF(B5&gt;0,D5/B5-1,"")</f>
        <v>-0.206</v>
      </c>
      <c r="F5" s="119">
        <f>IF(C5&gt;0,D5/C5,"")</f>
        <v>0.813</v>
      </c>
    </row>
    <row r="6" ht="36" customHeight="1" spans="1:6">
      <c r="A6" s="195" t="s">
        <v>1642</v>
      </c>
      <c r="B6" s="163">
        <v>8037</v>
      </c>
      <c r="C6" s="163">
        <v>8738</v>
      </c>
      <c r="D6" s="581">
        <v>8284</v>
      </c>
      <c r="E6" s="123">
        <f t="shared" ref="E6:E22" si="0">IF(B6&gt;0,D6/B6-1,"")</f>
        <v>0.031</v>
      </c>
      <c r="F6" s="123">
        <f t="shared" ref="F6:F22" si="1">IF(C6&gt;0,D6/C6,"")</f>
        <v>0.948</v>
      </c>
    </row>
    <row r="7" ht="36" customHeight="1" spans="1:6">
      <c r="A7" s="195" t="s">
        <v>1643</v>
      </c>
      <c r="B7" s="163"/>
      <c r="C7" s="163"/>
      <c r="D7" s="581"/>
      <c r="E7" s="119" t="str">
        <f t="shared" si="0"/>
        <v/>
      </c>
      <c r="F7" s="119" t="str">
        <f t="shared" si="1"/>
        <v/>
      </c>
    </row>
    <row r="8" ht="36" customHeight="1" spans="1:6">
      <c r="A8" s="536" t="s">
        <v>1644</v>
      </c>
      <c r="B8" s="124">
        <v>13902</v>
      </c>
      <c r="C8" s="124">
        <v>16101</v>
      </c>
      <c r="D8" s="580">
        <v>15106</v>
      </c>
      <c r="E8" s="119">
        <f t="shared" si="0"/>
        <v>0.087</v>
      </c>
      <c r="F8" s="119">
        <f t="shared" si="1"/>
        <v>0.938</v>
      </c>
    </row>
    <row r="9" ht="36" customHeight="1" spans="1:6">
      <c r="A9" s="195" t="s">
        <v>1642</v>
      </c>
      <c r="B9" s="184">
        <v>13840</v>
      </c>
      <c r="C9" s="184">
        <v>15601</v>
      </c>
      <c r="D9" s="581">
        <v>15084</v>
      </c>
      <c r="E9" s="123">
        <f t="shared" si="0"/>
        <v>0.09</v>
      </c>
      <c r="F9" s="123">
        <f t="shared" si="1"/>
        <v>0.967</v>
      </c>
    </row>
    <row r="10" s="250" customFormat="1" ht="36" customHeight="1" spans="1:6">
      <c r="A10" s="536" t="s">
        <v>1645</v>
      </c>
      <c r="B10" s="124">
        <v>1503</v>
      </c>
      <c r="C10" s="124">
        <v>1376</v>
      </c>
      <c r="D10" s="580">
        <v>731</v>
      </c>
      <c r="E10" s="119">
        <f t="shared" si="0"/>
        <v>-0.514</v>
      </c>
      <c r="F10" s="119">
        <f t="shared" si="1"/>
        <v>0.531</v>
      </c>
    </row>
    <row r="11" s="250" customFormat="1" ht="36" customHeight="1" spans="1:6">
      <c r="A11" s="195" t="s">
        <v>1642</v>
      </c>
      <c r="B11" s="184">
        <v>329</v>
      </c>
      <c r="C11" s="184">
        <v>441</v>
      </c>
      <c r="D11" s="581">
        <v>405</v>
      </c>
      <c r="E11" s="123">
        <f t="shared" si="0"/>
        <v>0.231</v>
      </c>
      <c r="F11" s="123">
        <f t="shared" si="1"/>
        <v>0.918</v>
      </c>
    </row>
    <row r="12" s="250" customFormat="1" ht="36" customHeight="1" spans="1:6">
      <c r="A12" s="536" t="s">
        <v>1646</v>
      </c>
      <c r="B12" s="124">
        <v>9715</v>
      </c>
      <c r="C12" s="124">
        <v>10081</v>
      </c>
      <c r="D12" s="580">
        <v>7294</v>
      </c>
      <c r="E12" s="119">
        <f t="shared" si="0"/>
        <v>-0.249</v>
      </c>
      <c r="F12" s="119">
        <f t="shared" si="1"/>
        <v>0.724</v>
      </c>
    </row>
    <row r="13" s="250" customFormat="1" ht="36" customHeight="1" spans="1:6">
      <c r="A13" s="195" t="s">
        <v>1642</v>
      </c>
      <c r="B13" s="122">
        <v>4491</v>
      </c>
      <c r="C13" s="122">
        <v>4983</v>
      </c>
      <c r="D13" s="581">
        <v>4544</v>
      </c>
      <c r="E13" s="123">
        <f t="shared" si="0"/>
        <v>0.012</v>
      </c>
      <c r="F13" s="123">
        <f t="shared" si="1"/>
        <v>0.912</v>
      </c>
    </row>
    <row r="14" s="250" customFormat="1" ht="36" customHeight="1" spans="1:6">
      <c r="A14" s="536" t="s">
        <v>1647</v>
      </c>
      <c r="B14" s="124">
        <v>890</v>
      </c>
      <c r="C14" s="124">
        <v>1995</v>
      </c>
      <c r="D14" s="580">
        <v>1306</v>
      </c>
      <c r="E14" s="119">
        <f t="shared" si="0"/>
        <v>0.467</v>
      </c>
      <c r="F14" s="119">
        <f t="shared" si="1"/>
        <v>0.655</v>
      </c>
    </row>
    <row r="15" ht="36" customHeight="1" spans="1:6">
      <c r="A15" s="195" t="s">
        <v>1642</v>
      </c>
      <c r="B15" s="122">
        <v>890</v>
      </c>
      <c r="C15" s="122">
        <v>1188</v>
      </c>
      <c r="D15" s="581">
        <v>733</v>
      </c>
      <c r="E15" s="123">
        <f t="shared" si="0"/>
        <v>-0.176</v>
      </c>
      <c r="F15" s="123">
        <f t="shared" si="1"/>
        <v>0.617</v>
      </c>
    </row>
    <row r="16" ht="36" customHeight="1" spans="1:6">
      <c r="A16" s="536" t="s">
        <v>1648</v>
      </c>
      <c r="B16" s="124">
        <v>4567</v>
      </c>
      <c r="C16" s="124">
        <v>5023</v>
      </c>
      <c r="D16" s="580">
        <v>4850</v>
      </c>
      <c r="E16" s="119">
        <f t="shared" si="0"/>
        <v>0.062</v>
      </c>
      <c r="F16" s="119">
        <f t="shared" si="1"/>
        <v>0.966</v>
      </c>
    </row>
    <row r="17" ht="36" customHeight="1" spans="1:6">
      <c r="A17" s="195" t="s">
        <v>1642</v>
      </c>
      <c r="B17" s="184">
        <v>4561</v>
      </c>
      <c r="C17" s="184">
        <v>5016</v>
      </c>
      <c r="D17" s="581">
        <v>4843</v>
      </c>
      <c r="E17" s="123">
        <f t="shared" si="0"/>
        <v>0.062</v>
      </c>
      <c r="F17" s="123">
        <f t="shared" si="1"/>
        <v>0.966</v>
      </c>
    </row>
    <row r="18" ht="36" customHeight="1" spans="1:6">
      <c r="A18" s="536" t="s">
        <v>1649</v>
      </c>
      <c r="B18" s="124">
        <v>12019</v>
      </c>
      <c r="C18" s="124">
        <v>15107</v>
      </c>
      <c r="D18" s="580">
        <v>7068</v>
      </c>
      <c r="E18" s="119">
        <f t="shared" si="0"/>
        <v>-0.412</v>
      </c>
      <c r="F18" s="119">
        <f t="shared" si="1"/>
        <v>0.468</v>
      </c>
    </row>
    <row r="19" ht="36" customHeight="1" spans="1:6">
      <c r="A19" s="195" t="s">
        <v>1642</v>
      </c>
      <c r="B19" s="122">
        <v>6568</v>
      </c>
      <c r="C19" s="122">
        <v>6902</v>
      </c>
      <c r="D19" s="581">
        <v>5457</v>
      </c>
      <c r="E19" s="123">
        <f t="shared" si="0"/>
        <v>-0.169</v>
      </c>
      <c r="F19" s="123">
        <f t="shared" si="1"/>
        <v>0.791</v>
      </c>
    </row>
    <row r="20" ht="36" customHeight="1" spans="1:6">
      <c r="A20" s="554" t="s">
        <v>1650</v>
      </c>
      <c r="B20" s="582">
        <f>B5+B8+B10+B12+B14+B16+B18</f>
        <v>66218</v>
      </c>
      <c r="C20" s="582">
        <f>C5+C8+C10+C12+C14+C16+C18</f>
        <v>72744</v>
      </c>
      <c r="D20" s="582">
        <f>D5+D8+D10+D12+D14+D16+D18</f>
        <v>55106</v>
      </c>
      <c r="E20" s="119">
        <f t="shared" si="0"/>
        <v>-0.168</v>
      </c>
      <c r="F20" s="119">
        <f t="shared" si="1"/>
        <v>0.758</v>
      </c>
    </row>
    <row r="21" ht="36" customHeight="1" spans="1:6">
      <c r="A21" s="195" t="s">
        <v>1651</v>
      </c>
      <c r="B21" s="583">
        <f>B6+B9+B11+B13+B15+B17+B19</f>
        <v>38716</v>
      </c>
      <c r="C21" s="583">
        <f>C6+C9+C11+C13+C15+C17+C19</f>
        <v>42869</v>
      </c>
      <c r="D21" s="583">
        <f>D6+D9+D11+D13+D15+D17+D19</f>
        <v>39350</v>
      </c>
      <c r="E21" s="123">
        <f t="shared" si="0"/>
        <v>0.016</v>
      </c>
      <c r="F21" s="123">
        <f t="shared" si="1"/>
        <v>0.918</v>
      </c>
    </row>
    <row r="22" ht="36" customHeight="1" spans="1:6">
      <c r="A22" s="195" t="s">
        <v>1643</v>
      </c>
      <c r="B22" s="583"/>
      <c r="C22" s="583"/>
      <c r="D22" s="147"/>
      <c r="E22" s="119" t="str">
        <f t="shared" si="0"/>
        <v/>
      </c>
      <c r="F22" s="119" t="str">
        <f t="shared" si="1"/>
        <v/>
      </c>
    </row>
    <row r="23" spans="2:4">
      <c r="B23" s="539"/>
      <c r="C23" s="539"/>
      <c r="D23" s="539"/>
    </row>
    <row r="24" spans="2:4">
      <c r="B24" s="539"/>
      <c r="C24" s="539"/>
      <c r="D24" s="539"/>
    </row>
    <row r="25" spans="2:4">
      <c r="B25" s="539"/>
      <c r="C25" s="539"/>
      <c r="D25" s="539"/>
    </row>
    <row r="26" spans="2:4">
      <c r="B26" s="539"/>
      <c r="C26" s="539"/>
      <c r="D26" s="539"/>
    </row>
  </sheetData>
  <autoFilter ref="A4:F22">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951017792291"/>
  </sheetPr>
  <dimension ref="A1:XET49"/>
  <sheetViews>
    <sheetView view="pageBreakPreview" zoomScale="70" zoomScaleNormal="85" workbookViewId="0">
      <selection activeCell="A1" sqref="A1"/>
    </sheetView>
  </sheetViews>
  <sheetFormatPr defaultColWidth="9" defaultRowHeight="15.75"/>
  <cols>
    <col min="1" max="1" width="115.70796460177" style="686" customWidth="1"/>
    <col min="2" max="16384" width="9" style="686"/>
  </cols>
  <sheetData>
    <row r="1" ht="46.15" spans="1:1">
      <c r="A1" s="687" t="s">
        <v>4</v>
      </c>
    </row>
    <row r="2" ht="20.1" customHeight="1" spans="1:1">
      <c r="A2" s="686" t="s">
        <v>5</v>
      </c>
    </row>
    <row r="3" s="685" customFormat="1" ht="35" customHeight="1" spans="1:1">
      <c r="A3" s="688" t="s">
        <v>6</v>
      </c>
    </row>
    <row r="4" s="685" customFormat="1" ht="35" customHeight="1" spans="1:1">
      <c r="A4" s="688" t="s">
        <v>7</v>
      </c>
    </row>
    <row r="5" s="685" customFormat="1" ht="35" customHeight="1" spans="1:1">
      <c r="A5" s="688" t="s">
        <v>8</v>
      </c>
    </row>
    <row r="6" s="685" customFormat="1" ht="35" customHeight="1" spans="1:1">
      <c r="A6" s="688" t="s">
        <v>9</v>
      </c>
    </row>
    <row r="7" s="685" customFormat="1" ht="35" customHeight="1" spans="1:16374">
      <c r="A7" s="688" t="s">
        <v>10</v>
      </c>
      <c r="B7" s="686"/>
      <c r="C7" s="686"/>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6"/>
      <c r="BO7" s="686"/>
      <c r="BP7" s="686"/>
      <c r="BQ7" s="686"/>
      <c r="BR7" s="686"/>
      <c r="BS7" s="686"/>
      <c r="BT7" s="686"/>
      <c r="BU7" s="686"/>
      <c r="BV7" s="686"/>
      <c r="BW7" s="686"/>
      <c r="BX7" s="686"/>
      <c r="BY7" s="686"/>
      <c r="BZ7" s="686"/>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c r="DD7" s="686"/>
      <c r="DE7" s="686"/>
      <c r="DF7" s="686"/>
      <c r="DG7" s="686"/>
      <c r="DH7" s="686"/>
      <c r="DI7" s="686"/>
      <c r="DJ7" s="686"/>
      <c r="DK7" s="686"/>
      <c r="DL7" s="686"/>
      <c r="DM7" s="686"/>
      <c r="DN7" s="686"/>
      <c r="DO7" s="686"/>
      <c r="DP7" s="686"/>
      <c r="DQ7" s="686"/>
      <c r="DR7" s="686"/>
      <c r="DS7" s="686"/>
      <c r="DT7" s="686"/>
      <c r="DU7" s="686"/>
      <c r="DV7" s="686"/>
      <c r="DW7" s="686"/>
      <c r="DX7" s="686"/>
      <c r="DY7" s="686"/>
      <c r="DZ7" s="686"/>
      <c r="EA7" s="686"/>
      <c r="EB7" s="686"/>
      <c r="EC7" s="686"/>
      <c r="ED7" s="686"/>
      <c r="EE7" s="686"/>
      <c r="EF7" s="686"/>
      <c r="EG7" s="686"/>
      <c r="EH7" s="686"/>
      <c r="EI7" s="686"/>
      <c r="EJ7" s="686"/>
      <c r="EK7" s="686"/>
      <c r="EL7" s="686"/>
      <c r="EM7" s="686"/>
      <c r="EN7" s="686"/>
      <c r="EO7" s="686"/>
      <c r="EP7" s="686"/>
      <c r="EQ7" s="686"/>
      <c r="ER7" s="686"/>
      <c r="ES7" s="686"/>
      <c r="ET7" s="686"/>
      <c r="EU7" s="686"/>
      <c r="EV7" s="686"/>
      <c r="EW7" s="686"/>
      <c r="EX7" s="686"/>
      <c r="EY7" s="686"/>
      <c r="EZ7" s="686"/>
      <c r="FA7" s="686"/>
      <c r="FB7" s="686"/>
      <c r="FC7" s="686"/>
      <c r="FD7" s="686"/>
      <c r="FE7" s="686"/>
      <c r="FF7" s="686"/>
      <c r="FG7" s="686"/>
      <c r="FH7" s="686"/>
      <c r="FI7" s="686"/>
      <c r="FJ7" s="686"/>
      <c r="FK7" s="686"/>
      <c r="FL7" s="686"/>
      <c r="FM7" s="686"/>
      <c r="FN7" s="686"/>
      <c r="FO7" s="686"/>
      <c r="FP7" s="686"/>
      <c r="FQ7" s="686"/>
      <c r="FR7" s="686"/>
      <c r="FS7" s="686"/>
      <c r="FT7" s="686"/>
      <c r="FU7" s="686"/>
      <c r="FV7" s="686"/>
      <c r="FW7" s="686"/>
      <c r="FX7" s="686"/>
      <c r="FY7" s="686"/>
      <c r="FZ7" s="686"/>
      <c r="GA7" s="686"/>
      <c r="GB7" s="686"/>
      <c r="GC7" s="686"/>
      <c r="GD7" s="686"/>
      <c r="GE7" s="686"/>
      <c r="GF7" s="686"/>
      <c r="GG7" s="686"/>
      <c r="GH7" s="686"/>
      <c r="GI7" s="686"/>
      <c r="GJ7" s="686"/>
      <c r="GK7" s="686"/>
      <c r="GL7" s="686"/>
      <c r="GM7" s="686"/>
      <c r="GN7" s="686"/>
      <c r="GO7" s="686"/>
      <c r="GP7" s="686"/>
      <c r="GQ7" s="686"/>
      <c r="GR7" s="686"/>
      <c r="GS7" s="686"/>
      <c r="GT7" s="686"/>
      <c r="GU7" s="686"/>
      <c r="GV7" s="686"/>
      <c r="GW7" s="686"/>
      <c r="GX7" s="686"/>
      <c r="GY7" s="686"/>
      <c r="GZ7" s="686"/>
      <c r="HA7" s="686"/>
      <c r="HB7" s="686"/>
      <c r="HC7" s="686"/>
      <c r="HD7" s="686"/>
      <c r="HE7" s="686"/>
      <c r="HF7" s="686"/>
      <c r="HG7" s="686"/>
      <c r="HH7" s="686"/>
      <c r="HI7" s="686"/>
      <c r="HJ7" s="686"/>
      <c r="HK7" s="686"/>
      <c r="HL7" s="686"/>
      <c r="HM7" s="686"/>
      <c r="HN7" s="686"/>
      <c r="HO7" s="686"/>
      <c r="HP7" s="686"/>
      <c r="HQ7" s="686"/>
      <c r="HR7" s="686"/>
      <c r="HS7" s="686"/>
      <c r="HT7" s="686"/>
      <c r="HU7" s="686"/>
      <c r="HV7" s="686"/>
      <c r="HW7" s="686"/>
      <c r="HX7" s="686"/>
      <c r="HY7" s="686"/>
      <c r="HZ7" s="686"/>
      <c r="IA7" s="686"/>
      <c r="IB7" s="686"/>
      <c r="IC7" s="686"/>
      <c r="ID7" s="686"/>
      <c r="IE7" s="686"/>
      <c r="IF7" s="686"/>
      <c r="IG7" s="686"/>
      <c r="IH7" s="686"/>
      <c r="II7" s="686"/>
      <c r="IJ7" s="686"/>
      <c r="IK7" s="686"/>
      <c r="IL7" s="686"/>
      <c r="IM7" s="686"/>
      <c r="IN7" s="686"/>
      <c r="IO7" s="686"/>
      <c r="IP7" s="686"/>
      <c r="IQ7" s="686"/>
      <c r="IR7" s="686"/>
      <c r="IS7" s="686"/>
      <c r="IT7" s="686"/>
      <c r="IU7" s="686"/>
      <c r="IV7" s="686"/>
      <c r="IW7" s="686"/>
      <c r="IX7" s="686"/>
      <c r="IY7" s="686"/>
      <c r="IZ7" s="686"/>
      <c r="JA7" s="686"/>
      <c r="JB7" s="686"/>
      <c r="JC7" s="686"/>
      <c r="JD7" s="686"/>
      <c r="JE7" s="686"/>
      <c r="JF7" s="686"/>
      <c r="JG7" s="686"/>
      <c r="JH7" s="686"/>
      <c r="JI7" s="686"/>
      <c r="JJ7" s="686"/>
      <c r="JK7" s="686"/>
      <c r="JL7" s="686"/>
      <c r="JM7" s="686"/>
      <c r="JN7" s="686"/>
      <c r="JO7" s="686"/>
      <c r="JP7" s="686"/>
      <c r="JQ7" s="686"/>
      <c r="JR7" s="686"/>
      <c r="JS7" s="686"/>
      <c r="JT7" s="686"/>
      <c r="JU7" s="686"/>
      <c r="JV7" s="686"/>
      <c r="JW7" s="686"/>
      <c r="JX7" s="686"/>
      <c r="JY7" s="686"/>
      <c r="JZ7" s="686"/>
      <c r="KA7" s="686"/>
      <c r="KB7" s="686"/>
      <c r="KC7" s="686"/>
      <c r="KD7" s="686"/>
      <c r="KE7" s="686"/>
      <c r="KF7" s="686"/>
      <c r="KG7" s="686"/>
      <c r="KH7" s="686"/>
      <c r="KI7" s="686"/>
      <c r="KJ7" s="686"/>
      <c r="KK7" s="686"/>
      <c r="KL7" s="686"/>
      <c r="KM7" s="686"/>
      <c r="KN7" s="686"/>
      <c r="KO7" s="686"/>
      <c r="KP7" s="686"/>
      <c r="KQ7" s="686"/>
      <c r="KR7" s="686"/>
      <c r="KS7" s="686"/>
      <c r="KT7" s="686"/>
      <c r="KU7" s="686"/>
      <c r="KV7" s="686"/>
      <c r="KW7" s="686"/>
      <c r="KX7" s="686"/>
      <c r="KY7" s="686"/>
      <c r="KZ7" s="686"/>
      <c r="LA7" s="686"/>
      <c r="LB7" s="686"/>
      <c r="LC7" s="686"/>
      <c r="LD7" s="686"/>
      <c r="LE7" s="686"/>
      <c r="LF7" s="686"/>
      <c r="LG7" s="686"/>
      <c r="LH7" s="686"/>
      <c r="LI7" s="686"/>
      <c r="LJ7" s="686"/>
      <c r="LK7" s="686"/>
      <c r="LL7" s="686"/>
      <c r="LM7" s="686"/>
      <c r="LN7" s="686"/>
      <c r="LO7" s="686"/>
      <c r="LP7" s="686"/>
      <c r="LQ7" s="686"/>
      <c r="LR7" s="686"/>
      <c r="LS7" s="686"/>
      <c r="LT7" s="686"/>
      <c r="LU7" s="686"/>
      <c r="LV7" s="686"/>
      <c r="LW7" s="686"/>
      <c r="LX7" s="686"/>
      <c r="LY7" s="686"/>
      <c r="LZ7" s="686"/>
      <c r="MA7" s="686"/>
      <c r="MB7" s="686"/>
      <c r="MC7" s="686"/>
      <c r="MD7" s="686"/>
      <c r="ME7" s="686"/>
      <c r="MF7" s="686"/>
      <c r="MG7" s="686"/>
      <c r="MH7" s="686"/>
      <c r="MI7" s="686"/>
      <c r="MJ7" s="686"/>
      <c r="MK7" s="686"/>
      <c r="ML7" s="686"/>
      <c r="MM7" s="686"/>
      <c r="MN7" s="686"/>
      <c r="MO7" s="686"/>
      <c r="MP7" s="686"/>
      <c r="MQ7" s="686"/>
      <c r="MR7" s="686"/>
      <c r="MS7" s="686"/>
      <c r="MT7" s="686"/>
      <c r="MU7" s="686"/>
      <c r="MV7" s="686"/>
      <c r="MW7" s="686"/>
      <c r="MX7" s="686"/>
      <c r="MY7" s="686"/>
      <c r="MZ7" s="686"/>
      <c r="NA7" s="686"/>
      <c r="NB7" s="686"/>
      <c r="NC7" s="686"/>
      <c r="ND7" s="686"/>
      <c r="NE7" s="686"/>
      <c r="NF7" s="686"/>
      <c r="NG7" s="686"/>
      <c r="NH7" s="686"/>
      <c r="NI7" s="686"/>
      <c r="NJ7" s="686"/>
      <c r="NK7" s="686"/>
      <c r="NL7" s="686"/>
      <c r="NM7" s="686"/>
      <c r="NN7" s="686"/>
      <c r="NO7" s="686"/>
      <c r="NP7" s="686"/>
      <c r="NQ7" s="686"/>
      <c r="NR7" s="686"/>
      <c r="NS7" s="686"/>
      <c r="NT7" s="686"/>
      <c r="NU7" s="686"/>
      <c r="NV7" s="686"/>
      <c r="NW7" s="686"/>
      <c r="NX7" s="686"/>
      <c r="NY7" s="686"/>
      <c r="NZ7" s="686"/>
      <c r="OA7" s="686"/>
      <c r="OB7" s="686"/>
      <c r="OC7" s="686"/>
      <c r="OD7" s="686"/>
      <c r="OE7" s="686"/>
      <c r="OF7" s="686"/>
      <c r="OG7" s="686"/>
      <c r="OH7" s="686"/>
      <c r="OI7" s="686"/>
      <c r="OJ7" s="686"/>
      <c r="OK7" s="686"/>
      <c r="OL7" s="686"/>
      <c r="OM7" s="686"/>
      <c r="ON7" s="686"/>
      <c r="OO7" s="686"/>
      <c r="OP7" s="686"/>
      <c r="OQ7" s="686"/>
      <c r="OR7" s="686"/>
      <c r="OS7" s="686"/>
      <c r="OT7" s="686"/>
      <c r="OU7" s="686"/>
      <c r="OV7" s="686"/>
      <c r="OW7" s="686"/>
      <c r="OX7" s="686"/>
      <c r="OY7" s="686"/>
      <c r="OZ7" s="686"/>
      <c r="PA7" s="686"/>
      <c r="PB7" s="686"/>
      <c r="PC7" s="686"/>
      <c r="PD7" s="686"/>
      <c r="PE7" s="686"/>
      <c r="PF7" s="686"/>
      <c r="PG7" s="686"/>
      <c r="PH7" s="686"/>
      <c r="PI7" s="686"/>
      <c r="PJ7" s="686"/>
      <c r="PK7" s="686"/>
      <c r="PL7" s="686"/>
      <c r="PM7" s="686"/>
      <c r="PN7" s="686"/>
      <c r="PO7" s="686"/>
      <c r="PP7" s="686"/>
      <c r="PQ7" s="686"/>
      <c r="PR7" s="686"/>
      <c r="PS7" s="686"/>
      <c r="PT7" s="686"/>
      <c r="PU7" s="686"/>
      <c r="PV7" s="686"/>
      <c r="PW7" s="686"/>
      <c r="PX7" s="686"/>
      <c r="PY7" s="686"/>
      <c r="PZ7" s="686"/>
      <c r="QA7" s="686"/>
      <c r="QB7" s="686"/>
      <c r="QC7" s="686"/>
      <c r="QD7" s="686"/>
      <c r="QE7" s="686"/>
      <c r="QF7" s="686"/>
      <c r="QG7" s="686"/>
      <c r="QH7" s="686"/>
      <c r="QI7" s="686"/>
      <c r="QJ7" s="686"/>
      <c r="QK7" s="686"/>
      <c r="QL7" s="686"/>
      <c r="QM7" s="686"/>
      <c r="QN7" s="686"/>
      <c r="QO7" s="686"/>
      <c r="QP7" s="686"/>
      <c r="QQ7" s="686"/>
      <c r="QR7" s="686"/>
      <c r="QS7" s="686"/>
      <c r="QT7" s="686"/>
      <c r="QU7" s="686"/>
      <c r="QV7" s="686"/>
      <c r="QW7" s="686"/>
      <c r="QX7" s="686"/>
      <c r="QY7" s="686"/>
      <c r="QZ7" s="686"/>
      <c r="RA7" s="686"/>
      <c r="RB7" s="686"/>
      <c r="RC7" s="686"/>
      <c r="RD7" s="686"/>
      <c r="RE7" s="686"/>
      <c r="RF7" s="686"/>
      <c r="RG7" s="686"/>
      <c r="RH7" s="686"/>
      <c r="RI7" s="686"/>
      <c r="RJ7" s="686"/>
      <c r="RK7" s="686"/>
      <c r="RL7" s="686"/>
      <c r="RM7" s="686"/>
      <c r="RN7" s="686"/>
      <c r="RO7" s="686"/>
      <c r="RP7" s="686"/>
      <c r="RQ7" s="686"/>
      <c r="RR7" s="686"/>
      <c r="RS7" s="686"/>
      <c r="RT7" s="686"/>
      <c r="RU7" s="686"/>
      <c r="RV7" s="686"/>
      <c r="RW7" s="686"/>
      <c r="RX7" s="686"/>
      <c r="RY7" s="686"/>
      <c r="RZ7" s="686"/>
      <c r="SA7" s="686"/>
      <c r="SB7" s="686"/>
      <c r="SC7" s="686"/>
      <c r="SD7" s="686"/>
      <c r="SE7" s="686"/>
      <c r="SF7" s="686"/>
      <c r="SG7" s="686"/>
      <c r="SH7" s="686"/>
      <c r="SI7" s="686"/>
      <c r="SJ7" s="686"/>
      <c r="SK7" s="686"/>
      <c r="SL7" s="686"/>
      <c r="SM7" s="686"/>
      <c r="SN7" s="686"/>
      <c r="SO7" s="686"/>
      <c r="SP7" s="686"/>
      <c r="SQ7" s="686"/>
      <c r="SR7" s="686"/>
      <c r="SS7" s="686"/>
      <c r="ST7" s="686"/>
      <c r="SU7" s="686"/>
      <c r="SV7" s="686"/>
      <c r="SW7" s="686"/>
      <c r="SX7" s="686"/>
      <c r="SY7" s="686"/>
      <c r="SZ7" s="686"/>
      <c r="TA7" s="686"/>
      <c r="TB7" s="686"/>
      <c r="TC7" s="686"/>
      <c r="TD7" s="686"/>
      <c r="TE7" s="686"/>
      <c r="TF7" s="686"/>
      <c r="TG7" s="686"/>
      <c r="TH7" s="686"/>
      <c r="TI7" s="686"/>
      <c r="TJ7" s="686"/>
      <c r="TK7" s="686"/>
      <c r="TL7" s="686"/>
      <c r="TM7" s="686"/>
      <c r="TN7" s="686"/>
      <c r="TO7" s="686"/>
      <c r="TP7" s="686"/>
      <c r="TQ7" s="686"/>
      <c r="TR7" s="686"/>
      <c r="TS7" s="686"/>
      <c r="TT7" s="686"/>
      <c r="TU7" s="686"/>
      <c r="TV7" s="686"/>
      <c r="TW7" s="686"/>
      <c r="TX7" s="686"/>
      <c r="TY7" s="686"/>
      <c r="TZ7" s="686"/>
      <c r="UA7" s="686"/>
      <c r="UB7" s="686"/>
      <c r="UC7" s="686"/>
      <c r="UD7" s="686"/>
      <c r="UE7" s="686"/>
      <c r="UF7" s="686"/>
      <c r="UG7" s="686"/>
      <c r="UH7" s="686"/>
      <c r="UI7" s="686"/>
      <c r="UJ7" s="686"/>
      <c r="UK7" s="686"/>
      <c r="UL7" s="686"/>
      <c r="UM7" s="686"/>
      <c r="UN7" s="686"/>
      <c r="UO7" s="686"/>
      <c r="UP7" s="686"/>
      <c r="UQ7" s="686"/>
      <c r="UR7" s="686"/>
      <c r="US7" s="686"/>
      <c r="UT7" s="686"/>
      <c r="UU7" s="686"/>
      <c r="UV7" s="686"/>
      <c r="UW7" s="686"/>
      <c r="UX7" s="686"/>
      <c r="UY7" s="686"/>
      <c r="UZ7" s="686"/>
      <c r="VA7" s="686"/>
      <c r="VB7" s="686"/>
      <c r="VC7" s="686"/>
      <c r="VD7" s="686"/>
      <c r="VE7" s="686"/>
      <c r="VF7" s="686"/>
      <c r="VG7" s="686"/>
      <c r="VH7" s="686"/>
      <c r="VI7" s="686"/>
      <c r="VJ7" s="686"/>
      <c r="VK7" s="686"/>
      <c r="VL7" s="686"/>
      <c r="VM7" s="686"/>
      <c r="VN7" s="686"/>
      <c r="VO7" s="686"/>
      <c r="VP7" s="686"/>
      <c r="VQ7" s="686"/>
      <c r="VR7" s="686"/>
      <c r="VS7" s="686"/>
      <c r="VT7" s="686"/>
      <c r="VU7" s="686"/>
      <c r="VV7" s="686"/>
      <c r="VW7" s="686"/>
      <c r="VX7" s="686"/>
      <c r="VY7" s="686"/>
      <c r="VZ7" s="686"/>
      <c r="WA7" s="686"/>
      <c r="WB7" s="686"/>
      <c r="WC7" s="686"/>
      <c r="WD7" s="686"/>
      <c r="WE7" s="686"/>
      <c r="WF7" s="686"/>
      <c r="WG7" s="686"/>
      <c r="WH7" s="686"/>
      <c r="WI7" s="686"/>
      <c r="WJ7" s="686"/>
      <c r="WK7" s="686"/>
      <c r="WL7" s="686"/>
      <c r="WM7" s="686"/>
      <c r="WN7" s="686"/>
      <c r="WO7" s="686"/>
      <c r="WP7" s="686"/>
      <c r="WQ7" s="686"/>
      <c r="WR7" s="686"/>
      <c r="WS7" s="686"/>
      <c r="WT7" s="686"/>
      <c r="WU7" s="686"/>
      <c r="WV7" s="686"/>
      <c r="WW7" s="686"/>
      <c r="WX7" s="686"/>
      <c r="WY7" s="686"/>
      <c r="WZ7" s="686"/>
      <c r="XA7" s="686"/>
      <c r="XB7" s="686"/>
      <c r="XC7" s="686"/>
      <c r="XD7" s="686"/>
      <c r="XE7" s="686"/>
      <c r="XF7" s="686"/>
      <c r="XG7" s="686"/>
      <c r="XH7" s="686"/>
      <c r="XI7" s="686"/>
      <c r="XJ7" s="686"/>
      <c r="XK7" s="686"/>
      <c r="XL7" s="686"/>
      <c r="XM7" s="686"/>
      <c r="XN7" s="686"/>
      <c r="XO7" s="686"/>
      <c r="XP7" s="686"/>
      <c r="XQ7" s="686"/>
      <c r="XR7" s="686"/>
      <c r="XS7" s="686"/>
      <c r="XT7" s="686"/>
      <c r="XU7" s="686"/>
      <c r="XV7" s="686"/>
      <c r="XW7" s="686"/>
      <c r="XX7" s="686"/>
      <c r="XY7" s="686"/>
      <c r="XZ7" s="686"/>
      <c r="YA7" s="686"/>
      <c r="YB7" s="686"/>
      <c r="YC7" s="686"/>
      <c r="YD7" s="686"/>
      <c r="YE7" s="686"/>
      <c r="YF7" s="686"/>
      <c r="YG7" s="686"/>
      <c r="YH7" s="686"/>
      <c r="YI7" s="686"/>
      <c r="YJ7" s="686"/>
      <c r="YK7" s="686"/>
      <c r="YL7" s="686"/>
      <c r="YM7" s="686"/>
      <c r="YN7" s="686"/>
      <c r="YO7" s="686"/>
      <c r="YP7" s="686"/>
      <c r="YQ7" s="686"/>
      <c r="YR7" s="686"/>
      <c r="YS7" s="686"/>
      <c r="YT7" s="686"/>
      <c r="YU7" s="686"/>
      <c r="YV7" s="686"/>
      <c r="YW7" s="686"/>
      <c r="YX7" s="686"/>
      <c r="YY7" s="686"/>
      <c r="YZ7" s="686"/>
      <c r="ZA7" s="686"/>
      <c r="ZB7" s="686"/>
      <c r="ZC7" s="686"/>
      <c r="ZD7" s="686"/>
      <c r="ZE7" s="686"/>
      <c r="ZF7" s="686"/>
      <c r="ZG7" s="686"/>
      <c r="ZH7" s="686"/>
      <c r="ZI7" s="686"/>
      <c r="ZJ7" s="686"/>
      <c r="ZK7" s="686"/>
      <c r="ZL7" s="686"/>
      <c r="ZM7" s="686"/>
      <c r="ZN7" s="686"/>
      <c r="ZO7" s="686"/>
      <c r="ZP7" s="686"/>
      <c r="ZQ7" s="686"/>
      <c r="ZR7" s="686"/>
      <c r="ZS7" s="686"/>
      <c r="ZT7" s="686"/>
      <c r="ZU7" s="686"/>
      <c r="ZV7" s="686"/>
      <c r="ZW7" s="686"/>
      <c r="ZX7" s="686"/>
      <c r="ZY7" s="686"/>
      <c r="ZZ7" s="686"/>
      <c r="AAA7" s="686"/>
      <c r="AAB7" s="686"/>
      <c r="AAC7" s="686"/>
      <c r="AAD7" s="686"/>
      <c r="AAE7" s="686"/>
      <c r="AAF7" s="686"/>
      <c r="AAG7" s="686"/>
      <c r="AAH7" s="686"/>
      <c r="AAI7" s="686"/>
      <c r="AAJ7" s="686"/>
      <c r="AAK7" s="686"/>
      <c r="AAL7" s="686"/>
      <c r="AAM7" s="686"/>
      <c r="AAN7" s="686"/>
      <c r="AAO7" s="686"/>
      <c r="AAP7" s="686"/>
      <c r="AAQ7" s="686"/>
      <c r="AAR7" s="686"/>
      <c r="AAS7" s="686"/>
      <c r="AAT7" s="686"/>
      <c r="AAU7" s="686"/>
      <c r="AAV7" s="686"/>
      <c r="AAW7" s="686"/>
      <c r="AAX7" s="686"/>
      <c r="AAY7" s="686"/>
      <c r="AAZ7" s="686"/>
      <c r="ABA7" s="686"/>
      <c r="ABB7" s="686"/>
      <c r="ABC7" s="686"/>
      <c r="ABD7" s="686"/>
      <c r="ABE7" s="686"/>
      <c r="ABF7" s="686"/>
      <c r="ABG7" s="686"/>
      <c r="ABH7" s="686"/>
      <c r="ABI7" s="686"/>
      <c r="ABJ7" s="686"/>
      <c r="ABK7" s="686"/>
      <c r="ABL7" s="686"/>
      <c r="ABM7" s="686"/>
      <c r="ABN7" s="686"/>
      <c r="ABO7" s="686"/>
      <c r="ABP7" s="686"/>
      <c r="ABQ7" s="686"/>
      <c r="ABR7" s="686"/>
      <c r="ABS7" s="686"/>
      <c r="ABT7" s="686"/>
      <c r="ABU7" s="686"/>
      <c r="ABV7" s="686"/>
      <c r="ABW7" s="686"/>
      <c r="ABX7" s="686"/>
      <c r="ABY7" s="686"/>
      <c r="ABZ7" s="686"/>
      <c r="ACA7" s="686"/>
      <c r="ACB7" s="686"/>
      <c r="ACC7" s="686"/>
      <c r="ACD7" s="686"/>
      <c r="ACE7" s="686"/>
      <c r="ACF7" s="686"/>
      <c r="ACG7" s="686"/>
      <c r="ACH7" s="686"/>
      <c r="ACI7" s="686"/>
      <c r="ACJ7" s="686"/>
      <c r="ACK7" s="686"/>
      <c r="ACL7" s="686"/>
      <c r="ACM7" s="686"/>
      <c r="ACN7" s="686"/>
      <c r="ACO7" s="686"/>
      <c r="ACP7" s="686"/>
      <c r="ACQ7" s="686"/>
      <c r="ACR7" s="686"/>
      <c r="ACS7" s="686"/>
      <c r="ACT7" s="686"/>
      <c r="ACU7" s="686"/>
      <c r="ACV7" s="686"/>
      <c r="ACW7" s="686"/>
      <c r="ACX7" s="686"/>
      <c r="ACY7" s="686"/>
      <c r="ACZ7" s="686"/>
      <c r="ADA7" s="686"/>
      <c r="ADB7" s="686"/>
      <c r="ADC7" s="686"/>
      <c r="ADD7" s="686"/>
      <c r="ADE7" s="686"/>
      <c r="ADF7" s="686"/>
      <c r="ADG7" s="686"/>
      <c r="ADH7" s="686"/>
      <c r="ADI7" s="686"/>
      <c r="ADJ7" s="686"/>
      <c r="ADK7" s="686"/>
      <c r="ADL7" s="686"/>
      <c r="ADM7" s="686"/>
      <c r="ADN7" s="686"/>
      <c r="ADO7" s="686"/>
      <c r="ADP7" s="686"/>
      <c r="ADQ7" s="686"/>
      <c r="ADR7" s="686"/>
      <c r="ADS7" s="686"/>
      <c r="ADT7" s="686"/>
      <c r="ADU7" s="686"/>
      <c r="ADV7" s="686"/>
      <c r="ADW7" s="686"/>
      <c r="ADX7" s="686"/>
      <c r="ADY7" s="686"/>
      <c r="ADZ7" s="686"/>
      <c r="AEA7" s="686"/>
      <c r="AEB7" s="686"/>
      <c r="AEC7" s="686"/>
      <c r="AED7" s="686"/>
      <c r="AEE7" s="686"/>
      <c r="AEF7" s="686"/>
      <c r="AEG7" s="686"/>
      <c r="AEH7" s="686"/>
      <c r="AEI7" s="686"/>
      <c r="AEJ7" s="686"/>
      <c r="AEK7" s="686"/>
      <c r="AEL7" s="686"/>
      <c r="AEM7" s="686"/>
      <c r="AEN7" s="686"/>
      <c r="AEO7" s="686"/>
      <c r="AEP7" s="686"/>
      <c r="AEQ7" s="686"/>
      <c r="AER7" s="686"/>
      <c r="AES7" s="686"/>
      <c r="AET7" s="686"/>
      <c r="AEU7" s="686"/>
      <c r="AEV7" s="686"/>
      <c r="AEW7" s="686"/>
      <c r="AEX7" s="686"/>
      <c r="AEY7" s="686"/>
      <c r="AEZ7" s="686"/>
      <c r="AFA7" s="686"/>
      <c r="AFB7" s="686"/>
      <c r="AFC7" s="686"/>
      <c r="AFD7" s="686"/>
      <c r="AFE7" s="686"/>
      <c r="AFF7" s="686"/>
      <c r="AFG7" s="686"/>
      <c r="AFH7" s="686"/>
      <c r="AFI7" s="686"/>
      <c r="AFJ7" s="686"/>
      <c r="AFK7" s="686"/>
      <c r="AFL7" s="686"/>
      <c r="AFM7" s="686"/>
      <c r="AFN7" s="686"/>
      <c r="AFO7" s="686"/>
      <c r="AFP7" s="686"/>
      <c r="AFQ7" s="686"/>
      <c r="AFR7" s="686"/>
      <c r="AFS7" s="686"/>
      <c r="AFT7" s="686"/>
      <c r="AFU7" s="686"/>
      <c r="AFV7" s="686"/>
      <c r="AFW7" s="686"/>
      <c r="AFX7" s="686"/>
      <c r="AFY7" s="686"/>
      <c r="AFZ7" s="686"/>
      <c r="AGA7" s="686"/>
      <c r="AGB7" s="686"/>
      <c r="AGC7" s="686"/>
      <c r="AGD7" s="686"/>
      <c r="AGE7" s="686"/>
      <c r="AGF7" s="686"/>
      <c r="AGG7" s="686"/>
      <c r="AGH7" s="686"/>
      <c r="AGI7" s="686"/>
      <c r="AGJ7" s="686"/>
      <c r="AGK7" s="686"/>
      <c r="AGL7" s="686"/>
      <c r="AGM7" s="686"/>
      <c r="AGN7" s="686"/>
      <c r="AGO7" s="686"/>
      <c r="AGP7" s="686"/>
      <c r="AGQ7" s="686"/>
      <c r="AGR7" s="686"/>
      <c r="AGS7" s="686"/>
      <c r="AGT7" s="686"/>
      <c r="AGU7" s="686"/>
      <c r="AGV7" s="686"/>
      <c r="AGW7" s="686"/>
      <c r="AGX7" s="686"/>
      <c r="AGY7" s="686"/>
      <c r="AGZ7" s="686"/>
      <c r="AHA7" s="686"/>
      <c r="AHB7" s="686"/>
      <c r="AHC7" s="686"/>
      <c r="AHD7" s="686"/>
      <c r="AHE7" s="686"/>
      <c r="AHF7" s="686"/>
      <c r="AHG7" s="686"/>
      <c r="AHH7" s="686"/>
      <c r="AHI7" s="686"/>
      <c r="AHJ7" s="686"/>
      <c r="AHK7" s="686"/>
      <c r="AHL7" s="686"/>
      <c r="AHM7" s="686"/>
      <c r="AHN7" s="686"/>
      <c r="AHO7" s="686"/>
      <c r="AHP7" s="686"/>
      <c r="AHQ7" s="686"/>
      <c r="AHR7" s="686"/>
      <c r="AHS7" s="686"/>
      <c r="AHT7" s="686"/>
      <c r="AHU7" s="686"/>
      <c r="AHV7" s="686"/>
      <c r="AHW7" s="686"/>
      <c r="AHX7" s="686"/>
      <c r="AHY7" s="686"/>
      <c r="AHZ7" s="686"/>
      <c r="AIA7" s="686"/>
      <c r="AIB7" s="686"/>
      <c r="AIC7" s="686"/>
      <c r="AID7" s="686"/>
      <c r="AIE7" s="686"/>
      <c r="AIF7" s="686"/>
      <c r="AIG7" s="686"/>
      <c r="AIH7" s="686"/>
      <c r="AII7" s="686"/>
      <c r="AIJ7" s="686"/>
      <c r="AIK7" s="686"/>
      <c r="AIL7" s="686"/>
      <c r="AIM7" s="686"/>
      <c r="AIN7" s="686"/>
      <c r="AIO7" s="686"/>
      <c r="AIP7" s="686"/>
      <c r="AIQ7" s="686"/>
      <c r="AIR7" s="686"/>
      <c r="AIS7" s="686"/>
      <c r="AIT7" s="686"/>
      <c r="AIU7" s="686"/>
      <c r="AIV7" s="686"/>
      <c r="AIW7" s="686"/>
      <c r="AIX7" s="686"/>
      <c r="AIY7" s="686"/>
      <c r="AIZ7" s="686"/>
      <c r="AJA7" s="686"/>
      <c r="AJB7" s="686"/>
      <c r="AJC7" s="686"/>
      <c r="AJD7" s="686"/>
      <c r="AJE7" s="686"/>
      <c r="AJF7" s="686"/>
      <c r="AJG7" s="686"/>
      <c r="AJH7" s="686"/>
      <c r="AJI7" s="686"/>
      <c r="AJJ7" s="686"/>
      <c r="AJK7" s="686"/>
      <c r="AJL7" s="686"/>
      <c r="AJM7" s="686"/>
      <c r="AJN7" s="686"/>
      <c r="AJO7" s="686"/>
      <c r="AJP7" s="686"/>
      <c r="AJQ7" s="686"/>
      <c r="AJR7" s="686"/>
      <c r="AJS7" s="686"/>
      <c r="AJT7" s="686"/>
      <c r="AJU7" s="686"/>
      <c r="AJV7" s="686"/>
      <c r="AJW7" s="686"/>
      <c r="AJX7" s="686"/>
      <c r="AJY7" s="686"/>
      <c r="AJZ7" s="686"/>
      <c r="AKA7" s="686"/>
      <c r="AKB7" s="686"/>
      <c r="AKC7" s="686"/>
      <c r="AKD7" s="686"/>
      <c r="AKE7" s="686"/>
      <c r="AKF7" s="686"/>
      <c r="AKG7" s="686"/>
      <c r="AKH7" s="686"/>
      <c r="AKI7" s="686"/>
      <c r="AKJ7" s="686"/>
      <c r="AKK7" s="686"/>
      <c r="AKL7" s="686"/>
      <c r="AKM7" s="686"/>
      <c r="AKN7" s="686"/>
      <c r="AKO7" s="686"/>
      <c r="AKP7" s="686"/>
      <c r="AKQ7" s="686"/>
      <c r="AKR7" s="686"/>
      <c r="AKS7" s="686"/>
      <c r="AKT7" s="686"/>
      <c r="AKU7" s="686"/>
      <c r="AKV7" s="686"/>
      <c r="AKW7" s="686"/>
      <c r="AKX7" s="686"/>
      <c r="AKY7" s="686"/>
      <c r="AKZ7" s="686"/>
      <c r="ALA7" s="686"/>
      <c r="ALB7" s="686"/>
      <c r="ALC7" s="686"/>
      <c r="ALD7" s="686"/>
      <c r="ALE7" s="686"/>
      <c r="ALF7" s="686"/>
      <c r="ALG7" s="686"/>
      <c r="ALH7" s="686"/>
      <c r="ALI7" s="686"/>
      <c r="ALJ7" s="686"/>
      <c r="ALK7" s="686"/>
      <c r="ALL7" s="686"/>
      <c r="ALM7" s="686"/>
      <c r="ALN7" s="686"/>
      <c r="ALO7" s="686"/>
      <c r="ALP7" s="686"/>
      <c r="ALQ7" s="686"/>
      <c r="ALR7" s="686"/>
      <c r="ALS7" s="686"/>
      <c r="ALT7" s="686"/>
      <c r="ALU7" s="686"/>
      <c r="ALV7" s="686"/>
      <c r="ALW7" s="686"/>
      <c r="ALX7" s="686"/>
      <c r="ALY7" s="686"/>
      <c r="ALZ7" s="686"/>
      <c r="AMA7" s="686"/>
      <c r="AMB7" s="686"/>
      <c r="AMC7" s="686"/>
      <c r="AMD7" s="686"/>
      <c r="AME7" s="686"/>
      <c r="AMF7" s="686"/>
      <c r="AMG7" s="686"/>
      <c r="AMH7" s="686"/>
      <c r="AMI7" s="686"/>
      <c r="AMJ7" s="686"/>
      <c r="AMK7" s="686"/>
      <c r="AML7" s="686"/>
      <c r="AMM7" s="686"/>
      <c r="AMN7" s="686"/>
      <c r="AMO7" s="686"/>
      <c r="AMP7" s="686"/>
      <c r="AMQ7" s="686"/>
      <c r="AMR7" s="686"/>
      <c r="AMS7" s="686"/>
      <c r="AMT7" s="686"/>
      <c r="AMU7" s="686"/>
      <c r="AMV7" s="686"/>
      <c r="AMW7" s="686"/>
      <c r="AMX7" s="686"/>
      <c r="AMY7" s="686"/>
      <c r="AMZ7" s="686"/>
      <c r="ANA7" s="686"/>
      <c r="ANB7" s="686"/>
      <c r="ANC7" s="686"/>
      <c r="AND7" s="686"/>
      <c r="ANE7" s="686"/>
      <c r="ANF7" s="686"/>
      <c r="ANG7" s="686"/>
      <c r="ANH7" s="686"/>
      <c r="ANI7" s="686"/>
      <c r="ANJ7" s="686"/>
      <c r="ANK7" s="686"/>
      <c r="ANL7" s="686"/>
      <c r="ANM7" s="686"/>
      <c r="ANN7" s="686"/>
      <c r="ANO7" s="686"/>
      <c r="ANP7" s="686"/>
      <c r="ANQ7" s="686"/>
      <c r="ANR7" s="686"/>
      <c r="ANS7" s="686"/>
      <c r="ANT7" s="686"/>
      <c r="ANU7" s="686"/>
      <c r="ANV7" s="686"/>
      <c r="ANW7" s="686"/>
      <c r="ANX7" s="686"/>
      <c r="ANY7" s="686"/>
      <c r="ANZ7" s="686"/>
      <c r="AOA7" s="686"/>
      <c r="AOB7" s="686"/>
      <c r="AOC7" s="686"/>
      <c r="AOD7" s="686"/>
      <c r="AOE7" s="686"/>
      <c r="AOF7" s="686"/>
      <c r="AOG7" s="686"/>
      <c r="AOH7" s="686"/>
      <c r="AOI7" s="686"/>
      <c r="AOJ7" s="686"/>
      <c r="AOK7" s="686"/>
      <c r="AOL7" s="686"/>
      <c r="AOM7" s="686"/>
      <c r="AON7" s="686"/>
      <c r="AOO7" s="686"/>
      <c r="AOP7" s="686"/>
      <c r="AOQ7" s="686"/>
      <c r="AOR7" s="686"/>
      <c r="AOS7" s="686"/>
      <c r="AOT7" s="686"/>
      <c r="AOU7" s="686"/>
      <c r="AOV7" s="686"/>
      <c r="AOW7" s="686"/>
      <c r="AOX7" s="686"/>
      <c r="AOY7" s="686"/>
      <c r="AOZ7" s="686"/>
      <c r="APA7" s="686"/>
      <c r="APB7" s="686"/>
      <c r="APC7" s="686"/>
      <c r="APD7" s="686"/>
      <c r="APE7" s="686"/>
      <c r="APF7" s="686"/>
      <c r="APG7" s="686"/>
      <c r="APH7" s="686"/>
      <c r="API7" s="686"/>
      <c r="APJ7" s="686"/>
      <c r="APK7" s="686"/>
      <c r="APL7" s="686"/>
      <c r="APM7" s="686"/>
      <c r="APN7" s="686"/>
      <c r="APO7" s="686"/>
      <c r="APP7" s="686"/>
      <c r="APQ7" s="686"/>
      <c r="APR7" s="686"/>
      <c r="APS7" s="686"/>
      <c r="APT7" s="686"/>
      <c r="APU7" s="686"/>
      <c r="APV7" s="686"/>
      <c r="APW7" s="686"/>
      <c r="APX7" s="686"/>
      <c r="APY7" s="686"/>
      <c r="APZ7" s="686"/>
      <c r="AQA7" s="686"/>
      <c r="AQB7" s="686"/>
      <c r="AQC7" s="686"/>
      <c r="AQD7" s="686"/>
      <c r="AQE7" s="686"/>
      <c r="AQF7" s="686"/>
      <c r="AQG7" s="686"/>
      <c r="AQH7" s="686"/>
      <c r="AQI7" s="686"/>
      <c r="AQJ7" s="686"/>
      <c r="AQK7" s="686"/>
      <c r="AQL7" s="686"/>
      <c r="AQM7" s="686"/>
      <c r="AQN7" s="686"/>
      <c r="AQO7" s="686"/>
      <c r="AQP7" s="686"/>
      <c r="AQQ7" s="686"/>
      <c r="AQR7" s="686"/>
      <c r="AQS7" s="686"/>
      <c r="AQT7" s="686"/>
      <c r="AQU7" s="686"/>
      <c r="AQV7" s="686"/>
      <c r="AQW7" s="686"/>
      <c r="AQX7" s="686"/>
      <c r="AQY7" s="686"/>
      <c r="AQZ7" s="686"/>
      <c r="ARA7" s="686"/>
      <c r="ARB7" s="686"/>
      <c r="ARC7" s="686"/>
      <c r="ARD7" s="686"/>
      <c r="ARE7" s="686"/>
      <c r="ARF7" s="686"/>
      <c r="ARG7" s="686"/>
      <c r="ARH7" s="686"/>
      <c r="ARI7" s="686"/>
      <c r="ARJ7" s="686"/>
      <c r="ARK7" s="686"/>
      <c r="ARL7" s="686"/>
      <c r="ARM7" s="686"/>
      <c r="ARN7" s="686"/>
      <c r="ARO7" s="686"/>
      <c r="ARP7" s="686"/>
      <c r="ARQ7" s="686"/>
      <c r="ARR7" s="686"/>
      <c r="ARS7" s="686"/>
      <c r="ART7" s="686"/>
      <c r="ARU7" s="686"/>
      <c r="ARV7" s="686"/>
      <c r="ARW7" s="686"/>
      <c r="ARX7" s="686"/>
      <c r="ARY7" s="686"/>
      <c r="ARZ7" s="686"/>
      <c r="ASA7" s="686"/>
      <c r="ASB7" s="686"/>
      <c r="ASC7" s="686"/>
      <c r="ASD7" s="686"/>
      <c r="ASE7" s="686"/>
      <c r="ASF7" s="686"/>
      <c r="ASG7" s="686"/>
      <c r="ASH7" s="686"/>
      <c r="ASI7" s="686"/>
      <c r="ASJ7" s="686"/>
      <c r="ASK7" s="686"/>
      <c r="ASL7" s="686"/>
      <c r="ASM7" s="686"/>
      <c r="ASN7" s="686"/>
      <c r="ASO7" s="686"/>
      <c r="ASP7" s="686"/>
      <c r="ASQ7" s="686"/>
      <c r="ASR7" s="686"/>
      <c r="ASS7" s="686"/>
      <c r="AST7" s="686"/>
      <c r="ASU7" s="686"/>
      <c r="ASV7" s="686"/>
      <c r="ASW7" s="686"/>
      <c r="ASX7" s="686"/>
      <c r="ASY7" s="686"/>
      <c r="ASZ7" s="686"/>
      <c r="ATA7" s="686"/>
      <c r="ATB7" s="686"/>
      <c r="ATC7" s="686"/>
      <c r="ATD7" s="686"/>
      <c r="ATE7" s="686"/>
      <c r="ATF7" s="686"/>
      <c r="ATG7" s="686"/>
      <c r="ATH7" s="686"/>
      <c r="ATI7" s="686"/>
      <c r="ATJ7" s="686"/>
      <c r="ATK7" s="686"/>
      <c r="ATL7" s="686"/>
      <c r="ATM7" s="686"/>
      <c r="ATN7" s="686"/>
      <c r="ATO7" s="686"/>
      <c r="ATP7" s="686"/>
      <c r="ATQ7" s="686"/>
      <c r="ATR7" s="686"/>
      <c r="ATS7" s="686"/>
      <c r="ATT7" s="686"/>
      <c r="ATU7" s="686"/>
      <c r="ATV7" s="686"/>
      <c r="ATW7" s="686"/>
      <c r="ATX7" s="686"/>
      <c r="ATY7" s="686"/>
      <c r="ATZ7" s="686"/>
      <c r="AUA7" s="686"/>
      <c r="AUB7" s="686"/>
      <c r="AUC7" s="686"/>
      <c r="AUD7" s="686"/>
      <c r="AUE7" s="686"/>
      <c r="AUF7" s="686"/>
      <c r="AUG7" s="686"/>
      <c r="AUH7" s="686"/>
      <c r="AUI7" s="686"/>
      <c r="AUJ7" s="686"/>
      <c r="AUK7" s="686"/>
      <c r="AUL7" s="686"/>
      <c r="AUM7" s="686"/>
      <c r="AUN7" s="686"/>
      <c r="AUO7" s="686"/>
      <c r="AUP7" s="686"/>
      <c r="AUQ7" s="686"/>
      <c r="AUR7" s="686"/>
      <c r="AUS7" s="686"/>
      <c r="AUT7" s="686"/>
      <c r="AUU7" s="686"/>
      <c r="AUV7" s="686"/>
      <c r="AUW7" s="686"/>
      <c r="AUX7" s="686"/>
      <c r="AUY7" s="686"/>
      <c r="AUZ7" s="686"/>
      <c r="AVA7" s="686"/>
      <c r="AVB7" s="686"/>
      <c r="AVC7" s="686"/>
      <c r="AVD7" s="686"/>
      <c r="AVE7" s="686"/>
      <c r="AVF7" s="686"/>
      <c r="AVG7" s="686"/>
      <c r="AVH7" s="686"/>
      <c r="AVI7" s="686"/>
      <c r="AVJ7" s="686"/>
      <c r="AVK7" s="686"/>
      <c r="AVL7" s="686"/>
      <c r="AVM7" s="686"/>
      <c r="AVN7" s="686"/>
      <c r="AVO7" s="686"/>
      <c r="AVP7" s="686"/>
      <c r="AVQ7" s="686"/>
      <c r="AVR7" s="686"/>
      <c r="AVS7" s="686"/>
      <c r="AVT7" s="686"/>
      <c r="AVU7" s="686"/>
      <c r="AVV7" s="686"/>
      <c r="AVW7" s="686"/>
      <c r="AVX7" s="686"/>
      <c r="AVY7" s="686"/>
      <c r="AVZ7" s="686"/>
      <c r="AWA7" s="686"/>
      <c r="AWB7" s="686"/>
      <c r="AWC7" s="686"/>
      <c r="AWD7" s="686"/>
      <c r="AWE7" s="686"/>
      <c r="AWF7" s="686"/>
      <c r="AWG7" s="686"/>
      <c r="AWH7" s="686"/>
      <c r="AWI7" s="686"/>
      <c r="AWJ7" s="686"/>
      <c r="AWK7" s="686"/>
      <c r="AWL7" s="686"/>
      <c r="AWM7" s="686"/>
      <c r="AWN7" s="686"/>
      <c r="AWO7" s="686"/>
      <c r="AWP7" s="686"/>
      <c r="AWQ7" s="686"/>
      <c r="AWR7" s="686"/>
      <c r="AWS7" s="686"/>
      <c r="AWT7" s="686"/>
      <c r="AWU7" s="686"/>
      <c r="AWV7" s="686"/>
      <c r="AWW7" s="686"/>
      <c r="AWX7" s="686"/>
      <c r="AWY7" s="686"/>
      <c r="AWZ7" s="686"/>
      <c r="AXA7" s="686"/>
      <c r="AXB7" s="686"/>
      <c r="AXC7" s="686"/>
      <c r="AXD7" s="686"/>
      <c r="AXE7" s="686"/>
      <c r="AXF7" s="686"/>
      <c r="AXG7" s="686"/>
      <c r="AXH7" s="686"/>
      <c r="AXI7" s="686"/>
      <c r="AXJ7" s="686"/>
      <c r="AXK7" s="686"/>
      <c r="AXL7" s="686"/>
      <c r="AXM7" s="686"/>
      <c r="AXN7" s="686"/>
      <c r="AXO7" s="686"/>
      <c r="AXP7" s="686"/>
      <c r="AXQ7" s="686"/>
      <c r="AXR7" s="686"/>
      <c r="AXS7" s="686"/>
      <c r="AXT7" s="686"/>
      <c r="AXU7" s="686"/>
      <c r="AXV7" s="686"/>
      <c r="AXW7" s="686"/>
      <c r="AXX7" s="686"/>
      <c r="AXY7" s="686"/>
      <c r="AXZ7" s="686"/>
      <c r="AYA7" s="686"/>
      <c r="AYB7" s="686"/>
      <c r="AYC7" s="686"/>
      <c r="AYD7" s="686"/>
      <c r="AYE7" s="686"/>
      <c r="AYF7" s="686"/>
      <c r="AYG7" s="686"/>
      <c r="AYH7" s="686"/>
      <c r="AYI7" s="686"/>
      <c r="AYJ7" s="686"/>
      <c r="AYK7" s="686"/>
      <c r="AYL7" s="686"/>
      <c r="AYM7" s="686"/>
      <c r="AYN7" s="686"/>
      <c r="AYO7" s="686"/>
      <c r="AYP7" s="686"/>
      <c r="AYQ7" s="686"/>
      <c r="AYR7" s="686"/>
      <c r="AYS7" s="686"/>
      <c r="AYT7" s="686"/>
      <c r="AYU7" s="686"/>
      <c r="AYV7" s="686"/>
      <c r="AYW7" s="686"/>
      <c r="AYX7" s="686"/>
      <c r="AYY7" s="686"/>
      <c r="AYZ7" s="686"/>
      <c r="AZA7" s="686"/>
      <c r="AZB7" s="686"/>
      <c r="AZC7" s="686"/>
      <c r="AZD7" s="686"/>
      <c r="AZE7" s="686"/>
      <c r="AZF7" s="686"/>
      <c r="AZG7" s="686"/>
      <c r="AZH7" s="686"/>
      <c r="AZI7" s="686"/>
      <c r="AZJ7" s="686"/>
      <c r="AZK7" s="686"/>
      <c r="AZL7" s="686"/>
      <c r="AZM7" s="686"/>
      <c r="AZN7" s="686"/>
      <c r="AZO7" s="686"/>
      <c r="AZP7" s="686"/>
      <c r="AZQ7" s="686"/>
      <c r="AZR7" s="686"/>
      <c r="AZS7" s="686"/>
      <c r="AZT7" s="686"/>
      <c r="AZU7" s="686"/>
      <c r="AZV7" s="686"/>
      <c r="AZW7" s="686"/>
      <c r="AZX7" s="686"/>
      <c r="AZY7" s="686"/>
      <c r="AZZ7" s="686"/>
      <c r="BAA7" s="686"/>
      <c r="BAB7" s="686"/>
      <c r="BAC7" s="686"/>
      <c r="BAD7" s="686"/>
      <c r="BAE7" s="686"/>
      <c r="BAF7" s="686"/>
      <c r="BAG7" s="686"/>
      <c r="BAH7" s="686"/>
      <c r="BAI7" s="686"/>
      <c r="BAJ7" s="686"/>
      <c r="BAK7" s="686"/>
      <c r="BAL7" s="686"/>
      <c r="BAM7" s="686"/>
      <c r="BAN7" s="686"/>
      <c r="BAO7" s="686"/>
      <c r="BAP7" s="686"/>
      <c r="BAQ7" s="686"/>
      <c r="BAR7" s="686"/>
      <c r="BAS7" s="686"/>
      <c r="BAT7" s="686"/>
      <c r="BAU7" s="686"/>
      <c r="BAV7" s="686"/>
      <c r="BAW7" s="686"/>
      <c r="BAX7" s="686"/>
      <c r="BAY7" s="686"/>
      <c r="BAZ7" s="686"/>
      <c r="BBA7" s="686"/>
      <c r="BBB7" s="686"/>
      <c r="BBC7" s="686"/>
      <c r="BBD7" s="686"/>
      <c r="BBE7" s="686"/>
      <c r="BBF7" s="686"/>
      <c r="BBG7" s="686"/>
      <c r="BBH7" s="686"/>
      <c r="BBI7" s="686"/>
      <c r="BBJ7" s="686"/>
      <c r="BBK7" s="686"/>
      <c r="BBL7" s="686"/>
      <c r="BBM7" s="686"/>
      <c r="BBN7" s="686"/>
      <c r="BBO7" s="686"/>
      <c r="BBP7" s="686"/>
      <c r="BBQ7" s="686"/>
      <c r="BBR7" s="686"/>
      <c r="BBS7" s="686"/>
      <c r="BBT7" s="686"/>
      <c r="BBU7" s="686"/>
      <c r="BBV7" s="686"/>
      <c r="BBW7" s="686"/>
      <c r="BBX7" s="686"/>
      <c r="BBY7" s="686"/>
      <c r="BBZ7" s="686"/>
      <c r="BCA7" s="686"/>
      <c r="BCB7" s="686"/>
      <c r="BCC7" s="686"/>
      <c r="BCD7" s="686"/>
      <c r="BCE7" s="686"/>
      <c r="BCF7" s="686"/>
      <c r="BCG7" s="686"/>
      <c r="BCH7" s="686"/>
      <c r="BCI7" s="686"/>
      <c r="BCJ7" s="686"/>
      <c r="BCK7" s="686"/>
      <c r="BCL7" s="686"/>
      <c r="BCM7" s="686"/>
      <c r="BCN7" s="686"/>
      <c r="BCO7" s="686"/>
      <c r="BCP7" s="686"/>
      <c r="BCQ7" s="686"/>
      <c r="BCR7" s="686"/>
      <c r="BCS7" s="686"/>
      <c r="BCT7" s="686"/>
      <c r="BCU7" s="686"/>
      <c r="BCV7" s="686"/>
      <c r="BCW7" s="686"/>
      <c r="BCX7" s="686"/>
      <c r="BCY7" s="686"/>
      <c r="BCZ7" s="686"/>
      <c r="BDA7" s="686"/>
      <c r="BDB7" s="686"/>
      <c r="BDC7" s="686"/>
      <c r="BDD7" s="686"/>
      <c r="BDE7" s="686"/>
      <c r="BDF7" s="686"/>
      <c r="BDG7" s="686"/>
      <c r="BDH7" s="686"/>
      <c r="BDI7" s="686"/>
      <c r="BDJ7" s="686"/>
      <c r="BDK7" s="686"/>
      <c r="BDL7" s="686"/>
      <c r="BDM7" s="686"/>
      <c r="BDN7" s="686"/>
      <c r="BDO7" s="686"/>
      <c r="BDP7" s="686"/>
      <c r="BDQ7" s="686"/>
      <c r="BDR7" s="686"/>
      <c r="BDS7" s="686"/>
      <c r="BDT7" s="686"/>
      <c r="BDU7" s="686"/>
      <c r="BDV7" s="686"/>
      <c r="BDW7" s="686"/>
      <c r="BDX7" s="686"/>
      <c r="BDY7" s="686"/>
      <c r="BDZ7" s="686"/>
      <c r="BEA7" s="686"/>
      <c r="BEB7" s="686"/>
      <c r="BEC7" s="686"/>
      <c r="BED7" s="686"/>
      <c r="BEE7" s="686"/>
      <c r="BEF7" s="686"/>
      <c r="BEG7" s="686"/>
      <c r="BEH7" s="686"/>
      <c r="BEI7" s="686"/>
      <c r="BEJ7" s="686"/>
      <c r="BEK7" s="686"/>
      <c r="BEL7" s="686"/>
      <c r="BEM7" s="686"/>
      <c r="BEN7" s="686"/>
      <c r="BEO7" s="686"/>
      <c r="BEP7" s="686"/>
      <c r="BEQ7" s="686"/>
      <c r="BER7" s="686"/>
      <c r="BES7" s="686"/>
      <c r="BET7" s="686"/>
      <c r="BEU7" s="686"/>
      <c r="BEV7" s="686"/>
      <c r="BEW7" s="686"/>
      <c r="BEX7" s="686"/>
      <c r="BEY7" s="686"/>
      <c r="BEZ7" s="686"/>
      <c r="BFA7" s="686"/>
      <c r="BFB7" s="686"/>
      <c r="BFC7" s="686"/>
      <c r="BFD7" s="686"/>
      <c r="BFE7" s="686"/>
      <c r="BFF7" s="686"/>
      <c r="BFG7" s="686"/>
      <c r="BFH7" s="686"/>
      <c r="BFI7" s="686"/>
      <c r="BFJ7" s="686"/>
      <c r="BFK7" s="686"/>
      <c r="BFL7" s="686"/>
      <c r="BFM7" s="686"/>
      <c r="BFN7" s="686"/>
      <c r="BFO7" s="686"/>
      <c r="BFP7" s="686"/>
      <c r="BFQ7" s="686"/>
      <c r="BFR7" s="686"/>
      <c r="BFS7" s="686"/>
      <c r="BFT7" s="686"/>
      <c r="BFU7" s="686"/>
      <c r="BFV7" s="686"/>
      <c r="BFW7" s="686"/>
      <c r="BFX7" s="686"/>
      <c r="BFY7" s="686"/>
      <c r="BFZ7" s="686"/>
      <c r="BGA7" s="686"/>
      <c r="BGB7" s="686"/>
      <c r="BGC7" s="686"/>
      <c r="BGD7" s="686"/>
      <c r="BGE7" s="686"/>
      <c r="BGF7" s="686"/>
      <c r="BGG7" s="686"/>
      <c r="BGH7" s="686"/>
      <c r="BGI7" s="686"/>
      <c r="BGJ7" s="686"/>
      <c r="BGK7" s="686"/>
      <c r="BGL7" s="686"/>
      <c r="BGM7" s="686"/>
      <c r="BGN7" s="686"/>
      <c r="BGO7" s="686"/>
      <c r="BGP7" s="686"/>
      <c r="BGQ7" s="686"/>
      <c r="BGR7" s="686"/>
      <c r="BGS7" s="686"/>
      <c r="BGT7" s="686"/>
      <c r="BGU7" s="686"/>
      <c r="BGV7" s="686"/>
      <c r="BGW7" s="686"/>
      <c r="BGX7" s="686"/>
      <c r="BGY7" s="686"/>
      <c r="BGZ7" s="686"/>
      <c r="BHA7" s="686"/>
      <c r="BHB7" s="686"/>
      <c r="BHC7" s="686"/>
      <c r="BHD7" s="686"/>
      <c r="BHE7" s="686"/>
      <c r="BHF7" s="686"/>
      <c r="BHG7" s="686"/>
      <c r="BHH7" s="686"/>
      <c r="BHI7" s="686"/>
      <c r="BHJ7" s="686"/>
      <c r="BHK7" s="686"/>
      <c r="BHL7" s="686"/>
      <c r="BHM7" s="686"/>
      <c r="BHN7" s="686"/>
      <c r="BHO7" s="686"/>
      <c r="BHP7" s="686"/>
      <c r="BHQ7" s="686"/>
      <c r="BHR7" s="686"/>
      <c r="BHS7" s="686"/>
      <c r="BHT7" s="686"/>
      <c r="BHU7" s="686"/>
      <c r="BHV7" s="686"/>
      <c r="BHW7" s="686"/>
      <c r="BHX7" s="686"/>
      <c r="BHY7" s="686"/>
      <c r="BHZ7" s="686"/>
      <c r="BIA7" s="686"/>
      <c r="BIB7" s="686"/>
      <c r="BIC7" s="686"/>
      <c r="BID7" s="686"/>
      <c r="BIE7" s="686"/>
      <c r="BIF7" s="686"/>
      <c r="BIG7" s="686"/>
      <c r="BIH7" s="686"/>
      <c r="BII7" s="686"/>
      <c r="BIJ7" s="686"/>
      <c r="BIK7" s="686"/>
      <c r="BIL7" s="686"/>
      <c r="BIM7" s="686"/>
      <c r="BIN7" s="686"/>
      <c r="BIO7" s="686"/>
      <c r="BIP7" s="686"/>
      <c r="BIQ7" s="686"/>
      <c r="BIR7" s="686"/>
      <c r="BIS7" s="686"/>
      <c r="BIT7" s="686"/>
      <c r="BIU7" s="686"/>
      <c r="BIV7" s="686"/>
      <c r="BIW7" s="686"/>
      <c r="BIX7" s="686"/>
      <c r="BIY7" s="686"/>
      <c r="BIZ7" s="686"/>
      <c r="BJA7" s="686"/>
      <c r="BJB7" s="686"/>
      <c r="BJC7" s="686"/>
      <c r="BJD7" s="686"/>
      <c r="BJE7" s="686"/>
      <c r="BJF7" s="686"/>
      <c r="BJG7" s="686"/>
      <c r="BJH7" s="686"/>
      <c r="BJI7" s="686"/>
      <c r="BJJ7" s="686"/>
      <c r="BJK7" s="686"/>
      <c r="BJL7" s="686"/>
      <c r="BJM7" s="686"/>
      <c r="BJN7" s="686"/>
      <c r="BJO7" s="686"/>
      <c r="BJP7" s="686"/>
      <c r="BJQ7" s="686"/>
      <c r="BJR7" s="686"/>
      <c r="BJS7" s="686"/>
      <c r="BJT7" s="686"/>
      <c r="BJU7" s="686"/>
      <c r="BJV7" s="686"/>
      <c r="BJW7" s="686"/>
      <c r="BJX7" s="686"/>
      <c r="BJY7" s="686"/>
      <c r="BJZ7" s="686"/>
      <c r="BKA7" s="686"/>
      <c r="BKB7" s="686"/>
      <c r="BKC7" s="686"/>
      <c r="BKD7" s="686"/>
      <c r="BKE7" s="686"/>
      <c r="BKF7" s="686"/>
      <c r="BKG7" s="686"/>
      <c r="BKH7" s="686"/>
      <c r="BKI7" s="686"/>
      <c r="BKJ7" s="686"/>
      <c r="BKK7" s="686"/>
      <c r="BKL7" s="686"/>
      <c r="BKM7" s="686"/>
      <c r="BKN7" s="686"/>
      <c r="BKO7" s="686"/>
      <c r="BKP7" s="686"/>
      <c r="BKQ7" s="686"/>
      <c r="BKR7" s="686"/>
      <c r="BKS7" s="686"/>
      <c r="BKT7" s="686"/>
      <c r="BKU7" s="686"/>
      <c r="BKV7" s="686"/>
      <c r="BKW7" s="686"/>
      <c r="BKX7" s="686"/>
      <c r="BKY7" s="686"/>
      <c r="BKZ7" s="686"/>
      <c r="BLA7" s="686"/>
      <c r="BLB7" s="686"/>
      <c r="BLC7" s="686"/>
      <c r="BLD7" s="686"/>
      <c r="BLE7" s="686"/>
      <c r="BLF7" s="686"/>
      <c r="BLG7" s="686"/>
      <c r="BLH7" s="686"/>
      <c r="BLI7" s="686"/>
      <c r="BLJ7" s="686"/>
      <c r="BLK7" s="686"/>
      <c r="BLL7" s="686"/>
      <c r="BLM7" s="686"/>
      <c r="BLN7" s="686"/>
      <c r="BLO7" s="686"/>
      <c r="BLP7" s="686"/>
      <c r="BLQ7" s="686"/>
      <c r="BLR7" s="686"/>
      <c r="BLS7" s="686"/>
      <c r="BLT7" s="686"/>
      <c r="BLU7" s="686"/>
      <c r="BLV7" s="686"/>
      <c r="BLW7" s="686"/>
      <c r="BLX7" s="686"/>
      <c r="BLY7" s="686"/>
      <c r="BLZ7" s="686"/>
      <c r="BMA7" s="686"/>
      <c r="BMB7" s="686"/>
      <c r="BMC7" s="686"/>
      <c r="BMD7" s="686"/>
      <c r="BME7" s="686"/>
      <c r="BMF7" s="686"/>
      <c r="BMG7" s="686"/>
      <c r="BMH7" s="686"/>
      <c r="BMI7" s="686"/>
      <c r="BMJ7" s="686"/>
      <c r="BMK7" s="686"/>
      <c r="BML7" s="686"/>
      <c r="BMM7" s="686"/>
      <c r="BMN7" s="686"/>
      <c r="BMO7" s="686"/>
      <c r="BMP7" s="686"/>
      <c r="BMQ7" s="686"/>
      <c r="BMR7" s="686"/>
      <c r="BMS7" s="686"/>
      <c r="BMT7" s="686"/>
      <c r="BMU7" s="686"/>
      <c r="BMV7" s="686"/>
      <c r="BMW7" s="686"/>
      <c r="BMX7" s="686"/>
      <c r="BMY7" s="686"/>
      <c r="BMZ7" s="686"/>
      <c r="BNA7" s="686"/>
      <c r="BNB7" s="686"/>
      <c r="BNC7" s="686"/>
      <c r="BND7" s="686"/>
      <c r="BNE7" s="686"/>
      <c r="BNF7" s="686"/>
      <c r="BNG7" s="686"/>
      <c r="BNH7" s="686"/>
      <c r="BNI7" s="686"/>
      <c r="BNJ7" s="686"/>
      <c r="BNK7" s="686"/>
      <c r="BNL7" s="686"/>
      <c r="BNM7" s="686"/>
      <c r="BNN7" s="686"/>
      <c r="BNO7" s="686"/>
      <c r="BNP7" s="686"/>
      <c r="BNQ7" s="686"/>
      <c r="BNR7" s="686"/>
      <c r="BNS7" s="686"/>
      <c r="BNT7" s="686"/>
      <c r="BNU7" s="686"/>
      <c r="BNV7" s="686"/>
      <c r="BNW7" s="686"/>
      <c r="BNX7" s="686"/>
      <c r="BNY7" s="686"/>
      <c r="BNZ7" s="686"/>
      <c r="BOA7" s="686"/>
      <c r="BOB7" s="686"/>
      <c r="BOC7" s="686"/>
      <c r="BOD7" s="686"/>
      <c r="BOE7" s="686"/>
      <c r="BOF7" s="686"/>
      <c r="BOG7" s="686"/>
      <c r="BOH7" s="686"/>
      <c r="BOI7" s="686"/>
      <c r="BOJ7" s="686"/>
      <c r="BOK7" s="686"/>
      <c r="BOL7" s="686"/>
      <c r="BOM7" s="686"/>
      <c r="BON7" s="686"/>
      <c r="BOO7" s="686"/>
      <c r="BOP7" s="686"/>
      <c r="BOQ7" s="686"/>
      <c r="BOR7" s="686"/>
      <c r="BOS7" s="686"/>
      <c r="BOT7" s="686"/>
      <c r="BOU7" s="686"/>
      <c r="BOV7" s="686"/>
      <c r="BOW7" s="686"/>
      <c r="BOX7" s="686"/>
      <c r="BOY7" s="686"/>
      <c r="BOZ7" s="686"/>
      <c r="BPA7" s="686"/>
      <c r="BPB7" s="686"/>
      <c r="BPC7" s="686"/>
      <c r="BPD7" s="686"/>
      <c r="BPE7" s="686"/>
      <c r="BPF7" s="686"/>
      <c r="BPG7" s="686"/>
      <c r="BPH7" s="686"/>
      <c r="BPI7" s="686"/>
      <c r="BPJ7" s="686"/>
      <c r="BPK7" s="686"/>
      <c r="BPL7" s="686"/>
      <c r="BPM7" s="686"/>
      <c r="BPN7" s="686"/>
      <c r="BPO7" s="686"/>
      <c r="BPP7" s="686"/>
      <c r="BPQ7" s="686"/>
      <c r="BPR7" s="686"/>
      <c r="BPS7" s="686"/>
      <c r="BPT7" s="686"/>
      <c r="BPU7" s="686"/>
      <c r="BPV7" s="686"/>
      <c r="BPW7" s="686"/>
      <c r="BPX7" s="686"/>
      <c r="BPY7" s="686"/>
      <c r="BPZ7" s="686"/>
      <c r="BQA7" s="686"/>
      <c r="BQB7" s="686"/>
      <c r="BQC7" s="686"/>
      <c r="BQD7" s="686"/>
      <c r="BQE7" s="686"/>
      <c r="BQF7" s="686"/>
      <c r="BQG7" s="686"/>
      <c r="BQH7" s="686"/>
      <c r="BQI7" s="686"/>
      <c r="BQJ7" s="686"/>
      <c r="BQK7" s="686"/>
      <c r="BQL7" s="686"/>
      <c r="BQM7" s="686"/>
      <c r="BQN7" s="686"/>
      <c r="BQO7" s="686"/>
      <c r="BQP7" s="686"/>
      <c r="BQQ7" s="686"/>
      <c r="BQR7" s="686"/>
      <c r="BQS7" s="686"/>
      <c r="BQT7" s="686"/>
      <c r="BQU7" s="686"/>
      <c r="BQV7" s="686"/>
      <c r="BQW7" s="686"/>
      <c r="BQX7" s="686"/>
      <c r="BQY7" s="686"/>
      <c r="BQZ7" s="686"/>
      <c r="BRA7" s="686"/>
      <c r="BRB7" s="686"/>
      <c r="BRC7" s="686"/>
      <c r="BRD7" s="686"/>
      <c r="BRE7" s="686"/>
      <c r="BRF7" s="686"/>
      <c r="BRG7" s="686"/>
      <c r="BRH7" s="686"/>
      <c r="BRI7" s="686"/>
      <c r="BRJ7" s="686"/>
      <c r="BRK7" s="686"/>
      <c r="BRL7" s="686"/>
      <c r="BRM7" s="686"/>
      <c r="BRN7" s="686"/>
      <c r="BRO7" s="686"/>
      <c r="BRP7" s="686"/>
      <c r="BRQ7" s="686"/>
      <c r="BRR7" s="686"/>
      <c r="BRS7" s="686"/>
      <c r="BRT7" s="686"/>
      <c r="BRU7" s="686"/>
      <c r="BRV7" s="686"/>
      <c r="BRW7" s="686"/>
      <c r="BRX7" s="686"/>
      <c r="BRY7" s="686"/>
      <c r="BRZ7" s="686"/>
      <c r="BSA7" s="686"/>
      <c r="BSB7" s="686"/>
      <c r="BSC7" s="686"/>
      <c r="BSD7" s="686"/>
      <c r="BSE7" s="686"/>
      <c r="BSF7" s="686"/>
      <c r="BSG7" s="686"/>
      <c r="BSH7" s="686"/>
      <c r="BSI7" s="686"/>
      <c r="BSJ7" s="686"/>
      <c r="BSK7" s="686"/>
      <c r="BSL7" s="686"/>
      <c r="BSM7" s="686"/>
      <c r="BSN7" s="686"/>
      <c r="BSO7" s="686"/>
      <c r="BSP7" s="686"/>
      <c r="BSQ7" s="686"/>
      <c r="BSR7" s="686"/>
      <c r="BSS7" s="686"/>
      <c r="BST7" s="686"/>
      <c r="BSU7" s="686"/>
      <c r="BSV7" s="686"/>
      <c r="BSW7" s="686"/>
      <c r="BSX7" s="686"/>
      <c r="BSY7" s="686"/>
      <c r="BSZ7" s="686"/>
      <c r="BTA7" s="686"/>
      <c r="BTB7" s="686"/>
      <c r="BTC7" s="686"/>
      <c r="BTD7" s="686"/>
      <c r="BTE7" s="686"/>
      <c r="BTF7" s="686"/>
      <c r="BTG7" s="686"/>
      <c r="BTH7" s="686"/>
      <c r="BTI7" s="686"/>
      <c r="BTJ7" s="686"/>
      <c r="BTK7" s="686"/>
      <c r="BTL7" s="686"/>
      <c r="BTM7" s="686"/>
      <c r="BTN7" s="686"/>
      <c r="BTO7" s="686"/>
      <c r="BTP7" s="686"/>
      <c r="BTQ7" s="686"/>
      <c r="BTR7" s="686"/>
      <c r="BTS7" s="686"/>
      <c r="BTT7" s="686"/>
      <c r="BTU7" s="686"/>
      <c r="BTV7" s="686"/>
      <c r="BTW7" s="686"/>
      <c r="BTX7" s="686"/>
      <c r="BTY7" s="686"/>
      <c r="BTZ7" s="686"/>
      <c r="BUA7" s="686"/>
      <c r="BUB7" s="686"/>
      <c r="BUC7" s="686"/>
      <c r="BUD7" s="686"/>
      <c r="BUE7" s="686"/>
      <c r="BUF7" s="686"/>
      <c r="BUG7" s="686"/>
      <c r="BUH7" s="686"/>
      <c r="BUI7" s="686"/>
      <c r="BUJ7" s="686"/>
      <c r="BUK7" s="686"/>
      <c r="BUL7" s="686"/>
      <c r="BUM7" s="686"/>
      <c r="BUN7" s="686"/>
      <c r="BUO7" s="686"/>
      <c r="BUP7" s="686"/>
      <c r="BUQ7" s="686"/>
      <c r="BUR7" s="686"/>
      <c r="BUS7" s="686"/>
      <c r="BUT7" s="686"/>
      <c r="BUU7" s="686"/>
      <c r="BUV7" s="686"/>
      <c r="BUW7" s="686"/>
      <c r="BUX7" s="686"/>
      <c r="BUY7" s="686"/>
      <c r="BUZ7" s="686"/>
      <c r="BVA7" s="686"/>
      <c r="BVB7" s="686"/>
      <c r="BVC7" s="686"/>
      <c r="BVD7" s="686"/>
      <c r="BVE7" s="686"/>
      <c r="BVF7" s="686"/>
      <c r="BVG7" s="686"/>
      <c r="BVH7" s="686"/>
      <c r="BVI7" s="686"/>
      <c r="BVJ7" s="686"/>
      <c r="BVK7" s="686"/>
      <c r="BVL7" s="686"/>
      <c r="BVM7" s="686"/>
      <c r="BVN7" s="686"/>
      <c r="BVO7" s="686"/>
      <c r="BVP7" s="686"/>
      <c r="BVQ7" s="686"/>
      <c r="BVR7" s="686"/>
      <c r="BVS7" s="686"/>
      <c r="BVT7" s="686"/>
      <c r="BVU7" s="686"/>
      <c r="BVV7" s="686"/>
      <c r="BVW7" s="686"/>
      <c r="BVX7" s="686"/>
      <c r="BVY7" s="686"/>
      <c r="BVZ7" s="686"/>
      <c r="BWA7" s="686"/>
      <c r="BWB7" s="686"/>
      <c r="BWC7" s="686"/>
      <c r="BWD7" s="686"/>
      <c r="BWE7" s="686"/>
      <c r="BWF7" s="686"/>
      <c r="BWG7" s="686"/>
      <c r="BWH7" s="686"/>
      <c r="BWI7" s="686"/>
      <c r="BWJ7" s="686"/>
      <c r="BWK7" s="686"/>
      <c r="BWL7" s="686"/>
      <c r="BWM7" s="686"/>
      <c r="BWN7" s="686"/>
      <c r="BWO7" s="686"/>
      <c r="BWP7" s="686"/>
      <c r="BWQ7" s="686"/>
      <c r="BWR7" s="686"/>
      <c r="BWS7" s="686"/>
      <c r="BWT7" s="686"/>
      <c r="BWU7" s="686"/>
      <c r="BWV7" s="686"/>
      <c r="BWW7" s="686"/>
      <c r="BWX7" s="686"/>
      <c r="BWY7" s="686"/>
      <c r="BWZ7" s="686"/>
      <c r="BXA7" s="686"/>
      <c r="BXB7" s="686"/>
      <c r="BXC7" s="686"/>
      <c r="BXD7" s="686"/>
      <c r="BXE7" s="686"/>
      <c r="BXF7" s="686"/>
      <c r="BXG7" s="686"/>
      <c r="BXH7" s="686"/>
      <c r="BXI7" s="686"/>
      <c r="BXJ7" s="686"/>
      <c r="BXK7" s="686"/>
      <c r="BXL7" s="686"/>
      <c r="BXM7" s="686"/>
      <c r="BXN7" s="686"/>
      <c r="BXO7" s="686"/>
      <c r="BXP7" s="686"/>
      <c r="BXQ7" s="686"/>
      <c r="BXR7" s="686"/>
      <c r="BXS7" s="686"/>
      <c r="BXT7" s="686"/>
      <c r="BXU7" s="686"/>
      <c r="BXV7" s="686"/>
      <c r="BXW7" s="686"/>
      <c r="BXX7" s="686"/>
      <c r="BXY7" s="686"/>
      <c r="BXZ7" s="686"/>
      <c r="BYA7" s="686"/>
      <c r="BYB7" s="686"/>
      <c r="BYC7" s="686"/>
      <c r="BYD7" s="686"/>
      <c r="BYE7" s="686"/>
      <c r="BYF7" s="686"/>
      <c r="BYG7" s="686"/>
      <c r="BYH7" s="686"/>
      <c r="BYI7" s="686"/>
      <c r="BYJ7" s="686"/>
      <c r="BYK7" s="686"/>
      <c r="BYL7" s="686"/>
      <c r="BYM7" s="686"/>
      <c r="BYN7" s="686"/>
      <c r="BYO7" s="686"/>
      <c r="BYP7" s="686"/>
      <c r="BYQ7" s="686"/>
      <c r="BYR7" s="686"/>
      <c r="BYS7" s="686"/>
      <c r="BYT7" s="686"/>
      <c r="BYU7" s="686"/>
      <c r="BYV7" s="686"/>
      <c r="BYW7" s="686"/>
      <c r="BYX7" s="686"/>
      <c r="BYY7" s="686"/>
      <c r="BYZ7" s="686"/>
      <c r="BZA7" s="686"/>
      <c r="BZB7" s="686"/>
      <c r="BZC7" s="686"/>
      <c r="BZD7" s="686"/>
      <c r="BZE7" s="686"/>
      <c r="BZF7" s="686"/>
      <c r="BZG7" s="686"/>
      <c r="BZH7" s="686"/>
      <c r="BZI7" s="686"/>
      <c r="BZJ7" s="686"/>
      <c r="BZK7" s="686"/>
      <c r="BZL7" s="686"/>
      <c r="BZM7" s="686"/>
      <c r="BZN7" s="686"/>
      <c r="BZO7" s="686"/>
      <c r="BZP7" s="686"/>
      <c r="BZQ7" s="686"/>
      <c r="BZR7" s="686"/>
      <c r="BZS7" s="686"/>
      <c r="BZT7" s="686"/>
      <c r="BZU7" s="686"/>
      <c r="BZV7" s="686"/>
      <c r="BZW7" s="686"/>
      <c r="BZX7" s="686"/>
      <c r="BZY7" s="686"/>
      <c r="BZZ7" s="686"/>
      <c r="CAA7" s="686"/>
      <c r="CAB7" s="686"/>
      <c r="CAC7" s="686"/>
      <c r="CAD7" s="686"/>
      <c r="CAE7" s="686"/>
      <c r="CAF7" s="686"/>
      <c r="CAG7" s="686"/>
      <c r="CAH7" s="686"/>
      <c r="CAI7" s="686"/>
      <c r="CAJ7" s="686"/>
      <c r="CAK7" s="686"/>
      <c r="CAL7" s="686"/>
      <c r="CAM7" s="686"/>
      <c r="CAN7" s="686"/>
      <c r="CAO7" s="686"/>
      <c r="CAP7" s="686"/>
      <c r="CAQ7" s="686"/>
      <c r="CAR7" s="686"/>
      <c r="CAS7" s="686"/>
      <c r="CAT7" s="686"/>
      <c r="CAU7" s="686"/>
      <c r="CAV7" s="686"/>
      <c r="CAW7" s="686"/>
      <c r="CAX7" s="686"/>
      <c r="CAY7" s="686"/>
      <c r="CAZ7" s="686"/>
      <c r="CBA7" s="686"/>
      <c r="CBB7" s="686"/>
      <c r="CBC7" s="686"/>
      <c r="CBD7" s="686"/>
      <c r="CBE7" s="686"/>
      <c r="CBF7" s="686"/>
      <c r="CBG7" s="686"/>
      <c r="CBH7" s="686"/>
      <c r="CBI7" s="686"/>
      <c r="CBJ7" s="686"/>
      <c r="CBK7" s="686"/>
      <c r="CBL7" s="686"/>
      <c r="CBM7" s="686"/>
      <c r="CBN7" s="686"/>
      <c r="CBO7" s="686"/>
      <c r="CBP7" s="686"/>
      <c r="CBQ7" s="686"/>
      <c r="CBR7" s="686"/>
      <c r="CBS7" s="686"/>
      <c r="CBT7" s="686"/>
      <c r="CBU7" s="686"/>
      <c r="CBV7" s="686"/>
      <c r="CBW7" s="686"/>
      <c r="CBX7" s="686"/>
      <c r="CBY7" s="686"/>
      <c r="CBZ7" s="686"/>
      <c r="CCA7" s="686"/>
      <c r="CCB7" s="686"/>
      <c r="CCC7" s="686"/>
      <c r="CCD7" s="686"/>
      <c r="CCE7" s="686"/>
      <c r="CCF7" s="686"/>
      <c r="CCG7" s="686"/>
      <c r="CCH7" s="686"/>
      <c r="CCI7" s="686"/>
      <c r="CCJ7" s="686"/>
      <c r="CCK7" s="686"/>
      <c r="CCL7" s="686"/>
      <c r="CCM7" s="686"/>
      <c r="CCN7" s="686"/>
      <c r="CCO7" s="686"/>
      <c r="CCP7" s="686"/>
      <c r="CCQ7" s="686"/>
      <c r="CCR7" s="686"/>
      <c r="CCS7" s="686"/>
      <c r="CCT7" s="686"/>
      <c r="CCU7" s="686"/>
      <c r="CCV7" s="686"/>
      <c r="CCW7" s="686"/>
      <c r="CCX7" s="686"/>
      <c r="CCY7" s="686"/>
      <c r="CCZ7" s="686"/>
      <c r="CDA7" s="686"/>
      <c r="CDB7" s="686"/>
      <c r="CDC7" s="686"/>
      <c r="CDD7" s="686"/>
      <c r="CDE7" s="686"/>
      <c r="CDF7" s="686"/>
      <c r="CDG7" s="686"/>
      <c r="CDH7" s="686"/>
      <c r="CDI7" s="686"/>
      <c r="CDJ7" s="686"/>
      <c r="CDK7" s="686"/>
      <c r="CDL7" s="686"/>
      <c r="CDM7" s="686"/>
      <c r="CDN7" s="686"/>
      <c r="CDO7" s="686"/>
      <c r="CDP7" s="686"/>
      <c r="CDQ7" s="686"/>
      <c r="CDR7" s="686"/>
      <c r="CDS7" s="686"/>
      <c r="CDT7" s="686"/>
      <c r="CDU7" s="686"/>
      <c r="CDV7" s="686"/>
      <c r="CDW7" s="686"/>
      <c r="CDX7" s="686"/>
      <c r="CDY7" s="686"/>
      <c r="CDZ7" s="686"/>
      <c r="CEA7" s="686"/>
      <c r="CEB7" s="686"/>
      <c r="CEC7" s="686"/>
      <c r="CED7" s="686"/>
      <c r="CEE7" s="686"/>
      <c r="CEF7" s="686"/>
      <c r="CEG7" s="686"/>
      <c r="CEH7" s="686"/>
      <c r="CEI7" s="686"/>
      <c r="CEJ7" s="686"/>
      <c r="CEK7" s="686"/>
      <c r="CEL7" s="686"/>
      <c r="CEM7" s="686"/>
      <c r="CEN7" s="686"/>
      <c r="CEO7" s="686"/>
      <c r="CEP7" s="686"/>
      <c r="CEQ7" s="686"/>
      <c r="CER7" s="686"/>
      <c r="CES7" s="686"/>
      <c r="CET7" s="686"/>
      <c r="CEU7" s="686"/>
      <c r="CEV7" s="686"/>
      <c r="CEW7" s="686"/>
      <c r="CEX7" s="686"/>
      <c r="CEY7" s="686"/>
      <c r="CEZ7" s="686"/>
      <c r="CFA7" s="686"/>
      <c r="CFB7" s="686"/>
      <c r="CFC7" s="686"/>
      <c r="CFD7" s="686"/>
      <c r="CFE7" s="686"/>
      <c r="CFF7" s="686"/>
      <c r="CFG7" s="686"/>
      <c r="CFH7" s="686"/>
      <c r="CFI7" s="686"/>
      <c r="CFJ7" s="686"/>
      <c r="CFK7" s="686"/>
      <c r="CFL7" s="686"/>
      <c r="CFM7" s="686"/>
      <c r="CFN7" s="686"/>
      <c r="CFO7" s="686"/>
      <c r="CFP7" s="686"/>
      <c r="CFQ7" s="686"/>
      <c r="CFR7" s="686"/>
      <c r="CFS7" s="686"/>
      <c r="CFT7" s="686"/>
      <c r="CFU7" s="686"/>
      <c r="CFV7" s="686"/>
      <c r="CFW7" s="686"/>
      <c r="CFX7" s="686"/>
      <c r="CFY7" s="686"/>
      <c r="CFZ7" s="686"/>
      <c r="CGA7" s="686"/>
      <c r="CGB7" s="686"/>
      <c r="CGC7" s="686"/>
      <c r="CGD7" s="686"/>
      <c r="CGE7" s="686"/>
      <c r="CGF7" s="686"/>
      <c r="CGG7" s="686"/>
      <c r="CGH7" s="686"/>
      <c r="CGI7" s="686"/>
      <c r="CGJ7" s="686"/>
      <c r="CGK7" s="686"/>
      <c r="CGL7" s="686"/>
      <c r="CGM7" s="686"/>
      <c r="CGN7" s="686"/>
      <c r="CGO7" s="686"/>
      <c r="CGP7" s="686"/>
      <c r="CGQ7" s="686"/>
      <c r="CGR7" s="686"/>
      <c r="CGS7" s="686"/>
      <c r="CGT7" s="686"/>
      <c r="CGU7" s="686"/>
      <c r="CGV7" s="686"/>
      <c r="CGW7" s="686"/>
      <c r="CGX7" s="686"/>
      <c r="CGY7" s="686"/>
      <c r="CGZ7" s="686"/>
      <c r="CHA7" s="686"/>
      <c r="CHB7" s="686"/>
      <c r="CHC7" s="686"/>
      <c r="CHD7" s="686"/>
      <c r="CHE7" s="686"/>
      <c r="CHF7" s="686"/>
      <c r="CHG7" s="686"/>
      <c r="CHH7" s="686"/>
      <c r="CHI7" s="686"/>
      <c r="CHJ7" s="686"/>
      <c r="CHK7" s="686"/>
      <c r="CHL7" s="686"/>
      <c r="CHM7" s="686"/>
      <c r="CHN7" s="686"/>
      <c r="CHO7" s="686"/>
      <c r="CHP7" s="686"/>
      <c r="CHQ7" s="686"/>
      <c r="CHR7" s="686"/>
      <c r="CHS7" s="686"/>
      <c r="CHT7" s="686"/>
      <c r="CHU7" s="686"/>
      <c r="CHV7" s="686"/>
      <c r="CHW7" s="686"/>
      <c r="CHX7" s="686"/>
      <c r="CHY7" s="686"/>
      <c r="CHZ7" s="686"/>
      <c r="CIA7" s="686"/>
      <c r="CIB7" s="686"/>
      <c r="CIC7" s="686"/>
      <c r="CID7" s="686"/>
      <c r="CIE7" s="686"/>
      <c r="CIF7" s="686"/>
      <c r="CIG7" s="686"/>
      <c r="CIH7" s="686"/>
      <c r="CII7" s="686"/>
      <c r="CIJ7" s="686"/>
      <c r="CIK7" s="686"/>
      <c r="CIL7" s="686"/>
      <c r="CIM7" s="686"/>
      <c r="CIN7" s="686"/>
      <c r="CIO7" s="686"/>
      <c r="CIP7" s="686"/>
      <c r="CIQ7" s="686"/>
      <c r="CIR7" s="686"/>
      <c r="CIS7" s="686"/>
      <c r="CIT7" s="686"/>
      <c r="CIU7" s="686"/>
      <c r="CIV7" s="686"/>
      <c r="CIW7" s="686"/>
      <c r="CIX7" s="686"/>
      <c r="CIY7" s="686"/>
      <c r="CIZ7" s="686"/>
      <c r="CJA7" s="686"/>
      <c r="CJB7" s="686"/>
      <c r="CJC7" s="686"/>
      <c r="CJD7" s="686"/>
      <c r="CJE7" s="686"/>
      <c r="CJF7" s="686"/>
      <c r="CJG7" s="686"/>
      <c r="CJH7" s="686"/>
      <c r="CJI7" s="686"/>
      <c r="CJJ7" s="686"/>
      <c r="CJK7" s="686"/>
      <c r="CJL7" s="686"/>
      <c r="CJM7" s="686"/>
      <c r="CJN7" s="686"/>
      <c r="CJO7" s="686"/>
      <c r="CJP7" s="686"/>
      <c r="CJQ7" s="686"/>
      <c r="CJR7" s="686"/>
      <c r="CJS7" s="686"/>
      <c r="CJT7" s="686"/>
      <c r="CJU7" s="686"/>
      <c r="CJV7" s="686"/>
      <c r="CJW7" s="686"/>
      <c r="CJX7" s="686"/>
      <c r="CJY7" s="686"/>
      <c r="CJZ7" s="686"/>
      <c r="CKA7" s="686"/>
      <c r="CKB7" s="686"/>
      <c r="CKC7" s="686"/>
      <c r="CKD7" s="686"/>
      <c r="CKE7" s="686"/>
      <c r="CKF7" s="686"/>
      <c r="CKG7" s="686"/>
      <c r="CKH7" s="686"/>
      <c r="CKI7" s="686"/>
      <c r="CKJ7" s="686"/>
      <c r="CKK7" s="686"/>
      <c r="CKL7" s="686"/>
      <c r="CKM7" s="686"/>
      <c r="CKN7" s="686"/>
      <c r="CKO7" s="686"/>
      <c r="CKP7" s="686"/>
      <c r="CKQ7" s="686"/>
      <c r="CKR7" s="686"/>
      <c r="CKS7" s="686"/>
      <c r="CKT7" s="686"/>
      <c r="CKU7" s="686"/>
      <c r="CKV7" s="686"/>
      <c r="CKW7" s="686"/>
      <c r="CKX7" s="686"/>
      <c r="CKY7" s="686"/>
      <c r="CKZ7" s="686"/>
      <c r="CLA7" s="686"/>
      <c r="CLB7" s="686"/>
      <c r="CLC7" s="686"/>
      <c r="CLD7" s="686"/>
      <c r="CLE7" s="686"/>
      <c r="CLF7" s="686"/>
      <c r="CLG7" s="686"/>
      <c r="CLH7" s="686"/>
      <c r="CLI7" s="686"/>
      <c r="CLJ7" s="686"/>
      <c r="CLK7" s="686"/>
      <c r="CLL7" s="686"/>
      <c r="CLM7" s="686"/>
      <c r="CLN7" s="686"/>
      <c r="CLO7" s="686"/>
      <c r="CLP7" s="686"/>
      <c r="CLQ7" s="686"/>
      <c r="CLR7" s="686"/>
      <c r="CLS7" s="686"/>
      <c r="CLT7" s="686"/>
      <c r="CLU7" s="686"/>
      <c r="CLV7" s="686"/>
      <c r="CLW7" s="686"/>
      <c r="CLX7" s="686"/>
      <c r="CLY7" s="686"/>
      <c r="CLZ7" s="686"/>
      <c r="CMA7" s="686"/>
      <c r="CMB7" s="686"/>
      <c r="CMC7" s="686"/>
      <c r="CMD7" s="686"/>
      <c r="CME7" s="686"/>
      <c r="CMF7" s="686"/>
      <c r="CMG7" s="686"/>
      <c r="CMH7" s="686"/>
      <c r="CMI7" s="686"/>
      <c r="CMJ7" s="686"/>
      <c r="CMK7" s="686"/>
      <c r="CML7" s="686"/>
      <c r="CMM7" s="686"/>
      <c r="CMN7" s="686"/>
      <c r="CMO7" s="686"/>
      <c r="CMP7" s="686"/>
      <c r="CMQ7" s="686"/>
      <c r="CMR7" s="686"/>
      <c r="CMS7" s="686"/>
      <c r="CMT7" s="686"/>
      <c r="CMU7" s="686"/>
      <c r="CMV7" s="686"/>
      <c r="CMW7" s="686"/>
      <c r="CMX7" s="686"/>
      <c r="CMY7" s="686"/>
      <c r="CMZ7" s="686"/>
      <c r="CNA7" s="686"/>
      <c r="CNB7" s="686"/>
      <c r="CNC7" s="686"/>
      <c r="CND7" s="686"/>
      <c r="CNE7" s="686"/>
      <c r="CNF7" s="686"/>
      <c r="CNG7" s="686"/>
      <c r="CNH7" s="686"/>
      <c r="CNI7" s="686"/>
      <c r="CNJ7" s="686"/>
      <c r="CNK7" s="686"/>
      <c r="CNL7" s="686"/>
      <c r="CNM7" s="686"/>
      <c r="CNN7" s="686"/>
      <c r="CNO7" s="686"/>
      <c r="CNP7" s="686"/>
      <c r="CNQ7" s="686"/>
      <c r="CNR7" s="686"/>
      <c r="CNS7" s="686"/>
      <c r="CNT7" s="686"/>
      <c r="CNU7" s="686"/>
      <c r="CNV7" s="686"/>
      <c r="CNW7" s="686"/>
      <c r="CNX7" s="686"/>
      <c r="CNY7" s="686"/>
      <c r="CNZ7" s="686"/>
      <c r="COA7" s="686"/>
      <c r="COB7" s="686"/>
      <c r="COC7" s="686"/>
      <c r="COD7" s="686"/>
      <c r="COE7" s="686"/>
      <c r="COF7" s="686"/>
      <c r="COG7" s="686"/>
      <c r="COH7" s="686"/>
      <c r="COI7" s="686"/>
      <c r="COJ7" s="686"/>
      <c r="COK7" s="686"/>
      <c r="COL7" s="686"/>
      <c r="COM7" s="686"/>
      <c r="CON7" s="686"/>
      <c r="COO7" s="686"/>
      <c r="COP7" s="686"/>
      <c r="COQ7" s="686"/>
      <c r="COR7" s="686"/>
      <c r="COS7" s="686"/>
      <c r="COT7" s="686"/>
      <c r="COU7" s="686"/>
      <c r="COV7" s="686"/>
      <c r="COW7" s="686"/>
      <c r="COX7" s="686"/>
      <c r="COY7" s="686"/>
      <c r="COZ7" s="686"/>
      <c r="CPA7" s="686"/>
      <c r="CPB7" s="686"/>
      <c r="CPC7" s="686"/>
      <c r="CPD7" s="686"/>
      <c r="CPE7" s="686"/>
      <c r="CPF7" s="686"/>
      <c r="CPG7" s="686"/>
      <c r="CPH7" s="686"/>
      <c r="CPI7" s="686"/>
      <c r="CPJ7" s="686"/>
      <c r="CPK7" s="686"/>
      <c r="CPL7" s="686"/>
      <c r="CPM7" s="686"/>
      <c r="CPN7" s="686"/>
      <c r="CPO7" s="686"/>
      <c r="CPP7" s="686"/>
      <c r="CPQ7" s="686"/>
      <c r="CPR7" s="686"/>
      <c r="CPS7" s="686"/>
      <c r="CPT7" s="686"/>
      <c r="CPU7" s="686"/>
      <c r="CPV7" s="686"/>
      <c r="CPW7" s="686"/>
      <c r="CPX7" s="686"/>
      <c r="CPY7" s="686"/>
      <c r="CPZ7" s="686"/>
      <c r="CQA7" s="686"/>
      <c r="CQB7" s="686"/>
      <c r="CQC7" s="686"/>
      <c r="CQD7" s="686"/>
      <c r="CQE7" s="686"/>
      <c r="CQF7" s="686"/>
      <c r="CQG7" s="686"/>
      <c r="CQH7" s="686"/>
      <c r="CQI7" s="686"/>
      <c r="CQJ7" s="686"/>
      <c r="CQK7" s="686"/>
      <c r="CQL7" s="686"/>
      <c r="CQM7" s="686"/>
      <c r="CQN7" s="686"/>
      <c r="CQO7" s="686"/>
      <c r="CQP7" s="686"/>
      <c r="CQQ7" s="686"/>
      <c r="CQR7" s="686"/>
      <c r="CQS7" s="686"/>
      <c r="CQT7" s="686"/>
      <c r="CQU7" s="686"/>
      <c r="CQV7" s="686"/>
      <c r="CQW7" s="686"/>
      <c r="CQX7" s="686"/>
      <c r="CQY7" s="686"/>
      <c r="CQZ7" s="686"/>
      <c r="CRA7" s="686"/>
      <c r="CRB7" s="686"/>
      <c r="CRC7" s="686"/>
      <c r="CRD7" s="686"/>
      <c r="CRE7" s="686"/>
      <c r="CRF7" s="686"/>
      <c r="CRG7" s="686"/>
      <c r="CRH7" s="686"/>
      <c r="CRI7" s="686"/>
      <c r="CRJ7" s="686"/>
      <c r="CRK7" s="686"/>
      <c r="CRL7" s="686"/>
      <c r="CRM7" s="686"/>
      <c r="CRN7" s="686"/>
      <c r="CRO7" s="686"/>
      <c r="CRP7" s="686"/>
      <c r="CRQ7" s="686"/>
      <c r="CRR7" s="686"/>
      <c r="CRS7" s="686"/>
      <c r="CRT7" s="686"/>
      <c r="CRU7" s="686"/>
      <c r="CRV7" s="686"/>
      <c r="CRW7" s="686"/>
      <c r="CRX7" s="686"/>
      <c r="CRY7" s="686"/>
      <c r="CRZ7" s="686"/>
      <c r="CSA7" s="686"/>
      <c r="CSB7" s="686"/>
      <c r="CSC7" s="686"/>
      <c r="CSD7" s="686"/>
      <c r="CSE7" s="686"/>
      <c r="CSF7" s="686"/>
      <c r="CSG7" s="686"/>
      <c r="CSH7" s="686"/>
      <c r="CSI7" s="686"/>
      <c r="CSJ7" s="686"/>
      <c r="CSK7" s="686"/>
      <c r="CSL7" s="686"/>
      <c r="CSM7" s="686"/>
      <c r="CSN7" s="686"/>
      <c r="CSO7" s="686"/>
      <c r="CSP7" s="686"/>
      <c r="CSQ7" s="686"/>
      <c r="CSR7" s="686"/>
      <c r="CSS7" s="686"/>
      <c r="CST7" s="686"/>
      <c r="CSU7" s="686"/>
      <c r="CSV7" s="686"/>
      <c r="CSW7" s="686"/>
      <c r="CSX7" s="686"/>
      <c r="CSY7" s="686"/>
      <c r="CSZ7" s="686"/>
      <c r="CTA7" s="686"/>
      <c r="CTB7" s="686"/>
      <c r="CTC7" s="686"/>
      <c r="CTD7" s="686"/>
      <c r="CTE7" s="686"/>
      <c r="CTF7" s="686"/>
      <c r="CTG7" s="686"/>
      <c r="CTH7" s="686"/>
      <c r="CTI7" s="686"/>
      <c r="CTJ7" s="686"/>
      <c r="CTK7" s="686"/>
      <c r="CTL7" s="686"/>
      <c r="CTM7" s="686"/>
      <c r="CTN7" s="686"/>
      <c r="CTO7" s="686"/>
      <c r="CTP7" s="686"/>
      <c r="CTQ7" s="686"/>
      <c r="CTR7" s="686"/>
      <c r="CTS7" s="686"/>
      <c r="CTT7" s="686"/>
      <c r="CTU7" s="686"/>
      <c r="CTV7" s="686"/>
      <c r="CTW7" s="686"/>
      <c r="CTX7" s="686"/>
      <c r="CTY7" s="686"/>
      <c r="CTZ7" s="686"/>
      <c r="CUA7" s="686"/>
      <c r="CUB7" s="686"/>
      <c r="CUC7" s="686"/>
      <c r="CUD7" s="686"/>
      <c r="CUE7" s="686"/>
      <c r="CUF7" s="686"/>
      <c r="CUG7" s="686"/>
      <c r="CUH7" s="686"/>
      <c r="CUI7" s="686"/>
      <c r="CUJ7" s="686"/>
      <c r="CUK7" s="686"/>
      <c r="CUL7" s="686"/>
      <c r="CUM7" s="686"/>
      <c r="CUN7" s="686"/>
      <c r="CUO7" s="686"/>
      <c r="CUP7" s="686"/>
      <c r="CUQ7" s="686"/>
      <c r="CUR7" s="686"/>
      <c r="CUS7" s="686"/>
      <c r="CUT7" s="686"/>
      <c r="CUU7" s="686"/>
      <c r="CUV7" s="686"/>
      <c r="CUW7" s="686"/>
      <c r="CUX7" s="686"/>
      <c r="CUY7" s="686"/>
      <c r="CUZ7" s="686"/>
      <c r="CVA7" s="686"/>
      <c r="CVB7" s="686"/>
      <c r="CVC7" s="686"/>
      <c r="CVD7" s="686"/>
      <c r="CVE7" s="686"/>
      <c r="CVF7" s="686"/>
      <c r="CVG7" s="686"/>
      <c r="CVH7" s="686"/>
      <c r="CVI7" s="686"/>
      <c r="CVJ7" s="686"/>
      <c r="CVK7" s="686"/>
      <c r="CVL7" s="686"/>
      <c r="CVM7" s="686"/>
      <c r="CVN7" s="686"/>
      <c r="CVO7" s="686"/>
      <c r="CVP7" s="686"/>
      <c r="CVQ7" s="686"/>
      <c r="CVR7" s="686"/>
      <c r="CVS7" s="686"/>
      <c r="CVT7" s="686"/>
      <c r="CVU7" s="686"/>
      <c r="CVV7" s="686"/>
      <c r="CVW7" s="686"/>
      <c r="CVX7" s="686"/>
      <c r="CVY7" s="686"/>
      <c r="CVZ7" s="686"/>
      <c r="CWA7" s="686"/>
      <c r="CWB7" s="686"/>
      <c r="CWC7" s="686"/>
      <c r="CWD7" s="686"/>
      <c r="CWE7" s="686"/>
      <c r="CWF7" s="686"/>
      <c r="CWG7" s="686"/>
      <c r="CWH7" s="686"/>
      <c r="CWI7" s="686"/>
      <c r="CWJ7" s="686"/>
      <c r="CWK7" s="686"/>
      <c r="CWL7" s="686"/>
      <c r="CWM7" s="686"/>
      <c r="CWN7" s="686"/>
      <c r="CWO7" s="686"/>
      <c r="CWP7" s="686"/>
      <c r="CWQ7" s="686"/>
      <c r="CWR7" s="686"/>
      <c r="CWS7" s="686"/>
      <c r="CWT7" s="686"/>
      <c r="CWU7" s="686"/>
      <c r="CWV7" s="686"/>
      <c r="CWW7" s="686"/>
      <c r="CWX7" s="686"/>
      <c r="CWY7" s="686"/>
      <c r="CWZ7" s="686"/>
      <c r="CXA7" s="686"/>
      <c r="CXB7" s="686"/>
      <c r="CXC7" s="686"/>
      <c r="CXD7" s="686"/>
      <c r="CXE7" s="686"/>
      <c r="CXF7" s="686"/>
      <c r="CXG7" s="686"/>
      <c r="CXH7" s="686"/>
      <c r="CXI7" s="686"/>
      <c r="CXJ7" s="686"/>
      <c r="CXK7" s="686"/>
      <c r="CXL7" s="686"/>
      <c r="CXM7" s="686"/>
      <c r="CXN7" s="686"/>
      <c r="CXO7" s="686"/>
      <c r="CXP7" s="686"/>
      <c r="CXQ7" s="686"/>
      <c r="CXR7" s="686"/>
      <c r="CXS7" s="686"/>
      <c r="CXT7" s="686"/>
      <c r="CXU7" s="686"/>
      <c r="CXV7" s="686"/>
      <c r="CXW7" s="686"/>
      <c r="CXX7" s="686"/>
      <c r="CXY7" s="686"/>
      <c r="CXZ7" s="686"/>
      <c r="CYA7" s="686"/>
      <c r="CYB7" s="686"/>
      <c r="CYC7" s="686"/>
      <c r="CYD7" s="686"/>
      <c r="CYE7" s="686"/>
      <c r="CYF7" s="686"/>
      <c r="CYG7" s="686"/>
      <c r="CYH7" s="686"/>
      <c r="CYI7" s="686"/>
      <c r="CYJ7" s="686"/>
      <c r="CYK7" s="686"/>
      <c r="CYL7" s="686"/>
      <c r="CYM7" s="686"/>
      <c r="CYN7" s="686"/>
      <c r="CYO7" s="686"/>
      <c r="CYP7" s="686"/>
      <c r="CYQ7" s="686"/>
      <c r="CYR7" s="686"/>
      <c r="CYS7" s="686"/>
      <c r="CYT7" s="686"/>
      <c r="CYU7" s="686"/>
      <c r="CYV7" s="686"/>
      <c r="CYW7" s="686"/>
      <c r="CYX7" s="686"/>
      <c r="CYY7" s="686"/>
      <c r="CYZ7" s="686"/>
      <c r="CZA7" s="686"/>
      <c r="CZB7" s="686"/>
      <c r="CZC7" s="686"/>
      <c r="CZD7" s="686"/>
      <c r="CZE7" s="686"/>
      <c r="CZF7" s="686"/>
      <c r="CZG7" s="686"/>
      <c r="CZH7" s="686"/>
      <c r="CZI7" s="686"/>
      <c r="CZJ7" s="686"/>
      <c r="CZK7" s="686"/>
      <c r="CZL7" s="686"/>
      <c r="CZM7" s="686"/>
      <c r="CZN7" s="686"/>
      <c r="CZO7" s="686"/>
      <c r="CZP7" s="686"/>
      <c r="CZQ7" s="686"/>
      <c r="CZR7" s="686"/>
      <c r="CZS7" s="686"/>
      <c r="CZT7" s="686"/>
      <c r="CZU7" s="686"/>
      <c r="CZV7" s="686"/>
      <c r="CZW7" s="686"/>
      <c r="CZX7" s="686"/>
      <c r="CZY7" s="686"/>
      <c r="CZZ7" s="686"/>
      <c r="DAA7" s="686"/>
      <c r="DAB7" s="686"/>
      <c r="DAC7" s="686"/>
      <c r="DAD7" s="686"/>
      <c r="DAE7" s="686"/>
      <c r="DAF7" s="686"/>
      <c r="DAG7" s="686"/>
      <c r="DAH7" s="686"/>
      <c r="DAI7" s="686"/>
      <c r="DAJ7" s="686"/>
      <c r="DAK7" s="686"/>
      <c r="DAL7" s="686"/>
      <c r="DAM7" s="686"/>
      <c r="DAN7" s="686"/>
      <c r="DAO7" s="686"/>
      <c r="DAP7" s="686"/>
      <c r="DAQ7" s="686"/>
      <c r="DAR7" s="686"/>
      <c r="DAS7" s="686"/>
      <c r="DAT7" s="686"/>
      <c r="DAU7" s="686"/>
      <c r="DAV7" s="686"/>
      <c r="DAW7" s="686"/>
      <c r="DAX7" s="686"/>
      <c r="DAY7" s="686"/>
      <c r="DAZ7" s="686"/>
      <c r="DBA7" s="686"/>
      <c r="DBB7" s="686"/>
      <c r="DBC7" s="686"/>
      <c r="DBD7" s="686"/>
      <c r="DBE7" s="686"/>
      <c r="DBF7" s="686"/>
      <c r="DBG7" s="686"/>
      <c r="DBH7" s="686"/>
      <c r="DBI7" s="686"/>
      <c r="DBJ7" s="686"/>
      <c r="DBK7" s="686"/>
      <c r="DBL7" s="686"/>
      <c r="DBM7" s="686"/>
      <c r="DBN7" s="686"/>
      <c r="DBO7" s="686"/>
      <c r="DBP7" s="686"/>
      <c r="DBQ7" s="686"/>
      <c r="DBR7" s="686"/>
      <c r="DBS7" s="686"/>
      <c r="DBT7" s="686"/>
      <c r="DBU7" s="686"/>
      <c r="DBV7" s="686"/>
      <c r="DBW7" s="686"/>
      <c r="DBX7" s="686"/>
      <c r="DBY7" s="686"/>
      <c r="DBZ7" s="686"/>
      <c r="DCA7" s="686"/>
      <c r="DCB7" s="686"/>
      <c r="DCC7" s="686"/>
      <c r="DCD7" s="686"/>
      <c r="DCE7" s="686"/>
      <c r="DCF7" s="686"/>
      <c r="DCG7" s="686"/>
      <c r="DCH7" s="686"/>
      <c r="DCI7" s="686"/>
      <c r="DCJ7" s="686"/>
      <c r="DCK7" s="686"/>
      <c r="DCL7" s="686"/>
      <c r="DCM7" s="686"/>
      <c r="DCN7" s="686"/>
      <c r="DCO7" s="686"/>
      <c r="DCP7" s="686"/>
      <c r="DCQ7" s="686"/>
      <c r="DCR7" s="686"/>
      <c r="DCS7" s="686"/>
      <c r="DCT7" s="686"/>
      <c r="DCU7" s="686"/>
      <c r="DCV7" s="686"/>
      <c r="DCW7" s="686"/>
      <c r="DCX7" s="686"/>
      <c r="DCY7" s="686"/>
      <c r="DCZ7" s="686"/>
      <c r="DDA7" s="686"/>
      <c r="DDB7" s="686"/>
      <c r="DDC7" s="686"/>
      <c r="DDD7" s="686"/>
      <c r="DDE7" s="686"/>
      <c r="DDF7" s="686"/>
      <c r="DDG7" s="686"/>
      <c r="DDH7" s="686"/>
      <c r="DDI7" s="686"/>
      <c r="DDJ7" s="686"/>
      <c r="DDK7" s="686"/>
      <c r="DDL7" s="686"/>
      <c r="DDM7" s="686"/>
      <c r="DDN7" s="686"/>
      <c r="DDO7" s="686"/>
      <c r="DDP7" s="686"/>
      <c r="DDQ7" s="686"/>
      <c r="DDR7" s="686"/>
      <c r="DDS7" s="686"/>
      <c r="DDT7" s="686"/>
      <c r="DDU7" s="686"/>
      <c r="DDV7" s="686"/>
      <c r="DDW7" s="686"/>
      <c r="DDX7" s="686"/>
      <c r="DDY7" s="686"/>
      <c r="DDZ7" s="686"/>
      <c r="DEA7" s="686"/>
      <c r="DEB7" s="686"/>
      <c r="DEC7" s="686"/>
      <c r="DED7" s="686"/>
      <c r="DEE7" s="686"/>
      <c r="DEF7" s="686"/>
      <c r="DEG7" s="686"/>
      <c r="DEH7" s="686"/>
      <c r="DEI7" s="686"/>
      <c r="DEJ7" s="686"/>
      <c r="DEK7" s="686"/>
      <c r="DEL7" s="686"/>
      <c r="DEM7" s="686"/>
      <c r="DEN7" s="686"/>
      <c r="DEO7" s="686"/>
      <c r="DEP7" s="686"/>
      <c r="DEQ7" s="686"/>
      <c r="DER7" s="686"/>
      <c r="DES7" s="686"/>
      <c r="DET7" s="686"/>
      <c r="DEU7" s="686"/>
      <c r="DEV7" s="686"/>
      <c r="DEW7" s="686"/>
      <c r="DEX7" s="686"/>
      <c r="DEY7" s="686"/>
      <c r="DEZ7" s="686"/>
      <c r="DFA7" s="686"/>
      <c r="DFB7" s="686"/>
      <c r="DFC7" s="686"/>
      <c r="DFD7" s="686"/>
      <c r="DFE7" s="686"/>
      <c r="DFF7" s="686"/>
      <c r="DFG7" s="686"/>
      <c r="DFH7" s="686"/>
      <c r="DFI7" s="686"/>
      <c r="DFJ7" s="686"/>
      <c r="DFK7" s="686"/>
      <c r="DFL7" s="686"/>
      <c r="DFM7" s="686"/>
      <c r="DFN7" s="686"/>
      <c r="DFO7" s="686"/>
      <c r="DFP7" s="686"/>
      <c r="DFQ7" s="686"/>
      <c r="DFR7" s="686"/>
      <c r="DFS7" s="686"/>
      <c r="DFT7" s="686"/>
      <c r="DFU7" s="686"/>
      <c r="DFV7" s="686"/>
      <c r="DFW7" s="686"/>
      <c r="DFX7" s="686"/>
      <c r="DFY7" s="686"/>
      <c r="DFZ7" s="686"/>
      <c r="DGA7" s="686"/>
      <c r="DGB7" s="686"/>
      <c r="DGC7" s="686"/>
      <c r="DGD7" s="686"/>
      <c r="DGE7" s="686"/>
      <c r="DGF7" s="686"/>
      <c r="DGG7" s="686"/>
      <c r="DGH7" s="686"/>
      <c r="DGI7" s="686"/>
      <c r="DGJ7" s="686"/>
      <c r="DGK7" s="686"/>
      <c r="DGL7" s="686"/>
      <c r="DGM7" s="686"/>
      <c r="DGN7" s="686"/>
      <c r="DGO7" s="686"/>
      <c r="DGP7" s="686"/>
      <c r="DGQ7" s="686"/>
      <c r="DGR7" s="686"/>
      <c r="DGS7" s="686"/>
      <c r="DGT7" s="686"/>
      <c r="DGU7" s="686"/>
      <c r="DGV7" s="686"/>
      <c r="DGW7" s="686"/>
      <c r="DGX7" s="686"/>
      <c r="DGY7" s="686"/>
      <c r="DGZ7" s="686"/>
      <c r="DHA7" s="686"/>
      <c r="DHB7" s="686"/>
      <c r="DHC7" s="686"/>
      <c r="DHD7" s="686"/>
      <c r="DHE7" s="686"/>
      <c r="DHF7" s="686"/>
      <c r="DHG7" s="686"/>
      <c r="DHH7" s="686"/>
      <c r="DHI7" s="686"/>
      <c r="DHJ7" s="686"/>
      <c r="DHK7" s="686"/>
      <c r="DHL7" s="686"/>
      <c r="DHM7" s="686"/>
      <c r="DHN7" s="686"/>
      <c r="DHO7" s="686"/>
      <c r="DHP7" s="686"/>
      <c r="DHQ7" s="686"/>
      <c r="DHR7" s="686"/>
      <c r="DHS7" s="686"/>
      <c r="DHT7" s="686"/>
      <c r="DHU7" s="686"/>
      <c r="DHV7" s="686"/>
      <c r="DHW7" s="686"/>
      <c r="DHX7" s="686"/>
      <c r="DHY7" s="686"/>
      <c r="DHZ7" s="686"/>
      <c r="DIA7" s="686"/>
      <c r="DIB7" s="686"/>
      <c r="DIC7" s="686"/>
      <c r="DID7" s="686"/>
      <c r="DIE7" s="686"/>
      <c r="DIF7" s="686"/>
      <c r="DIG7" s="686"/>
      <c r="DIH7" s="686"/>
      <c r="DII7" s="686"/>
      <c r="DIJ7" s="686"/>
      <c r="DIK7" s="686"/>
      <c r="DIL7" s="686"/>
      <c r="DIM7" s="686"/>
      <c r="DIN7" s="686"/>
      <c r="DIO7" s="686"/>
      <c r="DIP7" s="686"/>
      <c r="DIQ7" s="686"/>
      <c r="DIR7" s="686"/>
      <c r="DIS7" s="686"/>
      <c r="DIT7" s="686"/>
      <c r="DIU7" s="686"/>
      <c r="DIV7" s="686"/>
      <c r="DIW7" s="686"/>
      <c r="DIX7" s="686"/>
      <c r="DIY7" s="686"/>
      <c r="DIZ7" s="686"/>
      <c r="DJA7" s="686"/>
      <c r="DJB7" s="686"/>
      <c r="DJC7" s="686"/>
      <c r="DJD7" s="686"/>
      <c r="DJE7" s="686"/>
      <c r="DJF7" s="686"/>
      <c r="DJG7" s="686"/>
      <c r="DJH7" s="686"/>
      <c r="DJI7" s="686"/>
      <c r="DJJ7" s="686"/>
      <c r="DJK7" s="686"/>
      <c r="DJL7" s="686"/>
      <c r="DJM7" s="686"/>
      <c r="DJN7" s="686"/>
      <c r="DJO7" s="686"/>
      <c r="DJP7" s="686"/>
      <c r="DJQ7" s="686"/>
      <c r="DJR7" s="686"/>
      <c r="DJS7" s="686"/>
      <c r="DJT7" s="686"/>
      <c r="DJU7" s="686"/>
      <c r="DJV7" s="686"/>
      <c r="DJW7" s="686"/>
      <c r="DJX7" s="686"/>
      <c r="DJY7" s="686"/>
      <c r="DJZ7" s="686"/>
      <c r="DKA7" s="686"/>
      <c r="DKB7" s="686"/>
      <c r="DKC7" s="686"/>
      <c r="DKD7" s="686"/>
      <c r="DKE7" s="686"/>
      <c r="DKF7" s="686"/>
      <c r="DKG7" s="686"/>
      <c r="DKH7" s="686"/>
      <c r="DKI7" s="686"/>
      <c r="DKJ7" s="686"/>
      <c r="DKK7" s="686"/>
      <c r="DKL7" s="686"/>
      <c r="DKM7" s="686"/>
      <c r="DKN7" s="686"/>
      <c r="DKO7" s="686"/>
      <c r="DKP7" s="686"/>
      <c r="DKQ7" s="686"/>
      <c r="DKR7" s="686"/>
      <c r="DKS7" s="686"/>
      <c r="DKT7" s="686"/>
      <c r="DKU7" s="686"/>
      <c r="DKV7" s="686"/>
      <c r="DKW7" s="686"/>
      <c r="DKX7" s="686"/>
      <c r="DKY7" s="686"/>
      <c r="DKZ7" s="686"/>
      <c r="DLA7" s="686"/>
      <c r="DLB7" s="686"/>
      <c r="DLC7" s="686"/>
      <c r="DLD7" s="686"/>
      <c r="DLE7" s="686"/>
      <c r="DLF7" s="686"/>
      <c r="DLG7" s="686"/>
      <c r="DLH7" s="686"/>
      <c r="DLI7" s="686"/>
      <c r="DLJ7" s="686"/>
      <c r="DLK7" s="686"/>
      <c r="DLL7" s="686"/>
      <c r="DLM7" s="686"/>
      <c r="DLN7" s="686"/>
      <c r="DLO7" s="686"/>
      <c r="DLP7" s="686"/>
      <c r="DLQ7" s="686"/>
      <c r="DLR7" s="686"/>
      <c r="DLS7" s="686"/>
      <c r="DLT7" s="686"/>
      <c r="DLU7" s="686"/>
      <c r="DLV7" s="686"/>
      <c r="DLW7" s="686"/>
      <c r="DLX7" s="686"/>
      <c r="DLY7" s="686"/>
      <c r="DLZ7" s="686"/>
      <c r="DMA7" s="686"/>
      <c r="DMB7" s="686"/>
      <c r="DMC7" s="686"/>
      <c r="DMD7" s="686"/>
      <c r="DME7" s="686"/>
      <c r="DMF7" s="686"/>
      <c r="DMG7" s="686"/>
      <c r="DMH7" s="686"/>
      <c r="DMI7" s="686"/>
      <c r="DMJ7" s="686"/>
      <c r="DMK7" s="686"/>
      <c r="DML7" s="686"/>
      <c r="DMM7" s="686"/>
      <c r="DMN7" s="686"/>
      <c r="DMO7" s="686"/>
      <c r="DMP7" s="686"/>
      <c r="DMQ7" s="686"/>
      <c r="DMR7" s="686"/>
      <c r="DMS7" s="686"/>
      <c r="DMT7" s="686"/>
      <c r="DMU7" s="686"/>
      <c r="DMV7" s="686"/>
      <c r="DMW7" s="686"/>
      <c r="DMX7" s="686"/>
      <c r="DMY7" s="686"/>
      <c r="DMZ7" s="686"/>
      <c r="DNA7" s="686"/>
      <c r="DNB7" s="686"/>
      <c r="DNC7" s="686"/>
      <c r="DND7" s="686"/>
      <c r="DNE7" s="686"/>
      <c r="DNF7" s="686"/>
      <c r="DNG7" s="686"/>
      <c r="DNH7" s="686"/>
      <c r="DNI7" s="686"/>
      <c r="DNJ7" s="686"/>
      <c r="DNK7" s="686"/>
      <c r="DNL7" s="686"/>
      <c r="DNM7" s="686"/>
      <c r="DNN7" s="686"/>
      <c r="DNO7" s="686"/>
      <c r="DNP7" s="686"/>
      <c r="DNQ7" s="686"/>
      <c r="DNR7" s="686"/>
      <c r="DNS7" s="686"/>
      <c r="DNT7" s="686"/>
      <c r="DNU7" s="686"/>
      <c r="DNV7" s="686"/>
      <c r="DNW7" s="686"/>
      <c r="DNX7" s="686"/>
      <c r="DNY7" s="686"/>
      <c r="DNZ7" s="686"/>
      <c r="DOA7" s="686"/>
      <c r="DOB7" s="686"/>
      <c r="DOC7" s="686"/>
      <c r="DOD7" s="686"/>
      <c r="DOE7" s="686"/>
      <c r="DOF7" s="686"/>
      <c r="DOG7" s="686"/>
      <c r="DOH7" s="686"/>
      <c r="DOI7" s="686"/>
      <c r="DOJ7" s="686"/>
      <c r="DOK7" s="686"/>
      <c r="DOL7" s="686"/>
      <c r="DOM7" s="686"/>
      <c r="DON7" s="686"/>
      <c r="DOO7" s="686"/>
      <c r="DOP7" s="686"/>
      <c r="DOQ7" s="686"/>
      <c r="DOR7" s="686"/>
      <c r="DOS7" s="686"/>
      <c r="DOT7" s="686"/>
      <c r="DOU7" s="686"/>
      <c r="DOV7" s="686"/>
      <c r="DOW7" s="686"/>
      <c r="DOX7" s="686"/>
      <c r="DOY7" s="686"/>
      <c r="DOZ7" s="686"/>
      <c r="DPA7" s="686"/>
      <c r="DPB7" s="686"/>
      <c r="DPC7" s="686"/>
      <c r="DPD7" s="686"/>
      <c r="DPE7" s="686"/>
      <c r="DPF7" s="686"/>
      <c r="DPG7" s="686"/>
      <c r="DPH7" s="686"/>
      <c r="DPI7" s="686"/>
      <c r="DPJ7" s="686"/>
      <c r="DPK7" s="686"/>
      <c r="DPL7" s="686"/>
      <c r="DPM7" s="686"/>
      <c r="DPN7" s="686"/>
      <c r="DPO7" s="686"/>
      <c r="DPP7" s="686"/>
      <c r="DPQ7" s="686"/>
      <c r="DPR7" s="686"/>
      <c r="DPS7" s="686"/>
      <c r="DPT7" s="686"/>
      <c r="DPU7" s="686"/>
      <c r="DPV7" s="686"/>
      <c r="DPW7" s="686"/>
      <c r="DPX7" s="686"/>
      <c r="DPY7" s="686"/>
      <c r="DPZ7" s="686"/>
      <c r="DQA7" s="686"/>
      <c r="DQB7" s="686"/>
      <c r="DQC7" s="686"/>
      <c r="DQD7" s="686"/>
      <c r="DQE7" s="686"/>
      <c r="DQF7" s="686"/>
      <c r="DQG7" s="686"/>
      <c r="DQH7" s="686"/>
      <c r="DQI7" s="686"/>
      <c r="DQJ7" s="686"/>
      <c r="DQK7" s="686"/>
      <c r="DQL7" s="686"/>
      <c r="DQM7" s="686"/>
      <c r="DQN7" s="686"/>
      <c r="DQO7" s="686"/>
      <c r="DQP7" s="686"/>
      <c r="DQQ7" s="686"/>
      <c r="DQR7" s="686"/>
      <c r="DQS7" s="686"/>
      <c r="DQT7" s="686"/>
      <c r="DQU7" s="686"/>
      <c r="DQV7" s="686"/>
      <c r="DQW7" s="686"/>
      <c r="DQX7" s="686"/>
      <c r="DQY7" s="686"/>
      <c r="DQZ7" s="686"/>
      <c r="DRA7" s="686"/>
      <c r="DRB7" s="686"/>
      <c r="DRC7" s="686"/>
      <c r="DRD7" s="686"/>
      <c r="DRE7" s="686"/>
      <c r="DRF7" s="686"/>
      <c r="DRG7" s="686"/>
      <c r="DRH7" s="686"/>
      <c r="DRI7" s="686"/>
      <c r="DRJ7" s="686"/>
      <c r="DRK7" s="686"/>
      <c r="DRL7" s="686"/>
      <c r="DRM7" s="686"/>
      <c r="DRN7" s="686"/>
      <c r="DRO7" s="686"/>
      <c r="DRP7" s="686"/>
      <c r="DRQ7" s="686"/>
      <c r="DRR7" s="686"/>
      <c r="DRS7" s="686"/>
      <c r="DRT7" s="686"/>
      <c r="DRU7" s="686"/>
      <c r="DRV7" s="686"/>
      <c r="DRW7" s="686"/>
      <c r="DRX7" s="686"/>
      <c r="DRY7" s="686"/>
      <c r="DRZ7" s="686"/>
      <c r="DSA7" s="686"/>
      <c r="DSB7" s="686"/>
      <c r="DSC7" s="686"/>
      <c r="DSD7" s="686"/>
      <c r="DSE7" s="686"/>
      <c r="DSF7" s="686"/>
      <c r="DSG7" s="686"/>
      <c r="DSH7" s="686"/>
      <c r="DSI7" s="686"/>
      <c r="DSJ7" s="686"/>
      <c r="DSK7" s="686"/>
      <c r="DSL7" s="686"/>
      <c r="DSM7" s="686"/>
      <c r="DSN7" s="686"/>
      <c r="DSO7" s="686"/>
      <c r="DSP7" s="686"/>
      <c r="DSQ7" s="686"/>
      <c r="DSR7" s="686"/>
      <c r="DSS7" s="686"/>
      <c r="DST7" s="686"/>
      <c r="DSU7" s="686"/>
      <c r="DSV7" s="686"/>
      <c r="DSW7" s="686"/>
      <c r="DSX7" s="686"/>
      <c r="DSY7" s="686"/>
      <c r="DSZ7" s="686"/>
      <c r="DTA7" s="686"/>
      <c r="DTB7" s="686"/>
      <c r="DTC7" s="686"/>
      <c r="DTD7" s="686"/>
      <c r="DTE7" s="686"/>
      <c r="DTF7" s="686"/>
      <c r="DTG7" s="686"/>
      <c r="DTH7" s="686"/>
      <c r="DTI7" s="686"/>
      <c r="DTJ7" s="686"/>
      <c r="DTK7" s="686"/>
      <c r="DTL7" s="686"/>
      <c r="DTM7" s="686"/>
      <c r="DTN7" s="686"/>
      <c r="DTO7" s="686"/>
      <c r="DTP7" s="686"/>
      <c r="DTQ7" s="686"/>
      <c r="DTR7" s="686"/>
      <c r="DTS7" s="686"/>
      <c r="DTT7" s="686"/>
      <c r="DTU7" s="686"/>
      <c r="DTV7" s="686"/>
      <c r="DTW7" s="686"/>
      <c r="DTX7" s="686"/>
      <c r="DTY7" s="686"/>
      <c r="DTZ7" s="686"/>
      <c r="DUA7" s="686"/>
      <c r="DUB7" s="686"/>
      <c r="DUC7" s="686"/>
      <c r="DUD7" s="686"/>
      <c r="DUE7" s="686"/>
      <c r="DUF7" s="686"/>
      <c r="DUG7" s="686"/>
      <c r="DUH7" s="686"/>
      <c r="DUI7" s="686"/>
      <c r="DUJ7" s="686"/>
      <c r="DUK7" s="686"/>
      <c r="DUL7" s="686"/>
      <c r="DUM7" s="686"/>
      <c r="DUN7" s="686"/>
      <c r="DUO7" s="686"/>
      <c r="DUP7" s="686"/>
      <c r="DUQ7" s="686"/>
      <c r="DUR7" s="686"/>
      <c r="DUS7" s="686"/>
      <c r="DUT7" s="686"/>
      <c r="DUU7" s="686"/>
      <c r="DUV7" s="686"/>
      <c r="DUW7" s="686"/>
      <c r="DUX7" s="686"/>
      <c r="DUY7" s="686"/>
      <c r="DUZ7" s="686"/>
      <c r="DVA7" s="686"/>
      <c r="DVB7" s="686"/>
      <c r="DVC7" s="686"/>
      <c r="DVD7" s="686"/>
      <c r="DVE7" s="686"/>
      <c r="DVF7" s="686"/>
      <c r="DVG7" s="686"/>
      <c r="DVH7" s="686"/>
      <c r="DVI7" s="686"/>
      <c r="DVJ7" s="686"/>
      <c r="DVK7" s="686"/>
      <c r="DVL7" s="686"/>
      <c r="DVM7" s="686"/>
      <c r="DVN7" s="686"/>
      <c r="DVO7" s="686"/>
      <c r="DVP7" s="686"/>
      <c r="DVQ7" s="686"/>
      <c r="DVR7" s="686"/>
      <c r="DVS7" s="686"/>
      <c r="DVT7" s="686"/>
      <c r="DVU7" s="686"/>
      <c r="DVV7" s="686"/>
      <c r="DVW7" s="686"/>
      <c r="DVX7" s="686"/>
      <c r="DVY7" s="686"/>
      <c r="DVZ7" s="686"/>
      <c r="DWA7" s="686"/>
      <c r="DWB7" s="686"/>
      <c r="DWC7" s="686"/>
      <c r="DWD7" s="686"/>
      <c r="DWE7" s="686"/>
      <c r="DWF7" s="686"/>
      <c r="DWG7" s="686"/>
      <c r="DWH7" s="686"/>
      <c r="DWI7" s="686"/>
      <c r="DWJ7" s="686"/>
      <c r="DWK7" s="686"/>
      <c r="DWL7" s="686"/>
      <c r="DWM7" s="686"/>
      <c r="DWN7" s="686"/>
      <c r="DWO7" s="686"/>
      <c r="DWP7" s="686"/>
      <c r="DWQ7" s="686"/>
      <c r="DWR7" s="686"/>
      <c r="DWS7" s="686"/>
      <c r="DWT7" s="686"/>
      <c r="DWU7" s="686"/>
      <c r="DWV7" s="686"/>
      <c r="DWW7" s="686"/>
      <c r="DWX7" s="686"/>
      <c r="DWY7" s="686"/>
      <c r="DWZ7" s="686"/>
      <c r="DXA7" s="686"/>
      <c r="DXB7" s="686"/>
      <c r="DXC7" s="686"/>
      <c r="DXD7" s="686"/>
      <c r="DXE7" s="686"/>
      <c r="DXF7" s="686"/>
      <c r="DXG7" s="686"/>
      <c r="DXH7" s="686"/>
      <c r="DXI7" s="686"/>
      <c r="DXJ7" s="686"/>
      <c r="DXK7" s="686"/>
      <c r="DXL7" s="686"/>
      <c r="DXM7" s="686"/>
      <c r="DXN7" s="686"/>
      <c r="DXO7" s="686"/>
      <c r="DXP7" s="686"/>
      <c r="DXQ7" s="686"/>
      <c r="DXR7" s="686"/>
      <c r="DXS7" s="686"/>
      <c r="DXT7" s="686"/>
      <c r="DXU7" s="686"/>
      <c r="DXV7" s="686"/>
      <c r="DXW7" s="686"/>
      <c r="DXX7" s="686"/>
      <c r="DXY7" s="686"/>
      <c r="DXZ7" s="686"/>
      <c r="DYA7" s="686"/>
      <c r="DYB7" s="686"/>
      <c r="DYC7" s="686"/>
      <c r="DYD7" s="686"/>
      <c r="DYE7" s="686"/>
      <c r="DYF7" s="686"/>
      <c r="DYG7" s="686"/>
      <c r="DYH7" s="686"/>
      <c r="DYI7" s="686"/>
      <c r="DYJ7" s="686"/>
      <c r="DYK7" s="686"/>
      <c r="DYL7" s="686"/>
      <c r="DYM7" s="686"/>
      <c r="DYN7" s="686"/>
      <c r="DYO7" s="686"/>
      <c r="DYP7" s="686"/>
      <c r="DYQ7" s="686"/>
      <c r="DYR7" s="686"/>
      <c r="DYS7" s="686"/>
      <c r="DYT7" s="686"/>
      <c r="DYU7" s="686"/>
      <c r="DYV7" s="686"/>
      <c r="DYW7" s="686"/>
      <c r="DYX7" s="686"/>
      <c r="DYY7" s="686"/>
      <c r="DYZ7" s="686"/>
      <c r="DZA7" s="686"/>
      <c r="DZB7" s="686"/>
      <c r="DZC7" s="686"/>
      <c r="DZD7" s="686"/>
      <c r="DZE7" s="686"/>
      <c r="DZF7" s="686"/>
      <c r="DZG7" s="686"/>
      <c r="DZH7" s="686"/>
      <c r="DZI7" s="686"/>
      <c r="DZJ7" s="686"/>
      <c r="DZK7" s="686"/>
      <c r="DZL7" s="686"/>
      <c r="DZM7" s="686"/>
      <c r="DZN7" s="686"/>
      <c r="DZO7" s="686"/>
      <c r="DZP7" s="686"/>
      <c r="DZQ7" s="686"/>
      <c r="DZR7" s="686"/>
      <c r="DZS7" s="686"/>
      <c r="DZT7" s="686"/>
      <c r="DZU7" s="686"/>
      <c r="DZV7" s="686"/>
      <c r="DZW7" s="686"/>
      <c r="DZX7" s="686"/>
      <c r="DZY7" s="686"/>
      <c r="DZZ7" s="686"/>
      <c r="EAA7" s="686"/>
      <c r="EAB7" s="686"/>
      <c r="EAC7" s="686"/>
      <c r="EAD7" s="686"/>
      <c r="EAE7" s="686"/>
      <c r="EAF7" s="686"/>
      <c r="EAG7" s="686"/>
      <c r="EAH7" s="686"/>
      <c r="EAI7" s="686"/>
      <c r="EAJ7" s="686"/>
      <c r="EAK7" s="686"/>
      <c r="EAL7" s="686"/>
      <c r="EAM7" s="686"/>
      <c r="EAN7" s="686"/>
      <c r="EAO7" s="686"/>
      <c r="EAP7" s="686"/>
      <c r="EAQ7" s="686"/>
      <c r="EAR7" s="686"/>
      <c r="EAS7" s="686"/>
      <c r="EAT7" s="686"/>
      <c r="EAU7" s="686"/>
      <c r="EAV7" s="686"/>
      <c r="EAW7" s="686"/>
      <c r="EAX7" s="686"/>
      <c r="EAY7" s="686"/>
      <c r="EAZ7" s="686"/>
      <c r="EBA7" s="686"/>
      <c r="EBB7" s="686"/>
      <c r="EBC7" s="686"/>
      <c r="EBD7" s="686"/>
      <c r="EBE7" s="686"/>
      <c r="EBF7" s="686"/>
      <c r="EBG7" s="686"/>
      <c r="EBH7" s="686"/>
      <c r="EBI7" s="686"/>
      <c r="EBJ7" s="686"/>
      <c r="EBK7" s="686"/>
      <c r="EBL7" s="686"/>
      <c r="EBM7" s="686"/>
      <c r="EBN7" s="686"/>
      <c r="EBO7" s="686"/>
      <c r="EBP7" s="686"/>
      <c r="EBQ7" s="686"/>
      <c r="EBR7" s="686"/>
      <c r="EBS7" s="686"/>
      <c r="EBT7" s="686"/>
      <c r="EBU7" s="686"/>
      <c r="EBV7" s="686"/>
      <c r="EBW7" s="686"/>
      <c r="EBX7" s="686"/>
      <c r="EBY7" s="686"/>
      <c r="EBZ7" s="686"/>
      <c r="ECA7" s="686"/>
      <c r="ECB7" s="686"/>
      <c r="ECC7" s="686"/>
      <c r="ECD7" s="686"/>
      <c r="ECE7" s="686"/>
      <c r="ECF7" s="686"/>
      <c r="ECG7" s="686"/>
      <c r="ECH7" s="686"/>
      <c r="ECI7" s="686"/>
      <c r="ECJ7" s="686"/>
      <c r="ECK7" s="686"/>
      <c r="ECL7" s="686"/>
      <c r="ECM7" s="686"/>
      <c r="ECN7" s="686"/>
      <c r="ECO7" s="686"/>
      <c r="ECP7" s="686"/>
      <c r="ECQ7" s="686"/>
      <c r="ECR7" s="686"/>
      <c r="ECS7" s="686"/>
      <c r="ECT7" s="686"/>
      <c r="ECU7" s="686"/>
      <c r="ECV7" s="686"/>
      <c r="ECW7" s="686"/>
      <c r="ECX7" s="686"/>
      <c r="ECY7" s="686"/>
      <c r="ECZ7" s="686"/>
      <c r="EDA7" s="686"/>
      <c r="EDB7" s="686"/>
      <c r="EDC7" s="686"/>
      <c r="EDD7" s="686"/>
      <c r="EDE7" s="686"/>
      <c r="EDF7" s="686"/>
      <c r="EDG7" s="686"/>
      <c r="EDH7" s="686"/>
      <c r="EDI7" s="686"/>
      <c r="EDJ7" s="686"/>
      <c r="EDK7" s="686"/>
      <c r="EDL7" s="686"/>
      <c r="EDM7" s="686"/>
      <c r="EDN7" s="686"/>
      <c r="EDO7" s="686"/>
      <c r="EDP7" s="686"/>
      <c r="EDQ7" s="686"/>
      <c r="EDR7" s="686"/>
      <c r="EDS7" s="686"/>
      <c r="EDT7" s="686"/>
      <c r="EDU7" s="686"/>
      <c r="EDV7" s="686"/>
      <c r="EDW7" s="686"/>
      <c r="EDX7" s="686"/>
      <c r="EDY7" s="686"/>
      <c r="EDZ7" s="686"/>
      <c r="EEA7" s="686"/>
      <c r="EEB7" s="686"/>
      <c r="EEC7" s="686"/>
      <c r="EED7" s="686"/>
      <c r="EEE7" s="686"/>
      <c r="EEF7" s="686"/>
      <c r="EEG7" s="686"/>
      <c r="EEH7" s="686"/>
      <c r="EEI7" s="686"/>
      <c r="EEJ7" s="686"/>
      <c r="EEK7" s="686"/>
      <c r="EEL7" s="686"/>
      <c r="EEM7" s="686"/>
      <c r="EEN7" s="686"/>
      <c r="EEO7" s="686"/>
      <c r="EEP7" s="686"/>
      <c r="EEQ7" s="686"/>
      <c r="EER7" s="686"/>
      <c r="EES7" s="686"/>
      <c r="EET7" s="686"/>
      <c r="EEU7" s="686"/>
      <c r="EEV7" s="686"/>
      <c r="EEW7" s="686"/>
      <c r="EEX7" s="686"/>
      <c r="EEY7" s="686"/>
      <c r="EEZ7" s="686"/>
      <c r="EFA7" s="686"/>
      <c r="EFB7" s="686"/>
      <c r="EFC7" s="686"/>
      <c r="EFD7" s="686"/>
      <c r="EFE7" s="686"/>
      <c r="EFF7" s="686"/>
      <c r="EFG7" s="686"/>
      <c r="EFH7" s="686"/>
      <c r="EFI7" s="686"/>
      <c r="EFJ7" s="686"/>
      <c r="EFK7" s="686"/>
      <c r="EFL7" s="686"/>
      <c r="EFM7" s="686"/>
      <c r="EFN7" s="686"/>
      <c r="EFO7" s="686"/>
      <c r="EFP7" s="686"/>
      <c r="EFQ7" s="686"/>
      <c r="EFR7" s="686"/>
      <c r="EFS7" s="686"/>
      <c r="EFT7" s="686"/>
      <c r="EFU7" s="686"/>
      <c r="EFV7" s="686"/>
      <c r="EFW7" s="686"/>
      <c r="EFX7" s="686"/>
      <c r="EFY7" s="686"/>
      <c r="EFZ7" s="686"/>
      <c r="EGA7" s="686"/>
      <c r="EGB7" s="686"/>
      <c r="EGC7" s="686"/>
      <c r="EGD7" s="686"/>
      <c r="EGE7" s="686"/>
      <c r="EGF7" s="686"/>
      <c r="EGG7" s="686"/>
      <c r="EGH7" s="686"/>
      <c r="EGI7" s="686"/>
      <c r="EGJ7" s="686"/>
      <c r="EGK7" s="686"/>
      <c r="EGL7" s="686"/>
      <c r="EGM7" s="686"/>
      <c r="EGN7" s="686"/>
      <c r="EGO7" s="686"/>
      <c r="EGP7" s="686"/>
      <c r="EGQ7" s="686"/>
      <c r="EGR7" s="686"/>
      <c r="EGS7" s="686"/>
      <c r="EGT7" s="686"/>
      <c r="EGU7" s="686"/>
      <c r="EGV7" s="686"/>
      <c r="EGW7" s="686"/>
      <c r="EGX7" s="686"/>
      <c r="EGY7" s="686"/>
      <c r="EGZ7" s="686"/>
      <c r="EHA7" s="686"/>
      <c r="EHB7" s="686"/>
      <c r="EHC7" s="686"/>
      <c r="EHD7" s="686"/>
      <c r="EHE7" s="686"/>
      <c r="EHF7" s="686"/>
      <c r="EHG7" s="686"/>
      <c r="EHH7" s="686"/>
      <c r="EHI7" s="686"/>
      <c r="EHJ7" s="686"/>
      <c r="EHK7" s="686"/>
      <c r="EHL7" s="686"/>
      <c r="EHM7" s="686"/>
      <c r="EHN7" s="686"/>
      <c r="EHO7" s="686"/>
      <c r="EHP7" s="686"/>
      <c r="EHQ7" s="686"/>
      <c r="EHR7" s="686"/>
      <c r="EHS7" s="686"/>
      <c r="EHT7" s="686"/>
      <c r="EHU7" s="686"/>
      <c r="EHV7" s="686"/>
      <c r="EHW7" s="686"/>
      <c r="EHX7" s="686"/>
      <c r="EHY7" s="686"/>
      <c r="EHZ7" s="686"/>
      <c r="EIA7" s="686"/>
      <c r="EIB7" s="686"/>
      <c r="EIC7" s="686"/>
      <c r="EID7" s="686"/>
      <c r="EIE7" s="686"/>
      <c r="EIF7" s="686"/>
      <c r="EIG7" s="686"/>
      <c r="EIH7" s="686"/>
      <c r="EII7" s="686"/>
      <c r="EIJ7" s="686"/>
      <c r="EIK7" s="686"/>
      <c r="EIL7" s="686"/>
      <c r="EIM7" s="686"/>
      <c r="EIN7" s="686"/>
      <c r="EIO7" s="686"/>
      <c r="EIP7" s="686"/>
      <c r="EIQ7" s="686"/>
      <c r="EIR7" s="686"/>
      <c r="EIS7" s="686"/>
      <c r="EIT7" s="686"/>
      <c r="EIU7" s="686"/>
      <c r="EIV7" s="686"/>
      <c r="EIW7" s="686"/>
      <c r="EIX7" s="686"/>
      <c r="EIY7" s="686"/>
      <c r="EIZ7" s="686"/>
      <c r="EJA7" s="686"/>
      <c r="EJB7" s="686"/>
      <c r="EJC7" s="686"/>
      <c r="EJD7" s="686"/>
      <c r="EJE7" s="686"/>
      <c r="EJF7" s="686"/>
      <c r="EJG7" s="686"/>
      <c r="EJH7" s="686"/>
      <c r="EJI7" s="686"/>
      <c r="EJJ7" s="686"/>
      <c r="EJK7" s="686"/>
      <c r="EJL7" s="686"/>
      <c r="EJM7" s="686"/>
      <c r="EJN7" s="686"/>
      <c r="EJO7" s="686"/>
      <c r="EJP7" s="686"/>
      <c r="EJQ7" s="686"/>
      <c r="EJR7" s="686"/>
      <c r="EJS7" s="686"/>
      <c r="EJT7" s="686"/>
      <c r="EJU7" s="686"/>
      <c r="EJV7" s="686"/>
      <c r="EJW7" s="686"/>
      <c r="EJX7" s="686"/>
      <c r="EJY7" s="686"/>
      <c r="EJZ7" s="686"/>
      <c r="EKA7" s="686"/>
      <c r="EKB7" s="686"/>
      <c r="EKC7" s="686"/>
      <c r="EKD7" s="686"/>
      <c r="EKE7" s="686"/>
      <c r="EKF7" s="686"/>
      <c r="EKG7" s="686"/>
      <c r="EKH7" s="686"/>
      <c r="EKI7" s="686"/>
      <c r="EKJ7" s="686"/>
      <c r="EKK7" s="686"/>
      <c r="EKL7" s="686"/>
      <c r="EKM7" s="686"/>
      <c r="EKN7" s="686"/>
      <c r="EKO7" s="686"/>
      <c r="EKP7" s="686"/>
      <c r="EKQ7" s="686"/>
      <c r="EKR7" s="686"/>
      <c r="EKS7" s="686"/>
      <c r="EKT7" s="686"/>
      <c r="EKU7" s="686"/>
      <c r="EKV7" s="686"/>
      <c r="EKW7" s="686"/>
      <c r="EKX7" s="686"/>
      <c r="EKY7" s="686"/>
      <c r="EKZ7" s="686"/>
      <c r="ELA7" s="686"/>
      <c r="ELB7" s="686"/>
      <c r="ELC7" s="686"/>
      <c r="ELD7" s="686"/>
      <c r="ELE7" s="686"/>
      <c r="ELF7" s="686"/>
      <c r="ELG7" s="686"/>
      <c r="ELH7" s="686"/>
      <c r="ELI7" s="686"/>
      <c r="ELJ7" s="686"/>
      <c r="ELK7" s="686"/>
      <c r="ELL7" s="686"/>
      <c r="ELM7" s="686"/>
      <c r="ELN7" s="686"/>
      <c r="ELO7" s="686"/>
      <c r="ELP7" s="686"/>
      <c r="ELQ7" s="686"/>
      <c r="ELR7" s="686"/>
      <c r="ELS7" s="686"/>
      <c r="ELT7" s="686"/>
      <c r="ELU7" s="686"/>
      <c r="ELV7" s="686"/>
      <c r="ELW7" s="686"/>
      <c r="ELX7" s="686"/>
      <c r="ELY7" s="686"/>
      <c r="ELZ7" s="686"/>
      <c r="EMA7" s="686"/>
      <c r="EMB7" s="686"/>
      <c r="EMC7" s="686"/>
      <c r="EMD7" s="686"/>
      <c r="EME7" s="686"/>
      <c r="EMF7" s="686"/>
      <c r="EMG7" s="686"/>
      <c r="EMH7" s="686"/>
      <c r="EMI7" s="686"/>
      <c r="EMJ7" s="686"/>
      <c r="EMK7" s="686"/>
      <c r="EML7" s="686"/>
      <c r="EMM7" s="686"/>
      <c r="EMN7" s="686"/>
      <c r="EMO7" s="686"/>
      <c r="EMP7" s="686"/>
      <c r="EMQ7" s="686"/>
      <c r="EMR7" s="686"/>
      <c r="EMS7" s="686"/>
      <c r="EMT7" s="686"/>
      <c r="EMU7" s="686"/>
      <c r="EMV7" s="686"/>
      <c r="EMW7" s="686"/>
      <c r="EMX7" s="686"/>
      <c r="EMY7" s="686"/>
      <c r="EMZ7" s="686"/>
      <c r="ENA7" s="686"/>
      <c r="ENB7" s="686"/>
      <c r="ENC7" s="686"/>
      <c r="END7" s="686"/>
      <c r="ENE7" s="686"/>
      <c r="ENF7" s="686"/>
      <c r="ENG7" s="686"/>
      <c r="ENH7" s="686"/>
      <c r="ENI7" s="686"/>
      <c r="ENJ7" s="686"/>
      <c r="ENK7" s="686"/>
      <c r="ENL7" s="686"/>
      <c r="ENM7" s="686"/>
      <c r="ENN7" s="686"/>
      <c r="ENO7" s="686"/>
      <c r="ENP7" s="686"/>
      <c r="ENQ7" s="686"/>
      <c r="ENR7" s="686"/>
      <c r="ENS7" s="686"/>
      <c r="ENT7" s="686"/>
      <c r="ENU7" s="686"/>
      <c r="ENV7" s="686"/>
      <c r="ENW7" s="686"/>
      <c r="ENX7" s="686"/>
      <c r="ENY7" s="686"/>
      <c r="ENZ7" s="686"/>
      <c r="EOA7" s="686"/>
      <c r="EOB7" s="686"/>
      <c r="EOC7" s="686"/>
      <c r="EOD7" s="686"/>
      <c r="EOE7" s="686"/>
      <c r="EOF7" s="686"/>
      <c r="EOG7" s="686"/>
      <c r="EOH7" s="686"/>
      <c r="EOI7" s="686"/>
      <c r="EOJ7" s="686"/>
      <c r="EOK7" s="686"/>
      <c r="EOL7" s="686"/>
      <c r="EOM7" s="686"/>
      <c r="EON7" s="686"/>
      <c r="EOO7" s="686"/>
      <c r="EOP7" s="686"/>
      <c r="EOQ7" s="686"/>
      <c r="EOR7" s="686"/>
      <c r="EOS7" s="686"/>
      <c r="EOT7" s="686"/>
      <c r="EOU7" s="686"/>
      <c r="EOV7" s="686"/>
      <c r="EOW7" s="686"/>
      <c r="EOX7" s="686"/>
      <c r="EOY7" s="686"/>
      <c r="EOZ7" s="686"/>
      <c r="EPA7" s="686"/>
      <c r="EPB7" s="686"/>
      <c r="EPC7" s="686"/>
      <c r="EPD7" s="686"/>
      <c r="EPE7" s="686"/>
      <c r="EPF7" s="686"/>
      <c r="EPG7" s="686"/>
      <c r="EPH7" s="686"/>
      <c r="EPI7" s="686"/>
      <c r="EPJ7" s="686"/>
      <c r="EPK7" s="686"/>
      <c r="EPL7" s="686"/>
      <c r="EPM7" s="686"/>
      <c r="EPN7" s="686"/>
      <c r="EPO7" s="686"/>
      <c r="EPP7" s="686"/>
      <c r="EPQ7" s="686"/>
      <c r="EPR7" s="686"/>
      <c r="EPS7" s="686"/>
      <c r="EPT7" s="686"/>
      <c r="EPU7" s="686"/>
      <c r="EPV7" s="686"/>
      <c r="EPW7" s="686"/>
      <c r="EPX7" s="686"/>
      <c r="EPY7" s="686"/>
      <c r="EPZ7" s="686"/>
      <c r="EQA7" s="686"/>
      <c r="EQB7" s="686"/>
      <c r="EQC7" s="686"/>
      <c r="EQD7" s="686"/>
      <c r="EQE7" s="686"/>
      <c r="EQF7" s="686"/>
      <c r="EQG7" s="686"/>
      <c r="EQH7" s="686"/>
      <c r="EQI7" s="686"/>
      <c r="EQJ7" s="686"/>
      <c r="EQK7" s="686"/>
      <c r="EQL7" s="686"/>
      <c r="EQM7" s="686"/>
      <c r="EQN7" s="686"/>
      <c r="EQO7" s="686"/>
      <c r="EQP7" s="686"/>
      <c r="EQQ7" s="686"/>
      <c r="EQR7" s="686"/>
      <c r="EQS7" s="686"/>
      <c r="EQT7" s="686"/>
      <c r="EQU7" s="686"/>
      <c r="EQV7" s="686"/>
      <c r="EQW7" s="686"/>
      <c r="EQX7" s="686"/>
      <c r="EQY7" s="686"/>
      <c r="EQZ7" s="686"/>
      <c r="ERA7" s="686"/>
      <c r="ERB7" s="686"/>
      <c r="ERC7" s="686"/>
      <c r="ERD7" s="686"/>
      <c r="ERE7" s="686"/>
      <c r="ERF7" s="686"/>
      <c r="ERG7" s="686"/>
      <c r="ERH7" s="686"/>
      <c r="ERI7" s="686"/>
      <c r="ERJ7" s="686"/>
      <c r="ERK7" s="686"/>
      <c r="ERL7" s="686"/>
      <c r="ERM7" s="686"/>
      <c r="ERN7" s="686"/>
      <c r="ERO7" s="686"/>
      <c r="ERP7" s="686"/>
      <c r="ERQ7" s="686"/>
      <c r="ERR7" s="686"/>
      <c r="ERS7" s="686"/>
      <c r="ERT7" s="686"/>
      <c r="ERU7" s="686"/>
      <c r="ERV7" s="686"/>
      <c r="ERW7" s="686"/>
      <c r="ERX7" s="686"/>
      <c r="ERY7" s="686"/>
      <c r="ERZ7" s="686"/>
      <c r="ESA7" s="686"/>
      <c r="ESB7" s="686"/>
      <c r="ESC7" s="686"/>
      <c r="ESD7" s="686"/>
      <c r="ESE7" s="686"/>
      <c r="ESF7" s="686"/>
      <c r="ESG7" s="686"/>
      <c r="ESH7" s="686"/>
      <c r="ESI7" s="686"/>
      <c r="ESJ7" s="686"/>
      <c r="ESK7" s="686"/>
      <c r="ESL7" s="686"/>
      <c r="ESM7" s="686"/>
      <c r="ESN7" s="686"/>
      <c r="ESO7" s="686"/>
      <c r="ESP7" s="686"/>
      <c r="ESQ7" s="686"/>
      <c r="ESR7" s="686"/>
      <c r="ESS7" s="686"/>
      <c r="EST7" s="686"/>
      <c r="ESU7" s="686"/>
      <c r="ESV7" s="686"/>
      <c r="ESW7" s="686"/>
      <c r="ESX7" s="686"/>
      <c r="ESY7" s="686"/>
      <c r="ESZ7" s="686"/>
      <c r="ETA7" s="686"/>
      <c r="ETB7" s="686"/>
      <c r="ETC7" s="686"/>
      <c r="ETD7" s="686"/>
      <c r="ETE7" s="686"/>
      <c r="ETF7" s="686"/>
      <c r="ETG7" s="686"/>
      <c r="ETH7" s="686"/>
      <c r="ETI7" s="686"/>
      <c r="ETJ7" s="686"/>
      <c r="ETK7" s="686"/>
      <c r="ETL7" s="686"/>
      <c r="ETM7" s="686"/>
      <c r="ETN7" s="686"/>
      <c r="ETO7" s="686"/>
      <c r="ETP7" s="686"/>
      <c r="ETQ7" s="686"/>
      <c r="ETR7" s="686"/>
      <c r="ETS7" s="686"/>
      <c r="ETT7" s="686"/>
      <c r="ETU7" s="686"/>
      <c r="ETV7" s="686"/>
      <c r="ETW7" s="686"/>
      <c r="ETX7" s="686"/>
      <c r="ETY7" s="686"/>
      <c r="ETZ7" s="686"/>
      <c r="EUA7" s="686"/>
      <c r="EUB7" s="686"/>
      <c r="EUC7" s="686"/>
      <c r="EUD7" s="686"/>
      <c r="EUE7" s="686"/>
      <c r="EUF7" s="686"/>
      <c r="EUG7" s="686"/>
      <c r="EUH7" s="686"/>
      <c r="EUI7" s="686"/>
      <c r="EUJ7" s="686"/>
      <c r="EUK7" s="686"/>
      <c r="EUL7" s="686"/>
      <c r="EUM7" s="686"/>
      <c r="EUN7" s="686"/>
      <c r="EUO7" s="686"/>
      <c r="EUP7" s="686"/>
      <c r="EUQ7" s="686"/>
      <c r="EUR7" s="686"/>
      <c r="EUS7" s="686"/>
      <c r="EUT7" s="686"/>
      <c r="EUU7" s="686"/>
      <c r="EUV7" s="686"/>
      <c r="EUW7" s="686"/>
      <c r="EUX7" s="686"/>
      <c r="EUY7" s="686"/>
      <c r="EUZ7" s="686"/>
      <c r="EVA7" s="686"/>
      <c r="EVB7" s="686"/>
      <c r="EVC7" s="686"/>
      <c r="EVD7" s="686"/>
      <c r="EVE7" s="686"/>
      <c r="EVF7" s="686"/>
      <c r="EVG7" s="686"/>
      <c r="EVH7" s="686"/>
      <c r="EVI7" s="686"/>
      <c r="EVJ7" s="686"/>
      <c r="EVK7" s="686"/>
      <c r="EVL7" s="686"/>
      <c r="EVM7" s="686"/>
      <c r="EVN7" s="686"/>
      <c r="EVO7" s="686"/>
      <c r="EVP7" s="686"/>
      <c r="EVQ7" s="686"/>
      <c r="EVR7" s="686"/>
      <c r="EVS7" s="686"/>
      <c r="EVT7" s="686"/>
      <c r="EVU7" s="686"/>
      <c r="EVV7" s="686"/>
      <c r="EVW7" s="686"/>
      <c r="EVX7" s="686"/>
      <c r="EVY7" s="686"/>
      <c r="EVZ7" s="686"/>
      <c r="EWA7" s="686"/>
      <c r="EWB7" s="686"/>
      <c r="EWC7" s="686"/>
      <c r="EWD7" s="686"/>
      <c r="EWE7" s="686"/>
      <c r="EWF7" s="686"/>
      <c r="EWG7" s="686"/>
      <c r="EWH7" s="686"/>
      <c r="EWI7" s="686"/>
      <c r="EWJ7" s="686"/>
      <c r="EWK7" s="686"/>
      <c r="EWL7" s="686"/>
      <c r="EWM7" s="686"/>
      <c r="EWN7" s="686"/>
      <c r="EWO7" s="686"/>
      <c r="EWP7" s="686"/>
      <c r="EWQ7" s="686"/>
      <c r="EWR7" s="686"/>
      <c r="EWS7" s="686"/>
      <c r="EWT7" s="686"/>
      <c r="EWU7" s="686"/>
      <c r="EWV7" s="686"/>
      <c r="EWW7" s="686"/>
      <c r="EWX7" s="686"/>
      <c r="EWY7" s="686"/>
      <c r="EWZ7" s="686"/>
      <c r="EXA7" s="686"/>
      <c r="EXB7" s="686"/>
      <c r="EXC7" s="686"/>
      <c r="EXD7" s="686"/>
      <c r="EXE7" s="686"/>
      <c r="EXF7" s="686"/>
      <c r="EXG7" s="686"/>
      <c r="EXH7" s="686"/>
      <c r="EXI7" s="686"/>
      <c r="EXJ7" s="686"/>
      <c r="EXK7" s="686"/>
      <c r="EXL7" s="686"/>
      <c r="EXM7" s="686"/>
      <c r="EXN7" s="686"/>
      <c r="EXO7" s="686"/>
      <c r="EXP7" s="686"/>
      <c r="EXQ7" s="686"/>
      <c r="EXR7" s="686"/>
      <c r="EXS7" s="686"/>
      <c r="EXT7" s="686"/>
      <c r="EXU7" s="686"/>
      <c r="EXV7" s="686"/>
      <c r="EXW7" s="686"/>
      <c r="EXX7" s="686"/>
      <c r="EXY7" s="686"/>
      <c r="EXZ7" s="686"/>
      <c r="EYA7" s="686"/>
      <c r="EYB7" s="686"/>
      <c r="EYC7" s="686"/>
      <c r="EYD7" s="686"/>
      <c r="EYE7" s="686"/>
      <c r="EYF7" s="686"/>
      <c r="EYG7" s="686"/>
      <c r="EYH7" s="686"/>
      <c r="EYI7" s="686"/>
      <c r="EYJ7" s="686"/>
      <c r="EYK7" s="686"/>
      <c r="EYL7" s="686"/>
      <c r="EYM7" s="686"/>
      <c r="EYN7" s="686"/>
      <c r="EYO7" s="686"/>
      <c r="EYP7" s="686"/>
      <c r="EYQ7" s="686"/>
      <c r="EYR7" s="686"/>
      <c r="EYS7" s="686"/>
      <c r="EYT7" s="686"/>
      <c r="EYU7" s="686"/>
      <c r="EYV7" s="686"/>
      <c r="EYW7" s="686"/>
      <c r="EYX7" s="686"/>
      <c r="EYY7" s="686"/>
      <c r="EYZ7" s="686"/>
      <c r="EZA7" s="686"/>
      <c r="EZB7" s="686"/>
      <c r="EZC7" s="686"/>
      <c r="EZD7" s="686"/>
      <c r="EZE7" s="686"/>
      <c r="EZF7" s="686"/>
      <c r="EZG7" s="686"/>
      <c r="EZH7" s="686"/>
      <c r="EZI7" s="686"/>
      <c r="EZJ7" s="686"/>
      <c r="EZK7" s="686"/>
      <c r="EZL7" s="686"/>
      <c r="EZM7" s="686"/>
      <c r="EZN7" s="686"/>
      <c r="EZO7" s="686"/>
      <c r="EZP7" s="686"/>
      <c r="EZQ7" s="686"/>
      <c r="EZR7" s="686"/>
      <c r="EZS7" s="686"/>
      <c r="EZT7" s="686"/>
      <c r="EZU7" s="686"/>
      <c r="EZV7" s="686"/>
      <c r="EZW7" s="686"/>
      <c r="EZX7" s="686"/>
      <c r="EZY7" s="686"/>
      <c r="EZZ7" s="686"/>
      <c r="FAA7" s="686"/>
      <c r="FAB7" s="686"/>
      <c r="FAC7" s="686"/>
      <c r="FAD7" s="686"/>
      <c r="FAE7" s="686"/>
      <c r="FAF7" s="686"/>
      <c r="FAG7" s="686"/>
      <c r="FAH7" s="686"/>
      <c r="FAI7" s="686"/>
      <c r="FAJ7" s="686"/>
      <c r="FAK7" s="686"/>
      <c r="FAL7" s="686"/>
      <c r="FAM7" s="686"/>
      <c r="FAN7" s="686"/>
      <c r="FAO7" s="686"/>
      <c r="FAP7" s="686"/>
      <c r="FAQ7" s="686"/>
      <c r="FAR7" s="686"/>
      <c r="FAS7" s="686"/>
      <c r="FAT7" s="686"/>
      <c r="FAU7" s="686"/>
      <c r="FAV7" s="686"/>
      <c r="FAW7" s="686"/>
      <c r="FAX7" s="686"/>
      <c r="FAY7" s="686"/>
      <c r="FAZ7" s="686"/>
      <c r="FBA7" s="686"/>
      <c r="FBB7" s="686"/>
      <c r="FBC7" s="686"/>
      <c r="FBD7" s="686"/>
      <c r="FBE7" s="686"/>
      <c r="FBF7" s="686"/>
      <c r="FBG7" s="686"/>
      <c r="FBH7" s="686"/>
      <c r="FBI7" s="686"/>
      <c r="FBJ7" s="686"/>
      <c r="FBK7" s="686"/>
      <c r="FBL7" s="686"/>
      <c r="FBM7" s="686"/>
      <c r="FBN7" s="686"/>
      <c r="FBO7" s="686"/>
      <c r="FBP7" s="686"/>
      <c r="FBQ7" s="686"/>
      <c r="FBR7" s="686"/>
      <c r="FBS7" s="686"/>
      <c r="FBT7" s="686"/>
      <c r="FBU7" s="686"/>
      <c r="FBV7" s="686"/>
      <c r="FBW7" s="686"/>
      <c r="FBX7" s="686"/>
      <c r="FBY7" s="686"/>
      <c r="FBZ7" s="686"/>
      <c r="FCA7" s="686"/>
      <c r="FCB7" s="686"/>
      <c r="FCC7" s="686"/>
      <c r="FCD7" s="686"/>
      <c r="FCE7" s="686"/>
      <c r="FCF7" s="686"/>
      <c r="FCG7" s="686"/>
      <c r="FCH7" s="686"/>
      <c r="FCI7" s="686"/>
      <c r="FCJ7" s="686"/>
      <c r="FCK7" s="686"/>
      <c r="FCL7" s="686"/>
      <c r="FCM7" s="686"/>
      <c r="FCN7" s="686"/>
      <c r="FCO7" s="686"/>
      <c r="FCP7" s="686"/>
      <c r="FCQ7" s="686"/>
      <c r="FCR7" s="686"/>
      <c r="FCS7" s="686"/>
      <c r="FCT7" s="686"/>
      <c r="FCU7" s="686"/>
      <c r="FCV7" s="686"/>
      <c r="FCW7" s="686"/>
      <c r="FCX7" s="686"/>
      <c r="FCY7" s="686"/>
      <c r="FCZ7" s="686"/>
      <c r="FDA7" s="686"/>
      <c r="FDB7" s="686"/>
      <c r="FDC7" s="686"/>
      <c r="FDD7" s="686"/>
      <c r="FDE7" s="686"/>
      <c r="FDF7" s="686"/>
      <c r="FDG7" s="686"/>
      <c r="FDH7" s="686"/>
      <c r="FDI7" s="686"/>
      <c r="FDJ7" s="686"/>
      <c r="FDK7" s="686"/>
      <c r="FDL7" s="686"/>
      <c r="FDM7" s="686"/>
      <c r="FDN7" s="686"/>
      <c r="FDO7" s="686"/>
      <c r="FDP7" s="686"/>
      <c r="FDQ7" s="686"/>
      <c r="FDR7" s="686"/>
      <c r="FDS7" s="686"/>
      <c r="FDT7" s="686"/>
      <c r="FDU7" s="686"/>
      <c r="FDV7" s="686"/>
      <c r="FDW7" s="686"/>
      <c r="FDX7" s="686"/>
      <c r="FDY7" s="686"/>
      <c r="FDZ7" s="686"/>
      <c r="FEA7" s="686"/>
      <c r="FEB7" s="686"/>
      <c r="FEC7" s="686"/>
      <c r="FED7" s="686"/>
      <c r="FEE7" s="686"/>
      <c r="FEF7" s="686"/>
      <c r="FEG7" s="686"/>
      <c r="FEH7" s="686"/>
      <c r="FEI7" s="686"/>
      <c r="FEJ7" s="686"/>
      <c r="FEK7" s="686"/>
      <c r="FEL7" s="686"/>
      <c r="FEM7" s="686"/>
      <c r="FEN7" s="686"/>
      <c r="FEO7" s="686"/>
      <c r="FEP7" s="686"/>
      <c r="FEQ7" s="686"/>
      <c r="FER7" s="686"/>
      <c r="FES7" s="686"/>
      <c r="FET7" s="686"/>
      <c r="FEU7" s="686"/>
      <c r="FEV7" s="686"/>
      <c r="FEW7" s="686"/>
      <c r="FEX7" s="686"/>
      <c r="FEY7" s="686"/>
      <c r="FEZ7" s="686"/>
      <c r="FFA7" s="686"/>
      <c r="FFB7" s="686"/>
      <c r="FFC7" s="686"/>
      <c r="FFD7" s="686"/>
      <c r="FFE7" s="686"/>
      <c r="FFF7" s="686"/>
      <c r="FFG7" s="686"/>
      <c r="FFH7" s="686"/>
      <c r="FFI7" s="686"/>
      <c r="FFJ7" s="686"/>
      <c r="FFK7" s="686"/>
      <c r="FFL7" s="686"/>
      <c r="FFM7" s="686"/>
      <c r="FFN7" s="686"/>
      <c r="FFO7" s="686"/>
      <c r="FFP7" s="686"/>
      <c r="FFQ7" s="686"/>
      <c r="FFR7" s="686"/>
      <c r="FFS7" s="686"/>
      <c r="FFT7" s="686"/>
      <c r="FFU7" s="686"/>
      <c r="FFV7" s="686"/>
      <c r="FFW7" s="686"/>
      <c r="FFX7" s="686"/>
      <c r="FFY7" s="686"/>
      <c r="FFZ7" s="686"/>
      <c r="FGA7" s="686"/>
      <c r="FGB7" s="686"/>
      <c r="FGC7" s="686"/>
      <c r="FGD7" s="686"/>
      <c r="FGE7" s="686"/>
      <c r="FGF7" s="686"/>
      <c r="FGG7" s="686"/>
      <c r="FGH7" s="686"/>
      <c r="FGI7" s="686"/>
      <c r="FGJ7" s="686"/>
      <c r="FGK7" s="686"/>
      <c r="FGL7" s="686"/>
      <c r="FGM7" s="686"/>
      <c r="FGN7" s="686"/>
      <c r="FGO7" s="686"/>
      <c r="FGP7" s="686"/>
      <c r="FGQ7" s="686"/>
      <c r="FGR7" s="686"/>
      <c r="FGS7" s="686"/>
      <c r="FGT7" s="686"/>
      <c r="FGU7" s="686"/>
      <c r="FGV7" s="686"/>
      <c r="FGW7" s="686"/>
      <c r="FGX7" s="686"/>
      <c r="FGY7" s="686"/>
      <c r="FGZ7" s="686"/>
      <c r="FHA7" s="686"/>
      <c r="FHB7" s="686"/>
      <c r="FHC7" s="686"/>
      <c r="FHD7" s="686"/>
      <c r="FHE7" s="686"/>
      <c r="FHF7" s="686"/>
      <c r="FHG7" s="686"/>
      <c r="FHH7" s="686"/>
      <c r="FHI7" s="686"/>
      <c r="FHJ7" s="686"/>
      <c r="FHK7" s="686"/>
      <c r="FHL7" s="686"/>
      <c r="FHM7" s="686"/>
      <c r="FHN7" s="686"/>
      <c r="FHO7" s="686"/>
      <c r="FHP7" s="686"/>
      <c r="FHQ7" s="686"/>
      <c r="FHR7" s="686"/>
      <c r="FHS7" s="686"/>
      <c r="FHT7" s="686"/>
      <c r="FHU7" s="686"/>
      <c r="FHV7" s="686"/>
      <c r="FHW7" s="686"/>
      <c r="FHX7" s="686"/>
      <c r="FHY7" s="686"/>
      <c r="FHZ7" s="686"/>
      <c r="FIA7" s="686"/>
      <c r="FIB7" s="686"/>
      <c r="FIC7" s="686"/>
      <c r="FID7" s="686"/>
      <c r="FIE7" s="686"/>
      <c r="FIF7" s="686"/>
      <c r="FIG7" s="686"/>
      <c r="FIH7" s="686"/>
      <c r="FII7" s="686"/>
      <c r="FIJ7" s="686"/>
      <c r="FIK7" s="686"/>
      <c r="FIL7" s="686"/>
      <c r="FIM7" s="686"/>
      <c r="FIN7" s="686"/>
      <c r="FIO7" s="686"/>
      <c r="FIP7" s="686"/>
      <c r="FIQ7" s="686"/>
      <c r="FIR7" s="686"/>
      <c r="FIS7" s="686"/>
      <c r="FIT7" s="686"/>
      <c r="FIU7" s="686"/>
      <c r="FIV7" s="686"/>
      <c r="FIW7" s="686"/>
      <c r="FIX7" s="686"/>
      <c r="FIY7" s="686"/>
      <c r="FIZ7" s="686"/>
      <c r="FJA7" s="686"/>
      <c r="FJB7" s="686"/>
      <c r="FJC7" s="686"/>
      <c r="FJD7" s="686"/>
      <c r="FJE7" s="686"/>
      <c r="FJF7" s="686"/>
      <c r="FJG7" s="686"/>
      <c r="FJH7" s="686"/>
      <c r="FJI7" s="686"/>
      <c r="FJJ7" s="686"/>
      <c r="FJK7" s="686"/>
      <c r="FJL7" s="686"/>
      <c r="FJM7" s="686"/>
      <c r="FJN7" s="686"/>
      <c r="FJO7" s="686"/>
      <c r="FJP7" s="686"/>
      <c r="FJQ7" s="686"/>
      <c r="FJR7" s="686"/>
      <c r="FJS7" s="686"/>
      <c r="FJT7" s="686"/>
      <c r="FJU7" s="686"/>
      <c r="FJV7" s="686"/>
      <c r="FJW7" s="686"/>
      <c r="FJX7" s="686"/>
      <c r="FJY7" s="686"/>
      <c r="FJZ7" s="686"/>
      <c r="FKA7" s="686"/>
      <c r="FKB7" s="686"/>
      <c r="FKC7" s="686"/>
      <c r="FKD7" s="686"/>
      <c r="FKE7" s="686"/>
      <c r="FKF7" s="686"/>
      <c r="FKG7" s="686"/>
      <c r="FKH7" s="686"/>
      <c r="FKI7" s="686"/>
      <c r="FKJ7" s="686"/>
      <c r="FKK7" s="686"/>
      <c r="FKL7" s="686"/>
      <c r="FKM7" s="686"/>
      <c r="FKN7" s="686"/>
      <c r="FKO7" s="686"/>
      <c r="FKP7" s="686"/>
      <c r="FKQ7" s="686"/>
      <c r="FKR7" s="686"/>
      <c r="FKS7" s="686"/>
      <c r="FKT7" s="686"/>
      <c r="FKU7" s="686"/>
      <c r="FKV7" s="686"/>
      <c r="FKW7" s="686"/>
      <c r="FKX7" s="686"/>
      <c r="FKY7" s="686"/>
      <c r="FKZ7" s="686"/>
      <c r="FLA7" s="686"/>
      <c r="FLB7" s="686"/>
      <c r="FLC7" s="686"/>
      <c r="FLD7" s="686"/>
      <c r="FLE7" s="686"/>
      <c r="FLF7" s="686"/>
      <c r="FLG7" s="686"/>
      <c r="FLH7" s="686"/>
      <c r="FLI7" s="686"/>
      <c r="FLJ7" s="686"/>
      <c r="FLK7" s="686"/>
      <c r="FLL7" s="686"/>
      <c r="FLM7" s="686"/>
      <c r="FLN7" s="686"/>
      <c r="FLO7" s="686"/>
      <c r="FLP7" s="686"/>
      <c r="FLQ7" s="686"/>
      <c r="FLR7" s="686"/>
      <c r="FLS7" s="686"/>
      <c r="FLT7" s="686"/>
      <c r="FLU7" s="686"/>
      <c r="FLV7" s="686"/>
      <c r="FLW7" s="686"/>
      <c r="FLX7" s="686"/>
      <c r="FLY7" s="686"/>
      <c r="FLZ7" s="686"/>
      <c r="FMA7" s="686"/>
      <c r="FMB7" s="686"/>
      <c r="FMC7" s="686"/>
      <c r="FMD7" s="686"/>
      <c r="FME7" s="686"/>
      <c r="FMF7" s="686"/>
      <c r="FMG7" s="686"/>
      <c r="FMH7" s="686"/>
      <c r="FMI7" s="686"/>
      <c r="FMJ7" s="686"/>
      <c r="FMK7" s="686"/>
      <c r="FML7" s="686"/>
      <c r="FMM7" s="686"/>
      <c r="FMN7" s="686"/>
      <c r="FMO7" s="686"/>
      <c r="FMP7" s="686"/>
      <c r="FMQ7" s="686"/>
      <c r="FMR7" s="686"/>
      <c r="FMS7" s="686"/>
      <c r="FMT7" s="686"/>
      <c r="FMU7" s="686"/>
      <c r="FMV7" s="686"/>
      <c r="FMW7" s="686"/>
      <c r="FMX7" s="686"/>
      <c r="FMY7" s="686"/>
      <c r="FMZ7" s="686"/>
      <c r="FNA7" s="686"/>
      <c r="FNB7" s="686"/>
      <c r="FNC7" s="686"/>
      <c r="FND7" s="686"/>
      <c r="FNE7" s="686"/>
      <c r="FNF7" s="686"/>
      <c r="FNG7" s="686"/>
      <c r="FNH7" s="686"/>
      <c r="FNI7" s="686"/>
      <c r="FNJ7" s="686"/>
      <c r="FNK7" s="686"/>
      <c r="FNL7" s="686"/>
      <c r="FNM7" s="686"/>
      <c r="FNN7" s="686"/>
      <c r="FNO7" s="686"/>
      <c r="FNP7" s="686"/>
      <c r="FNQ7" s="686"/>
      <c r="FNR7" s="686"/>
      <c r="FNS7" s="686"/>
      <c r="FNT7" s="686"/>
      <c r="FNU7" s="686"/>
      <c r="FNV7" s="686"/>
      <c r="FNW7" s="686"/>
      <c r="FNX7" s="686"/>
      <c r="FNY7" s="686"/>
      <c r="FNZ7" s="686"/>
      <c r="FOA7" s="686"/>
      <c r="FOB7" s="686"/>
      <c r="FOC7" s="686"/>
      <c r="FOD7" s="686"/>
      <c r="FOE7" s="686"/>
      <c r="FOF7" s="686"/>
      <c r="FOG7" s="686"/>
      <c r="FOH7" s="686"/>
      <c r="FOI7" s="686"/>
      <c r="FOJ7" s="686"/>
      <c r="FOK7" s="686"/>
      <c r="FOL7" s="686"/>
      <c r="FOM7" s="686"/>
      <c r="FON7" s="686"/>
      <c r="FOO7" s="686"/>
      <c r="FOP7" s="686"/>
      <c r="FOQ7" s="686"/>
      <c r="FOR7" s="686"/>
      <c r="FOS7" s="686"/>
      <c r="FOT7" s="686"/>
      <c r="FOU7" s="686"/>
      <c r="FOV7" s="686"/>
      <c r="FOW7" s="686"/>
      <c r="FOX7" s="686"/>
      <c r="FOY7" s="686"/>
      <c r="FOZ7" s="686"/>
      <c r="FPA7" s="686"/>
      <c r="FPB7" s="686"/>
      <c r="FPC7" s="686"/>
      <c r="FPD7" s="686"/>
      <c r="FPE7" s="686"/>
      <c r="FPF7" s="686"/>
      <c r="FPG7" s="686"/>
      <c r="FPH7" s="686"/>
      <c r="FPI7" s="686"/>
      <c r="FPJ7" s="686"/>
      <c r="FPK7" s="686"/>
      <c r="FPL7" s="686"/>
      <c r="FPM7" s="686"/>
      <c r="FPN7" s="686"/>
      <c r="FPO7" s="686"/>
      <c r="FPP7" s="686"/>
      <c r="FPQ7" s="686"/>
      <c r="FPR7" s="686"/>
      <c r="FPS7" s="686"/>
      <c r="FPT7" s="686"/>
      <c r="FPU7" s="686"/>
      <c r="FPV7" s="686"/>
      <c r="FPW7" s="686"/>
      <c r="FPX7" s="686"/>
      <c r="FPY7" s="686"/>
      <c r="FPZ7" s="686"/>
      <c r="FQA7" s="686"/>
      <c r="FQB7" s="686"/>
      <c r="FQC7" s="686"/>
      <c r="FQD7" s="686"/>
      <c r="FQE7" s="686"/>
      <c r="FQF7" s="686"/>
      <c r="FQG7" s="686"/>
      <c r="FQH7" s="686"/>
      <c r="FQI7" s="686"/>
      <c r="FQJ7" s="686"/>
      <c r="FQK7" s="686"/>
      <c r="FQL7" s="686"/>
      <c r="FQM7" s="686"/>
      <c r="FQN7" s="686"/>
      <c r="FQO7" s="686"/>
      <c r="FQP7" s="686"/>
      <c r="FQQ7" s="686"/>
      <c r="FQR7" s="686"/>
      <c r="FQS7" s="686"/>
      <c r="FQT7" s="686"/>
      <c r="FQU7" s="686"/>
      <c r="FQV7" s="686"/>
      <c r="FQW7" s="686"/>
      <c r="FQX7" s="686"/>
      <c r="FQY7" s="686"/>
      <c r="FQZ7" s="686"/>
      <c r="FRA7" s="686"/>
      <c r="FRB7" s="686"/>
      <c r="FRC7" s="686"/>
      <c r="FRD7" s="686"/>
      <c r="FRE7" s="686"/>
      <c r="FRF7" s="686"/>
      <c r="FRG7" s="686"/>
      <c r="FRH7" s="686"/>
      <c r="FRI7" s="686"/>
      <c r="FRJ7" s="686"/>
      <c r="FRK7" s="686"/>
      <c r="FRL7" s="686"/>
      <c r="FRM7" s="686"/>
      <c r="FRN7" s="686"/>
      <c r="FRO7" s="686"/>
      <c r="FRP7" s="686"/>
      <c r="FRQ7" s="686"/>
      <c r="FRR7" s="686"/>
      <c r="FRS7" s="686"/>
      <c r="FRT7" s="686"/>
      <c r="FRU7" s="686"/>
      <c r="FRV7" s="686"/>
      <c r="FRW7" s="686"/>
      <c r="FRX7" s="686"/>
      <c r="FRY7" s="686"/>
      <c r="FRZ7" s="686"/>
      <c r="FSA7" s="686"/>
      <c r="FSB7" s="686"/>
      <c r="FSC7" s="686"/>
      <c r="FSD7" s="686"/>
      <c r="FSE7" s="686"/>
      <c r="FSF7" s="686"/>
      <c r="FSG7" s="686"/>
      <c r="FSH7" s="686"/>
      <c r="FSI7" s="686"/>
      <c r="FSJ7" s="686"/>
      <c r="FSK7" s="686"/>
      <c r="FSL7" s="686"/>
      <c r="FSM7" s="686"/>
      <c r="FSN7" s="686"/>
      <c r="FSO7" s="686"/>
      <c r="FSP7" s="686"/>
      <c r="FSQ7" s="686"/>
      <c r="FSR7" s="686"/>
      <c r="FSS7" s="686"/>
      <c r="FST7" s="686"/>
      <c r="FSU7" s="686"/>
      <c r="FSV7" s="686"/>
      <c r="FSW7" s="686"/>
      <c r="FSX7" s="686"/>
      <c r="FSY7" s="686"/>
      <c r="FSZ7" s="686"/>
      <c r="FTA7" s="686"/>
      <c r="FTB7" s="686"/>
      <c r="FTC7" s="686"/>
      <c r="FTD7" s="686"/>
      <c r="FTE7" s="686"/>
      <c r="FTF7" s="686"/>
      <c r="FTG7" s="686"/>
      <c r="FTH7" s="686"/>
      <c r="FTI7" s="686"/>
      <c r="FTJ7" s="686"/>
      <c r="FTK7" s="686"/>
      <c r="FTL7" s="686"/>
      <c r="FTM7" s="686"/>
      <c r="FTN7" s="686"/>
      <c r="FTO7" s="686"/>
      <c r="FTP7" s="686"/>
      <c r="FTQ7" s="686"/>
      <c r="FTR7" s="686"/>
      <c r="FTS7" s="686"/>
      <c r="FTT7" s="686"/>
      <c r="FTU7" s="686"/>
      <c r="FTV7" s="686"/>
      <c r="FTW7" s="686"/>
      <c r="FTX7" s="686"/>
      <c r="FTY7" s="686"/>
      <c r="FTZ7" s="686"/>
      <c r="FUA7" s="686"/>
      <c r="FUB7" s="686"/>
      <c r="FUC7" s="686"/>
      <c r="FUD7" s="686"/>
      <c r="FUE7" s="686"/>
      <c r="FUF7" s="686"/>
      <c r="FUG7" s="686"/>
      <c r="FUH7" s="686"/>
      <c r="FUI7" s="686"/>
      <c r="FUJ7" s="686"/>
      <c r="FUK7" s="686"/>
      <c r="FUL7" s="686"/>
      <c r="FUM7" s="686"/>
      <c r="FUN7" s="686"/>
      <c r="FUO7" s="686"/>
      <c r="FUP7" s="686"/>
      <c r="FUQ7" s="686"/>
      <c r="FUR7" s="686"/>
      <c r="FUS7" s="686"/>
      <c r="FUT7" s="686"/>
      <c r="FUU7" s="686"/>
      <c r="FUV7" s="686"/>
      <c r="FUW7" s="686"/>
      <c r="FUX7" s="686"/>
      <c r="FUY7" s="686"/>
      <c r="FUZ7" s="686"/>
      <c r="FVA7" s="686"/>
      <c r="FVB7" s="686"/>
      <c r="FVC7" s="686"/>
      <c r="FVD7" s="686"/>
      <c r="FVE7" s="686"/>
      <c r="FVF7" s="686"/>
      <c r="FVG7" s="686"/>
      <c r="FVH7" s="686"/>
      <c r="FVI7" s="686"/>
      <c r="FVJ7" s="686"/>
      <c r="FVK7" s="686"/>
      <c r="FVL7" s="686"/>
      <c r="FVM7" s="686"/>
      <c r="FVN7" s="686"/>
      <c r="FVO7" s="686"/>
      <c r="FVP7" s="686"/>
      <c r="FVQ7" s="686"/>
      <c r="FVR7" s="686"/>
      <c r="FVS7" s="686"/>
      <c r="FVT7" s="686"/>
      <c r="FVU7" s="686"/>
      <c r="FVV7" s="686"/>
      <c r="FVW7" s="686"/>
      <c r="FVX7" s="686"/>
      <c r="FVY7" s="686"/>
      <c r="FVZ7" s="686"/>
      <c r="FWA7" s="686"/>
      <c r="FWB7" s="686"/>
      <c r="FWC7" s="686"/>
      <c r="FWD7" s="686"/>
      <c r="FWE7" s="686"/>
      <c r="FWF7" s="686"/>
      <c r="FWG7" s="686"/>
      <c r="FWH7" s="686"/>
      <c r="FWI7" s="686"/>
      <c r="FWJ7" s="686"/>
      <c r="FWK7" s="686"/>
      <c r="FWL7" s="686"/>
      <c r="FWM7" s="686"/>
      <c r="FWN7" s="686"/>
      <c r="FWO7" s="686"/>
      <c r="FWP7" s="686"/>
      <c r="FWQ7" s="686"/>
      <c r="FWR7" s="686"/>
      <c r="FWS7" s="686"/>
      <c r="FWT7" s="686"/>
      <c r="FWU7" s="686"/>
      <c r="FWV7" s="686"/>
      <c r="FWW7" s="686"/>
      <c r="FWX7" s="686"/>
      <c r="FWY7" s="686"/>
      <c r="FWZ7" s="686"/>
      <c r="FXA7" s="686"/>
      <c r="FXB7" s="686"/>
      <c r="FXC7" s="686"/>
      <c r="FXD7" s="686"/>
      <c r="FXE7" s="686"/>
      <c r="FXF7" s="686"/>
      <c r="FXG7" s="686"/>
      <c r="FXH7" s="686"/>
      <c r="FXI7" s="686"/>
      <c r="FXJ7" s="686"/>
      <c r="FXK7" s="686"/>
      <c r="FXL7" s="686"/>
      <c r="FXM7" s="686"/>
      <c r="FXN7" s="686"/>
      <c r="FXO7" s="686"/>
      <c r="FXP7" s="686"/>
      <c r="FXQ7" s="686"/>
      <c r="FXR7" s="686"/>
      <c r="FXS7" s="686"/>
      <c r="FXT7" s="686"/>
      <c r="FXU7" s="686"/>
      <c r="FXV7" s="686"/>
      <c r="FXW7" s="686"/>
      <c r="FXX7" s="686"/>
      <c r="FXY7" s="686"/>
      <c r="FXZ7" s="686"/>
      <c r="FYA7" s="686"/>
      <c r="FYB7" s="686"/>
      <c r="FYC7" s="686"/>
      <c r="FYD7" s="686"/>
      <c r="FYE7" s="686"/>
      <c r="FYF7" s="686"/>
      <c r="FYG7" s="686"/>
      <c r="FYH7" s="686"/>
      <c r="FYI7" s="686"/>
      <c r="FYJ7" s="686"/>
      <c r="FYK7" s="686"/>
      <c r="FYL7" s="686"/>
      <c r="FYM7" s="686"/>
      <c r="FYN7" s="686"/>
      <c r="FYO7" s="686"/>
      <c r="FYP7" s="686"/>
      <c r="FYQ7" s="686"/>
      <c r="FYR7" s="686"/>
      <c r="FYS7" s="686"/>
      <c r="FYT7" s="686"/>
      <c r="FYU7" s="686"/>
      <c r="FYV7" s="686"/>
      <c r="FYW7" s="686"/>
      <c r="FYX7" s="686"/>
      <c r="FYY7" s="686"/>
      <c r="FYZ7" s="686"/>
      <c r="FZA7" s="686"/>
      <c r="FZB7" s="686"/>
      <c r="FZC7" s="686"/>
      <c r="FZD7" s="686"/>
      <c r="FZE7" s="686"/>
      <c r="FZF7" s="686"/>
      <c r="FZG7" s="686"/>
      <c r="FZH7" s="686"/>
      <c r="FZI7" s="686"/>
      <c r="FZJ7" s="686"/>
      <c r="FZK7" s="686"/>
      <c r="FZL7" s="686"/>
      <c r="FZM7" s="686"/>
      <c r="FZN7" s="686"/>
      <c r="FZO7" s="686"/>
      <c r="FZP7" s="686"/>
      <c r="FZQ7" s="686"/>
      <c r="FZR7" s="686"/>
      <c r="FZS7" s="686"/>
      <c r="FZT7" s="686"/>
      <c r="FZU7" s="686"/>
      <c r="FZV7" s="686"/>
      <c r="FZW7" s="686"/>
      <c r="FZX7" s="686"/>
      <c r="FZY7" s="686"/>
      <c r="FZZ7" s="686"/>
      <c r="GAA7" s="686"/>
      <c r="GAB7" s="686"/>
      <c r="GAC7" s="686"/>
      <c r="GAD7" s="686"/>
      <c r="GAE7" s="686"/>
      <c r="GAF7" s="686"/>
      <c r="GAG7" s="686"/>
      <c r="GAH7" s="686"/>
      <c r="GAI7" s="686"/>
      <c r="GAJ7" s="686"/>
      <c r="GAK7" s="686"/>
      <c r="GAL7" s="686"/>
      <c r="GAM7" s="686"/>
      <c r="GAN7" s="686"/>
      <c r="GAO7" s="686"/>
      <c r="GAP7" s="686"/>
      <c r="GAQ7" s="686"/>
      <c r="GAR7" s="686"/>
      <c r="GAS7" s="686"/>
      <c r="GAT7" s="686"/>
      <c r="GAU7" s="686"/>
      <c r="GAV7" s="686"/>
      <c r="GAW7" s="686"/>
      <c r="GAX7" s="686"/>
      <c r="GAY7" s="686"/>
      <c r="GAZ7" s="686"/>
      <c r="GBA7" s="686"/>
      <c r="GBB7" s="686"/>
      <c r="GBC7" s="686"/>
      <c r="GBD7" s="686"/>
      <c r="GBE7" s="686"/>
      <c r="GBF7" s="686"/>
      <c r="GBG7" s="686"/>
      <c r="GBH7" s="686"/>
      <c r="GBI7" s="686"/>
      <c r="GBJ7" s="686"/>
      <c r="GBK7" s="686"/>
      <c r="GBL7" s="686"/>
      <c r="GBM7" s="686"/>
      <c r="GBN7" s="686"/>
      <c r="GBO7" s="686"/>
      <c r="GBP7" s="686"/>
      <c r="GBQ7" s="686"/>
      <c r="GBR7" s="686"/>
      <c r="GBS7" s="686"/>
      <c r="GBT7" s="686"/>
      <c r="GBU7" s="686"/>
      <c r="GBV7" s="686"/>
      <c r="GBW7" s="686"/>
      <c r="GBX7" s="686"/>
      <c r="GBY7" s="686"/>
      <c r="GBZ7" s="686"/>
      <c r="GCA7" s="686"/>
      <c r="GCB7" s="686"/>
      <c r="GCC7" s="686"/>
      <c r="GCD7" s="686"/>
      <c r="GCE7" s="686"/>
      <c r="GCF7" s="686"/>
      <c r="GCG7" s="686"/>
      <c r="GCH7" s="686"/>
      <c r="GCI7" s="686"/>
      <c r="GCJ7" s="686"/>
      <c r="GCK7" s="686"/>
      <c r="GCL7" s="686"/>
      <c r="GCM7" s="686"/>
      <c r="GCN7" s="686"/>
      <c r="GCO7" s="686"/>
      <c r="GCP7" s="686"/>
      <c r="GCQ7" s="686"/>
      <c r="GCR7" s="686"/>
      <c r="GCS7" s="686"/>
      <c r="GCT7" s="686"/>
      <c r="GCU7" s="686"/>
      <c r="GCV7" s="686"/>
      <c r="GCW7" s="686"/>
      <c r="GCX7" s="686"/>
      <c r="GCY7" s="686"/>
      <c r="GCZ7" s="686"/>
      <c r="GDA7" s="686"/>
      <c r="GDB7" s="686"/>
      <c r="GDC7" s="686"/>
      <c r="GDD7" s="686"/>
      <c r="GDE7" s="686"/>
      <c r="GDF7" s="686"/>
      <c r="GDG7" s="686"/>
      <c r="GDH7" s="686"/>
      <c r="GDI7" s="686"/>
      <c r="GDJ7" s="686"/>
      <c r="GDK7" s="686"/>
      <c r="GDL7" s="686"/>
      <c r="GDM7" s="686"/>
      <c r="GDN7" s="686"/>
      <c r="GDO7" s="686"/>
      <c r="GDP7" s="686"/>
      <c r="GDQ7" s="686"/>
      <c r="GDR7" s="686"/>
      <c r="GDS7" s="686"/>
      <c r="GDT7" s="686"/>
      <c r="GDU7" s="686"/>
      <c r="GDV7" s="686"/>
      <c r="GDW7" s="686"/>
      <c r="GDX7" s="686"/>
      <c r="GDY7" s="686"/>
      <c r="GDZ7" s="686"/>
      <c r="GEA7" s="686"/>
      <c r="GEB7" s="686"/>
      <c r="GEC7" s="686"/>
      <c r="GED7" s="686"/>
      <c r="GEE7" s="686"/>
      <c r="GEF7" s="686"/>
      <c r="GEG7" s="686"/>
      <c r="GEH7" s="686"/>
      <c r="GEI7" s="686"/>
      <c r="GEJ7" s="686"/>
      <c r="GEK7" s="686"/>
      <c r="GEL7" s="686"/>
      <c r="GEM7" s="686"/>
      <c r="GEN7" s="686"/>
      <c r="GEO7" s="686"/>
      <c r="GEP7" s="686"/>
      <c r="GEQ7" s="686"/>
      <c r="GER7" s="686"/>
      <c r="GES7" s="686"/>
      <c r="GET7" s="686"/>
      <c r="GEU7" s="686"/>
      <c r="GEV7" s="686"/>
      <c r="GEW7" s="686"/>
      <c r="GEX7" s="686"/>
      <c r="GEY7" s="686"/>
      <c r="GEZ7" s="686"/>
      <c r="GFA7" s="686"/>
      <c r="GFB7" s="686"/>
      <c r="GFC7" s="686"/>
      <c r="GFD7" s="686"/>
      <c r="GFE7" s="686"/>
      <c r="GFF7" s="686"/>
      <c r="GFG7" s="686"/>
      <c r="GFH7" s="686"/>
      <c r="GFI7" s="686"/>
      <c r="GFJ7" s="686"/>
      <c r="GFK7" s="686"/>
      <c r="GFL7" s="686"/>
      <c r="GFM7" s="686"/>
      <c r="GFN7" s="686"/>
      <c r="GFO7" s="686"/>
      <c r="GFP7" s="686"/>
      <c r="GFQ7" s="686"/>
      <c r="GFR7" s="686"/>
      <c r="GFS7" s="686"/>
      <c r="GFT7" s="686"/>
      <c r="GFU7" s="686"/>
      <c r="GFV7" s="686"/>
      <c r="GFW7" s="686"/>
      <c r="GFX7" s="686"/>
      <c r="GFY7" s="686"/>
      <c r="GFZ7" s="686"/>
      <c r="GGA7" s="686"/>
      <c r="GGB7" s="686"/>
      <c r="GGC7" s="686"/>
      <c r="GGD7" s="686"/>
      <c r="GGE7" s="686"/>
      <c r="GGF7" s="686"/>
      <c r="GGG7" s="686"/>
      <c r="GGH7" s="686"/>
      <c r="GGI7" s="686"/>
      <c r="GGJ7" s="686"/>
      <c r="GGK7" s="686"/>
      <c r="GGL7" s="686"/>
      <c r="GGM7" s="686"/>
      <c r="GGN7" s="686"/>
      <c r="GGO7" s="686"/>
      <c r="GGP7" s="686"/>
      <c r="GGQ7" s="686"/>
      <c r="GGR7" s="686"/>
      <c r="GGS7" s="686"/>
      <c r="GGT7" s="686"/>
      <c r="GGU7" s="686"/>
      <c r="GGV7" s="686"/>
      <c r="GGW7" s="686"/>
      <c r="GGX7" s="686"/>
      <c r="GGY7" s="686"/>
      <c r="GGZ7" s="686"/>
      <c r="GHA7" s="686"/>
      <c r="GHB7" s="686"/>
      <c r="GHC7" s="686"/>
      <c r="GHD7" s="686"/>
      <c r="GHE7" s="686"/>
      <c r="GHF7" s="686"/>
      <c r="GHG7" s="686"/>
      <c r="GHH7" s="686"/>
      <c r="GHI7" s="686"/>
      <c r="GHJ7" s="686"/>
      <c r="GHK7" s="686"/>
      <c r="GHL7" s="686"/>
      <c r="GHM7" s="686"/>
      <c r="GHN7" s="686"/>
      <c r="GHO7" s="686"/>
      <c r="GHP7" s="686"/>
      <c r="GHQ7" s="686"/>
      <c r="GHR7" s="686"/>
      <c r="GHS7" s="686"/>
      <c r="GHT7" s="686"/>
      <c r="GHU7" s="686"/>
      <c r="GHV7" s="686"/>
      <c r="GHW7" s="686"/>
      <c r="GHX7" s="686"/>
      <c r="GHY7" s="686"/>
      <c r="GHZ7" s="686"/>
      <c r="GIA7" s="686"/>
      <c r="GIB7" s="686"/>
      <c r="GIC7" s="686"/>
      <c r="GID7" s="686"/>
      <c r="GIE7" s="686"/>
      <c r="GIF7" s="686"/>
      <c r="GIG7" s="686"/>
      <c r="GIH7" s="686"/>
      <c r="GII7" s="686"/>
      <c r="GIJ7" s="686"/>
      <c r="GIK7" s="686"/>
      <c r="GIL7" s="686"/>
      <c r="GIM7" s="686"/>
      <c r="GIN7" s="686"/>
      <c r="GIO7" s="686"/>
      <c r="GIP7" s="686"/>
      <c r="GIQ7" s="686"/>
      <c r="GIR7" s="686"/>
      <c r="GIS7" s="686"/>
      <c r="GIT7" s="686"/>
      <c r="GIU7" s="686"/>
      <c r="GIV7" s="686"/>
      <c r="GIW7" s="686"/>
      <c r="GIX7" s="686"/>
      <c r="GIY7" s="686"/>
      <c r="GIZ7" s="686"/>
      <c r="GJA7" s="686"/>
      <c r="GJB7" s="686"/>
      <c r="GJC7" s="686"/>
      <c r="GJD7" s="686"/>
      <c r="GJE7" s="686"/>
      <c r="GJF7" s="686"/>
      <c r="GJG7" s="686"/>
      <c r="GJH7" s="686"/>
      <c r="GJI7" s="686"/>
      <c r="GJJ7" s="686"/>
      <c r="GJK7" s="686"/>
      <c r="GJL7" s="686"/>
      <c r="GJM7" s="686"/>
      <c r="GJN7" s="686"/>
      <c r="GJO7" s="686"/>
      <c r="GJP7" s="686"/>
      <c r="GJQ7" s="686"/>
      <c r="GJR7" s="686"/>
      <c r="GJS7" s="686"/>
      <c r="GJT7" s="686"/>
      <c r="GJU7" s="686"/>
      <c r="GJV7" s="686"/>
      <c r="GJW7" s="686"/>
      <c r="GJX7" s="686"/>
      <c r="GJY7" s="686"/>
      <c r="GJZ7" s="686"/>
      <c r="GKA7" s="686"/>
      <c r="GKB7" s="686"/>
      <c r="GKC7" s="686"/>
      <c r="GKD7" s="686"/>
      <c r="GKE7" s="686"/>
      <c r="GKF7" s="686"/>
      <c r="GKG7" s="686"/>
      <c r="GKH7" s="686"/>
      <c r="GKI7" s="686"/>
      <c r="GKJ7" s="686"/>
      <c r="GKK7" s="686"/>
      <c r="GKL7" s="686"/>
      <c r="GKM7" s="686"/>
      <c r="GKN7" s="686"/>
      <c r="GKO7" s="686"/>
      <c r="GKP7" s="686"/>
      <c r="GKQ7" s="686"/>
      <c r="GKR7" s="686"/>
      <c r="GKS7" s="686"/>
      <c r="GKT7" s="686"/>
      <c r="GKU7" s="686"/>
      <c r="GKV7" s="686"/>
      <c r="GKW7" s="686"/>
      <c r="GKX7" s="686"/>
      <c r="GKY7" s="686"/>
      <c r="GKZ7" s="686"/>
      <c r="GLA7" s="686"/>
      <c r="GLB7" s="686"/>
      <c r="GLC7" s="686"/>
      <c r="GLD7" s="686"/>
      <c r="GLE7" s="686"/>
      <c r="GLF7" s="686"/>
      <c r="GLG7" s="686"/>
      <c r="GLH7" s="686"/>
      <c r="GLI7" s="686"/>
      <c r="GLJ7" s="686"/>
      <c r="GLK7" s="686"/>
      <c r="GLL7" s="686"/>
      <c r="GLM7" s="686"/>
      <c r="GLN7" s="686"/>
      <c r="GLO7" s="686"/>
      <c r="GLP7" s="686"/>
      <c r="GLQ7" s="686"/>
      <c r="GLR7" s="686"/>
      <c r="GLS7" s="686"/>
      <c r="GLT7" s="686"/>
      <c r="GLU7" s="686"/>
      <c r="GLV7" s="686"/>
      <c r="GLW7" s="686"/>
      <c r="GLX7" s="686"/>
      <c r="GLY7" s="686"/>
      <c r="GLZ7" s="686"/>
      <c r="GMA7" s="686"/>
      <c r="GMB7" s="686"/>
      <c r="GMC7" s="686"/>
      <c r="GMD7" s="686"/>
      <c r="GME7" s="686"/>
      <c r="GMF7" s="686"/>
      <c r="GMG7" s="686"/>
      <c r="GMH7" s="686"/>
      <c r="GMI7" s="686"/>
      <c r="GMJ7" s="686"/>
      <c r="GMK7" s="686"/>
      <c r="GML7" s="686"/>
      <c r="GMM7" s="686"/>
      <c r="GMN7" s="686"/>
      <c r="GMO7" s="686"/>
      <c r="GMP7" s="686"/>
      <c r="GMQ7" s="686"/>
      <c r="GMR7" s="686"/>
      <c r="GMS7" s="686"/>
      <c r="GMT7" s="686"/>
      <c r="GMU7" s="686"/>
      <c r="GMV7" s="686"/>
      <c r="GMW7" s="686"/>
      <c r="GMX7" s="686"/>
      <c r="GMY7" s="686"/>
      <c r="GMZ7" s="686"/>
      <c r="GNA7" s="686"/>
      <c r="GNB7" s="686"/>
      <c r="GNC7" s="686"/>
      <c r="GND7" s="686"/>
      <c r="GNE7" s="686"/>
      <c r="GNF7" s="686"/>
      <c r="GNG7" s="686"/>
      <c r="GNH7" s="686"/>
      <c r="GNI7" s="686"/>
      <c r="GNJ7" s="686"/>
      <c r="GNK7" s="686"/>
      <c r="GNL7" s="686"/>
      <c r="GNM7" s="686"/>
      <c r="GNN7" s="686"/>
      <c r="GNO7" s="686"/>
      <c r="GNP7" s="686"/>
      <c r="GNQ7" s="686"/>
      <c r="GNR7" s="686"/>
      <c r="GNS7" s="686"/>
      <c r="GNT7" s="686"/>
      <c r="GNU7" s="686"/>
      <c r="GNV7" s="686"/>
      <c r="GNW7" s="686"/>
      <c r="GNX7" s="686"/>
      <c r="GNY7" s="686"/>
      <c r="GNZ7" s="686"/>
      <c r="GOA7" s="686"/>
      <c r="GOB7" s="686"/>
      <c r="GOC7" s="686"/>
      <c r="GOD7" s="686"/>
      <c r="GOE7" s="686"/>
      <c r="GOF7" s="686"/>
      <c r="GOG7" s="686"/>
      <c r="GOH7" s="686"/>
      <c r="GOI7" s="686"/>
      <c r="GOJ7" s="686"/>
      <c r="GOK7" s="686"/>
      <c r="GOL7" s="686"/>
      <c r="GOM7" s="686"/>
      <c r="GON7" s="686"/>
      <c r="GOO7" s="686"/>
      <c r="GOP7" s="686"/>
      <c r="GOQ7" s="686"/>
      <c r="GOR7" s="686"/>
      <c r="GOS7" s="686"/>
      <c r="GOT7" s="686"/>
      <c r="GOU7" s="686"/>
      <c r="GOV7" s="686"/>
      <c r="GOW7" s="686"/>
      <c r="GOX7" s="686"/>
      <c r="GOY7" s="686"/>
      <c r="GOZ7" s="686"/>
      <c r="GPA7" s="686"/>
      <c r="GPB7" s="686"/>
      <c r="GPC7" s="686"/>
      <c r="GPD7" s="686"/>
      <c r="GPE7" s="686"/>
      <c r="GPF7" s="686"/>
      <c r="GPG7" s="686"/>
      <c r="GPH7" s="686"/>
      <c r="GPI7" s="686"/>
      <c r="GPJ7" s="686"/>
      <c r="GPK7" s="686"/>
      <c r="GPL7" s="686"/>
      <c r="GPM7" s="686"/>
      <c r="GPN7" s="686"/>
      <c r="GPO7" s="686"/>
      <c r="GPP7" s="686"/>
      <c r="GPQ7" s="686"/>
      <c r="GPR7" s="686"/>
      <c r="GPS7" s="686"/>
      <c r="GPT7" s="686"/>
      <c r="GPU7" s="686"/>
      <c r="GPV7" s="686"/>
      <c r="GPW7" s="686"/>
      <c r="GPX7" s="686"/>
      <c r="GPY7" s="686"/>
      <c r="GPZ7" s="686"/>
      <c r="GQA7" s="686"/>
      <c r="GQB7" s="686"/>
      <c r="GQC7" s="686"/>
      <c r="GQD7" s="686"/>
      <c r="GQE7" s="686"/>
      <c r="GQF7" s="686"/>
      <c r="GQG7" s="686"/>
      <c r="GQH7" s="686"/>
      <c r="GQI7" s="686"/>
      <c r="GQJ7" s="686"/>
      <c r="GQK7" s="686"/>
      <c r="GQL7" s="686"/>
      <c r="GQM7" s="686"/>
      <c r="GQN7" s="686"/>
      <c r="GQO7" s="686"/>
      <c r="GQP7" s="686"/>
      <c r="GQQ7" s="686"/>
      <c r="GQR7" s="686"/>
      <c r="GQS7" s="686"/>
      <c r="GQT7" s="686"/>
      <c r="GQU7" s="686"/>
      <c r="GQV7" s="686"/>
      <c r="GQW7" s="686"/>
      <c r="GQX7" s="686"/>
      <c r="GQY7" s="686"/>
      <c r="GQZ7" s="686"/>
      <c r="GRA7" s="686"/>
      <c r="GRB7" s="686"/>
      <c r="GRC7" s="686"/>
      <c r="GRD7" s="686"/>
      <c r="GRE7" s="686"/>
      <c r="GRF7" s="686"/>
      <c r="GRG7" s="686"/>
      <c r="GRH7" s="686"/>
      <c r="GRI7" s="686"/>
      <c r="GRJ7" s="686"/>
      <c r="GRK7" s="686"/>
      <c r="GRL7" s="686"/>
      <c r="GRM7" s="686"/>
      <c r="GRN7" s="686"/>
      <c r="GRO7" s="686"/>
      <c r="GRP7" s="686"/>
      <c r="GRQ7" s="686"/>
      <c r="GRR7" s="686"/>
      <c r="GRS7" s="686"/>
      <c r="GRT7" s="686"/>
      <c r="GRU7" s="686"/>
      <c r="GRV7" s="686"/>
      <c r="GRW7" s="686"/>
      <c r="GRX7" s="686"/>
      <c r="GRY7" s="686"/>
      <c r="GRZ7" s="686"/>
      <c r="GSA7" s="686"/>
      <c r="GSB7" s="686"/>
      <c r="GSC7" s="686"/>
      <c r="GSD7" s="686"/>
      <c r="GSE7" s="686"/>
      <c r="GSF7" s="686"/>
      <c r="GSG7" s="686"/>
      <c r="GSH7" s="686"/>
      <c r="GSI7" s="686"/>
      <c r="GSJ7" s="686"/>
      <c r="GSK7" s="686"/>
      <c r="GSL7" s="686"/>
      <c r="GSM7" s="686"/>
      <c r="GSN7" s="686"/>
      <c r="GSO7" s="686"/>
      <c r="GSP7" s="686"/>
      <c r="GSQ7" s="686"/>
      <c r="GSR7" s="686"/>
      <c r="GSS7" s="686"/>
      <c r="GST7" s="686"/>
      <c r="GSU7" s="686"/>
      <c r="GSV7" s="686"/>
      <c r="GSW7" s="686"/>
      <c r="GSX7" s="686"/>
      <c r="GSY7" s="686"/>
      <c r="GSZ7" s="686"/>
      <c r="GTA7" s="686"/>
      <c r="GTB7" s="686"/>
      <c r="GTC7" s="686"/>
      <c r="GTD7" s="686"/>
      <c r="GTE7" s="686"/>
      <c r="GTF7" s="686"/>
      <c r="GTG7" s="686"/>
      <c r="GTH7" s="686"/>
      <c r="GTI7" s="686"/>
      <c r="GTJ7" s="686"/>
      <c r="GTK7" s="686"/>
      <c r="GTL7" s="686"/>
      <c r="GTM7" s="686"/>
      <c r="GTN7" s="686"/>
      <c r="GTO7" s="686"/>
      <c r="GTP7" s="686"/>
      <c r="GTQ7" s="686"/>
      <c r="GTR7" s="686"/>
      <c r="GTS7" s="686"/>
      <c r="GTT7" s="686"/>
      <c r="GTU7" s="686"/>
      <c r="GTV7" s="686"/>
      <c r="GTW7" s="686"/>
      <c r="GTX7" s="686"/>
      <c r="GTY7" s="686"/>
      <c r="GTZ7" s="686"/>
      <c r="GUA7" s="686"/>
      <c r="GUB7" s="686"/>
      <c r="GUC7" s="686"/>
      <c r="GUD7" s="686"/>
      <c r="GUE7" s="686"/>
      <c r="GUF7" s="686"/>
      <c r="GUG7" s="686"/>
      <c r="GUH7" s="686"/>
      <c r="GUI7" s="686"/>
      <c r="GUJ7" s="686"/>
      <c r="GUK7" s="686"/>
      <c r="GUL7" s="686"/>
      <c r="GUM7" s="686"/>
      <c r="GUN7" s="686"/>
      <c r="GUO7" s="686"/>
      <c r="GUP7" s="686"/>
      <c r="GUQ7" s="686"/>
      <c r="GUR7" s="686"/>
      <c r="GUS7" s="686"/>
      <c r="GUT7" s="686"/>
      <c r="GUU7" s="686"/>
      <c r="GUV7" s="686"/>
      <c r="GUW7" s="686"/>
      <c r="GUX7" s="686"/>
      <c r="GUY7" s="686"/>
      <c r="GUZ7" s="686"/>
      <c r="GVA7" s="686"/>
      <c r="GVB7" s="686"/>
      <c r="GVC7" s="686"/>
      <c r="GVD7" s="686"/>
      <c r="GVE7" s="686"/>
      <c r="GVF7" s="686"/>
      <c r="GVG7" s="686"/>
      <c r="GVH7" s="686"/>
      <c r="GVI7" s="686"/>
      <c r="GVJ7" s="686"/>
      <c r="GVK7" s="686"/>
      <c r="GVL7" s="686"/>
      <c r="GVM7" s="686"/>
      <c r="GVN7" s="686"/>
      <c r="GVO7" s="686"/>
      <c r="GVP7" s="686"/>
      <c r="GVQ7" s="686"/>
      <c r="GVR7" s="686"/>
      <c r="GVS7" s="686"/>
      <c r="GVT7" s="686"/>
      <c r="GVU7" s="686"/>
      <c r="GVV7" s="686"/>
      <c r="GVW7" s="686"/>
      <c r="GVX7" s="686"/>
      <c r="GVY7" s="686"/>
      <c r="GVZ7" s="686"/>
      <c r="GWA7" s="686"/>
      <c r="GWB7" s="686"/>
      <c r="GWC7" s="686"/>
      <c r="GWD7" s="686"/>
      <c r="GWE7" s="686"/>
      <c r="GWF7" s="686"/>
      <c r="GWG7" s="686"/>
      <c r="GWH7" s="686"/>
      <c r="GWI7" s="686"/>
      <c r="GWJ7" s="686"/>
      <c r="GWK7" s="686"/>
      <c r="GWL7" s="686"/>
      <c r="GWM7" s="686"/>
      <c r="GWN7" s="686"/>
      <c r="GWO7" s="686"/>
      <c r="GWP7" s="686"/>
      <c r="GWQ7" s="686"/>
      <c r="GWR7" s="686"/>
      <c r="GWS7" s="686"/>
      <c r="GWT7" s="686"/>
      <c r="GWU7" s="686"/>
      <c r="GWV7" s="686"/>
      <c r="GWW7" s="686"/>
      <c r="GWX7" s="686"/>
      <c r="GWY7" s="686"/>
      <c r="GWZ7" s="686"/>
      <c r="GXA7" s="686"/>
      <c r="GXB7" s="686"/>
      <c r="GXC7" s="686"/>
      <c r="GXD7" s="686"/>
      <c r="GXE7" s="686"/>
      <c r="GXF7" s="686"/>
      <c r="GXG7" s="686"/>
      <c r="GXH7" s="686"/>
      <c r="GXI7" s="686"/>
      <c r="GXJ7" s="686"/>
      <c r="GXK7" s="686"/>
      <c r="GXL7" s="686"/>
      <c r="GXM7" s="686"/>
      <c r="GXN7" s="686"/>
      <c r="GXO7" s="686"/>
      <c r="GXP7" s="686"/>
      <c r="GXQ7" s="686"/>
      <c r="GXR7" s="686"/>
      <c r="GXS7" s="686"/>
      <c r="GXT7" s="686"/>
      <c r="GXU7" s="686"/>
      <c r="GXV7" s="686"/>
      <c r="GXW7" s="686"/>
      <c r="GXX7" s="686"/>
      <c r="GXY7" s="686"/>
      <c r="GXZ7" s="686"/>
      <c r="GYA7" s="686"/>
      <c r="GYB7" s="686"/>
      <c r="GYC7" s="686"/>
      <c r="GYD7" s="686"/>
      <c r="GYE7" s="686"/>
      <c r="GYF7" s="686"/>
      <c r="GYG7" s="686"/>
      <c r="GYH7" s="686"/>
      <c r="GYI7" s="686"/>
      <c r="GYJ7" s="686"/>
      <c r="GYK7" s="686"/>
      <c r="GYL7" s="686"/>
      <c r="GYM7" s="686"/>
      <c r="GYN7" s="686"/>
      <c r="GYO7" s="686"/>
      <c r="GYP7" s="686"/>
      <c r="GYQ7" s="686"/>
      <c r="GYR7" s="686"/>
      <c r="GYS7" s="686"/>
      <c r="GYT7" s="686"/>
      <c r="GYU7" s="686"/>
      <c r="GYV7" s="686"/>
      <c r="GYW7" s="686"/>
      <c r="GYX7" s="686"/>
      <c r="GYY7" s="686"/>
      <c r="GYZ7" s="686"/>
      <c r="GZA7" s="686"/>
      <c r="GZB7" s="686"/>
      <c r="GZC7" s="686"/>
      <c r="GZD7" s="686"/>
      <c r="GZE7" s="686"/>
      <c r="GZF7" s="686"/>
      <c r="GZG7" s="686"/>
      <c r="GZH7" s="686"/>
      <c r="GZI7" s="686"/>
      <c r="GZJ7" s="686"/>
      <c r="GZK7" s="686"/>
      <c r="GZL7" s="686"/>
      <c r="GZM7" s="686"/>
      <c r="GZN7" s="686"/>
      <c r="GZO7" s="686"/>
      <c r="GZP7" s="686"/>
      <c r="GZQ7" s="686"/>
      <c r="GZR7" s="686"/>
      <c r="GZS7" s="686"/>
      <c r="GZT7" s="686"/>
      <c r="GZU7" s="686"/>
      <c r="GZV7" s="686"/>
      <c r="GZW7" s="686"/>
      <c r="GZX7" s="686"/>
      <c r="GZY7" s="686"/>
      <c r="GZZ7" s="686"/>
      <c r="HAA7" s="686"/>
      <c r="HAB7" s="686"/>
      <c r="HAC7" s="686"/>
      <c r="HAD7" s="686"/>
      <c r="HAE7" s="686"/>
      <c r="HAF7" s="686"/>
      <c r="HAG7" s="686"/>
      <c r="HAH7" s="686"/>
      <c r="HAI7" s="686"/>
      <c r="HAJ7" s="686"/>
      <c r="HAK7" s="686"/>
      <c r="HAL7" s="686"/>
      <c r="HAM7" s="686"/>
      <c r="HAN7" s="686"/>
      <c r="HAO7" s="686"/>
      <c r="HAP7" s="686"/>
      <c r="HAQ7" s="686"/>
      <c r="HAR7" s="686"/>
      <c r="HAS7" s="686"/>
      <c r="HAT7" s="686"/>
      <c r="HAU7" s="686"/>
      <c r="HAV7" s="686"/>
      <c r="HAW7" s="686"/>
      <c r="HAX7" s="686"/>
      <c r="HAY7" s="686"/>
      <c r="HAZ7" s="686"/>
      <c r="HBA7" s="686"/>
      <c r="HBB7" s="686"/>
      <c r="HBC7" s="686"/>
      <c r="HBD7" s="686"/>
      <c r="HBE7" s="686"/>
      <c r="HBF7" s="686"/>
      <c r="HBG7" s="686"/>
      <c r="HBH7" s="686"/>
      <c r="HBI7" s="686"/>
      <c r="HBJ7" s="686"/>
      <c r="HBK7" s="686"/>
      <c r="HBL7" s="686"/>
      <c r="HBM7" s="686"/>
      <c r="HBN7" s="686"/>
      <c r="HBO7" s="686"/>
      <c r="HBP7" s="686"/>
      <c r="HBQ7" s="686"/>
      <c r="HBR7" s="686"/>
      <c r="HBS7" s="686"/>
      <c r="HBT7" s="686"/>
      <c r="HBU7" s="686"/>
      <c r="HBV7" s="686"/>
      <c r="HBW7" s="686"/>
      <c r="HBX7" s="686"/>
      <c r="HBY7" s="686"/>
      <c r="HBZ7" s="686"/>
      <c r="HCA7" s="686"/>
      <c r="HCB7" s="686"/>
      <c r="HCC7" s="686"/>
      <c r="HCD7" s="686"/>
      <c r="HCE7" s="686"/>
      <c r="HCF7" s="686"/>
      <c r="HCG7" s="686"/>
      <c r="HCH7" s="686"/>
      <c r="HCI7" s="686"/>
      <c r="HCJ7" s="686"/>
      <c r="HCK7" s="686"/>
      <c r="HCL7" s="686"/>
      <c r="HCM7" s="686"/>
      <c r="HCN7" s="686"/>
      <c r="HCO7" s="686"/>
      <c r="HCP7" s="686"/>
      <c r="HCQ7" s="686"/>
      <c r="HCR7" s="686"/>
      <c r="HCS7" s="686"/>
      <c r="HCT7" s="686"/>
      <c r="HCU7" s="686"/>
      <c r="HCV7" s="686"/>
      <c r="HCW7" s="686"/>
      <c r="HCX7" s="686"/>
      <c r="HCY7" s="686"/>
      <c r="HCZ7" s="686"/>
      <c r="HDA7" s="686"/>
      <c r="HDB7" s="686"/>
      <c r="HDC7" s="686"/>
      <c r="HDD7" s="686"/>
      <c r="HDE7" s="686"/>
      <c r="HDF7" s="686"/>
      <c r="HDG7" s="686"/>
      <c r="HDH7" s="686"/>
      <c r="HDI7" s="686"/>
      <c r="HDJ7" s="686"/>
      <c r="HDK7" s="686"/>
      <c r="HDL7" s="686"/>
      <c r="HDM7" s="686"/>
      <c r="HDN7" s="686"/>
      <c r="HDO7" s="686"/>
      <c r="HDP7" s="686"/>
      <c r="HDQ7" s="686"/>
      <c r="HDR7" s="686"/>
      <c r="HDS7" s="686"/>
      <c r="HDT7" s="686"/>
      <c r="HDU7" s="686"/>
      <c r="HDV7" s="686"/>
      <c r="HDW7" s="686"/>
      <c r="HDX7" s="686"/>
      <c r="HDY7" s="686"/>
      <c r="HDZ7" s="686"/>
      <c r="HEA7" s="686"/>
      <c r="HEB7" s="686"/>
      <c r="HEC7" s="686"/>
      <c r="HED7" s="686"/>
      <c r="HEE7" s="686"/>
      <c r="HEF7" s="686"/>
      <c r="HEG7" s="686"/>
      <c r="HEH7" s="686"/>
      <c r="HEI7" s="686"/>
      <c r="HEJ7" s="686"/>
      <c r="HEK7" s="686"/>
      <c r="HEL7" s="686"/>
      <c r="HEM7" s="686"/>
      <c r="HEN7" s="686"/>
      <c r="HEO7" s="686"/>
      <c r="HEP7" s="686"/>
      <c r="HEQ7" s="686"/>
      <c r="HER7" s="686"/>
      <c r="HES7" s="686"/>
      <c r="HET7" s="686"/>
      <c r="HEU7" s="686"/>
      <c r="HEV7" s="686"/>
      <c r="HEW7" s="686"/>
      <c r="HEX7" s="686"/>
      <c r="HEY7" s="686"/>
      <c r="HEZ7" s="686"/>
      <c r="HFA7" s="686"/>
      <c r="HFB7" s="686"/>
      <c r="HFC7" s="686"/>
      <c r="HFD7" s="686"/>
      <c r="HFE7" s="686"/>
      <c r="HFF7" s="686"/>
      <c r="HFG7" s="686"/>
      <c r="HFH7" s="686"/>
      <c r="HFI7" s="686"/>
      <c r="HFJ7" s="686"/>
      <c r="HFK7" s="686"/>
      <c r="HFL7" s="686"/>
      <c r="HFM7" s="686"/>
      <c r="HFN7" s="686"/>
      <c r="HFO7" s="686"/>
      <c r="HFP7" s="686"/>
      <c r="HFQ7" s="686"/>
      <c r="HFR7" s="686"/>
      <c r="HFS7" s="686"/>
      <c r="HFT7" s="686"/>
      <c r="HFU7" s="686"/>
      <c r="HFV7" s="686"/>
      <c r="HFW7" s="686"/>
      <c r="HFX7" s="686"/>
      <c r="HFY7" s="686"/>
      <c r="HFZ7" s="686"/>
      <c r="HGA7" s="686"/>
      <c r="HGB7" s="686"/>
      <c r="HGC7" s="686"/>
      <c r="HGD7" s="686"/>
      <c r="HGE7" s="686"/>
      <c r="HGF7" s="686"/>
      <c r="HGG7" s="686"/>
      <c r="HGH7" s="686"/>
      <c r="HGI7" s="686"/>
      <c r="HGJ7" s="686"/>
      <c r="HGK7" s="686"/>
      <c r="HGL7" s="686"/>
      <c r="HGM7" s="686"/>
      <c r="HGN7" s="686"/>
      <c r="HGO7" s="686"/>
      <c r="HGP7" s="686"/>
      <c r="HGQ7" s="686"/>
      <c r="HGR7" s="686"/>
      <c r="HGS7" s="686"/>
      <c r="HGT7" s="686"/>
      <c r="HGU7" s="686"/>
      <c r="HGV7" s="686"/>
      <c r="HGW7" s="686"/>
      <c r="HGX7" s="686"/>
      <c r="HGY7" s="686"/>
      <c r="HGZ7" s="686"/>
      <c r="HHA7" s="686"/>
      <c r="HHB7" s="686"/>
      <c r="HHC7" s="686"/>
      <c r="HHD7" s="686"/>
      <c r="HHE7" s="686"/>
      <c r="HHF7" s="686"/>
      <c r="HHG7" s="686"/>
      <c r="HHH7" s="686"/>
      <c r="HHI7" s="686"/>
      <c r="HHJ7" s="686"/>
      <c r="HHK7" s="686"/>
      <c r="HHL7" s="686"/>
      <c r="HHM7" s="686"/>
      <c r="HHN7" s="686"/>
      <c r="HHO7" s="686"/>
      <c r="HHP7" s="686"/>
      <c r="HHQ7" s="686"/>
      <c r="HHR7" s="686"/>
      <c r="HHS7" s="686"/>
      <c r="HHT7" s="686"/>
      <c r="HHU7" s="686"/>
      <c r="HHV7" s="686"/>
      <c r="HHW7" s="686"/>
      <c r="HHX7" s="686"/>
      <c r="HHY7" s="686"/>
      <c r="HHZ7" s="686"/>
      <c r="HIA7" s="686"/>
      <c r="HIB7" s="686"/>
      <c r="HIC7" s="686"/>
      <c r="HID7" s="686"/>
      <c r="HIE7" s="686"/>
      <c r="HIF7" s="686"/>
      <c r="HIG7" s="686"/>
      <c r="HIH7" s="686"/>
      <c r="HII7" s="686"/>
      <c r="HIJ7" s="686"/>
      <c r="HIK7" s="686"/>
      <c r="HIL7" s="686"/>
      <c r="HIM7" s="686"/>
      <c r="HIN7" s="686"/>
      <c r="HIO7" s="686"/>
      <c r="HIP7" s="686"/>
      <c r="HIQ7" s="686"/>
      <c r="HIR7" s="686"/>
      <c r="HIS7" s="686"/>
      <c r="HIT7" s="686"/>
      <c r="HIU7" s="686"/>
      <c r="HIV7" s="686"/>
      <c r="HIW7" s="686"/>
      <c r="HIX7" s="686"/>
      <c r="HIY7" s="686"/>
      <c r="HIZ7" s="686"/>
      <c r="HJA7" s="686"/>
      <c r="HJB7" s="686"/>
      <c r="HJC7" s="686"/>
      <c r="HJD7" s="686"/>
      <c r="HJE7" s="686"/>
      <c r="HJF7" s="686"/>
      <c r="HJG7" s="686"/>
      <c r="HJH7" s="686"/>
      <c r="HJI7" s="686"/>
      <c r="HJJ7" s="686"/>
      <c r="HJK7" s="686"/>
      <c r="HJL7" s="686"/>
      <c r="HJM7" s="686"/>
      <c r="HJN7" s="686"/>
      <c r="HJO7" s="686"/>
      <c r="HJP7" s="686"/>
      <c r="HJQ7" s="686"/>
      <c r="HJR7" s="686"/>
      <c r="HJS7" s="686"/>
      <c r="HJT7" s="686"/>
      <c r="HJU7" s="686"/>
      <c r="HJV7" s="686"/>
      <c r="HJW7" s="686"/>
      <c r="HJX7" s="686"/>
      <c r="HJY7" s="686"/>
      <c r="HJZ7" s="686"/>
      <c r="HKA7" s="686"/>
      <c r="HKB7" s="686"/>
      <c r="HKC7" s="686"/>
      <c r="HKD7" s="686"/>
      <c r="HKE7" s="686"/>
      <c r="HKF7" s="686"/>
      <c r="HKG7" s="686"/>
      <c r="HKH7" s="686"/>
      <c r="HKI7" s="686"/>
      <c r="HKJ7" s="686"/>
      <c r="HKK7" s="686"/>
      <c r="HKL7" s="686"/>
      <c r="HKM7" s="686"/>
      <c r="HKN7" s="686"/>
      <c r="HKO7" s="686"/>
      <c r="HKP7" s="686"/>
      <c r="HKQ7" s="686"/>
      <c r="HKR7" s="686"/>
      <c r="HKS7" s="686"/>
      <c r="HKT7" s="686"/>
      <c r="HKU7" s="686"/>
      <c r="HKV7" s="686"/>
      <c r="HKW7" s="686"/>
      <c r="HKX7" s="686"/>
      <c r="HKY7" s="686"/>
      <c r="HKZ7" s="686"/>
      <c r="HLA7" s="686"/>
      <c r="HLB7" s="686"/>
      <c r="HLC7" s="686"/>
      <c r="HLD7" s="686"/>
      <c r="HLE7" s="686"/>
      <c r="HLF7" s="686"/>
      <c r="HLG7" s="686"/>
      <c r="HLH7" s="686"/>
      <c r="HLI7" s="686"/>
      <c r="HLJ7" s="686"/>
      <c r="HLK7" s="686"/>
      <c r="HLL7" s="686"/>
      <c r="HLM7" s="686"/>
      <c r="HLN7" s="686"/>
      <c r="HLO7" s="686"/>
      <c r="HLP7" s="686"/>
      <c r="HLQ7" s="686"/>
      <c r="HLR7" s="686"/>
      <c r="HLS7" s="686"/>
      <c r="HLT7" s="686"/>
      <c r="HLU7" s="686"/>
      <c r="HLV7" s="686"/>
      <c r="HLW7" s="686"/>
      <c r="HLX7" s="686"/>
      <c r="HLY7" s="686"/>
      <c r="HLZ7" s="686"/>
      <c r="HMA7" s="686"/>
      <c r="HMB7" s="686"/>
      <c r="HMC7" s="686"/>
      <c r="HMD7" s="686"/>
      <c r="HME7" s="686"/>
      <c r="HMF7" s="686"/>
      <c r="HMG7" s="686"/>
      <c r="HMH7" s="686"/>
      <c r="HMI7" s="686"/>
      <c r="HMJ7" s="686"/>
      <c r="HMK7" s="686"/>
      <c r="HML7" s="686"/>
      <c r="HMM7" s="686"/>
      <c r="HMN7" s="686"/>
      <c r="HMO7" s="686"/>
      <c r="HMP7" s="686"/>
      <c r="HMQ7" s="686"/>
      <c r="HMR7" s="686"/>
      <c r="HMS7" s="686"/>
      <c r="HMT7" s="686"/>
      <c r="HMU7" s="686"/>
      <c r="HMV7" s="686"/>
      <c r="HMW7" s="686"/>
      <c r="HMX7" s="686"/>
      <c r="HMY7" s="686"/>
      <c r="HMZ7" s="686"/>
      <c r="HNA7" s="686"/>
      <c r="HNB7" s="686"/>
      <c r="HNC7" s="686"/>
      <c r="HND7" s="686"/>
      <c r="HNE7" s="686"/>
      <c r="HNF7" s="686"/>
      <c r="HNG7" s="686"/>
      <c r="HNH7" s="686"/>
      <c r="HNI7" s="686"/>
      <c r="HNJ7" s="686"/>
      <c r="HNK7" s="686"/>
      <c r="HNL7" s="686"/>
      <c r="HNM7" s="686"/>
      <c r="HNN7" s="686"/>
      <c r="HNO7" s="686"/>
      <c r="HNP7" s="686"/>
      <c r="HNQ7" s="686"/>
      <c r="HNR7" s="686"/>
      <c r="HNS7" s="686"/>
      <c r="HNT7" s="686"/>
      <c r="HNU7" s="686"/>
      <c r="HNV7" s="686"/>
      <c r="HNW7" s="686"/>
      <c r="HNX7" s="686"/>
      <c r="HNY7" s="686"/>
      <c r="HNZ7" s="686"/>
      <c r="HOA7" s="686"/>
      <c r="HOB7" s="686"/>
      <c r="HOC7" s="686"/>
      <c r="HOD7" s="686"/>
      <c r="HOE7" s="686"/>
      <c r="HOF7" s="686"/>
      <c r="HOG7" s="686"/>
      <c r="HOH7" s="686"/>
      <c r="HOI7" s="686"/>
      <c r="HOJ7" s="686"/>
      <c r="HOK7" s="686"/>
      <c r="HOL7" s="686"/>
      <c r="HOM7" s="686"/>
      <c r="HON7" s="686"/>
      <c r="HOO7" s="686"/>
      <c r="HOP7" s="686"/>
      <c r="HOQ7" s="686"/>
      <c r="HOR7" s="686"/>
      <c r="HOS7" s="686"/>
      <c r="HOT7" s="686"/>
      <c r="HOU7" s="686"/>
      <c r="HOV7" s="686"/>
      <c r="HOW7" s="686"/>
      <c r="HOX7" s="686"/>
      <c r="HOY7" s="686"/>
      <c r="HOZ7" s="686"/>
      <c r="HPA7" s="686"/>
      <c r="HPB7" s="686"/>
      <c r="HPC7" s="686"/>
      <c r="HPD7" s="686"/>
      <c r="HPE7" s="686"/>
      <c r="HPF7" s="686"/>
      <c r="HPG7" s="686"/>
      <c r="HPH7" s="686"/>
      <c r="HPI7" s="686"/>
      <c r="HPJ7" s="686"/>
      <c r="HPK7" s="686"/>
      <c r="HPL7" s="686"/>
      <c r="HPM7" s="686"/>
      <c r="HPN7" s="686"/>
      <c r="HPO7" s="686"/>
      <c r="HPP7" s="686"/>
      <c r="HPQ7" s="686"/>
      <c r="HPR7" s="686"/>
      <c r="HPS7" s="686"/>
      <c r="HPT7" s="686"/>
      <c r="HPU7" s="686"/>
      <c r="HPV7" s="686"/>
      <c r="HPW7" s="686"/>
      <c r="HPX7" s="686"/>
      <c r="HPY7" s="686"/>
      <c r="HPZ7" s="686"/>
      <c r="HQA7" s="686"/>
      <c r="HQB7" s="686"/>
      <c r="HQC7" s="686"/>
      <c r="HQD7" s="686"/>
      <c r="HQE7" s="686"/>
      <c r="HQF7" s="686"/>
      <c r="HQG7" s="686"/>
      <c r="HQH7" s="686"/>
      <c r="HQI7" s="686"/>
      <c r="HQJ7" s="686"/>
      <c r="HQK7" s="686"/>
      <c r="HQL7" s="686"/>
      <c r="HQM7" s="686"/>
      <c r="HQN7" s="686"/>
      <c r="HQO7" s="686"/>
      <c r="HQP7" s="686"/>
      <c r="HQQ7" s="686"/>
      <c r="HQR7" s="686"/>
      <c r="HQS7" s="686"/>
      <c r="HQT7" s="686"/>
      <c r="HQU7" s="686"/>
      <c r="HQV7" s="686"/>
      <c r="HQW7" s="686"/>
      <c r="HQX7" s="686"/>
      <c r="HQY7" s="686"/>
      <c r="HQZ7" s="686"/>
      <c r="HRA7" s="686"/>
      <c r="HRB7" s="686"/>
      <c r="HRC7" s="686"/>
      <c r="HRD7" s="686"/>
      <c r="HRE7" s="686"/>
      <c r="HRF7" s="686"/>
      <c r="HRG7" s="686"/>
      <c r="HRH7" s="686"/>
      <c r="HRI7" s="686"/>
      <c r="HRJ7" s="686"/>
      <c r="HRK7" s="686"/>
      <c r="HRL7" s="686"/>
      <c r="HRM7" s="686"/>
      <c r="HRN7" s="686"/>
      <c r="HRO7" s="686"/>
      <c r="HRP7" s="686"/>
      <c r="HRQ7" s="686"/>
      <c r="HRR7" s="686"/>
      <c r="HRS7" s="686"/>
      <c r="HRT7" s="686"/>
      <c r="HRU7" s="686"/>
      <c r="HRV7" s="686"/>
      <c r="HRW7" s="686"/>
      <c r="HRX7" s="686"/>
      <c r="HRY7" s="686"/>
      <c r="HRZ7" s="686"/>
      <c r="HSA7" s="686"/>
      <c r="HSB7" s="686"/>
      <c r="HSC7" s="686"/>
      <c r="HSD7" s="686"/>
      <c r="HSE7" s="686"/>
      <c r="HSF7" s="686"/>
      <c r="HSG7" s="686"/>
      <c r="HSH7" s="686"/>
      <c r="HSI7" s="686"/>
      <c r="HSJ7" s="686"/>
      <c r="HSK7" s="686"/>
      <c r="HSL7" s="686"/>
      <c r="HSM7" s="686"/>
      <c r="HSN7" s="686"/>
      <c r="HSO7" s="686"/>
      <c r="HSP7" s="686"/>
      <c r="HSQ7" s="686"/>
      <c r="HSR7" s="686"/>
      <c r="HSS7" s="686"/>
      <c r="HST7" s="686"/>
      <c r="HSU7" s="686"/>
      <c r="HSV7" s="686"/>
      <c r="HSW7" s="686"/>
      <c r="HSX7" s="686"/>
      <c r="HSY7" s="686"/>
      <c r="HSZ7" s="686"/>
      <c r="HTA7" s="686"/>
      <c r="HTB7" s="686"/>
      <c r="HTC7" s="686"/>
      <c r="HTD7" s="686"/>
      <c r="HTE7" s="686"/>
      <c r="HTF7" s="686"/>
      <c r="HTG7" s="686"/>
      <c r="HTH7" s="686"/>
      <c r="HTI7" s="686"/>
      <c r="HTJ7" s="686"/>
      <c r="HTK7" s="686"/>
      <c r="HTL7" s="686"/>
      <c r="HTM7" s="686"/>
      <c r="HTN7" s="686"/>
      <c r="HTO7" s="686"/>
      <c r="HTP7" s="686"/>
      <c r="HTQ7" s="686"/>
      <c r="HTR7" s="686"/>
      <c r="HTS7" s="686"/>
      <c r="HTT7" s="686"/>
      <c r="HTU7" s="686"/>
      <c r="HTV7" s="686"/>
      <c r="HTW7" s="686"/>
      <c r="HTX7" s="686"/>
      <c r="HTY7" s="686"/>
      <c r="HTZ7" s="686"/>
      <c r="HUA7" s="686"/>
      <c r="HUB7" s="686"/>
      <c r="HUC7" s="686"/>
      <c r="HUD7" s="686"/>
      <c r="HUE7" s="686"/>
      <c r="HUF7" s="686"/>
      <c r="HUG7" s="686"/>
      <c r="HUH7" s="686"/>
      <c r="HUI7" s="686"/>
      <c r="HUJ7" s="686"/>
      <c r="HUK7" s="686"/>
      <c r="HUL7" s="686"/>
      <c r="HUM7" s="686"/>
      <c r="HUN7" s="686"/>
      <c r="HUO7" s="686"/>
      <c r="HUP7" s="686"/>
      <c r="HUQ7" s="686"/>
      <c r="HUR7" s="686"/>
      <c r="HUS7" s="686"/>
      <c r="HUT7" s="686"/>
      <c r="HUU7" s="686"/>
      <c r="HUV7" s="686"/>
      <c r="HUW7" s="686"/>
      <c r="HUX7" s="686"/>
      <c r="HUY7" s="686"/>
      <c r="HUZ7" s="686"/>
      <c r="HVA7" s="686"/>
      <c r="HVB7" s="686"/>
      <c r="HVC7" s="686"/>
      <c r="HVD7" s="686"/>
      <c r="HVE7" s="686"/>
      <c r="HVF7" s="686"/>
      <c r="HVG7" s="686"/>
      <c r="HVH7" s="686"/>
      <c r="HVI7" s="686"/>
      <c r="HVJ7" s="686"/>
      <c r="HVK7" s="686"/>
      <c r="HVL7" s="686"/>
      <c r="HVM7" s="686"/>
      <c r="HVN7" s="686"/>
      <c r="HVO7" s="686"/>
      <c r="HVP7" s="686"/>
      <c r="HVQ7" s="686"/>
      <c r="HVR7" s="686"/>
      <c r="HVS7" s="686"/>
      <c r="HVT7" s="686"/>
      <c r="HVU7" s="686"/>
      <c r="HVV7" s="686"/>
      <c r="HVW7" s="686"/>
      <c r="HVX7" s="686"/>
      <c r="HVY7" s="686"/>
      <c r="HVZ7" s="686"/>
      <c r="HWA7" s="686"/>
      <c r="HWB7" s="686"/>
      <c r="HWC7" s="686"/>
      <c r="HWD7" s="686"/>
      <c r="HWE7" s="686"/>
      <c r="HWF7" s="686"/>
      <c r="HWG7" s="686"/>
      <c r="HWH7" s="686"/>
      <c r="HWI7" s="686"/>
      <c r="HWJ7" s="686"/>
      <c r="HWK7" s="686"/>
      <c r="HWL7" s="686"/>
      <c r="HWM7" s="686"/>
      <c r="HWN7" s="686"/>
      <c r="HWO7" s="686"/>
      <c r="HWP7" s="686"/>
      <c r="HWQ7" s="686"/>
      <c r="HWR7" s="686"/>
      <c r="HWS7" s="686"/>
      <c r="HWT7" s="686"/>
      <c r="HWU7" s="686"/>
      <c r="HWV7" s="686"/>
      <c r="HWW7" s="686"/>
      <c r="HWX7" s="686"/>
      <c r="HWY7" s="686"/>
      <c r="HWZ7" s="686"/>
      <c r="HXA7" s="686"/>
      <c r="HXB7" s="686"/>
      <c r="HXC7" s="686"/>
      <c r="HXD7" s="686"/>
      <c r="HXE7" s="686"/>
      <c r="HXF7" s="686"/>
      <c r="HXG7" s="686"/>
      <c r="HXH7" s="686"/>
      <c r="HXI7" s="686"/>
      <c r="HXJ7" s="686"/>
      <c r="HXK7" s="686"/>
      <c r="HXL7" s="686"/>
      <c r="HXM7" s="686"/>
      <c r="HXN7" s="686"/>
      <c r="HXO7" s="686"/>
      <c r="HXP7" s="686"/>
      <c r="HXQ7" s="686"/>
      <c r="HXR7" s="686"/>
      <c r="HXS7" s="686"/>
      <c r="HXT7" s="686"/>
      <c r="HXU7" s="686"/>
      <c r="HXV7" s="686"/>
      <c r="HXW7" s="686"/>
      <c r="HXX7" s="686"/>
      <c r="HXY7" s="686"/>
      <c r="HXZ7" s="686"/>
      <c r="HYA7" s="686"/>
      <c r="HYB7" s="686"/>
      <c r="HYC7" s="686"/>
      <c r="HYD7" s="686"/>
      <c r="HYE7" s="686"/>
      <c r="HYF7" s="686"/>
      <c r="HYG7" s="686"/>
      <c r="HYH7" s="686"/>
      <c r="HYI7" s="686"/>
      <c r="HYJ7" s="686"/>
      <c r="HYK7" s="686"/>
      <c r="HYL7" s="686"/>
      <c r="HYM7" s="686"/>
      <c r="HYN7" s="686"/>
      <c r="HYO7" s="686"/>
      <c r="HYP7" s="686"/>
      <c r="HYQ7" s="686"/>
      <c r="HYR7" s="686"/>
      <c r="HYS7" s="686"/>
      <c r="HYT7" s="686"/>
      <c r="HYU7" s="686"/>
      <c r="HYV7" s="686"/>
      <c r="HYW7" s="686"/>
      <c r="HYX7" s="686"/>
      <c r="HYY7" s="686"/>
      <c r="HYZ7" s="686"/>
      <c r="HZA7" s="686"/>
      <c r="HZB7" s="686"/>
      <c r="HZC7" s="686"/>
      <c r="HZD7" s="686"/>
      <c r="HZE7" s="686"/>
      <c r="HZF7" s="686"/>
      <c r="HZG7" s="686"/>
      <c r="HZH7" s="686"/>
      <c r="HZI7" s="686"/>
      <c r="HZJ7" s="686"/>
      <c r="HZK7" s="686"/>
      <c r="HZL7" s="686"/>
      <c r="HZM7" s="686"/>
      <c r="HZN7" s="686"/>
      <c r="HZO7" s="686"/>
      <c r="HZP7" s="686"/>
      <c r="HZQ7" s="686"/>
      <c r="HZR7" s="686"/>
      <c r="HZS7" s="686"/>
      <c r="HZT7" s="686"/>
      <c r="HZU7" s="686"/>
      <c r="HZV7" s="686"/>
      <c r="HZW7" s="686"/>
      <c r="HZX7" s="686"/>
      <c r="HZY7" s="686"/>
      <c r="HZZ7" s="686"/>
      <c r="IAA7" s="686"/>
      <c r="IAB7" s="686"/>
      <c r="IAC7" s="686"/>
      <c r="IAD7" s="686"/>
      <c r="IAE7" s="686"/>
      <c r="IAF7" s="686"/>
      <c r="IAG7" s="686"/>
      <c r="IAH7" s="686"/>
      <c r="IAI7" s="686"/>
      <c r="IAJ7" s="686"/>
      <c r="IAK7" s="686"/>
      <c r="IAL7" s="686"/>
      <c r="IAM7" s="686"/>
      <c r="IAN7" s="686"/>
      <c r="IAO7" s="686"/>
      <c r="IAP7" s="686"/>
      <c r="IAQ7" s="686"/>
      <c r="IAR7" s="686"/>
      <c r="IAS7" s="686"/>
      <c r="IAT7" s="686"/>
      <c r="IAU7" s="686"/>
      <c r="IAV7" s="686"/>
      <c r="IAW7" s="686"/>
      <c r="IAX7" s="686"/>
      <c r="IAY7" s="686"/>
      <c r="IAZ7" s="686"/>
      <c r="IBA7" s="686"/>
      <c r="IBB7" s="686"/>
      <c r="IBC7" s="686"/>
      <c r="IBD7" s="686"/>
      <c r="IBE7" s="686"/>
      <c r="IBF7" s="686"/>
      <c r="IBG7" s="686"/>
      <c r="IBH7" s="686"/>
      <c r="IBI7" s="686"/>
      <c r="IBJ7" s="686"/>
      <c r="IBK7" s="686"/>
      <c r="IBL7" s="686"/>
      <c r="IBM7" s="686"/>
      <c r="IBN7" s="686"/>
      <c r="IBO7" s="686"/>
      <c r="IBP7" s="686"/>
      <c r="IBQ7" s="686"/>
      <c r="IBR7" s="686"/>
      <c r="IBS7" s="686"/>
      <c r="IBT7" s="686"/>
      <c r="IBU7" s="686"/>
      <c r="IBV7" s="686"/>
      <c r="IBW7" s="686"/>
      <c r="IBX7" s="686"/>
      <c r="IBY7" s="686"/>
      <c r="IBZ7" s="686"/>
      <c r="ICA7" s="686"/>
      <c r="ICB7" s="686"/>
      <c r="ICC7" s="686"/>
      <c r="ICD7" s="686"/>
      <c r="ICE7" s="686"/>
      <c r="ICF7" s="686"/>
      <c r="ICG7" s="686"/>
      <c r="ICH7" s="686"/>
      <c r="ICI7" s="686"/>
      <c r="ICJ7" s="686"/>
      <c r="ICK7" s="686"/>
      <c r="ICL7" s="686"/>
      <c r="ICM7" s="686"/>
      <c r="ICN7" s="686"/>
      <c r="ICO7" s="686"/>
      <c r="ICP7" s="686"/>
      <c r="ICQ7" s="686"/>
      <c r="ICR7" s="686"/>
      <c r="ICS7" s="686"/>
      <c r="ICT7" s="686"/>
      <c r="ICU7" s="686"/>
      <c r="ICV7" s="686"/>
      <c r="ICW7" s="686"/>
      <c r="ICX7" s="686"/>
      <c r="ICY7" s="686"/>
      <c r="ICZ7" s="686"/>
      <c r="IDA7" s="686"/>
      <c r="IDB7" s="686"/>
      <c r="IDC7" s="686"/>
      <c r="IDD7" s="686"/>
      <c r="IDE7" s="686"/>
      <c r="IDF7" s="686"/>
      <c r="IDG7" s="686"/>
      <c r="IDH7" s="686"/>
      <c r="IDI7" s="686"/>
      <c r="IDJ7" s="686"/>
      <c r="IDK7" s="686"/>
      <c r="IDL7" s="686"/>
      <c r="IDM7" s="686"/>
      <c r="IDN7" s="686"/>
      <c r="IDO7" s="686"/>
      <c r="IDP7" s="686"/>
      <c r="IDQ7" s="686"/>
      <c r="IDR7" s="686"/>
      <c r="IDS7" s="686"/>
      <c r="IDT7" s="686"/>
      <c r="IDU7" s="686"/>
      <c r="IDV7" s="686"/>
      <c r="IDW7" s="686"/>
      <c r="IDX7" s="686"/>
      <c r="IDY7" s="686"/>
      <c r="IDZ7" s="686"/>
      <c r="IEA7" s="686"/>
      <c r="IEB7" s="686"/>
      <c r="IEC7" s="686"/>
      <c r="IED7" s="686"/>
      <c r="IEE7" s="686"/>
      <c r="IEF7" s="686"/>
      <c r="IEG7" s="686"/>
      <c r="IEH7" s="686"/>
      <c r="IEI7" s="686"/>
      <c r="IEJ7" s="686"/>
      <c r="IEK7" s="686"/>
      <c r="IEL7" s="686"/>
      <c r="IEM7" s="686"/>
      <c r="IEN7" s="686"/>
      <c r="IEO7" s="686"/>
      <c r="IEP7" s="686"/>
      <c r="IEQ7" s="686"/>
      <c r="IER7" s="686"/>
      <c r="IES7" s="686"/>
      <c r="IET7" s="686"/>
      <c r="IEU7" s="686"/>
      <c r="IEV7" s="686"/>
      <c r="IEW7" s="686"/>
      <c r="IEX7" s="686"/>
      <c r="IEY7" s="686"/>
      <c r="IEZ7" s="686"/>
      <c r="IFA7" s="686"/>
      <c r="IFB7" s="686"/>
      <c r="IFC7" s="686"/>
      <c r="IFD7" s="686"/>
      <c r="IFE7" s="686"/>
      <c r="IFF7" s="686"/>
      <c r="IFG7" s="686"/>
      <c r="IFH7" s="686"/>
      <c r="IFI7" s="686"/>
      <c r="IFJ7" s="686"/>
      <c r="IFK7" s="686"/>
      <c r="IFL7" s="686"/>
      <c r="IFM7" s="686"/>
      <c r="IFN7" s="686"/>
      <c r="IFO7" s="686"/>
      <c r="IFP7" s="686"/>
      <c r="IFQ7" s="686"/>
      <c r="IFR7" s="686"/>
      <c r="IFS7" s="686"/>
      <c r="IFT7" s="686"/>
      <c r="IFU7" s="686"/>
      <c r="IFV7" s="686"/>
      <c r="IFW7" s="686"/>
      <c r="IFX7" s="686"/>
      <c r="IFY7" s="686"/>
      <c r="IFZ7" s="686"/>
      <c r="IGA7" s="686"/>
      <c r="IGB7" s="686"/>
      <c r="IGC7" s="686"/>
      <c r="IGD7" s="686"/>
      <c r="IGE7" s="686"/>
      <c r="IGF7" s="686"/>
      <c r="IGG7" s="686"/>
      <c r="IGH7" s="686"/>
      <c r="IGI7" s="686"/>
      <c r="IGJ7" s="686"/>
      <c r="IGK7" s="686"/>
      <c r="IGL7" s="686"/>
      <c r="IGM7" s="686"/>
      <c r="IGN7" s="686"/>
      <c r="IGO7" s="686"/>
      <c r="IGP7" s="686"/>
      <c r="IGQ7" s="686"/>
      <c r="IGR7" s="686"/>
      <c r="IGS7" s="686"/>
      <c r="IGT7" s="686"/>
      <c r="IGU7" s="686"/>
      <c r="IGV7" s="686"/>
      <c r="IGW7" s="686"/>
      <c r="IGX7" s="686"/>
      <c r="IGY7" s="686"/>
      <c r="IGZ7" s="686"/>
      <c r="IHA7" s="686"/>
      <c r="IHB7" s="686"/>
      <c r="IHC7" s="686"/>
      <c r="IHD7" s="686"/>
      <c r="IHE7" s="686"/>
      <c r="IHF7" s="686"/>
      <c r="IHG7" s="686"/>
      <c r="IHH7" s="686"/>
      <c r="IHI7" s="686"/>
      <c r="IHJ7" s="686"/>
      <c r="IHK7" s="686"/>
      <c r="IHL7" s="686"/>
      <c r="IHM7" s="686"/>
      <c r="IHN7" s="686"/>
      <c r="IHO7" s="686"/>
      <c r="IHP7" s="686"/>
      <c r="IHQ7" s="686"/>
      <c r="IHR7" s="686"/>
      <c r="IHS7" s="686"/>
      <c r="IHT7" s="686"/>
      <c r="IHU7" s="686"/>
      <c r="IHV7" s="686"/>
      <c r="IHW7" s="686"/>
      <c r="IHX7" s="686"/>
      <c r="IHY7" s="686"/>
      <c r="IHZ7" s="686"/>
      <c r="IIA7" s="686"/>
      <c r="IIB7" s="686"/>
      <c r="IIC7" s="686"/>
      <c r="IID7" s="686"/>
      <c r="IIE7" s="686"/>
      <c r="IIF7" s="686"/>
      <c r="IIG7" s="686"/>
      <c r="IIH7" s="686"/>
      <c r="III7" s="686"/>
      <c r="IIJ7" s="686"/>
      <c r="IIK7" s="686"/>
      <c r="IIL7" s="686"/>
      <c r="IIM7" s="686"/>
      <c r="IIN7" s="686"/>
      <c r="IIO7" s="686"/>
      <c r="IIP7" s="686"/>
      <c r="IIQ7" s="686"/>
      <c r="IIR7" s="686"/>
      <c r="IIS7" s="686"/>
      <c r="IIT7" s="686"/>
      <c r="IIU7" s="686"/>
      <c r="IIV7" s="686"/>
      <c r="IIW7" s="686"/>
      <c r="IIX7" s="686"/>
      <c r="IIY7" s="686"/>
      <c r="IIZ7" s="686"/>
      <c r="IJA7" s="686"/>
      <c r="IJB7" s="686"/>
      <c r="IJC7" s="686"/>
      <c r="IJD7" s="686"/>
      <c r="IJE7" s="686"/>
      <c r="IJF7" s="686"/>
      <c r="IJG7" s="686"/>
      <c r="IJH7" s="686"/>
      <c r="IJI7" s="686"/>
      <c r="IJJ7" s="686"/>
      <c r="IJK7" s="686"/>
      <c r="IJL7" s="686"/>
      <c r="IJM7" s="686"/>
      <c r="IJN7" s="686"/>
      <c r="IJO7" s="686"/>
      <c r="IJP7" s="686"/>
      <c r="IJQ7" s="686"/>
      <c r="IJR7" s="686"/>
      <c r="IJS7" s="686"/>
      <c r="IJT7" s="686"/>
      <c r="IJU7" s="686"/>
      <c r="IJV7" s="686"/>
      <c r="IJW7" s="686"/>
      <c r="IJX7" s="686"/>
      <c r="IJY7" s="686"/>
      <c r="IJZ7" s="686"/>
      <c r="IKA7" s="686"/>
      <c r="IKB7" s="686"/>
      <c r="IKC7" s="686"/>
      <c r="IKD7" s="686"/>
      <c r="IKE7" s="686"/>
      <c r="IKF7" s="686"/>
      <c r="IKG7" s="686"/>
      <c r="IKH7" s="686"/>
      <c r="IKI7" s="686"/>
      <c r="IKJ7" s="686"/>
      <c r="IKK7" s="686"/>
      <c r="IKL7" s="686"/>
      <c r="IKM7" s="686"/>
      <c r="IKN7" s="686"/>
      <c r="IKO7" s="686"/>
      <c r="IKP7" s="686"/>
      <c r="IKQ7" s="686"/>
      <c r="IKR7" s="686"/>
      <c r="IKS7" s="686"/>
      <c r="IKT7" s="686"/>
      <c r="IKU7" s="686"/>
      <c r="IKV7" s="686"/>
      <c r="IKW7" s="686"/>
      <c r="IKX7" s="686"/>
      <c r="IKY7" s="686"/>
      <c r="IKZ7" s="686"/>
      <c r="ILA7" s="686"/>
      <c r="ILB7" s="686"/>
      <c r="ILC7" s="686"/>
      <c r="ILD7" s="686"/>
      <c r="ILE7" s="686"/>
      <c r="ILF7" s="686"/>
      <c r="ILG7" s="686"/>
      <c r="ILH7" s="686"/>
      <c r="ILI7" s="686"/>
      <c r="ILJ7" s="686"/>
      <c r="ILK7" s="686"/>
      <c r="ILL7" s="686"/>
      <c r="ILM7" s="686"/>
      <c r="ILN7" s="686"/>
      <c r="ILO7" s="686"/>
      <c r="ILP7" s="686"/>
      <c r="ILQ7" s="686"/>
      <c r="ILR7" s="686"/>
      <c r="ILS7" s="686"/>
      <c r="ILT7" s="686"/>
      <c r="ILU7" s="686"/>
      <c r="ILV7" s="686"/>
      <c r="ILW7" s="686"/>
      <c r="ILX7" s="686"/>
      <c r="ILY7" s="686"/>
      <c r="ILZ7" s="686"/>
      <c r="IMA7" s="686"/>
      <c r="IMB7" s="686"/>
      <c r="IMC7" s="686"/>
      <c r="IMD7" s="686"/>
      <c r="IME7" s="686"/>
      <c r="IMF7" s="686"/>
      <c r="IMG7" s="686"/>
      <c r="IMH7" s="686"/>
      <c r="IMI7" s="686"/>
      <c r="IMJ7" s="686"/>
      <c r="IMK7" s="686"/>
      <c r="IML7" s="686"/>
      <c r="IMM7" s="686"/>
      <c r="IMN7" s="686"/>
      <c r="IMO7" s="686"/>
      <c r="IMP7" s="686"/>
      <c r="IMQ7" s="686"/>
      <c r="IMR7" s="686"/>
      <c r="IMS7" s="686"/>
      <c r="IMT7" s="686"/>
      <c r="IMU7" s="686"/>
      <c r="IMV7" s="686"/>
      <c r="IMW7" s="686"/>
      <c r="IMX7" s="686"/>
      <c r="IMY7" s="686"/>
      <c r="IMZ7" s="686"/>
      <c r="INA7" s="686"/>
      <c r="INB7" s="686"/>
      <c r="INC7" s="686"/>
      <c r="IND7" s="686"/>
      <c r="INE7" s="686"/>
      <c r="INF7" s="686"/>
      <c r="ING7" s="686"/>
      <c r="INH7" s="686"/>
      <c r="INI7" s="686"/>
      <c r="INJ7" s="686"/>
      <c r="INK7" s="686"/>
      <c r="INL7" s="686"/>
      <c r="INM7" s="686"/>
      <c r="INN7" s="686"/>
      <c r="INO7" s="686"/>
      <c r="INP7" s="686"/>
      <c r="INQ7" s="686"/>
      <c r="INR7" s="686"/>
      <c r="INS7" s="686"/>
      <c r="INT7" s="686"/>
      <c r="INU7" s="686"/>
      <c r="INV7" s="686"/>
      <c r="INW7" s="686"/>
      <c r="INX7" s="686"/>
      <c r="INY7" s="686"/>
      <c r="INZ7" s="686"/>
      <c r="IOA7" s="686"/>
      <c r="IOB7" s="686"/>
      <c r="IOC7" s="686"/>
      <c r="IOD7" s="686"/>
      <c r="IOE7" s="686"/>
      <c r="IOF7" s="686"/>
      <c r="IOG7" s="686"/>
      <c r="IOH7" s="686"/>
      <c r="IOI7" s="686"/>
      <c r="IOJ7" s="686"/>
      <c r="IOK7" s="686"/>
      <c r="IOL7" s="686"/>
      <c r="IOM7" s="686"/>
      <c r="ION7" s="686"/>
      <c r="IOO7" s="686"/>
      <c r="IOP7" s="686"/>
      <c r="IOQ7" s="686"/>
      <c r="IOR7" s="686"/>
      <c r="IOS7" s="686"/>
      <c r="IOT7" s="686"/>
      <c r="IOU7" s="686"/>
      <c r="IOV7" s="686"/>
      <c r="IOW7" s="686"/>
      <c r="IOX7" s="686"/>
      <c r="IOY7" s="686"/>
      <c r="IOZ7" s="686"/>
      <c r="IPA7" s="686"/>
      <c r="IPB7" s="686"/>
      <c r="IPC7" s="686"/>
      <c r="IPD7" s="686"/>
      <c r="IPE7" s="686"/>
      <c r="IPF7" s="686"/>
      <c r="IPG7" s="686"/>
      <c r="IPH7" s="686"/>
      <c r="IPI7" s="686"/>
      <c r="IPJ7" s="686"/>
      <c r="IPK7" s="686"/>
      <c r="IPL7" s="686"/>
      <c r="IPM7" s="686"/>
      <c r="IPN7" s="686"/>
      <c r="IPO7" s="686"/>
      <c r="IPP7" s="686"/>
      <c r="IPQ7" s="686"/>
      <c r="IPR7" s="686"/>
      <c r="IPS7" s="686"/>
      <c r="IPT7" s="686"/>
      <c r="IPU7" s="686"/>
      <c r="IPV7" s="686"/>
      <c r="IPW7" s="686"/>
      <c r="IPX7" s="686"/>
      <c r="IPY7" s="686"/>
      <c r="IPZ7" s="686"/>
      <c r="IQA7" s="686"/>
      <c r="IQB7" s="686"/>
      <c r="IQC7" s="686"/>
      <c r="IQD7" s="686"/>
      <c r="IQE7" s="686"/>
      <c r="IQF7" s="686"/>
      <c r="IQG7" s="686"/>
      <c r="IQH7" s="686"/>
      <c r="IQI7" s="686"/>
      <c r="IQJ7" s="686"/>
      <c r="IQK7" s="686"/>
      <c r="IQL7" s="686"/>
      <c r="IQM7" s="686"/>
      <c r="IQN7" s="686"/>
      <c r="IQO7" s="686"/>
      <c r="IQP7" s="686"/>
      <c r="IQQ7" s="686"/>
      <c r="IQR7" s="686"/>
      <c r="IQS7" s="686"/>
      <c r="IQT7" s="686"/>
      <c r="IQU7" s="686"/>
      <c r="IQV7" s="686"/>
      <c r="IQW7" s="686"/>
      <c r="IQX7" s="686"/>
      <c r="IQY7" s="686"/>
      <c r="IQZ7" s="686"/>
      <c r="IRA7" s="686"/>
      <c r="IRB7" s="686"/>
      <c r="IRC7" s="686"/>
      <c r="IRD7" s="686"/>
      <c r="IRE7" s="686"/>
      <c r="IRF7" s="686"/>
      <c r="IRG7" s="686"/>
      <c r="IRH7" s="686"/>
      <c r="IRI7" s="686"/>
      <c r="IRJ7" s="686"/>
      <c r="IRK7" s="686"/>
      <c r="IRL7" s="686"/>
      <c r="IRM7" s="686"/>
      <c r="IRN7" s="686"/>
      <c r="IRO7" s="686"/>
      <c r="IRP7" s="686"/>
      <c r="IRQ7" s="686"/>
      <c r="IRR7" s="686"/>
      <c r="IRS7" s="686"/>
      <c r="IRT7" s="686"/>
      <c r="IRU7" s="686"/>
      <c r="IRV7" s="686"/>
      <c r="IRW7" s="686"/>
      <c r="IRX7" s="686"/>
      <c r="IRY7" s="686"/>
      <c r="IRZ7" s="686"/>
      <c r="ISA7" s="686"/>
      <c r="ISB7" s="686"/>
      <c r="ISC7" s="686"/>
      <c r="ISD7" s="686"/>
      <c r="ISE7" s="686"/>
      <c r="ISF7" s="686"/>
      <c r="ISG7" s="686"/>
      <c r="ISH7" s="686"/>
      <c r="ISI7" s="686"/>
      <c r="ISJ7" s="686"/>
      <c r="ISK7" s="686"/>
      <c r="ISL7" s="686"/>
      <c r="ISM7" s="686"/>
      <c r="ISN7" s="686"/>
      <c r="ISO7" s="686"/>
      <c r="ISP7" s="686"/>
      <c r="ISQ7" s="686"/>
      <c r="ISR7" s="686"/>
      <c r="ISS7" s="686"/>
      <c r="IST7" s="686"/>
      <c r="ISU7" s="686"/>
      <c r="ISV7" s="686"/>
      <c r="ISW7" s="686"/>
      <c r="ISX7" s="686"/>
      <c r="ISY7" s="686"/>
      <c r="ISZ7" s="686"/>
      <c r="ITA7" s="686"/>
      <c r="ITB7" s="686"/>
      <c r="ITC7" s="686"/>
      <c r="ITD7" s="686"/>
      <c r="ITE7" s="686"/>
      <c r="ITF7" s="686"/>
      <c r="ITG7" s="686"/>
      <c r="ITH7" s="686"/>
      <c r="ITI7" s="686"/>
      <c r="ITJ7" s="686"/>
      <c r="ITK7" s="686"/>
      <c r="ITL7" s="686"/>
      <c r="ITM7" s="686"/>
      <c r="ITN7" s="686"/>
      <c r="ITO7" s="686"/>
      <c r="ITP7" s="686"/>
      <c r="ITQ7" s="686"/>
      <c r="ITR7" s="686"/>
      <c r="ITS7" s="686"/>
      <c r="ITT7" s="686"/>
      <c r="ITU7" s="686"/>
      <c r="ITV7" s="686"/>
      <c r="ITW7" s="686"/>
      <c r="ITX7" s="686"/>
      <c r="ITY7" s="686"/>
      <c r="ITZ7" s="686"/>
      <c r="IUA7" s="686"/>
      <c r="IUB7" s="686"/>
      <c r="IUC7" s="686"/>
      <c r="IUD7" s="686"/>
      <c r="IUE7" s="686"/>
      <c r="IUF7" s="686"/>
      <c r="IUG7" s="686"/>
      <c r="IUH7" s="686"/>
      <c r="IUI7" s="686"/>
      <c r="IUJ7" s="686"/>
      <c r="IUK7" s="686"/>
      <c r="IUL7" s="686"/>
      <c r="IUM7" s="686"/>
      <c r="IUN7" s="686"/>
      <c r="IUO7" s="686"/>
      <c r="IUP7" s="686"/>
      <c r="IUQ7" s="686"/>
      <c r="IUR7" s="686"/>
      <c r="IUS7" s="686"/>
      <c r="IUT7" s="686"/>
      <c r="IUU7" s="686"/>
      <c r="IUV7" s="686"/>
      <c r="IUW7" s="686"/>
      <c r="IUX7" s="686"/>
      <c r="IUY7" s="686"/>
      <c r="IUZ7" s="686"/>
      <c r="IVA7" s="686"/>
      <c r="IVB7" s="686"/>
      <c r="IVC7" s="686"/>
      <c r="IVD7" s="686"/>
      <c r="IVE7" s="686"/>
      <c r="IVF7" s="686"/>
      <c r="IVG7" s="686"/>
      <c r="IVH7" s="686"/>
      <c r="IVI7" s="686"/>
      <c r="IVJ7" s="686"/>
      <c r="IVK7" s="686"/>
      <c r="IVL7" s="686"/>
      <c r="IVM7" s="686"/>
      <c r="IVN7" s="686"/>
      <c r="IVO7" s="686"/>
      <c r="IVP7" s="686"/>
      <c r="IVQ7" s="686"/>
      <c r="IVR7" s="686"/>
      <c r="IVS7" s="686"/>
      <c r="IVT7" s="686"/>
      <c r="IVU7" s="686"/>
      <c r="IVV7" s="686"/>
      <c r="IVW7" s="686"/>
      <c r="IVX7" s="686"/>
      <c r="IVY7" s="686"/>
      <c r="IVZ7" s="686"/>
      <c r="IWA7" s="686"/>
      <c r="IWB7" s="686"/>
      <c r="IWC7" s="686"/>
      <c r="IWD7" s="686"/>
      <c r="IWE7" s="686"/>
      <c r="IWF7" s="686"/>
      <c r="IWG7" s="686"/>
      <c r="IWH7" s="686"/>
      <c r="IWI7" s="686"/>
      <c r="IWJ7" s="686"/>
      <c r="IWK7" s="686"/>
      <c r="IWL7" s="686"/>
      <c r="IWM7" s="686"/>
      <c r="IWN7" s="686"/>
      <c r="IWO7" s="686"/>
      <c r="IWP7" s="686"/>
      <c r="IWQ7" s="686"/>
      <c r="IWR7" s="686"/>
      <c r="IWS7" s="686"/>
      <c r="IWT7" s="686"/>
      <c r="IWU7" s="686"/>
      <c r="IWV7" s="686"/>
      <c r="IWW7" s="686"/>
      <c r="IWX7" s="686"/>
      <c r="IWY7" s="686"/>
      <c r="IWZ7" s="686"/>
      <c r="IXA7" s="686"/>
      <c r="IXB7" s="686"/>
      <c r="IXC7" s="686"/>
      <c r="IXD7" s="686"/>
      <c r="IXE7" s="686"/>
      <c r="IXF7" s="686"/>
      <c r="IXG7" s="686"/>
      <c r="IXH7" s="686"/>
      <c r="IXI7" s="686"/>
      <c r="IXJ7" s="686"/>
      <c r="IXK7" s="686"/>
      <c r="IXL7" s="686"/>
      <c r="IXM7" s="686"/>
      <c r="IXN7" s="686"/>
      <c r="IXO7" s="686"/>
      <c r="IXP7" s="686"/>
      <c r="IXQ7" s="686"/>
      <c r="IXR7" s="686"/>
      <c r="IXS7" s="686"/>
      <c r="IXT7" s="686"/>
      <c r="IXU7" s="686"/>
      <c r="IXV7" s="686"/>
      <c r="IXW7" s="686"/>
      <c r="IXX7" s="686"/>
      <c r="IXY7" s="686"/>
      <c r="IXZ7" s="686"/>
      <c r="IYA7" s="686"/>
      <c r="IYB7" s="686"/>
      <c r="IYC7" s="686"/>
      <c r="IYD7" s="686"/>
      <c r="IYE7" s="686"/>
      <c r="IYF7" s="686"/>
      <c r="IYG7" s="686"/>
      <c r="IYH7" s="686"/>
      <c r="IYI7" s="686"/>
      <c r="IYJ7" s="686"/>
      <c r="IYK7" s="686"/>
      <c r="IYL7" s="686"/>
      <c r="IYM7" s="686"/>
      <c r="IYN7" s="686"/>
      <c r="IYO7" s="686"/>
      <c r="IYP7" s="686"/>
      <c r="IYQ7" s="686"/>
      <c r="IYR7" s="686"/>
      <c r="IYS7" s="686"/>
      <c r="IYT7" s="686"/>
      <c r="IYU7" s="686"/>
      <c r="IYV7" s="686"/>
      <c r="IYW7" s="686"/>
      <c r="IYX7" s="686"/>
      <c r="IYY7" s="686"/>
      <c r="IYZ7" s="686"/>
      <c r="IZA7" s="686"/>
      <c r="IZB7" s="686"/>
      <c r="IZC7" s="686"/>
      <c r="IZD7" s="686"/>
      <c r="IZE7" s="686"/>
      <c r="IZF7" s="686"/>
      <c r="IZG7" s="686"/>
      <c r="IZH7" s="686"/>
      <c r="IZI7" s="686"/>
      <c r="IZJ7" s="686"/>
      <c r="IZK7" s="686"/>
      <c r="IZL7" s="686"/>
      <c r="IZM7" s="686"/>
      <c r="IZN7" s="686"/>
      <c r="IZO7" s="686"/>
      <c r="IZP7" s="686"/>
      <c r="IZQ7" s="686"/>
      <c r="IZR7" s="686"/>
      <c r="IZS7" s="686"/>
      <c r="IZT7" s="686"/>
      <c r="IZU7" s="686"/>
      <c r="IZV7" s="686"/>
      <c r="IZW7" s="686"/>
      <c r="IZX7" s="686"/>
      <c r="IZY7" s="686"/>
      <c r="IZZ7" s="686"/>
      <c r="JAA7" s="686"/>
      <c r="JAB7" s="686"/>
      <c r="JAC7" s="686"/>
      <c r="JAD7" s="686"/>
      <c r="JAE7" s="686"/>
      <c r="JAF7" s="686"/>
      <c r="JAG7" s="686"/>
      <c r="JAH7" s="686"/>
      <c r="JAI7" s="686"/>
      <c r="JAJ7" s="686"/>
      <c r="JAK7" s="686"/>
      <c r="JAL7" s="686"/>
      <c r="JAM7" s="686"/>
      <c r="JAN7" s="686"/>
      <c r="JAO7" s="686"/>
      <c r="JAP7" s="686"/>
      <c r="JAQ7" s="686"/>
      <c r="JAR7" s="686"/>
      <c r="JAS7" s="686"/>
      <c r="JAT7" s="686"/>
      <c r="JAU7" s="686"/>
      <c r="JAV7" s="686"/>
      <c r="JAW7" s="686"/>
      <c r="JAX7" s="686"/>
      <c r="JAY7" s="686"/>
      <c r="JAZ7" s="686"/>
      <c r="JBA7" s="686"/>
      <c r="JBB7" s="686"/>
      <c r="JBC7" s="686"/>
      <c r="JBD7" s="686"/>
      <c r="JBE7" s="686"/>
      <c r="JBF7" s="686"/>
      <c r="JBG7" s="686"/>
      <c r="JBH7" s="686"/>
      <c r="JBI7" s="686"/>
      <c r="JBJ7" s="686"/>
      <c r="JBK7" s="686"/>
      <c r="JBL7" s="686"/>
      <c r="JBM7" s="686"/>
      <c r="JBN7" s="686"/>
      <c r="JBO7" s="686"/>
      <c r="JBP7" s="686"/>
      <c r="JBQ7" s="686"/>
      <c r="JBR7" s="686"/>
      <c r="JBS7" s="686"/>
      <c r="JBT7" s="686"/>
      <c r="JBU7" s="686"/>
      <c r="JBV7" s="686"/>
      <c r="JBW7" s="686"/>
      <c r="JBX7" s="686"/>
      <c r="JBY7" s="686"/>
      <c r="JBZ7" s="686"/>
      <c r="JCA7" s="686"/>
      <c r="JCB7" s="686"/>
      <c r="JCC7" s="686"/>
      <c r="JCD7" s="686"/>
      <c r="JCE7" s="686"/>
      <c r="JCF7" s="686"/>
      <c r="JCG7" s="686"/>
      <c r="JCH7" s="686"/>
      <c r="JCI7" s="686"/>
      <c r="JCJ7" s="686"/>
      <c r="JCK7" s="686"/>
      <c r="JCL7" s="686"/>
      <c r="JCM7" s="686"/>
      <c r="JCN7" s="686"/>
      <c r="JCO7" s="686"/>
      <c r="JCP7" s="686"/>
      <c r="JCQ7" s="686"/>
      <c r="JCR7" s="686"/>
      <c r="JCS7" s="686"/>
      <c r="JCT7" s="686"/>
      <c r="JCU7" s="686"/>
      <c r="JCV7" s="686"/>
      <c r="JCW7" s="686"/>
      <c r="JCX7" s="686"/>
      <c r="JCY7" s="686"/>
      <c r="JCZ7" s="686"/>
      <c r="JDA7" s="686"/>
      <c r="JDB7" s="686"/>
      <c r="JDC7" s="686"/>
      <c r="JDD7" s="686"/>
      <c r="JDE7" s="686"/>
      <c r="JDF7" s="686"/>
      <c r="JDG7" s="686"/>
      <c r="JDH7" s="686"/>
      <c r="JDI7" s="686"/>
      <c r="JDJ7" s="686"/>
      <c r="JDK7" s="686"/>
      <c r="JDL7" s="686"/>
      <c r="JDM7" s="686"/>
      <c r="JDN7" s="686"/>
      <c r="JDO7" s="686"/>
      <c r="JDP7" s="686"/>
      <c r="JDQ7" s="686"/>
      <c r="JDR7" s="686"/>
      <c r="JDS7" s="686"/>
      <c r="JDT7" s="686"/>
      <c r="JDU7" s="686"/>
      <c r="JDV7" s="686"/>
      <c r="JDW7" s="686"/>
      <c r="JDX7" s="686"/>
      <c r="JDY7" s="686"/>
      <c r="JDZ7" s="686"/>
      <c r="JEA7" s="686"/>
      <c r="JEB7" s="686"/>
      <c r="JEC7" s="686"/>
      <c r="JED7" s="686"/>
      <c r="JEE7" s="686"/>
      <c r="JEF7" s="686"/>
      <c r="JEG7" s="686"/>
      <c r="JEH7" s="686"/>
      <c r="JEI7" s="686"/>
      <c r="JEJ7" s="686"/>
      <c r="JEK7" s="686"/>
      <c r="JEL7" s="686"/>
      <c r="JEM7" s="686"/>
      <c r="JEN7" s="686"/>
      <c r="JEO7" s="686"/>
      <c r="JEP7" s="686"/>
      <c r="JEQ7" s="686"/>
      <c r="JER7" s="686"/>
      <c r="JES7" s="686"/>
      <c r="JET7" s="686"/>
      <c r="JEU7" s="686"/>
      <c r="JEV7" s="686"/>
      <c r="JEW7" s="686"/>
      <c r="JEX7" s="686"/>
      <c r="JEY7" s="686"/>
      <c r="JEZ7" s="686"/>
      <c r="JFA7" s="686"/>
      <c r="JFB7" s="686"/>
      <c r="JFC7" s="686"/>
      <c r="JFD7" s="686"/>
      <c r="JFE7" s="686"/>
      <c r="JFF7" s="686"/>
      <c r="JFG7" s="686"/>
      <c r="JFH7" s="686"/>
      <c r="JFI7" s="686"/>
      <c r="JFJ7" s="686"/>
      <c r="JFK7" s="686"/>
      <c r="JFL7" s="686"/>
      <c r="JFM7" s="686"/>
      <c r="JFN7" s="686"/>
      <c r="JFO7" s="686"/>
      <c r="JFP7" s="686"/>
      <c r="JFQ7" s="686"/>
      <c r="JFR7" s="686"/>
      <c r="JFS7" s="686"/>
      <c r="JFT7" s="686"/>
      <c r="JFU7" s="686"/>
      <c r="JFV7" s="686"/>
      <c r="JFW7" s="686"/>
      <c r="JFX7" s="686"/>
      <c r="JFY7" s="686"/>
      <c r="JFZ7" s="686"/>
      <c r="JGA7" s="686"/>
      <c r="JGB7" s="686"/>
      <c r="JGC7" s="686"/>
      <c r="JGD7" s="686"/>
      <c r="JGE7" s="686"/>
      <c r="JGF7" s="686"/>
      <c r="JGG7" s="686"/>
      <c r="JGH7" s="686"/>
      <c r="JGI7" s="686"/>
      <c r="JGJ7" s="686"/>
      <c r="JGK7" s="686"/>
      <c r="JGL7" s="686"/>
      <c r="JGM7" s="686"/>
      <c r="JGN7" s="686"/>
      <c r="JGO7" s="686"/>
      <c r="JGP7" s="686"/>
      <c r="JGQ7" s="686"/>
      <c r="JGR7" s="686"/>
      <c r="JGS7" s="686"/>
      <c r="JGT7" s="686"/>
      <c r="JGU7" s="686"/>
      <c r="JGV7" s="686"/>
      <c r="JGW7" s="686"/>
      <c r="JGX7" s="686"/>
      <c r="JGY7" s="686"/>
      <c r="JGZ7" s="686"/>
      <c r="JHA7" s="686"/>
      <c r="JHB7" s="686"/>
      <c r="JHC7" s="686"/>
      <c r="JHD7" s="686"/>
      <c r="JHE7" s="686"/>
      <c r="JHF7" s="686"/>
      <c r="JHG7" s="686"/>
      <c r="JHH7" s="686"/>
      <c r="JHI7" s="686"/>
      <c r="JHJ7" s="686"/>
      <c r="JHK7" s="686"/>
      <c r="JHL7" s="686"/>
      <c r="JHM7" s="686"/>
      <c r="JHN7" s="686"/>
      <c r="JHO7" s="686"/>
      <c r="JHP7" s="686"/>
      <c r="JHQ7" s="686"/>
      <c r="JHR7" s="686"/>
      <c r="JHS7" s="686"/>
      <c r="JHT7" s="686"/>
      <c r="JHU7" s="686"/>
      <c r="JHV7" s="686"/>
      <c r="JHW7" s="686"/>
      <c r="JHX7" s="686"/>
      <c r="JHY7" s="686"/>
      <c r="JHZ7" s="686"/>
      <c r="JIA7" s="686"/>
      <c r="JIB7" s="686"/>
      <c r="JIC7" s="686"/>
      <c r="JID7" s="686"/>
      <c r="JIE7" s="686"/>
      <c r="JIF7" s="686"/>
      <c r="JIG7" s="686"/>
      <c r="JIH7" s="686"/>
      <c r="JII7" s="686"/>
      <c r="JIJ7" s="686"/>
      <c r="JIK7" s="686"/>
      <c r="JIL7" s="686"/>
      <c r="JIM7" s="686"/>
      <c r="JIN7" s="686"/>
      <c r="JIO7" s="686"/>
      <c r="JIP7" s="686"/>
      <c r="JIQ7" s="686"/>
      <c r="JIR7" s="686"/>
      <c r="JIS7" s="686"/>
      <c r="JIT7" s="686"/>
      <c r="JIU7" s="686"/>
      <c r="JIV7" s="686"/>
      <c r="JIW7" s="686"/>
      <c r="JIX7" s="686"/>
      <c r="JIY7" s="686"/>
      <c r="JIZ7" s="686"/>
      <c r="JJA7" s="686"/>
      <c r="JJB7" s="686"/>
      <c r="JJC7" s="686"/>
      <c r="JJD7" s="686"/>
      <c r="JJE7" s="686"/>
      <c r="JJF7" s="686"/>
      <c r="JJG7" s="686"/>
      <c r="JJH7" s="686"/>
      <c r="JJI7" s="686"/>
      <c r="JJJ7" s="686"/>
      <c r="JJK7" s="686"/>
      <c r="JJL7" s="686"/>
      <c r="JJM7" s="686"/>
      <c r="JJN7" s="686"/>
      <c r="JJO7" s="686"/>
      <c r="JJP7" s="686"/>
      <c r="JJQ7" s="686"/>
      <c r="JJR7" s="686"/>
      <c r="JJS7" s="686"/>
      <c r="JJT7" s="686"/>
      <c r="JJU7" s="686"/>
      <c r="JJV7" s="686"/>
      <c r="JJW7" s="686"/>
      <c r="JJX7" s="686"/>
      <c r="JJY7" s="686"/>
      <c r="JJZ7" s="686"/>
      <c r="JKA7" s="686"/>
      <c r="JKB7" s="686"/>
      <c r="JKC7" s="686"/>
      <c r="JKD7" s="686"/>
      <c r="JKE7" s="686"/>
      <c r="JKF7" s="686"/>
      <c r="JKG7" s="686"/>
      <c r="JKH7" s="686"/>
      <c r="JKI7" s="686"/>
      <c r="JKJ7" s="686"/>
      <c r="JKK7" s="686"/>
      <c r="JKL7" s="686"/>
      <c r="JKM7" s="686"/>
      <c r="JKN7" s="686"/>
      <c r="JKO7" s="686"/>
      <c r="JKP7" s="686"/>
      <c r="JKQ7" s="686"/>
      <c r="JKR7" s="686"/>
      <c r="JKS7" s="686"/>
      <c r="JKT7" s="686"/>
      <c r="JKU7" s="686"/>
      <c r="JKV7" s="686"/>
      <c r="JKW7" s="686"/>
      <c r="JKX7" s="686"/>
      <c r="JKY7" s="686"/>
      <c r="JKZ7" s="686"/>
      <c r="JLA7" s="686"/>
      <c r="JLB7" s="686"/>
      <c r="JLC7" s="686"/>
      <c r="JLD7" s="686"/>
      <c r="JLE7" s="686"/>
      <c r="JLF7" s="686"/>
      <c r="JLG7" s="686"/>
      <c r="JLH7" s="686"/>
      <c r="JLI7" s="686"/>
      <c r="JLJ7" s="686"/>
      <c r="JLK7" s="686"/>
      <c r="JLL7" s="686"/>
      <c r="JLM7" s="686"/>
      <c r="JLN7" s="686"/>
      <c r="JLO7" s="686"/>
      <c r="JLP7" s="686"/>
      <c r="JLQ7" s="686"/>
      <c r="JLR7" s="686"/>
      <c r="JLS7" s="686"/>
      <c r="JLT7" s="686"/>
      <c r="JLU7" s="686"/>
      <c r="JLV7" s="686"/>
      <c r="JLW7" s="686"/>
      <c r="JLX7" s="686"/>
      <c r="JLY7" s="686"/>
      <c r="JLZ7" s="686"/>
      <c r="JMA7" s="686"/>
      <c r="JMB7" s="686"/>
      <c r="JMC7" s="686"/>
      <c r="JMD7" s="686"/>
      <c r="JME7" s="686"/>
      <c r="JMF7" s="686"/>
      <c r="JMG7" s="686"/>
      <c r="JMH7" s="686"/>
      <c r="JMI7" s="686"/>
      <c r="JMJ7" s="686"/>
      <c r="JMK7" s="686"/>
      <c r="JML7" s="686"/>
      <c r="JMM7" s="686"/>
      <c r="JMN7" s="686"/>
      <c r="JMO7" s="686"/>
      <c r="JMP7" s="686"/>
      <c r="JMQ7" s="686"/>
      <c r="JMR7" s="686"/>
      <c r="JMS7" s="686"/>
      <c r="JMT7" s="686"/>
      <c r="JMU7" s="686"/>
      <c r="JMV7" s="686"/>
      <c r="JMW7" s="686"/>
      <c r="JMX7" s="686"/>
      <c r="JMY7" s="686"/>
      <c r="JMZ7" s="686"/>
      <c r="JNA7" s="686"/>
      <c r="JNB7" s="686"/>
      <c r="JNC7" s="686"/>
      <c r="JND7" s="686"/>
      <c r="JNE7" s="686"/>
      <c r="JNF7" s="686"/>
      <c r="JNG7" s="686"/>
      <c r="JNH7" s="686"/>
      <c r="JNI7" s="686"/>
      <c r="JNJ7" s="686"/>
      <c r="JNK7" s="686"/>
      <c r="JNL7" s="686"/>
      <c r="JNM7" s="686"/>
      <c r="JNN7" s="686"/>
      <c r="JNO7" s="686"/>
      <c r="JNP7" s="686"/>
      <c r="JNQ7" s="686"/>
      <c r="JNR7" s="686"/>
      <c r="JNS7" s="686"/>
      <c r="JNT7" s="686"/>
      <c r="JNU7" s="686"/>
      <c r="JNV7" s="686"/>
      <c r="JNW7" s="686"/>
      <c r="JNX7" s="686"/>
      <c r="JNY7" s="686"/>
      <c r="JNZ7" s="686"/>
      <c r="JOA7" s="686"/>
      <c r="JOB7" s="686"/>
      <c r="JOC7" s="686"/>
      <c r="JOD7" s="686"/>
      <c r="JOE7" s="686"/>
      <c r="JOF7" s="686"/>
      <c r="JOG7" s="686"/>
      <c r="JOH7" s="686"/>
      <c r="JOI7" s="686"/>
      <c r="JOJ7" s="686"/>
      <c r="JOK7" s="686"/>
      <c r="JOL7" s="686"/>
      <c r="JOM7" s="686"/>
      <c r="JON7" s="686"/>
      <c r="JOO7" s="686"/>
      <c r="JOP7" s="686"/>
      <c r="JOQ7" s="686"/>
      <c r="JOR7" s="686"/>
      <c r="JOS7" s="686"/>
      <c r="JOT7" s="686"/>
      <c r="JOU7" s="686"/>
      <c r="JOV7" s="686"/>
      <c r="JOW7" s="686"/>
      <c r="JOX7" s="686"/>
      <c r="JOY7" s="686"/>
      <c r="JOZ7" s="686"/>
      <c r="JPA7" s="686"/>
      <c r="JPB7" s="686"/>
      <c r="JPC7" s="686"/>
      <c r="JPD7" s="686"/>
      <c r="JPE7" s="686"/>
      <c r="JPF7" s="686"/>
      <c r="JPG7" s="686"/>
      <c r="JPH7" s="686"/>
      <c r="JPI7" s="686"/>
      <c r="JPJ7" s="686"/>
      <c r="JPK7" s="686"/>
      <c r="JPL7" s="686"/>
      <c r="JPM7" s="686"/>
      <c r="JPN7" s="686"/>
      <c r="JPO7" s="686"/>
      <c r="JPP7" s="686"/>
      <c r="JPQ7" s="686"/>
      <c r="JPR7" s="686"/>
      <c r="JPS7" s="686"/>
      <c r="JPT7" s="686"/>
      <c r="JPU7" s="686"/>
      <c r="JPV7" s="686"/>
      <c r="JPW7" s="686"/>
      <c r="JPX7" s="686"/>
      <c r="JPY7" s="686"/>
      <c r="JPZ7" s="686"/>
      <c r="JQA7" s="686"/>
      <c r="JQB7" s="686"/>
      <c r="JQC7" s="686"/>
      <c r="JQD7" s="686"/>
      <c r="JQE7" s="686"/>
      <c r="JQF7" s="686"/>
      <c r="JQG7" s="686"/>
      <c r="JQH7" s="686"/>
      <c r="JQI7" s="686"/>
      <c r="JQJ7" s="686"/>
      <c r="JQK7" s="686"/>
      <c r="JQL7" s="686"/>
      <c r="JQM7" s="686"/>
      <c r="JQN7" s="686"/>
      <c r="JQO7" s="686"/>
      <c r="JQP7" s="686"/>
      <c r="JQQ7" s="686"/>
      <c r="JQR7" s="686"/>
      <c r="JQS7" s="686"/>
      <c r="JQT7" s="686"/>
      <c r="JQU7" s="686"/>
      <c r="JQV7" s="686"/>
      <c r="JQW7" s="686"/>
      <c r="JQX7" s="686"/>
      <c r="JQY7" s="686"/>
      <c r="JQZ7" s="686"/>
      <c r="JRA7" s="686"/>
      <c r="JRB7" s="686"/>
      <c r="JRC7" s="686"/>
      <c r="JRD7" s="686"/>
      <c r="JRE7" s="686"/>
      <c r="JRF7" s="686"/>
      <c r="JRG7" s="686"/>
      <c r="JRH7" s="686"/>
      <c r="JRI7" s="686"/>
      <c r="JRJ7" s="686"/>
      <c r="JRK7" s="686"/>
      <c r="JRL7" s="686"/>
      <c r="JRM7" s="686"/>
      <c r="JRN7" s="686"/>
      <c r="JRO7" s="686"/>
      <c r="JRP7" s="686"/>
      <c r="JRQ7" s="686"/>
      <c r="JRR7" s="686"/>
      <c r="JRS7" s="686"/>
      <c r="JRT7" s="686"/>
      <c r="JRU7" s="686"/>
      <c r="JRV7" s="686"/>
      <c r="JRW7" s="686"/>
      <c r="JRX7" s="686"/>
      <c r="JRY7" s="686"/>
      <c r="JRZ7" s="686"/>
      <c r="JSA7" s="686"/>
      <c r="JSB7" s="686"/>
      <c r="JSC7" s="686"/>
      <c r="JSD7" s="686"/>
      <c r="JSE7" s="686"/>
      <c r="JSF7" s="686"/>
      <c r="JSG7" s="686"/>
      <c r="JSH7" s="686"/>
      <c r="JSI7" s="686"/>
      <c r="JSJ7" s="686"/>
      <c r="JSK7" s="686"/>
      <c r="JSL7" s="686"/>
      <c r="JSM7" s="686"/>
      <c r="JSN7" s="686"/>
      <c r="JSO7" s="686"/>
      <c r="JSP7" s="686"/>
      <c r="JSQ7" s="686"/>
      <c r="JSR7" s="686"/>
      <c r="JSS7" s="686"/>
      <c r="JST7" s="686"/>
      <c r="JSU7" s="686"/>
      <c r="JSV7" s="686"/>
      <c r="JSW7" s="686"/>
      <c r="JSX7" s="686"/>
      <c r="JSY7" s="686"/>
      <c r="JSZ7" s="686"/>
      <c r="JTA7" s="686"/>
      <c r="JTB7" s="686"/>
      <c r="JTC7" s="686"/>
      <c r="JTD7" s="686"/>
      <c r="JTE7" s="686"/>
      <c r="JTF7" s="686"/>
      <c r="JTG7" s="686"/>
      <c r="JTH7" s="686"/>
      <c r="JTI7" s="686"/>
      <c r="JTJ7" s="686"/>
      <c r="JTK7" s="686"/>
      <c r="JTL7" s="686"/>
      <c r="JTM7" s="686"/>
      <c r="JTN7" s="686"/>
      <c r="JTO7" s="686"/>
      <c r="JTP7" s="686"/>
      <c r="JTQ7" s="686"/>
      <c r="JTR7" s="686"/>
      <c r="JTS7" s="686"/>
      <c r="JTT7" s="686"/>
      <c r="JTU7" s="686"/>
      <c r="JTV7" s="686"/>
      <c r="JTW7" s="686"/>
      <c r="JTX7" s="686"/>
      <c r="JTY7" s="686"/>
      <c r="JTZ7" s="686"/>
      <c r="JUA7" s="686"/>
      <c r="JUB7" s="686"/>
      <c r="JUC7" s="686"/>
      <c r="JUD7" s="686"/>
      <c r="JUE7" s="686"/>
      <c r="JUF7" s="686"/>
      <c r="JUG7" s="686"/>
      <c r="JUH7" s="686"/>
      <c r="JUI7" s="686"/>
      <c r="JUJ7" s="686"/>
      <c r="JUK7" s="686"/>
      <c r="JUL7" s="686"/>
      <c r="JUM7" s="686"/>
      <c r="JUN7" s="686"/>
      <c r="JUO7" s="686"/>
      <c r="JUP7" s="686"/>
      <c r="JUQ7" s="686"/>
      <c r="JUR7" s="686"/>
      <c r="JUS7" s="686"/>
      <c r="JUT7" s="686"/>
      <c r="JUU7" s="686"/>
      <c r="JUV7" s="686"/>
      <c r="JUW7" s="686"/>
      <c r="JUX7" s="686"/>
      <c r="JUY7" s="686"/>
      <c r="JUZ7" s="686"/>
      <c r="JVA7" s="686"/>
      <c r="JVB7" s="686"/>
      <c r="JVC7" s="686"/>
      <c r="JVD7" s="686"/>
      <c r="JVE7" s="686"/>
      <c r="JVF7" s="686"/>
      <c r="JVG7" s="686"/>
      <c r="JVH7" s="686"/>
      <c r="JVI7" s="686"/>
      <c r="JVJ7" s="686"/>
      <c r="JVK7" s="686"/>
      <c r="JVL7" s="686"/>
      <c r="JVM7" s="686"/>
      <c r="JVN7" s="686"/>
      <c r="JVO7" s="686"/>
      <c r="JVP7" s="686"/>
      <c r="JVQ7" s="686"/>
      <c r="JVR7" s="686"/>
      <c r="JVS7" s="686"/>
      <c r="JVT7" s="686"/>
      <c r="JVU7" s="686"/>
      <c r="JVV7" s="686"/>
      <c r="JVW7" s="686"/>
      <c r="JVX7" s="686"/>
      <c r="JVY7" s="686"/>
      <c r="JVZ7" s="686"/>
      <c r="JWA7" s="686"/>
      <c r="JWB7" s="686"/>
      <c r="JWC7" s="686"/>
      <c r="JWD7" s="686"/>
      <c r="JWE7" s="686"/>
      <c r="JWF7" s="686"/>
      <c r="JWG7" s="686"/>
      <c r="JWH7" s="686"/>
      <c r="JWI7" s="686"/>
      <c r="JWJ7" s="686"/>
      <c r="JWK7" s="686"/>
      <c r="JWL7" s="686"/>
      <c r="JWM7" s="686"/>
      <c r="JWN7" s="686"/>
      <c r="JWO7" s="686"/>
      <c r="JWP7" s="686"/>
      <c r="JWQ7" s="686"/>
      <c r="JWR7" s="686"/>
      <c r="JWS7" s="686"/>
      <c r="JWT7" s="686"/>
      <c r="JWU7" s="686"/>
      <c r="JWV7" s="686"/>
      <c r="JWW7" s="686"/>
      <c r="JWX7" s="686"/>
      <c r="JWY7" s="686"/>
      <c r="JWZ7" s="686"/>
      <c r="JXA7" s="686"/>
      <c r="JXB7" s="686"/>
      <c r="JXC7" s="686"/>
      <c r="JXD7" s="686"/>
      <c r="JXE7" s="686"/>
      <c r="JXF7" s="686"/>
      <c r="JXG7" s="686"/>
      <c r="JXH7" s="686"/>
      <c r="JXI7" s="686"/>
      <c r="JXJ7" s="686"/>
      <c r="JXK7" s="686"/>
      <c r="JXL7" s="686"/>
      <c r="JXM7" s="686"/>
      <c r="JXN7" s="686"/>
      <c r="JXO7" s="686"/>
      <c r="JXP7" s="686"/>
      <c r="JXQ7" s="686"/>
      <c r="JXR7" s="686"/>
      <c r="JXS7" s="686"/>
      <c r="JXT7" s="686"/>
      <c r="JXU7" s="686"/>
      <c r="JXV7" s="686"/>
      <c r="JXW7" s="686"/>
      <c r="JXX7" s="686"/>
      <c r="JXY7" s="686"/>
      <c r="JXZ7" s="686"/>
      <c r="JYA7" s="686"/>
      <c r="JYB7" s="686"/>
      <c r="JYC7" s="686"/>
      <c r="JYD7" s="686"/>
      <c r="JYE7" s="686"/>
      <c r="JYF7" s="686"/>
      <c r="JYG7" s="686"/>
      <c r="JYH7" s="686"/>
      <c r="JYI7" s="686"/>
      <c r="JYJ7" s="686"/>
      <c r="JYK7" s="686"/>
      <c r="JYL7" s="686"/>
      <c r="JYM7" s="686"/>
      <c r="JYN7" s="686"/>
      <c r="JYO7" s="686"/>
      <c r="JYP7" s="686"/>
      <c r="JYQ7" s="686"/>
      <c r="JYR7" s="686"/>
      <c r="JYS7" s="686"/>
      <c r="JYT7" s="686"/>
      <c r="JYU7" s="686"/>
      <c r="JYV7" s="686"/>
      <c r="JYW7" s="686"/>
      <c r="JYX7" s="686"/>
      <c r="JYY7" s="686"/>
      <c r="JYZ7" s="686"/>
      <c r="JZA7" s="686"/>
      <c r="JZB7" s="686"/>
      <c r="JZC7" s="686"/>
      <c r="JZD7" s="686"/>
      <c r="JZE7" s="686"/>
      <c r="JZF7" s="686"/>
      <c r="JZG7" s="686"/>
      <c r="JZH7" s="686"/>
      <c r="JZI7" s="686"/>
      <c r="JZJ7" s="686"/>
      <c r="JZK7" s="686"/>
      <c r="JZL7" s="686"/>
      <c r="JZM7" s="686"/>
      <c r="JZN7" s="686"/>
      <c r="JZO7" s="686"/>
      <c r="JZP7" s="686"/>
      <c r="JZQ7" s="686"/>
      <c r="JZR7" s="686"/>
      <c r="JZS7" s="686"/>
      <c r="JZT7" s="686"/>
      <c r="JZU7" s="686"/>
      <c r="JZV7" s="686"/>
      <c r="JZW7" s="686"/>
      <c r="JZX7" s="686"/>
      <c r="JZY7" s="686"/>
      <c r="JZZ7" s="686"/>
      <c r="KAA7" s="686"/>
      <c r="KAB7" s="686"/>
      <c r="KAC7" s="686"/>
      <c r="KAD7" s="686"/>
      <c r="KAE7" s="686"/>
      <c r="KAF7" s="686"/>
      <c r="KAG7" s="686"/>
      <c r="KAH7" s="686"/>
      <c r="KAI7" s="686"/>
      <c r="KAJ7" s="686"/>
      <c r="KAK7" s="686"/>
      <c r="KAL7" s="686"/>
      <c r="KAM7" s="686"/>
      <c r="KAN7" s="686"/>
      <c r="KAO7" s="686"/>
      <c r="KAP7" s="686"/>
      <c r="KAQ7" s="686"/>
      <c r="KAR7" s="686"/>
      <c r="KAS7" s="686"/>
      <c r="KAT7" s="686"/>
      <c r="KAU7" s="686"/>
      <c r="KAV7" s="686"/>
      <c r="KAW7" s="686"/>
      <c r="KAX7" s="686"/>
      <c r="KAY7" s="686"/>
      <c r="KAZ7" s="686"/>
      <c r="KBA7" s="686"/>
      <c r="KBB7" s="686"/>
      <c r="KBC7" s="686"/>
      <c r="KBD7" s="686"/>
      <c r="KBE7" s="686"/>
      <c r="KBF7" s="686"/>
      <c r="KBG7" s="686"/>
      <c r="KBH7" s="686"/>
      <c r="KBI7" s="686"/>
      <c r="KBJ7" s="686"/>
      <c r="KBK7" s="686"/>
      <c r="KBL7" s="686"/>
      <c r="KBM7" s="686"/>
      <c r="KBN7" s="686"/>
      <c r="KBO7" s="686"/>
      <c r="KBP7" s="686"/>
      <c r="KBQ7" s="686"/>
      <c r="KBR7" s="686"/>
      <c r="KBS7" s="686"/>
      <c r="KBT7" s="686"/>
      <c r="KBU7" s="686"/>
      <c r="KBV7" s="686"/>
      <c r="KBW7" s="686"/>
      <c r="KBX7" s="686"/>
      <c r="KBY7" s="686"/>
      <c r="KBZ7" s="686"/>
      <c r="KCA7" s="686"/>
      <c r="KCB7" s="686"/>
      <c r="KCC7" s="686"/>
      <c r="KCD7" s="686"/>
      <c r="KCE7" s="686"/>
      <c r="KCF7" s="686"/>
      <c r="KCG7" s="686"/>
      <c r="KCH7" s="686"/>
      <c r="KCI7" s="686"/>
      <c r="KCJ7" s="686"/>
      <c r="KCK7" s="686"/>
      <c r="KCL7" s="686"/>
      <c r="KCM7" s="686"/>
      <c r="KCN7" s="686"/>
      <c r="KCO7" s="686"/>
      <c r="KCP7" s="686"/>
      <c r="KCQ7" s="686"/>
      <c r="KCR7" s="686"/>
      <c r="KCS7" s="686"/>
      <c r="KCT7" s="686"/>
      <c r="KCU7" s="686"/>
      <c r="KCV7" s="686"/>
      <c r="KCW7" s="686"/>
      <c r="KCX7" s="686"/>
      <c r="KCY7" s="686"/>
      <c r="KCZ7" s="686"/>
      <c r="KDA7" s="686"/>
      <c r="KDB7" s="686"/>
      <c r="KDC7" s="686"/>
      <c r="KDD7" s="686"/>
      <c r="KDE7" s="686"/>
      <c r="KDF7" s="686"/>
      <c r="KDG7" s="686"/>
      <c r="KDH7" s="686"/>
      <c r="KDI7" s="686"/>
      <c r="KDJ7" s="686"/>
      <c r="KDK7" s="686"/>
      <c r="KDL7" s="686"/>
      <c r="KDM7" s="686"/>
      <c r="KDN7" s="686"/>
      <c r="KDO7" s="686"/>
      <c r="KDP7" s="686"/>
      <c r="KDQ7" s="686"/>
      <c r="KDR7" s="686"/>
      <c r="KDS7" s="686"/>
      <c r="KDT7" s="686"/>
      <c r="KDU7" s="686"/>
      <c r="KDV7" s="686"/>
      <c r="KDW7" s="686"/>
      <c r="KDX7" s="686"/>
      <c r="KDY7" s="686"/>
      <c r="KDZ7" s="686"/>
      <c r="KEA7" s="686"/>
      <c r="KEB7" s="686"/>
      <c r="KEC7" s="686"/>
      <c r="KED7" s="686"/>
      <c r="KEE7" s="686"/>
      <c r="KEF7" s="686"/>
      <c r="KEG7" s="686"/>
      <c r="KEH7" s="686"/>
      <c r="KEI7" s="686"/>
      <c r="KEJ7" s="686"/>
      <c r="KEK7" s="686"/>
      <c r="KEL7" s="686"/>
      <c r="KEM7" s="686"/>
      <c r="KEN7" s="686"/>
      <c r="KEO7" s="686"/>
      <c r="KEP7" s="686"/>
      <c r="KEQ7" s="686"/>
      <c r="KER7" s="686"/>
      <c r="KES7" s="686"/>
      <c r="KET7" s="686"/>
      <c r="KEU7" s="686"/>
      <c r="KEV7" s="686"/>
      <c r="KEW7" s="686"/>
      <c r="KEX7" s="686"/>
      <c r="KEY7" s="686"/>
      <c r="KEZ7" s="686"/>
      <c r="KFA7" s="686"/>
      <c r="KFB7" s="686"/>
      <c r="KFC7" s="686"/>
      <c r="KFD7" s="686"/>
      <c r="KFE7" s="686"/>
      <c r="KFF7" s="686"/>
      <c r="KFG7" s="686"/>
      <c r="KFH7" s="686"/>
      <c r="KFI7" s="686"/>
      <c r="KFJ7" s="686"/>
      <c r="KFK7" s="686"/>
      <c r="KFL7" s="686"/>
      <c r="KFM7" s="686"/>
      <c r="KFN7" s="686"/>
      <c r="KFO7" s="686"/>
      <c r="KFP7" s="686"/>
      <c r="KFQ7" s="686"/>
      <c r="KFR7" s="686"/>
      <c r="KFS7" s="686"/>
      <c r="KFT7" s="686"/>
      <c r="KFU7" s="686"/>
      <c r="KFV7" s="686"/>
      <c r="KFW7" s="686"/>
      <c r="KFX7" s="686"/>
      <c r="KFY7" s="686"/>
      <c r="KFZ7" s="686"/>
      <c r="KGA7" s="686"/>
      <c r="KGB7" s="686"/>
      <c r="KGC7" s="686"/>
      <c r="KGD7" s="686"/>
      <c r="KGE7" s="686"/>
      <c r="KGF7" s="686"/>
      <c r="KGG7" s="686"/>
      <c r="KGH7" s="686"/>
      <c r="KGI7" s="686"/>
      <c r="KGJ7" s="686"/>
      <c r="KGK7" s="686"/>
      <c r="KGL7" s="686"/>
      <c r="KGM7" s="686"/>
      <c r="KGN7" s="686"/>
      <c r="KGO7" s="686"/>
      <c r="KGP7" s="686"/>
      <c r="KGQ7" s="686"/>
      <c r="KGR7" s="686"/>
      <c r="KGS7" s="686"/>
      <c r="KGT7" s="686"/>
      <c r="KGU7" s="686"/>
      <c r="KGV7" s="686"/>
      <c r="KGW7" s="686"/>
      <c r="KGX7" s="686"/>
      <c r="KGY7" s="686"/>
      <c r="KGZ7" s="686"/>
      <c r="KHA7" s="686"/>
      <c r="KHB7" s="686"/>
      <c r="KHC7" s="686"/>
      <c r="KHD7" s="686"/>
      <c r="KHE7" s="686"/>
      <c r="KHF7" s="686"/>
      <c r="KHG7" s="686"/>
      <c r="KHH7" s="686"/>
      <c r="KHI7" s="686"/>
      <c r="KHJ7" s="686"/>
      <c r="KHK7" s="686"/>
      <c r="KHL7" s="686"/>
      <c r="KHM7" s="686"/>
      <c r="KHN7" s="686"/>
      <c r="KHO7" s="686"/>
      <c r="KHP7" s="686"/>
      <c r="KHQ7" s="686"/>
      <c r="KHR7" s="686"/>
      <c r="KHS7" s="686"/>
      <c r="KHT7" s="686"/>
      <c r="KHU7" s="686"/>
      <c r="KHV7" s="686"/>
      <c r="KHW7" s="686"/>
      <c r="KHX7" s="686"/>
      <c r="KHY7" s="686"/>
      <c r="KHZ7" s="686"/>
      <c r="KIA7" s="686"/>
      <c r="KIB7" s="686"/>
      <c r="KIC7" s="686"/>
      <c r="KID7" s="686"/>
      <c r="KIE7" s="686"/>
      <c r="KIF7" s="686"/>
      <c r="KIG7" s="686"/>
      <c r="KIH7" s="686"/>
      <c r="KII7" s="686"/>
      <c r="KIJ7" s="686"/>
      <c r="KIK7" s="686"/>
      <c r="KIL7" s="686"/>
      <c r="KIM7" s="686"/>
      <c r="KIN7" s="686"/>
      <c r="KIO7" s="686"/>
      <c r="KIP7" s="686"/>
      <c r="KIQ7" s="686"/>
      <c r="KIR7" s="686"/>
      <c r="KIS7" s="686"/>
      <c r="KIT7" s="686"/>
      <c r="KIU7" s="686"/>
      <c r="KIV7" s="686"/>
      <c r="KIW7" s="686"/>
      <c r="KIX7" s="686"/>
      <c r="KIY7" s="686"/>
      <c r="KIZ7" s="686"/>
      <c r="KJA7" s="686"/>
      <c r="KJB7" s="686"/>
      <c r="KJC7" s="686"/>
      <c r="KJD7" s="686"/>
      <c r="KJE7" s="686"/>
      <c r="KJF7" s="686"/>
      <c r="KJG7" s="686"/>
      <c r="KJH7" s="686"/>
      <c r="KJI7" s="686"/>
      <c r="KJJ7" s="686"/>
      <c r="KJK7" s="686"/>
      <c r="KJL7" s="686"/>
      <c r="KJM7" s="686"/>
      <c r="KJN7" s="686"/>
      <c r="KJO7" s="686"/>
      <c r="KJP7" s="686"/>
      <c r="KJQ7" s="686"/>
      <c r="KJR7" s="686"/>
      <c r="KJS7" s="686"/>
      <c r="KJT7" s="686"/>
      <c r="KJU7" s="686"/>
      <c r="KJV7" s="686"/>
      <c r="KJW7" s="686"/>
      <c r="KJX7" s="686"/>
      <c r="KJY7" s="686"/>
      <c r="KJZ7" s="686"/>
      <c r="KKA7" s="686"/>
      <c r="KKB7" s="686"/>
      <c r="KKC7" s="686"/>
      <c r="KKD7" s="686"/>
      <c r="KKE7" s="686"/>
      <c r="KKF7" s="686"/>
      <c r="KKG7" s="686"/>
      <c r="KKH7" s="686"/>
      <c r="KKI7" s="686"/>
      <c r="KKJ7" s="686"/>
      <c r="KKK7" s="686"/>
      <c r="KKL7" s="686"/>
      <c r="KKM7" s="686"/>
      <c r="KKN7" s="686"/>
      <c r="KKO7" s="686"/>
      <c r="KKP7" s="686"/>
      <c r="KKQ7" s="686"/>
      <c r="KKR7" s="686"/>
      <c r="KKS7" s="686"/>
      <c r="KKT7" s="686"/>
      <c r="KKU7" s="686"/>
      <c r="KKV7" s="686"/>
      <c r="KKW7" s="686"/>
      <c r="KKX7" s="686"/>
      <c r="KKY7" s="686"/>
      <c r="KKZ7" s="686"/>
      <c r="KLA7" s="686"/>
      <c r="KLB7" s="686"/>
      <c r="KLC7" s="686"/>
      <c r="KLD7" s="686"/>
      <c r="KLE7" s="686"/>
      <c r="KLF7" s="686"/>
      <c r="KLG7" s="686"/>
      <c r="KLH7" s="686"/>
      <c r="KLI7" s="686"/>
      <c r="KLJ7" s="686"/>
      <c r="KLK7" s="686"/>
      <c r="KLL7" s="686"/>
      <c r="KLM7" s="686"/>
      <c r="KLN7" s="686"/>
      <c r="KLO7" s="686"/>
      <c r="KLP7" s="686"/>
      <c r="KLQ7" s="686"/>
      <c r="KLR7" s="686"/>
      <c r="KLS7" s="686"/>
      <c r="KLT7" s="686"/>
      <c r="KLU7" s="686"/>
      <c r="KLV7" s="686"/>
      <c r="KLW7" s="686"/>
      <c r="KLX7" s="686"/>
      <c r="KLY7" s="686"/>
      <c r="KLZ7" s="686"/>
      <c r="KMA7" s="686"/>
      <c r="KMB7" s="686"/>
      <c r="KMC7" s="686"/>
      <c r="KMD7" s="686"/>
      <c r="KME7" s="686"/>
      <c r="KMF7" s="686"/>
      <c r="KMG7" s="686"/>
      <c r="KMH7" s="686"/>
      <c r="KMI7" s="686"/>
      <c r="KMJ7" s="686"/>
      <c r="KMK7" s="686"/>
      <c r="KML7" s="686"/>
      <c r="KMM7" s="686"/>
      <c r="KMN7" s="686"/>
      <c r="KMO7" s="686"/>
      <c r="KMP7" s="686"/>
      <c r="KMQ7" s="686"/>
      <c r="KMR7" s="686"/>
      <c r="KMS7" s="686"/>
      <c r="KMT7" s="686"/>
      <c r="KMU7" s="686"/>
      <c r="KMV7" s="686"/>
      <c r="KMW7" s="686"/>
      <c r="KMX7" s="686"/>
      <c r="KMY7" s="686"/>
      <c r="KMZ7" s="686"/>
      <c r="KNA7" s="686"/>
      <c r="KNB7" s="686"/>
      <c r="KNC7" s="686"/>
      <c r="KND7" s="686"/>
      <c r="KNE7" s="686"/>
      <c r="KNF7" s="686"/>
      <c r="KNG7" s="686"/>
      <c r="KNH7" s="686"/>
      <c r="KNI7" s="686"/>
      <c r="KNJ7" s="686"/>
      <c r="KNK7" s="686"/>
      <c r="KNL7" s="686"/>
      <c r="KNM7" s="686"/>
      <c r="KNN7" s="686"/>
      <c r="KNO7" s="686"/>
      <c r="KNP7" s="686"/>
      <c r="KNQ7" s="686"/>
      <c r="KNR7" s="686"/>
      <c r="KNS7" s="686"/>
      <c r="KNT7" s="686"/>
      <c r="KNU7" s="686"/>
      <c r="KNV7" s="686"/>
      <c r="KNW7" s="686"/>
      <c r="KNX7" s="686"/>
      <c r="KNY7" s="686"/>
      <c r="KNZ7" s="686"/>
      <c r="KOA7" s="686"/>
      <c r="KOB7" s="686"/>
      <c r="KOC7" s="686"/>
      <c r="KOD7" s="686"/>
      <c r="KOE7" s="686"/>
      <c r="KOF7" s="686"/>
      <c r="KOG7" s="686"/>
      <c r="KOH7" s="686"/>
      <c r="KOI7" s="686"/>
      <c r="KOJ7" s="686"/>
      <c r="KOK7" s="686"/>
      <c r="KOL7" s="686"/>
      <c r="KOM7" s="686"/>
      <c r="KON7" s="686"/>
      <c r="KOO7" s="686"/>
      <c r="KOP7" s="686"/>
      <c r="KOQ7" s="686"/>
      <c r="KOR7" s="686"/>
      <c r="KOS7" s="686"/>
      <c r="KOT7" s="686"/>
      <c r="KOU7" s="686"/>
      <c r="KOV7" s="686"/>
      <c r="KOW7" s="686"/>
      <c r="KOX7" s="686"/>
      <c r="KOY7" s="686"/>
      <c r="KOZ7" s="686"/>
      <c r="KPA7" s="686"/>
      <c r="KPB7" s="686"/>
      <c r="KPC7" s="686"/>
      <c r="KPD7" s="686"/>
      <c r="KPE7" s="686"/>
      <c r="KPF7" s="686"/>
      <c r="KPG7" s="686"/>
      <c r="KPH7" s="686"/>
      <c r="KPI7" s="686"/>
      <c r="KPJ7" s="686"/>
      <c r="KPK7" s="686"/>
      <c r="KPL7" s="686"/>
      <c r="KPM7" s="686"/>
      <c r="KPN7" s="686"/>
      <c r="KPO7" s="686"/>
      <c r="KPP7" s="686"/>
      <c r="KPQ7" s="686"/>
      <c r="KPR7" s="686"/>
      <c r="KPS7" s="686"/>
      <c r="KPT7" s="686"/>
      <c r="KPU7" s="686"/>
      <c r="KPV7" s="686"/>
      <c r="KPW7" s="686"/>
      <c r="KPX7" s="686"/>
      <c r="KPY7" s="686"/>
      <c r="KPZ7" s="686"/>
      <c r="KQA7" s="686"/>
      <c r="KQB7" s="686"/>
      <c r="KQC7" s="686"/>
      <c r="KQD7" s="686"/>
      <c r="KQE7" s="686"/>
      <c r="KQF7" s="686"/>
      <c r="KQG7" s="686"/>
      <c r="KQH7" s="686"/>
      <c r="KQI7" s="686"/>
      <c r="KQJ7" s="686"/>
      <c r="KQK7" s="686"/>
      <c r="KQL7" s="686"/>
      <c r="KQM7" s="686"/>
      <c r="KQN7" s="686"/>
      <c r="KQO7" s="686"/>
      <c r="KQP7" s="686"/>
      <c r="KQQ7" s="686"/>
      <c r="KQR7" s="686"/>
      <c r="KQS7" s="686"/>
      <c r="KQT7" s="686"/>
      <c r="KQU7" s="686"/>
      <c r="KQV7" s="686"/>
      <c r="KQW7" s="686"/>
      <c r="KQX7" s="686"/>
      <c r="KQY7" s="686"/>
      <c r="KQZ7" s="686"/>
      <c r="KRA7" s="686"/>
      <c r="KRB7" s="686"/>
      <c r="KRC7" s="686"/>
      <c r="KRD7" s="686"/>
      <c r="KRE7" s="686"/>
      <c r="KRF7" s="686"/>
      <c r="KRG7" s="686"/>
      <c r="KRH7" s="686"/>
      <c r="KRI7" s="686"/>
      <c r="KRJ7" s="686"/>
      <c r="KRK7" s="686"/>
      <c r="KRL7" s="686"/>
      <c r="KRM7" s="686"/>
      <c r="KRN7" s="686"/>
      <c r="KRO7" s="686"/>
      <c r="KRP7" s="686"/>
      <c r="KRQ7" s="686"/>
      <c r="KRR7" s="686"/>
      <c r="KRS7" s="686"/>
      <c r="KRT7" s="686"/>
      <c r="KRU7" s="686"/>
      <c r="KRV7" s="686"/>
      <c r="KRW7" s="686"/>
      <c r="KRX7" s="686"/>
      <c r="KRY7" s="686"/>
      <c r="KRZ7" s="686"/>
      <c r="KSA7" s="686"/>
      <c r="KSB7" s="686"/>
      <c r="KSC7" s="686"/>
      <c r="KSD7" s="686"/>
      <c r="KSE7" s="686"/>
      <c r="KSF7" s="686"/>
      <c r="KSG7" s="686"/>
      <c r="KSH7" s="686"/>
      <c r="KSI7" s="686"/>
      <c r="KSJ7" s="686"/>
      <c r="KSK7" s="686"/>
      <c r="KSL7" s="686"/>
      <c r="KSM7" s="686"/>
      <c r="KSN7" s="686"/>
      <c r="KSO7" s="686"/>
      <c r="KSP7" s="686"/>
      <c r="KSQ7" s="686"/>
      <c r="KSR7" s="686"/>
      <c r="KSS7" s="686"/>
      <c r="KST7" s="686"/>
      <c r="KSU7" s="686"/>
      <c r="KSV7" s="686"/>
      <c r="KSW7" s="686"/>
      <c r="KSX7" s="686"/>
      <c r="KSY7" s="686"/>
      <c r="KSZ7" s="686"/>
      <c r="KTA7" s="686"/>
      <c r="KTB7" s="686"/>
      <c r="KTC7" s="686"/>
      <c r="KTD7" s="686"/>
      <c r="KTE7" s="686"/>
      <c r="KTF7" s="686"/>
      <c r="KTG7" s="686"/>
      <c r="KTH7" s="686"/>
      <c r="KTI7" s="686"/>
      <c r="KTJ7" s="686"/>
      <c r="KTK7" s="686"/>
      <c r="KTL7" s="686"/>
      <c r="KTM7" s="686"/>
      <c r="KTN7" s="686"/>
      <c r="KTO7" s="686"/>
      <c r="KTP7" s="686"/>
      <c r="KTQ7" s="686"/>
      <c r="KTR7" s="686"/>
      <c r="KTS7" s="686"/>
      <c r="KTT7" s="686"/>
      <c r="KTU7" s="686"/>
      <c r="KTV7" s="686"/>
      <c r="KTW7" s="686"/>
      <c r="KTX7" s="686"/>
      <c r="KTY7" s="686"/>
      <c r="KTZ7" s="686"/>
      <c r="KUA7" s="686"/>
      <c r="KUB7" s="686"/>
      <c r="KUC7" s="686"/>
      <c r="KUD7" s="686"/>
      <c r="KUE7" s="686"/>
      <c r="KUF7" s="686"/>
      <c r="KUG7" s="686"/>
      <c r="KUH7" s="686"/>
      <c r="KUI7" s="686"/>
      <c r="KUJ7" s="686"/>
      <c r="KUK7" s="686"/>
      <c r="KUL7" s="686"/>
      <c r="KUM7" s="686"/>
      <c r="KUN7" s="686"/>
      <c r="KUO7" s="686"/>
      <c r="KUP7" s="686"/>
      <c r="KUQ7" s="686"/>
      <c r="KUR7" s="686"/>
      <c r="KUS7" s="686"/>
      <c r="KUT7" s="686"/>
      <c r="KUU7" s="686"/>
      <c r="KUV7" s="686"/>
      <c r="KUW7" s="686"/>
      <c r="KUX7" s="686"/>
      <c r="KUY7" s="686"/>
      <c r="KUZ7" s="686"/>
      <c r="KVA7" s="686"/>
      <c r="KVB7" s="686"/>
      <c r="KVC7" s="686"/>
      <c r="KVD7" s="686"/>
      <c r="KVE7" s="686"/>
      <c r="KVF7" s="686"/>
      <c r="KVG7" s="686"/>
      <c r="KVH7" s="686"/>
      <c r="KVI7" s="686"/>
      <c r="KVJ7" s="686"/>
      <c r="KVK7" s="686"/>
      <c r="KVL7" s="686"/>
      <c r="KVM7" s="686"/>
      <c r="KVN7" s="686"/>
      <c r="KVO7" s="686"/>
      <c r="KVP7" s="686"/>
      <c r="KVQ7" s="686"/>
      <c r="KVR7" s="686"/>
      <c r="KVS7" s="686"/>
      <c r="KVT7" s="686"/>
      <c r="KVU7" s="686"/>
      <c r="KVV7" s="686"/>
      <c r="KVW7" s="686"/>
      <c r="KVX7" s="686"/>
      <c r="KVY7" s="686"/>
      <c r="KVZ7" s="686"/>
      <c r="KWA7" s="686"/>
      <c r="KWB7" s="686"/>
      <c r="KWC7" s="686"/>
      <c r="KWD7" s="686"/>
      <c r="KWE7" s="686"/>
      <c r="KWF7" s="686"/>
      <c r="KWG7" s="686"/>
      <c r="KWH7" s="686"/>
      <c r="KWI7" s="686"/>
      <c r="KWJ7" s="686"/>
      <c r="KWK7" s="686"/>
      <c r="KWL7" s="686"/>
      <c r="KWM7" s="686"/>
      <c r="KWN7" s="686"/>
      <c r="KWO7" s="686"/>
      <c r="KWP7" s="686"/>
      <c r="KWQ7" s="686"/>
      <c r="KWR7" s="686"/>
      <c r="KWS7" s="686"/>
      <c r="KWT7" s="686"/>
      <c r="KWU7" s="686"/>
      <c r="KWV7" s="686"/>
      <c r="KWW7" s="686"/>
      <c r="KWX7" s="686"/>
      <c r="KWY7" s="686"/>
      <c r="KWZ7" s="686"/>
      <c r="KXA7" s="686"/>
      <c r="KXB7" s="686"/>
      <c r="KXC7" s="686"/>
      <c r="KXD7" s="686"/>
      <c r="KXE7" s="686"/>
      <c r="KXF7" s="686"/>
      <c r="KXG7" s="686"/>
      <c r="KXH7" s="686"/>
      <c r="KXI7" s="686"/>
      <c r="KXJ7" s="686"/>
      <c r="KXK7" s="686"/>
      <c r="KXL7" s="686"/>
      <c r="KXM7" s="686"/>
      <c r="KXN7" s="686"/>
      <c r="KXO7" s="686"/>
      <c r="KXP7" s="686"/>
      <c r="KXQ7" s="686"/>
      <c r="KXR7" s="686"/>
      <c r="KXS7" s="686"/>
      <c r="KXT7" s="686"/>
      <c r="KXU7" s="686"/>
      <c r="KXV7" s="686"/>
      <c r="KXW7" s="686"/>
      <c r="KXX7" s="686"/>
      <c r="KXY7" s="686"/>
      <c r="KXZ7" s="686"/>
      <c r="KYA7" s="686"/>
      <c r="KYB7" s="686"/>
      <c r="KYC7" s="686"/>
      <c r="KYD7" s="686"/>
      <c r="KYE7" s="686"/>
      <c r="KYF7" s="686"/>
      <c r="KYG7" s="686"/>
      <c r="KYH7" s="686"/>
      <c r="KYI7" s="686"/>
      <c r="KYJ7" s="686"/>
      <c r="KYK7" s="686"/>
      <c r="KYL7" s="686"/>
      <c r="KYM7" s="686"/>
      <c r="KYN7" s="686"/>
      <c r="KYO7" s="686"/>
      <c r="KYP7" s="686"/>
      <c r="KYQ7" s="686"/>
      <c r="KYR7" s="686"/>
      <c r="KYS7" s="686"/>
      <c r="KYT7" s="686"/>
      <c r="KYU7" s="686"/>
      <c r="KYV7" s="686"/>
      <c r="KYW7" s="686"/>
      <c r="KYX7" s="686"/>
      <c r="KYY7" s="686"/>
      <c r="KYZ7" s="686"/>
      <c r="KZA7" s="686"/>
      <c r="KZB7" s="686"/>
      <c r="KZC7" s="686"/>
      <c r="KZD7" s="686"/>
      <c r="KZE7" s="686"/>
      <c r="KZF7" s="686"/>
      <c r="KZG7" s="686"/>
      <c r="KZH7" s="686"/>
      <c r="KZI7" s="686"/>
      <c r="KZJ7" s="686"/>
      <c r="KZK7" s="686"/>
      <c r="KZL7" s="686"/>
      <c r="KZM7" s="686"/>
      <c r="KZN7" s="686"/>
      <c r="KZO7" s="686"/>
      <c r="KZP7" s="686"/>
      <c r="KZQ7" s="686"/>
      <c r="KZR7" s="686"/>
      <c r="KZS7" s="686"/>
      <c r="KZT7" s="686"/>
      <c r="KZU7" s="686"/>
      <c r="KZV7" s="686"/>
      <c r="KZW7" s="686"/>
      <c r="KZX7" s="686"/>
      <c r="KZY7" s="686"/>
      <c r="KZZ7" s="686"/>
      <c r="LAA7" s="686"/>
      <c r="LAB7" s="686"/>
      <c r="LAC7" s="686"/>
      <c r="LAD7" s="686"/>
      <c r="LAE7" s="686"/>
      <c r="LAF7" s="686"/>
      <c r="LAG7" s="686"/>
      <c r="LAH7" s="686"/>
      <c r="LAI7" s="686"/>
      <c r="LAJ7" s="686"/>
      <c r="LAK7" s="686"/>
      <c r="LAL7" s="686"/>
      <c r="LAM7" s="686"/>
      <c r="LAN7" s="686"/>
      <c r="LAO7" s="686"/>
      <c r="LAP7" s="686"/>
      <c r="LAQ7" s="686"/>
      <c r="LAR7" s="686"/>
      <c r="LAS7" s="686"/>
      <c r="LAT7" s="686"/>
      <c r="LAU7" s="686"/>
      <c r="LAV7" s="686"/>
      <c r="LAW7" s="686"/>
      <c r="LAX7" s="686"/>
      <c r="LAY7" s="686"/>
      <c r="LAZ7" s="686"/>
      <c r="LBA7" s="686"/>
      <c r="LBB7" s="686"/>
      <c r="LBC7" s="686"/>
      <c r="LBD7" s="686"/>
      <c r="LBE7" s="686"/>
      <c r="LBF7" s="686"/>
      <c r="LBG7" s="686"/>
      <c r="LBH7" s="686"/>
      <c r="LBI7" s="686"/>
      <c r="LBJ7" s="686"/>
      <c r="LBK7" s="686"/>
      <c r="LBL7" s="686"/>
      <c r="LBM7" s="686"/>
      <c r="LBN7" s="686"/>
      <c r="LBO7" s="686"/>
      <c r="LBP7" s="686"/>
      <c r="LBQ7" s="686"/>
      <c r="LBR7" s="686"/>
      <c r="LBS7" s="686"/>
      <c r="LBT7" s="686"/>
      <c r="LBU7" s="686"/>
      <c r="LBV7" s="686"/>
      <c r="LBW7" s="686"/>
      <c r="LBX7" s="686"/>
      <c r="LBY7" s="686"/>
      <c r="LBZ7" s="686"/>
      <c r="LCA7" s="686"/>
      <c r="LCB7" s="686"/>
      <c r="LCC7" s="686"/>
      <c r="LCD7" s="686"/>
      <c r="LCE7" s="686"/>
      <c r="LCF7" s="686"/>
      <c r="LCG7" s="686"/>
      <c r="LCH7" s="686"/>
      <c r="LCI7" s="686"/>
      <c r="LCJ7" s="686"/>
      <c r="LCK7" s="686"/>
      <c r="LCL7" s="686"/>
      <c r="LCM7" s="686"/>
      <c r="LCN7" s="686"/>
      <c r="LCO7" s="686"/>
      <c r="LCP7" s="686"/>
      <c r="LCQ7" s="686"/>
      <c r="LCR7" s="686"/>
      <c r="LCS7" s="686"/>
      <c r="LCT7" s="686"/>
      <c r="LCU7" s="686"/>
      <c r="LCV7" s="686"/>
      <c r="LCW7" s="686"/>
      <c r="LCX7" s="686"/>
      <c r="LCY7" s="686"/>
      <c r="LCZ7" s="686"/>
      <c r="LDA7" s="686"/>
      <c r="LDB7" s="686"/>
      <c r="LDC7" s="686"/>
      <c r="LDD7" s="686"/>
      <c r="LDE7" s="686"/>
      <c r="LDF7" s="686"/>
      <c r="LDG7" s="686"/>
      <c r="LDH7" s="686"/>
      <c r="LDI7" s="686"/>
      <c r="LDJ7" s="686"/>
      <c r="LDK7" s="686"/>
      <c r="LDL7" s="686"/>
      <c r="LDM7" s="686"/>
      <c r="LDN7" s="686"/>
      <c r="LDO7" s="686"/>
      <c r="LDP7" s="686"/>
      <c r="LDQ7" s="686"/>
      <c r="LDR7" s="686"/>
      <c r="LDS7" s="686"/>
      <c r="LDT7" s="686"/>
      <c r="LDU7" s="686"/>
      <c r="LDV7" s="686"/>
      <c r="LDW7" s="686"/>
      <c r="LDX7" s="686"/>
      <c r="LDY7" s="686"/>
      <c r="LDZ7" s="686"/>
      <c r="LEA7" s="686"/>
      <c r="LEB7" s="686"/>
      <c r="LEC7" s="686"/>
      <c r="LED7" s="686"/>
      <c r="LEE7" s="686"/>
      <c r="LEF7" s="686"/>
      <c r="LEG7" s="686"/>
      <c r="LEH7" s="686"/>
      <c r="LEI7" s="686"/>
      <c r="LEJ7" s="686"/>
      <c r="LEK7" s="686"/>
      <c r="LEL7" s="686"/>
      <c r="LEM7" s="686"/>
      <c r="LEN7" s="686"/>
      <c r="LEO7" s="686"/>
      <c r="LEP7" s="686"/>
      <c r="LEQ7" s="686"/>
      <c r="LER7" s="686"/>
      <c r="LES7" s="686"/>
      <c r="LET7" s="686"/>
      <c r="LEU7" s="686"/>
      <c r="LEV7" s="686"/>
      <c r="LEW7" s="686"/>
      <c r="LEX7" s="686"/>
      <c r="LEY7" s="686"/>
      <c r="LEZ7" s="686"/>
      <c r="LFA7" s="686"/>
      <c r="LFB7" s="686"/>
      <c r="LFC7" s="686"/>
      <c r="LFD7" s="686"/>
      <c r="LFE7" s="686"/>
      <c r="LFF7" s="686"/>
      <c r="LFG7" s="686"/>
      <c r="LFH7" s="686"/>
      <c r="LFI7" s="686"/>
      <c r="LFJ7" s="686"/>
      <c r="LFK7" s="686"/>
      <c r="LFL7" s="686"/>
      <c r="LFM7" s="686"/>
      <c r="LFN7" s="686"/>
      <c r="LFO7" s="686"/>
      <c r="LFP7" s="686"/>
      <c r="LFQ7" s="686"/>
      <c r="LFR7" s="686"/>
      <c r="LFS7" s="686"/>
      <c r="LFT7" s="686"/>
      <c r="LFU7" s="686"/>
      <c r="LFV7" s="686"/>
      <c r="LFW7" s="686"/>
      <c r="LFX7" s="686"/>
      <c r="LFY7" s="686"/>
      <c r="LFZ7" s="686"/>
      <c r="LGA7" s="686"/>
      <c r="LGB7" s="686"/>
      <c r="LGC7" s="686"/>
      <c r="LGD7" s="686"/>
      <c r="LGE7" s="686"/>
      <c r="LGF7" s="686"/>
      <c r="LGG7" s="686"/>
      <c r="LGH7" s="686"/>
      <c r="LGI7" s="686"/>
      <c r="LGJ7" s="686"/>
      <c r="LGK7" s="686"/>
      <c r="LGL7" s="686"/>
      <c r="LGM7" s="686"/>
      <c r="LGN7" s="686"/>
      <c r="LGO7" s="686"/>
      <c r="LGP7" s="686"/>
      <c r="LGQ7" s="686"/>
      <c r="LGR7" s="686"/>
      <c r="LGS7" s="686"/>
      <c r="LGT7" s="686"/>
      <c r="LGU7" s="686"/>
      <c r="LGV7" s="686"/>
      <c r="LGW7" s="686"/>
      <c r="LGX7" s="686"/>
      <c r="LGY7" s="686"/>
      <c r="LGZ7" s="686"/>
      <c r="LHA7" s="686"/>
      <c r="LHB7" s="686"/>
      <c r="LHC7" s="686"/>
      <c r="LHD7" s="686"/>
      <c r="LHE7" s="686"/>
      <c r="LHF7" s="686"/>
      <c r="LHG7" s="686"/>
      <c r="LHH7" s="686"/>
      <c r="LHI7" s="686"/>
      <c r="LHJ7" s="686"/>
      <c r="LHK7" s="686"/>
      <c r="LHL7" s="686"/>
      <c r="LHM7" s="686"/>
      <c r="LHN7" s="686"/>
      <c r="LHO7" s="686"/>
      <c r="LHP7" s="686"/>
      <c r="LHQ7" s="686"/>
      <c r="LHR7" s="686"/>
      <c r="LHS7" s="686"/>
      <c r="LHT7" s="686"/>
      <c r="LHU7" s="686"/>
      <c r="LHV7" s="686"/>
      <c r="LHW7" s="686"/>
      <c r="LHX7" s="686"/>
      <c r="LHY7" s="686"/>
      <c r="LHZ7" s="686"/>
      <c r="LIA7" s="686"/>
      <c r="LIB7" s="686"/>
      <c r="LIC7" s="686"/>
      <c r="LID7" s="686"/>
      <c r="LIE7" s="686"/>
      <c r="LIF7" s="686"/>
      <c r="LIG7" s="686"/>
      <c r="LIH7" s="686"/>
      <c r="LII7" s="686"/>
      <c r="LIJ7" s="686"/>
      <c r="LIK7" s="686"/>
      <c r="LIL7" s="686"/>
      <c r="LIM7" s="686"/>
      <c r="LIN7" s="686"/>
      <c r="LIO7" s="686"/>
      <c r="LIP7" s="686"/>
      <c r="LIQ7" s="686"/>
      <c r="LIR7" s="686"/>
      <c r="LIS7" s="686"/>
      <c r="LIT7" s="686"/>
      <c r="LIU7" s="686"/>
      <c r="LIV7" s="686"/>
      <c r="LIW7" s="686"/>
      <c r="LIX7" s="686"/>
      <c r="LIY7" s="686"/>
      <c r="LIZ7" s="686"/>
      <c r="LJA7" s="686"/>
      <c r="LJB7" s="686"/>
      <c r="LJC7" s="686"/>
      <c r="LJD7" s="686"/>
      <c r="LJE7" s="686"/>
      <c r="LJF7" s="686"/>
      <c r="LJG7" s="686"/>
      <c r="LJH7" s="686"/>
      <c r="LJI7" s="686"/>
      <c r="LJJ7" s="686"/>
      <c r="LJK7" s="686"/>
      <c r="LJL7" s="686"/>
      <c r="LJM7" s="686"/>
      <c r="LJN7" s="686"/>
      <c r="LJO7" s="686"/>
      <c r="LJP7" s="686"/>
      <c r="LJQ7" s="686"/>
      <c r="LJR7" s="686"/>
      <c r="LJS7" s="686"/>
      <c r="LJT7" s="686"/>
      <c r="LJU7" s="686"/>
      <c r="LJV7" s="686"/>
      <c r="LJW7" s="686"/>
      <c r="LJX7" s="686"/>
      <c r="LJY7" s="686"/>
      <c r="LJZ7" s="686"/>
      <c r="LKA7" s="686"/>
      <c r="LKB7" s="686"/>
      <c r="LKC7" s="686"/>
      <c r="LKD7" s="686"/>
      <c r="LKE7" s="686"/>
      <c r="LKF7" s="686"/>
      <c r="LKG7" s="686"/>
      <c r="LKH7" s="686"/>
      <c r="LKI7" s="686"/>
      <c r="LKJ7" s="686"/>
      <c r="LKK7" s="686"/>
      <c r="LKL7" s="686"/>
      <c r="LKM7" s="686"/>
      <c r="LKN7" s="686"/>
      <c r="LKO7" s="686"/>
      <c r="LKP7" s="686"/>
      <c r="LKQ7" s="686"/>
      <c r="LKR7" s="686"/>
      <c r="LKS7" s="686"/>
      <c r="LKT7" s="686"/>
      <c r="LKU7" s="686"/>
      <c r="LKV7" s="686"/>
      <c r="LKW7" s="686"/>
      <c r="LKX7" s="686"/>
      <c r="LKY7" s="686"/>
      <c r="LKZ7" s="686"/>
      <c r="LLA7" s="686"/>
      <c r="LLB7" s="686"/>
      <c r="LLC7" s="686"/>
      <c r="LLD7" s="686"/>
      <c r="LLE7" s="686"/>
      <c r="LLF7" s="686"/>
      <c r="LLG7" s="686"/>
      <c r="LLH7" s="686"/>
      <c r="LLI7" s="686"/>
      <c r="LLJ7" s="686"/>
      <c r="LLK7" s="686"/>
      <c r="LLL7" s="686"/>
      <c r="LLM7" s="686"/>
      <c r="LLN7" s="686"/>
      <c r="LLO7" s="686"/>
      <c r="LLP7" s="686"/>
      <c r="LLQ7" s="686"/>
      <c r="LLR7" s="686"/>
      <c r="LLS7" s="686"/>
      <c r="LLT7" s="686"/>
      <c r="LLU7" s="686"/>
      <c r="LLV7" s="686"/>
      <c r="LLW7" s="686"/>
      <c r="LLX7" s="686"/>
      <c r="LLY7" s="686"/>
      <c r="LLZ7" s="686"/>
      <c r="LMA7" s="686"/>
      <c r="LMB7" s="686"/>
      <c r="LMC7" s="686"/>
      <c r="LMD7" s="686"/>
      <c r="LME7" s="686"/>
      <c r="LMF7" s="686"/>
      <c r="LMG7" s="686"/>
      <c r="LMH7" s="686"/>
      <c r="LMI7" s="686"/>
      <c r="LMJ7" s="686"/>
      <c r="LMK7" s="686"/>
      <c r="LML7" s="686"/>
      <c r="LMM7" s="686"/>
      <c r="LMN7" s="686"/>
      <c r="LMO7" s="686"/>
      <c r="LMP7" s="686"/>
      <c r="LMQ7" s="686"/>
      <c r="LMR7" s="686"/>
      <c r="LMS7" s="686"/>
      <c r="LMT7" s="686"/>
      <c r="LMU7" s="686"/>
      <c r="LMV7" s="686"/>
      <c r="LMW7" s="686"/>
      <c r="LMX7" s="686"/>
      <c r="LMY7" s="686"/>
      <c r="LMZ7" s="686"/>
      <c r="LNA7" s="686"/>
      <c r="LNB7" s="686"/>
      <c r="LNC7" s="686"/>
      <c r="LND7" s="686"/>
      <c r="LNE7" s="686"/>
      <c r="LNF7" s="686"/>
      <c r="LNG7" s="686"/>
      <c r="LNH7" s="686"/>
      <c r="LNI7" s="686"/>
      <c r="LNJ7" s="686"/>
      <c r="LNK7" s="686"/>
      <c r="LNL7" s="686"/>
      <c r="LNM7" s="686"/>
      <c r="LNN7" s="686"/>
      <c r="LNO7" s="686"/>
      <c r="LNP7" s="686"/>
      <c r="LNQ7" s="686"/>
      <c r="LNR7" s="686"/>
      <c r="LNS7" s="686"/>
      <c r="LNT7" s="686"/>
      <c r="LNU7" s="686"/>
      <c r="LNV7" s="686"/>
      <c r="LNW7" s="686"/>
      <c r="LNX7" s="686"/>
      <c r="LNY7" s="686"/>
      <c r="LNZ7" s="686"/>
      <c r="LOA7" s="686"/>
      <c r="LOB7" s="686"/>
      <c r="LOC7" s="686"/>
      <c r="LOD7" s="686"/>
      <c r="LOE7" s="686"/>
      <c r="LOF7" s="686"/>
      <c r="LOG7" s="686"/>
      <c r="LOH7" s="686"/>
      <c r="LOI7" s="686"/>
      <c r="LOJ7" s="686"/>
      <c r="LOK7" s="686"/>
      <c r="LOL7" s="686"/>
      <c r="LOM7" s="686"/>
      <c r="LON7" s="686"/>
      <c r="LOO7" s="686"/>
      <c r="LOP7" s="686"/>
      <c r="LOQ7" s="686"/>
      <c r="LOR7" s="686"/>
      <c r="LOS7" s="686"/>
      <c r="LOT7" s="686"/>
      <c r="LOU7" s="686"/>
      <c r="LOV7" s="686"/>
      <c r="LOW7" s="686"/>
      <c r="LOX7" s="686"/>
      <c r="LOY7" s="686"/>
      <c r="LOZ7" s="686"/>
      <c r="LPA7" s="686"/>
      <c r="LPB7" s="686"/>
      <c r="LPC7" s="686"/>
      <c r="LPD7" s="686"/>
      <c r="LPE7" s="686"/>
      <c r="LPF7" s="686"/>
      <c r="LPG7" s="686"/>
      <c r="LPH7" s="686"/>
      <c r="LPI7" s="686"/>
      <c r="LPJ7" s="686"/>
      <c r="LPK7" s="686"/>
      <c r="LPL7" s="686"/>
      <c r="LPM7" s="686"/>
      <c r="LPN7" s="686"/>
      <c r="LPO7" s="686"/>
      <c r="LPP7" s="686"/>
      <c r="LPQ7" s="686"/>
      <c r="LPR7" s="686"/>
      <c r="LPS7" s="686"/>
      <c r="LPT7" s="686"/>
      <c r="LPU7" s="686"/>
      <c r="LPV7" s="686"/>
      <c r="LPW7" s="686"/>
      <c r="LPX7" s="686"/>
      <c r="LPY7" s="686"/>
      <c r="LPZ7" s="686"/>
      <c r="LQA7" s="686"/>
      <c r="LQB7" s="686"/>
      <c r="LQC7" s="686"/>
      <c r="LQD7" s="686"/>
      <c r="LQE7" s="686"/>
      <c r="LQF7" s="686"/>
      <c r="LQG7" s="686"/>
      <c r="LQH7" s="686"/>
      <c r="LQI7" s="686"/>
      <c r="LQJ7" s="686"/>
      <c r="LQK7" s="686"/>
      <c r="LQL7" s="686"/>
      <c r="LQM7" s="686"/>
      <c r="LQN7" s="686"/>
      <c r="LQO7" s="686"/>
      <c r="LQP7" s="686"/>
      <c r="LQQ7" s="686"/>
      <c r="LQR7" s="686"/>
      <c r="LQS7" s="686"/>
      <c r="LQT7" s="686"/>
      <c r="LQU7" s="686"/>
      <c r="LQV7" s="686"/>
      <c r="LQW7" s="686"/>
      <c r="LQX7" s="686"/>
      <c r="LQY7" s="686"/>
      <c r="LQZ7" s="686"/>
      <c r="LRA7" s="686"/>
      <c r="LRB7" s="686"/>
      <c r="LRC7" s="686"/>
      <c r="LRD7" s="686"/>
      <c r="LRE7" s="686"/>
      <c r="LRF7" s="686"/>
      <c r="LRG7" s="686"/>
      <c r="LRH7" s="686"/>
      <c r="LRI7" s="686"/>
      <c r="LRJ7" s="686"/>
      <c r="LRK7" s="686"/>
      <c r="LRL7" s="686"/>
      <c r="LRM7" s="686"/>
      <c r="LRN7" s="686"/>
      <c r="LRO7" s="686"/>
      <c r="LRP7" s="686"/>
      <c r="LRQ7" s="686"/>
      <c r="LRR7" s="686"/>
      <c r="LRS7" s="686"/>
      <c r="LRT7" s="686"/>
      <c r="LRU7" s="686"/>
      <c r="LRV7" s="686"/>
      <c r="LRW7" s="686"/>
      <c r="LRX7" s="686"/>
      <c r="LRY7" s="686"/>
      <c r="LRZ7" s="686"/>
      <c r="LSA7" s="686"/>
      <c r="LSB7" s="686"/>
      <c r="LSC7" s="686"/>
      <c r="LSD7" s="686"/>
      <c r="LSE7" s="686"/>
      <c r="LSF7" s="686"/>
      <c r="LSG7" s="686"/>
      <c r="LSH7" s="686"/>
      <c r="LSI7" s="686"/>
      <c r="LSJ7" s="686"/>
      <c r="LSK7" s="686"/>
      <c r="LSL7" s="686"/>
      <c r="LSM7" s="686"/>
      <c r="LSN7" s="686"/>
      <c r="LSO7" s="686"/>
      <c r="LSP7" s="686"/>
      <c r="LSQ7" s="686"/>
      <c r="LSR7" s="686"/>
      <c r="LSS7" s="686"/>
      <c r="LST7" s="686"/>
      <c r="LSU7" s="686"/>
      <c r="LSV7" s="686"/>
      <c r="LSW7" s="686"/>
      <c r="LSX7" s="686"/>
      <c r="LSY7" s="686"/>
      <c r="LSZ7" s="686"/>
      <c r="LTA7" s="686"/>
      <c r="LTB7" s="686"/>
      <c r="LTC7" s="686"/>
      <c r="LTD7" s="686"/>
      <c r="LTE7" s="686"/>
      <c r="LTF7" s="686"/>
      <c r="LTG7" s="686"/>
      <c r="LTH7" s="686"/>
      <c r="LTI7" s="686"/>
      <c r="LTJ7" s="686"/>
      <c r="LTK7" s="686"/>
      <c r="LTL7" s="686"/>
      <c r="LTM7" s="686"/>
      <c r="LTN7" s="686"/>
      <c r="LTO7" s="686"/>
      <c r="LTP7" s="686"/>
      <c r="LTQ7" s="686"/>
      <c r="LTR7" s="686"/>
      <c r="LTS7" s="686"/>
      <c r="LTT7" s="686"/>
      <c r="LTU7" s="686"/>
      <c r="LTV7" s="686"/>
      <c r="LTW7" s="686"/>
      <c r="LTX7" s="686"/>
      <c r="LTY7" s="686"/>
      <c r="LTZ7" s="686"/>
      <c r="LUA7" s="686"/>
      <c r="LUB7" s="686"/>
      <c r="LUC7" s="686"/>
      <c r="LUD7" s="686"/>
      <c r="LUE7" s="686"/>
      <c r="LUF7" s="686"/>
      <c r="LUG7" s="686"/>
      <c r="LUH7" s="686"/>
      <c r="LUI7" s="686"/>
      <c r="LUJ7" s="686"/>
      <c r="LUK7" s="686"/>
      <c r="LUL7" s="686"/>
      <c r="LUM7" s="686"/>
      <c r="LUN7" s="686"/>
      <c r="LUO7" s="686"/>
      <c r="LUP7" s="686"/>
      <c r="LUQ7" s="686"/>
      <c r="LUR7" s="686"/>
      <c r="LUS7" s="686"/>
      <c r="LUT7" s="686"/>
      <c r="LUU7" s="686"/>
      <c r="LUV7" s="686"/>
      <c r="LUW7" s="686"/>
      <c r="LUX7" s="686"/>
      <c r="LUY7" s="686"/>
      <c r="LUZ7" s="686"/>
      <c r="LVA7" s="686"/>
      <c r="LVB7" s="686"/>
      <c r="LVC7" s="686"/>
      <c r="LVD7" s="686"/>
      <c r="LVE7" s="686"/>
      <c r="LVF7" s="686"/>
      <c r="LVG7" s="686"/>
      <c r="LVH7" s="686"/>
      <c r="LVI7" s="686"/>
      <c r="LVJ7" s="686"/>
      <c r="LVK7" s="686"/>
      <c r="LVL7" s="686"/>
      <c r="LVM7" s="686"/>
      <c r="LVN7" s="686"/>
      <c r="LVO7" s="686"/>
      <c r="LVP7" s="686"/>
      <c r="LVQ7" s="686"/>
      <c r="LVR7" s="686"/>
      <c r="LVS7" s="686"/>
      <c r="LVT7" s="686"/>
      <c r="LVU7" s="686"/>
      <c r="LVV7" s="686"/>
      <c r="LVW7" s="686"/>
      <c r="LVX7" s="686"/>
      <c r="LVY7" s="686"/>
      <c r="LVZ7" s="686"/>
      <c r="LWA7" s="686"/>
      <c r="LWB7" s="686"/>
      <c r="LWC7" s="686"/>
      <c r="LWD7" s="686"/>
      <c r="LWE7" s="686"/>
      <c r="LWF7" s="686"/>
      <c r="LWG7" s="686"/>
      <c r="LWH7" s="686"/>
      <c r="LWI7" s="686"/>
      <c r="LWJ7" s="686"/>
      <c r="LWK7" s="686"/>
      <c r="LWL7" s="686"/>
      <c r="LWM7" s="686"/>
      <c r="LWN7" s="686"/>
      <c r="LWO7" s="686"/>
      <c r="LWP7" s="686"/>
      <c r="LWQ7" s="686"/>
      <c r="LWR7" s="686"/>
      <c r="LWS7" s="686"/>
      <c r="LWT7" s="686"/>
      <c r="LWU7" s="686"/>
      <c r="LWV7" s="686"/>
      <c r="LWW7" s="686"/>
      <c r="LWX7" s="686"/>
      <c r="LWY7" s="686"/>
      <c r="LWZ7" s="686"/>
      <c r="LXA7" s="686"/>
      <c r="LXB7" s="686"/>
      <c r="LXC7" s="686"/>
      <c r="LXD7" s="686"/>
      <c r="LXE7" s="686"/>
      <c r="LXF7" s="686"/>
      <c r="LXG7" s="686"/>
      <c r="LXH7" s="686"/>
      <c r="LXI7" s="686"/>
      <c r="LXJ7" s="686"/>
      <c r="LXK7" s="686"/>
      <c r="LXL7" s="686"/>
      <c r="LXM7" s="686"/>
      <c r="LXN7" s="686"/>
      <c r="LXO7" s="686"/>
      <c r="LXP7" s="686"/>
      <c r="LXQ7" s="686"/>
      <c r="LXR7" s="686"/>
      <c r="LXS7" s="686"/>
      <c r="LXT7" s="686"/>
      <c r="LXU7" s="686"/>
      <c r="LXV7" s="686"/>
      <c r="LXW7" s="686"/>
      <c r="LXX7" s="686"/>
      <c r="LXY7" s="686"/>
      <c r="LXZ7" s="686"/>
      <c r="LYA7" s="686"/>
      <c r="LYB7" s="686"/>
      <c r="LYC7" s="686"/>
      <c r="LYD7" s="686"/>
      <c r="LYE7" s="686"/>
      <c r="LYF7" s="686"/>
      <c r="LYG7" s="686"/>
      <c r="LYH7" s="686"/>
      <c r="LYI7" s="686"/>
      <c r="LYJ7" s="686"/>
      <c r="LYK7" s="686"/>
      <c r="LYL7" s="686"/>
      <c r="LYM7" s="686"/>
      <c r="LYN7" s="686"/>
      <c r="LYO7" s="686"/>
      <c r="LYP7" s="686"/>
      <c r="LYQ7" s="686"/>
      <c r="LYR7" s="686"/>
      <c r="LYS7" s="686"/>
      <c r="LYT7" s="686"/>
      <c r="LYU7" s="686"/>
      <c r="LYV7" s="686"/>
      <c r="LYW7" s="686"/>
      <c r="LYX7" s="686"/>
      <c r="LYY7" s="686"/>
      <c r="LYZ7" s="686"/>
      <c r="LZA7" s="686"/>
      <c r="LZB7" s="686"/>
      <c r="LZC7" s="686"/>
      <c r="LZD7" s="686"/>
      <c r="LZE7" s="686"/>
      <c r="LZF7" s="686"/>
      <c r="LZG7" s="686"/>
      <c r="LZH7" s="686"/>
      <c r="LZI7" s="686"/>
      <c r="LZJ7" s="686"/>
      <c r="LZK7" s="686"/>
      <c r="LZL7" s="686"/>
      <c r="LZM7" s="686"/>
      <c r="LZN7" s="686"/>
      <c r="LZO7" s="686"/>
      <c r="LZP7" s="686"/>
      <c r="LZQ7" s="686"/>
      <c r="LZR7" s="686"/>
      <c r="LZS7" s="686"/>
      <c r="LZT7" s="686"/>
      <c r="LZU7" s="686"/>
      <c r="LZV7" s="686"/>
      <c r="LZW7" s="686"/>
      <c r="LZX7" s="686"/>
      <c r="LZY7" s="686"/>
      <c r="LZZ7" s="686"/>
      <c r="MAA7" s="686"/>
      <c r="MAB7" s="686"/>
      <c r="MAC7" s="686"/>
      <c r="MAD7" s="686"/>
      <c r="MAE7" s="686"/>
      <c r="MAF7" s="686"/>
      <c r="MAG7" s="686"/>
      <c r="MAH7" s="686"/>
      <c r="MAI7" s="686"/>
      <c r="MAJ7" s="686"/>
      <c r="MAK7" s="686"/>
      <c r="MAL7" s="686"/>
      <c r="MAM7" s="686"/>
      <c r="MAN7" s="686"/>
      <c r="MAO7" s="686"/>
      <c r="MAP7" s="686"/>
      <c r="MAQ7" s="686"/>
      <c r="MAR7" s="686"/>
      <c r="MAS7" s="686"/>
      <c r="MAT7" s="686"/>
      <c r="MAU7" s="686"/>
      <c r="MAV7" s="686"/>
      <c r="MAW7" s="686"/>
      <c r="MAX7" s="686"/>
      <c r="MAY7" s="686"/>
      <c r="MAZ7" s="686"/>
      <c r="MBA7" s="686"/>
      <c r="MBB7" s="686"/>
      <c r="MBC7" s="686"/>
      <c r="MBD7" s="686"/>
      <c r="MBE7" s="686"/>
      <c r="MBF7" s="686"/>
      <c r="MBG7" s="686"/>
      <c r="MBH7" s="686"/>
      <c r="MBI7" s="686"/>
      <c r="MBJ7" s="686"/>
      <c r="MBK7" s="686"/>
      <c r="MBL7" s="686"/>
      <c r="MBM7" s="686"/>
      <c r="MBN7" s="686"/>
      <c r="MBO7" s="686"/>
      <c r="MBP7" s="686"/>
      <c r="MBQ7" s="686"/>
      <c r="MBR7" s="686"/>
      <c r="MBS7" s="686"/>
      <c r="MBT7" s="686"/>
      <c r="MBU7" s="686"/>
      <c r="MBV7" s="686"/>
      <c r="MBW7" s="686"/>
      <c r="MBX7" s="686"/>
      <c r="MBY7" s="686"/>
      <c r="MBZ7" s="686"/>
      <c r="MCA7" s="686"/>
      <c r="MCB7" s="686"/>
      <c r="MCC7" s="686"/>
      <c r="MCD7" s="686"/>
      <c r="MCE7" s="686"/>
      <c r="MCF7" s="686"/>
      <c r="MCG7" s="686"/>
      <c r="MCH7" s="686"/>
      <c r="MCI7" s="686"/>
      <c r="MCJ7" s="686"/>
      <c r="MCK7" s="686"/>
      <c r="MCL7" s="686"/>
      <c r="MCM7" s="686"/>
      <c r="MCN7" s="686"/>
      <c r="MCO7" s="686"/>
      <c r="MCP7" s="686"/>
      <c r="MCQ7" s="686"/>
      <c r="MCR7" s="686"/>
      <c r="MCS7" s="686"/>
      <c r="MCT7" s="686"/>
      <c r="MCU7" s="686"/>
      <c r="MCV7" s="686"/>
      <c r="MCW7" s="686"/>
      <c r="MCX7" s="686"/>
      <c r="MCY7" s="686"/>
      <c r="MCZ7" s="686"/>
      <c r="MDA7" s="686"/>
      <c r="MDB7" s="686"/>
      <c r="MDC7" s="686"/>
      <c r="MDD7" s="686"/>
      <c r="MDE7" s="686"/>
      <c r="MDF7" s="686"/>
      <c r="MDG7" s="686"/>
      <c r="MDH7" s="686"/>
      <c r="MDI7" s="686"/>
      <c r="MDJ7" s="686"/>
      <c r="MDK7" s="686"/>
      <c r="MDL7" s="686"/>
      <c r="MDM7" s="686"/>
      <c r="MDN7" s="686"/>
      <c r="MDO7" s="686"/>
      <c r="MDP7" s="686"/>
      <c r="MDQ7" s="686"/>
      <c r="MDR7" s="686"/>
      <c r="MDS7" s="686"/>
      <c r="MDT7" s="686"/>
      <c r="MDU7" s="686"/>
      <c r="MDV7" s="686"/>
      <c r="MDW7" s="686"/>
      <c r="MDX7" s="686"/>
      <c r="MDY7" s="686"/>
      <c r="MDZ7" s="686"/>
      <c r="MEA7" s="686"/>
      <c r="MEB7" s="686"/>
      <c r="MEC7" s="686"/>
      <c r="MED7" s="686"/>
      <c r="MEE7" s="686"/>
      <c r="MEF7" s="686"/>
      <c r="MEG7" s="686"/>
      <c r="MEH7" s="686"/>
      <c r="MEI7" s="686"/>
      <c r="MEJ7" s="686"/>
      <c r="MEK7" s="686"/>
      <c r="MEL7" s="686"/>
      <c r="MEM7" s="686"/>
      <c r="MEN7" s="686"/>
      <c r="MEO7" s="686"/>
      <c r="MEP7" s="686"/>
      <c r="MEQ7" s="686"/>
      <c r="MER7" s="686"/>
      <c r="MES7" s="686"/>
      <c r="MET7" s="686"/>
      <c r="MEU7" s="686"/>
      <c r="MEV7" s="686"/>
      <c r="MEW7" s="686"/>
      <c r="MEX7" s="686"/>
      <c r="MEY7" s="686"/>
      <c r="MEZ7" s="686"/>
      <c r="MFA7" s="686"/>
      <c r="MFB7" s="686"/>
      <c r="MFC7" s="686"/>
      <c r="MFD7" s="686"/>
      <c r="MFE7" s="686"/>
      <c r="MFF7" s="686"/>
      <c r="MFG7" s="686"/>
      <c r="MFH7" s="686"/>
      <c r="MFI7" s="686"/>
      <c r="MFJ7" s="686"/>
      <c r="MFK7" s="686"/>
      <c r="MFL7" s="686"/>
      <c r="MFM7" s="686"/>
      <c r="MFN7" s="686"/>
      <c r="MFO7" s="686"/>
      <c r="MFP7" s="686"/>
      <c r="MFQ7" s="686"/>
      <c r="MFR7" s="686"/>
      <c r="MFS7" s="686"/>
      <c r="MFT7" s="686"/>
      <c r="MFU7" s="686"/>
      <c r="MFV7" s="686"/>
      <c r="MFW7" s="686"/>
      <c r="MFX7" s="686"/>
      <c r="MFY7" s="686"/>
      <c r="MFZ7" s="686"/>
      <c r="MGA7" s="686"/>
      <c r="MGB7" s="686"/>
      <c r="MGC7" s="686"/>
      <c r="MGD7" s="686"/>
      <c r="MGE7" s="686"/>
      <c r="MGF7" s="686"/>
      <c r="MGG7" s="686"/>
      <c r="MGH7" s="686"/>
      <c r="MGI7" s="686"/>
      <c r="MGJ7" s="686"/>
      <c r="MGK7" s="686"/>
      <c r="MGL7" s="686"/>
      <c r="MGM7" s="686"/>
      <c r="MGN7" s="686"/>
      <c r="MGO7" s="686"/>
      <c r="MGP7" s="686"/>
      <c r="MGQ7" s="686"/>
      <c r="MGR7" s="686"/>
      <c r="MGS7" s="686"/>
      <c r="MGT7" s="686"/>
      <c r="MGU7" s="686"/>
      <c r="MGV7" s="686"/>
      <c r="MGW7" s="686"/>
      <c r="MGX7" s="686"/>
      <c r="MGY7" s="686"/>
      <c r="MGZ7" s="686"/>
      <c r="MHA7" s="686"/>
      <c r="MHB7" s="686"/>
      <c r="MHC7" s="686"/>
      <c r="MHD7" s="686"/>
      <c r="MHE7" s="686"/>
      <c r="MHF7" s="686"/>
      <c r="MHG7" s="686"/>
      <c r="MHH7" s="686"/>
      <c r="MHI7" s="686"/>
      <c r="MHJ7" s="686"/>
      <c r="MHK7" s="686"/>
      <c r="MHL7" s="686"/>
      <c r="MHM7" s="686"/>
      <c r="MHN7" s="686"/>
      <c r="MHO7" s="686"/>
      <c r="MHP7" s="686"/>
      <c r="MHQ7" s="686"/>
      <c r="MHR7" s="686"/>
      <c r="MHS7" s="686"/>
      <c r="MHT7" s="686"/>
      <c r="MHU7" s="686"/>
      <c r="MHV7" s="686"/>
      <c r="MHW7" s="686"/>
      <c r="MHX7" s="686"/>
      <c r="MHY7" s="686"/>
      <c r="MHZ7" s="686"/>
      <c r="MIA7" s="686"/>
      <c r="MIB7" s="686"/>
      <c r="MIC7" s="686"/>
      <c r="MID7" s="686"/>
      <c r="MIE7" s="686"/>
      <c r="MIF7" s="686"/>
      <c r="MIG7" s="686"/>
      <c r="MIH7" s="686"/>
      <c r="MII7" s="686"/>
      <c r="MIJ7" s="686"/>
      <c r="MIK7" s="686"/>
      <c r="MIL7" s="686"/>
      <c r="MIM7" s="686"/>
      <c r="MIN7" s="686"/>
      <c r="MIO7" s="686"/>
      <c r="MIP7" s="686"/>
      <c r="MIQ7" s="686"/>
      <c r="MIR7" s="686"/>
      <c r="MIS7" s="686"/>
      <c r="MIT7" s="686"/>
      <c r="MIU7" s="686"/>
      <c r="MIV7" s="686"/>
      <c r="MIW7" s="686"/>
      <c r="MIX7" s="686"/>
      <c r="MIY7" s="686"/>
      <c r="MIZ7" s="686"/>
      <c r="MJA7" s="686"/>
      <c r="MJB7" s="686"/>
      <c r="MJC7" s="686"/>
      <c r="MJD7" s="686"/>
      <c r="MJE7" s="686"/>
      <c r="MJF7" s="686"/>
      <c r="MJG7" s="686"/>
      <c r="MJH7" s="686"/>
      <c r="MJI7" s="686"/>
      <c r="MJJ7" s="686"/>
      <c r="MJK7" s="686"/>
      <c r="MJL7" s="686"/>
      <c r="MJM7" s="686"/>
      <c r="MJN7" s="686"/>
      <c r="MJO7" s="686"/>
      <c r="MJP7" s="686"/>
      <c r="MJQ7" s="686"/>
      <c r="MJR7" s="686"/>
      <c r="MJS7" s="686"/>
      <c r="MJT7" s="686"/>
      <c r="MJU7" s="686"/>
      <c r="MJV7" s="686"/>
      <c r="MJW7" s="686"/>
      <c r="MJX7" s="686"/>
      <c r="MJY7" s="686"/>
      <c r="MJZ7" s="686"/>
      <c r="MKA7" s="686"/>
      <c r="MKB7" s="686"/>
      <c r="MKC7" s="686"/>
      <c r="MKD7" s="686"/>
      <c r="MKE7" s="686"/>
      <c r="MKF7" s="686"/>
      <c r="MKG7" s="686"/>
      <c r="MKH7" s="686"/>
      <c r="MKI7" s="686"/>
      <c r="MKJ7" s="686"/>
      <c r="MKK7" s="686"/>
      <c r="MKL7" s="686"/>
      <c r="MKM7" s="686"/>
      <c r="MKN7" s="686"/>
      <c r="MKO7" s="686"/>
      <c r="MKP7" s="686"/>
      <c r="MKQ7" s="686"/>
      <c r="MKR7" s="686"/>
      <c r="MKS7" s="686"/>
      <c r="MKT7" s="686"/>
      <c r="MKU7" s="686"/>
      <c r="MKV7" s="686"/>
      <c r="MKW7" s="686"/>
      <c r="MKX7" s="686"/>
      <c r="MKY7" s="686"/>
      <c r="MKZ7" s="686"/>
      <c r="MLA7" s="686"/>
      <c r="MLB7" s="686"/>
      <c r="MLC7" s="686"/>
      <c r="MLD7" s="686"/>
      <c r="MLE7" s="686"/>
      <c r="MLF7" s="686"/>
      <c r="MLG7" s="686"/>
      <c r="MLH7" s="686"/>
      <c r="MLI7" s="686"/>
      <c r="MLJ7" s="686"/>
      <c r="MLK7" s="686"/>
      <c r="MLL7" s="686"/>
      <c r="MLM7" s="686"/>
      <c r="MLN7" s="686"/>
      <c r="MLO7" s="686"/>
      <c r="MLP7" s="686"/>
      <c r="MLQ7" s="686"/>
      <c r="MLR7" s="686"/>
      <c r="MLS7" s="686"/>
      <c r="MLT7" s="686"/>
      <c r="MLU7" s="686"/>
      <c r="MLV7" s="686"/>
      <c r="MLW7" s="686"/>
      <c r="MLX7" s="686"/>
      <c r="MLY7" s="686"/>
      <c r="MLZ7" s="686"/>
      <c r="MMA7" s="686"/>
      <c r="MMB7" s="686"/>
      <c r="MMC7" s="686"/>
      <c r="MMD7" s="686"/>
      <c r="MME7" s="686"/>
      <c r="MMF7" s="686"/>
      <c r="MMG7" s="686"/>
      <c r="MMH7" s="686"/>
      <c r="MMI7" s="686"/>
      <c r="MMJ7" s="686"/>
      <c r="MMK7" s="686"/>
      <c r="MML7" s="686"/>
      <c r="MMM7" s="686"/>
      <c r="MMN7" s="686"/>
      <c r="MMO7" s="686"/>
      <c r="MMP7" s="686"/>
      <c r="MMQ7" s="686"/>
      <c r="MMR7" s="686"/>
      <c r="MMS7" s="686"/>
      <c r="MMT7" s="686"/>
      <c r="MMU7" s="686"/>
      <c r="MMV7" s="686"/>
      <c r="MMW7" s="686"/>
      <c r="MMX7" s="686"/>
      <c r="MMY7" s="686"/>
      <c r="MMZ7" s="686"/>
      <c r="MNA7" s="686"/>
      <c r="MNB7" s="686"/>
      <c r="MNC7" s="686"/>
      <c r="MND7" s="686"/>
      <c r="MNE7" s="686"/>
      <c r="MNF7" s="686"/>
      <c r="MNG7" s="686"/>
      <c r="MNH7" s="686"/>
      <c r="MNI7" s="686"/>
      <c r="MNJ7" s="686"/>
      <c r="MNK7" s="686"/>
      <c r="MNL7" s="686"/>
      <c r="MNM7" s="686"/>
      <c r="MNN7" s="686"/>
      <c r="MNO7" s="686"/>
      <c r="MNP7" s="686"/>
      <c r="MNQ7" s="686"/>
      <c r="MNR7" s="686"/>
      <c r="MNS7" s="686"/>
      <c r="MNT7" s="686"/>
      <c r="MNU7" s="686"/>
      <c r="MNV7" s="686"/>
      <c r="MNW7" s="686"/>
      <c r="MNX7" s="686"/>
      <c r="MNY7" s="686"/>
      <c r="MNZ7" s="686"/>
      <c r="MOA7" s="686"/>
      <c r="MOB7" s="686"/>
      <c r="MOC7" s="686"/>
      <c r="MOD7" s="686"/>
      <c r="MOE7" s="686"/>
      <c r="MOF7" s="686"/>
      <c r="MOG7" s="686"/>
      <c r="MOH7" s="686"/>
      <c r="MOI7" s="686"/>
      <c r="MOJ7" s="686"/>
      <c r="MOK7" s="686"/>
      <c r="MOL7" s="686"/>
      <c r="MOM7" s="686"/>
      <c r="MON7" s="686"/>
      <c r="MOO7" s="686"/>
      <c r="MOP7" s="686"/>
      <c r="MOQ7" s="686"/>
      <c r="MOR7" s="686"/>
      <c r="MOS7" s="686"/>
      <c r="MOT7" s="686"/>
      <c r="MOU7" s="686"/>
      <c r="MOV7" s="686"/>
      <c r="MOW7" s="686"/>
      <c r="MOX7" s="686"/>
      <c r="MOY7" s="686"/>
      <c r="MOZ7" s="686"/>
      <c r="MPA7" s="686"/>
      <c r="MPB7" s="686"/>
      <c r="MPC7" s="686"/>
      <c r="MPD7" s="686"/>
      <c r="MPE7" s="686"/>
      <c r="MPF7" s="686"/>
      <c r="MPG7" s="686"/>
      <c r="MPH7" s="686"/>
      <c r="MPI7" s="686"/>
      <c r="MPJ7" s="686"/>
      <c r="MPK7" s="686"/>
      <c r="MPL7" s="686"/>
      <c r="MPM7" s="686"/>
      <c r="MPN7" s="686"/>
      <c r="MPO7" s="686"/>
      <c r="MPP7" s="686"/>
      <c r="MPQ7" s="686"/>
      <c r="MPR7" s="686"/>
      <c r="MPS7" s="686"/>
      <c r="MPT7" s="686"/>
      <c r="MPU7" s="686"/>
      <c r="MPV7" s="686"/>
      <c r="MPW7" s="686"/>
      <c r="MPX7" s="686"/>
      <c r="MPY7" s="686"/>
      <c r="MPZ7" s="686"/>
      <c r="MQA7" s="686"/>
      <c r="MQB7" s="686"/>
      <c r="MQC7" s="686"/>
      <c r="MQD7" s="686"/>
      <c r="MQE7" s="686"/>
      <c r="MQF7" s="686"/>
      <c r="MQG7" s="686"/>
      <c r="MQH7" s="686"/>
      <c r="MQI7" s="686"/>
      <c r="MQJ7" s="686"/>
      <c r="MQK7" s="686"/>
      <c r="MQL7" s="686"/>
      <c r="MQM7" s="686"/>
      <c r="MQN7" s="686"/>
      <c r="MQO7" s="686"/>
      <c r="MQP7" s="686"/>
      <c r="MQQ7" s="686"/>
      <c r="MQR7" s="686"/>
      <c r="MQS7" s="686"/>
      <c r="MQT7" s="686"/>
      <c r="MQU7" s="686"/>
      <c r="MQV7" s="686"/>
      <c r="MQW7" s="686"/>
      <c r="MQX7" s="686"/>
      <c r="MQY7" s="686"/>
      <c r="MQZ7" s="686"/>
      <c r="MRA7" s="686"/>
      <c r="MRB7" s="686"/>
      <c r="MRC7" s="686"/>
      <c r="MRD7" s="686"/>
      <c r="MRE7" s="686"/>
      <c r="MRF7" s="686"/>
      <c r="MRG7" s="686"/>
      <c r="MRH7" s="686"/>
      <c r="MRI7" s="686"/>
      <c r="MRJ7" s="686"/>
      <c r="MRK7" s="686"/>
      <c r="MRL7" s="686"/>
      <c r="MRM7" s="686"/>
      <c r="MRN7" s="686"/>
      <c r="MRO7" s="686"/>
      <c r="MRP7" s="686"/>
      <c r="MRQ7" s="686"/>
      <c r="MRR7" s="686"/>
      <c r="MRS7" s="686"/>
      <c r="MRT7" s="686"/>
      <c r="MRU7" s="686"/>
      <c r="MRV7" s="686"/>
      <c r="MRW7" s="686"/>
      <c r="MRX7" s="686"/>
      <c r="MRY7" s="686"/>
      <c r="MRZ7" s="686"/>
      <c r="MSA7" s="686"/>
      <c r="MSB7" s="686"/>
      <c r="MSC7" s="686"/>
      <c r="MSD7" s="686"/>
      <c r="MSE7" s="686"/>
      <c r="MSF7" s="686"/>
      <c r="MSG7" s="686"/>
      <c r="MSH7" s="686"/>
      <c r="MSI7" s="686"/>
      <c r="MSJ7" s="686"/>
      <c r="MSK7" s="686"/>
      <c r="MSL7" s="686"/>
      <c r="MSM7" s="686"/>
      <c r="MSN7" s="686"/>
      <c r="MSO7" s="686"/>
      <c r="MSP7" s="686"/>
      <c r="MSQ7" s="686"/>
      <c r="MSR7" s="686"/>
      <c r="MSS7" s="686"/>
      <c r="MST7" s="686"/>
      <c r="MSU7" s="686"/>
      <c r="MSV7" s="686"/>
      <c r="MSW7" s="686"/>
      <c r="MSX7" s="686"/>
      <c r="MSY7" s="686"/>
      <c r="MSZ7" s="686"/>
      <c r="MTA7" s="686"/>
      <c r="MTB7" s="686"/>
      <c r="MTC7" s="686"/>
      <c r="MTD7" s="686"/>
      <c r="MTE7" s="686"/>
      <c r="MTF7" s="686"/>
      <c r="MTG7" s="686"/>
      <c r="MTH7" s="686"/>
      <c r="MTI7" s="686"/>
      <c r="MTJ7" s="686"/>
      <c r="MTK7" s="686"/>
      <c r="MTL7" s="686"/>
      <c r="MTM7" s="686"/>
      <c r="MTN7" s="686"/>
      <c r="MTO7" s="686"/>
      <c r="MTP7" s="686"/>
      <c r="MTQ7" s="686"/>
      <c r="MTR7" s="686"/>
      <c r="MTS7" s="686"/>
      <c r="MTT7" s="686"/>
      <c r="MTU7" s="686"/>
      <c r="MTV7" s="686"/>
      <c r="MTW7" s="686"/>
      <c r="MTX7" s="686"/>
      <c r="MTY7" s="686"/>
      <c r="MTZ7" s="686"/>
      <c r="MUA7" s="686"/>
      <c r="MUB7" s="686"/>
      <c r="MUC7" s="686"/>
      <c r="MUD7" s="686"/>
      <c r="MUE7" s="686"/>
      <c r="MUF7" s="686"/>
      <c r="MUG7" s="686"/>
      <c r="MUH7" s="686"/>
      <c r="MUI7" s="686"/>
      <c r="MUJ7" s="686"/>
      <c r="MUK7" s="686"/>
      <c r="MUL7" s="686"/>
      <c r="MUM7" s="686"/>
      <c r="MUN7" s="686"/>
      <c r="MUO7" s="686"/>
      <c r="MUP7" s="686"/>
      <c r="MUQ7" s="686"/>
      <c r="MUR7" s="686"/>
      <c r="MUS7" s="686"/>
      <c r="MUT7" s="686"/>
      <c r="MUU7" s="686"/>
      <c r="MUV7" s="686"/>
      <c r="MUW7" s="686"/>
      <c r="MUX7" s="686"/>
      <c r="MUY7" s="686"/>
      <c r="MUZ7" s="686"/>
      <c r="MVA7" s="686"/>
      <c r="MVB7" s="686"/>
      <c r="MVC7" s="686"/>
      <c r="MVD7" s="686"/>
      <c r="MVE7" s="686"/>
      <c r="MVF7" s="686"/>
      <c r="MVG7" s="686"/>
      <c r="MVH7" s="686"/>
      <c r="MVI7" s="686"/>
      <c r="MVJ7" s="686"/>
      <c r="MVK7" s="686"/>
      <c r="MVL7" s="686"/>
      <c r="MVM7" s="686"/>
      <c r="MVN7" s="686"/>
      <c r="MVO7" s="686"/>
      <c r="MVP7" s="686"/>
      <c r="MVQ7" s="686"/>
      <c r="MVR7" s="686"/>
      <c r="MVS7" s="686"/>
      <c r="MVT7" s="686"/>
      <c r="MVU7" s="686"/>
      <c r="MVV7" s="686"/>
      <c r="MVW7" s="686"/>
      <c r="MVX7" s="686"/>
      <c r="MVY7" s="686"/>
      <c r="MVZ7" s="686"/>
      <c r="MWA7" s="686"/>
      <c r="MWB7" s="686"/>
      <c r="MWC7" s="686"/>
      <c r="MWD7" s="686"/>
      <c r="MWE7" s="686"/>
      <c r="MWF7" s="686"/>
      <c r="MWG7" s="686"/>
      <c r="MWH7" s="686"/>
      <c r="MWI7" s="686"/>
      <c r="MWJ7" s="686"/>
      <c r="MWK7" s="686"/>
      <c r="MWL7" s="686"/>
      <c r="MWM7" s="686"/>
      <c r="MWN7" s="686"/>
      <c r="MWO7" s="686"/>
      <c r="MWP7" s="686"/>
      <c r="MWQ7" s="686"/>
      <c r="MWR7" s="686"/>
      <c r="MWS7" s="686"/>
      <c r="MWT7" s="686"/>
      <c r="MWU7" s="686"/>
      <c r="MWV7" s="686"/>
      <c r="MWW7" s="686"/>
      <c r="MWX7" s="686"/>
      <c r="MWY7" s="686"/>
      <c r="MWZ7" s="686"/>
      <c r="MXA7" s="686"/>
      <c r="MXB7" s="686"/>
      <c r="MXC7" s="686"/>
      <c r="MXD7" s="686"/>
      <c r="MXE7" s="686"/>
      <c r="MXF7" s="686"/>
      <c r="MXG7" s="686"/>
      <c r="MXH7" s="686"/>
      <c r="MXI7" s="686"/>
      <c r="MXJ7" s="686"/>
      <c r="MXK7" s="686"/>
      <c r="MXL7" s="686"/>
      <c r="MXM7" s="686"/>
      <c r="MXN7" s="686"/>
      <c r="MXO7" s="686"/>
      <c r="MXP7" s="686"/>
      <c r="MXQ7" s="686"/>
      <c r="MXR7" s="686"/>
      <c r="MXS7" s="686"/>
      <c r="MXT7" s="686"/>
      <c r="MXU7" s="686"/>
      <c r="MXV7" s="686"/>
      <c r="MXW7" s="686"/>
      <c r="MXX7" s="686"/>
      <c r="MXY7" s="686"/>
      <c r="MXZ7" s="686"/>
      <c r="MYA7" s="686"/>
      <c r="MYB7" s="686"/>
      <c r="MYC7" s="686"/>
      <c r="MYD7" s="686"/>
      <c r="MYE7" s="686"/>
      <c r="MYF7" s="686"/>
      <c r="MYG7" s="686"/>
      <c r="MYH7" s="686"/>
      <c r="MYI7" s="686"/>
      <c r="MYJ7" s="686"/>
      <c r="MYK7" s="686"/>
      <c r="MYL7" s="686"/>
      <c r="MYM7" s="686"/>
      <c r="MYN7" s="686"/>
      <c r="MYO7" s="686"/>
      <c r="MYP7" s="686"/>
      <c r="MYQ7" s="686"/>
      <c r="MYR7" s="686"/>
      <c r="MYS7" s="686"/>
      <c r="MYT7" s="686"/>
      <c r="MYU7" s="686"/>
      <c r="MYV7" s="686"/>
      <c r="MYW7" s="686"/>
      <c r="MYX7" s="686"/>
      <c r="MYY7" s="686"/>
      <c r="MYZ7" s="686"/>
      <c r="MZA7" s="686"/>
      <c r="MZB7" s="686"/>
      <c r="MZC7" s="686"/>
      <c r="MZD7" s="686"/>
      <c r="MZE7" s="686"/>
      <c r="MZF7" s="686"/>
      <c r="MZG7" s="686"/>
      <c r="MZH7" s="686"/>
      <c r="MZI7" s="686"/>
      <c r="MZJ7" s="686"/>
      <c r="MZK7" s="686"/>
      <c r="MZL7" s="686"/>
      <c r="MZM7" s="686"/>
      <c r="MZN7" s="686"/>
      <c r="MZO7" s="686"/>
      <c r="MZP7" s="686"/>
      <c r="MZQ7" s="686"/>
      <c r="MZR7" s="686"/>
      <c r="MZS7" s="686"/>
      <c r="MZT7" s="686"/>
      <c r="MZU7" s="686"/>
      <c r="MZV7" s="686"/>
      <c r="MZW7" s="686"/>
      <c r="MZX7" s="686"/>
      <c r="MZY7" s="686"/>
      <c r="MZZ7" s="686"/>
      <c r="NAA7" s="686"/>
      <c r="NAB7" s="686"/>
      <c r="NAC7" s="686"/>
      <c r="NAD7" s="686"/>
      <c r="NAE7" s="686"/>
      <c r="NAF7" s="686"/>
      <c r="NAG7" s="686"/>
      <c r="NAH7" s="686"/>
      <c r="NAI7" s="686"/>
      <c r="NAJ7" s="686"/>
      <c r="NAK7" s="686"/>
      <c r="NAL7" s="686"/>
      <c r="NAM7" s="686"/>
      <c r="NAN7" s="686"/>
      <c r="NAO7" s="686"/>
      <c r="NAP7" s="686"/>
      <c r="NAQ7" s="686"/>
      <c r="NAR7" s="686"/>
      <c r="NAS7" s="686"/>
      <c r="NAT7" s="686"/>
      <c r="NAU7" s="686"/>
      <c r="NAV7" s="686"/>
      <c r="NAW7" s="686"/>
      <c r="NAX7" s="686"/>
      <c r="NAY7" s="686"/>
      <c r="NAZ7" s="686"/>
      <c r="NBA7" s="686"/>
      <c r="NBB7" s="686"/>
      <c r="NBC7" s="686"/>
      <c r="NBD7" s="686"/>
      <c r="NBE7" s="686"/>
      <c r="NBF7" s="686"/>
      <c r="NBG7" s="686"/>
      <c r="NBH7" s="686"/>
      <c r="NBI7" s="686"/>
      <c r="NBJ7" s="686"/>
      <c r="NBK7" s="686"/>
      <c r="NBL7" s="686"/>
      <c r="NBM7" s="686"/>
      <c r="NBN7" s="686"/>
      <c r="NBO7" s="686"/>
      <c r="NBP7" s="686"/>
      <c r="NBQ7" s="686"/>
      <c r="NBR7" s="686"/>
      <c r="NBS7" s="686"/>
      <c r="NBT7" s="686"/>
      <c r="NBU7" s="686"/>
      <c r="NBV7" s="686"/>
      <c r="NBW7" s="686"/>
      <c r="NBX7" s="686"/>
      <c r="NBY7" s="686"/>
      <c r="NBZ7" s="686"/>
      <c r="NCA7" s="686"/>
      <c r="NCB7" s="686"/>
      <c r="NCC7" s="686"/>
      <c r="NCD7" s="686"/>
      <c r="NCE7" s="686"/>
      <c r="NCF7" s="686"/>
      <c r="NCG7" s="686"/>
      <c r="NCH7" s="686"/>
      <c r="NCI7" s="686"/>
      <c r="NCJ7" s="686"/>
      <c r="NCK7" s="686"/>
      <c r="NCL7" s="686"/>
      <c r="NCM7" s="686"/>
      <c r="NCN7" s="686"/>
      <c r="NCO7" s="686"/>
      <c r="NCP7" s="686"/>
      <c r="NCQ7" s="686"/>
      <c r="NCR7" s="686"/>
      <c r="NCS7" s="686"/>
      <c r="NCT7" s="686"/>
      <c r="NCU7" s="686"/>
      <c r="NCV7" s="686"/>
      <c r="NCW7" s="686"/>
      <c r="NCX7" s="686"/>
      <c r="NCY7" s="686"/>
      <c r="NCZ7" s="686"/>
      <c r="NDA7" s="686"/>
      <c r="NDB7" s="686"/>
      <c r="NDC7" s="686"/>
      <c r="NDD7" s="686"/>
      <c r="NDE7" s="686"/>
      <c r="NDF7" s="686"/>
      <c r="NDG7" s="686"/>
      <c r="NDH7" s="686"/>
      <c r="NDI7" s="686"/>
      <c r="NDJ7" s="686"/>
      <c r="NDK7" s="686"/>
      <c r="NDL7" s="686"/>
      <c r="NDM7" s="686"/>
      <c r="NDN7" s="686"/>
      <c r="NDO7" s="686"/>
      <c r="NDP7" s="686"/>
      <c r="NDQ7" s="686"/>
      <c r="NDR7" s="686"/>
      <c r="NDS7" s="686"/>
      <c r="NDT7" s="686"/>
      <c r="NDU7" s="686"/>
      <c r="NDV7" s="686"/>
      <c r="NDW7" s="686"/>
      <c r="NDX7" s="686"/>
      <c r="NDY7" s="686"/>
      <c r="NDZ7" s="686"/>
      <c r="NEA7" s="686"/>
      <c r="NEB7" s="686"/>
      <c r="NEC7" s="686"/>
      <c r="NED7" s="686"/>
      <c r="NEE7" s="686"/>
      <c r="NEF7" s="686"/>
      <c r="NEG7" s="686"/>
      <c r="NEH7" s="686"/>
      <c r="NEI7" s="686"/>
      <c r="NEJ7" s="686"/>
      <c r="NEK7" s="686"/>
      <c r="NEL7" s="686"/>
      <c r="NEM7" s="686"/>
      <c r="NEN7" s="686"/>
      <c r="NEO7" s="686"/>
      <c r="NEP7" s="686"/>
      <c r="NEQ7" s="686"/>
      <c r="NER7" s="686"/>
      <c r="NES7" s="686"/>
      <c r="NET7" s="686"/>
      <c r="NEU7" s="686"/>
      <c r="NEV7" s="686"/>
      <c r="NEW7" s="686"/>
      <c r="NEX7" s="686"/>
      <c r="NEY7" s="686"/>
      <c r="NEZ7" s="686"/>
      <c r="NFA7" s="686"/>
      <c r="NFB7" s="686"/>
      <c r="NFC7" s="686"/>
      <c r="NFD7" s="686"/>
      <c r="NFE7" s="686"/>
      <c r="NFF7" s="686"/>
      <c r="NFG7" s="686"/>
      <c r="NFH7" s="686"/>
      <c r="NFI7" s="686"/>
      <c r="NFJ7" s="686"/>
      <c r="NFK7" s="686"/>
      <c r="NFL7" s="686"/>
      <c r="NFM7" s="686"/>
      <c r="NFN7" s="686"/>
      <c r="NFO7" s="686"/>
      <c r="NFP7" s="686"/>
      <c r="NFQ7" s="686"/>
      <c r="NFR7" s="686"/>
      <c r="NFS7" s="686"/>
      <c r="NFT7" s="686"/>
      <c r="NFU7" s="686"/>
      <c r="NFV7" s="686"/>
      <c r="NFW7" s="686"/>
      <c r="NFX7" s="686"/>
      <c r="NFY7" s="686"/>
      <c r="NFZ7" s="686"/>
      <c r="NGA7" s="686"/>
      <c r="NGB7" s="686"/>
      <c r="NGC7" s="686"/>
      <c r="NGD7" s="686"/>
      <c r="NGE7" s="686"/>
      <c r="NGF7" s="686"/>
      <c r="NGG7" s="686"/>
      <c r="NGH7" s="686"/>
      <c r="NGI7" s="686"/>
      <c r="NGJ7" s="686"/>
      <c r="NGK7" s="686"/>
      <c r="NGL7" s="686"/>
      <c r="NGM7" s="686"/>
      <c r="NGN7" s="686"/>
      <c r="NGO7" s="686"/>
      <c r="NGP7" s="686"/>
      <c r="NGQ7" s="686"/>
      <c r="NGR7" s="686"/>
      <c r="NGS7" s="686"/>
      <c r="NGT7" s="686"/>
      <c r="NGU7" s="686"/>
      <c r="NGV7" s="686"/>
      <c r="NGW7" s="686"/>
      <c r="NGX7" s="686"/>
      <c r="NGY7" s="686"/>
      <c r="NGZ7" s="686"/>
      <c r="NHA7" s="686"/>
      <c r="NHB7" s="686"/>
      <c r="NHC7" s="686"/>
      <c r="NHD7" s="686"/>
      <c r="NHE7" s="686"/>
      <c r="NHF7" s="686"/>
      <c r="NHG7" s="686"/>
      <c r="NHH7" s="686"/>
      <c r="NHI7" s="686"/>
      <c r="NHJ7" s="686"/>
      <c r="NHK7" s="686"/>
      <c r="NHL7" s="686"/>
      <c r="NHM7" s="686"/>
      <c r="NHN7" s="686"/>
      <c r="NHO7" s="686"/>
      <c r="NHP7" s="686"/>
      <c r="NHQ7" s="686"/>
      <c r="NHR7" s="686"/>
      <c r="NHS7" s="686"/>
      <c r="NHT7" s="686"/>
      <c r="NHU7" s="686"/>
      <c r="NHV7" s="686"/>
      <c r="NHW7" s="686"/>
      <c r="NHX7" s="686"/>
      <c r="NHY7" s="686"/>
      <c r="NHZ7" s="686"/>
      <c r="NIA7" s="686"/>
      <c r="NIB7" s="686"/>
      <c r="NIC7" s="686"/>
      <c r="NID7" s="686"/>
      <c r="NIE7" s="686"/>
      <c r="NIF7" s="686"/>
      <c r="NIG7" s="686"/>
      <c r="NIH7" s="686"/>
      <c r="NII7" s="686"/>
      <c r="NIJ7" s="686"/>
      <c r="NIK7" s="686"/>
      <c r="NIL7" s="686"/>
      <c r="NIM7" s="686"/>
      <c r="NIN7" s="686"/>
      <c r="NIO7" s="686"/>
      <c r="NIP7" s="686"/>
      <c r="NIQ7" s="686"/>
      <c r="NIR7" s="686"/>
      <c r="NIS7" s="686"/>
      <c r="NIT7" s="686"/>
      <c r="NIU7" s="686"/>
      <c r="NIV7" s="686"/>
      <c r="NIW7" s="686"/>
      <c r="NIX7" s="686"/>
      <c r="NIY7" s="686"/>
      <c r="NIZ7" s="686"/>
      <c r="NJA7" s="686"/>
      <c r="NJB7" s="686"/>
      <c r="NJC7" s="686"/>
      <c r="NJD7" s="686"/>
      <c r="NJE7" s="686"/>
      <c r="NJF7" s="686"/>
      <c r="NJG7" s="686"/>
      <c r="NJH7" s="686"/>
      <c r="NJI7" s="686"/>
      <c r="NJJ7" s="686"/>
      <c r="NJK7" s="686"/>
      <c r="NJL7" s="686"/>
      <c r="NJM7" s="686"/>
      <c r="NJN7" s="686"/>
      <c r="NJO7" s="686"/>
      <c r="NJP7" s="686"/>
      <c r="NJQ7" s="686"/>
      <c r="NJR7" s="686"/>
      <c r="NJS7" s="686"/>
      <c r="NJT7" s="686"/>
      <c r="NJU7" s="686"/>
      <c r="NJV7" s="686"/>
      <c r="NJW7" s="686"/>
      <c r="NJX7" s="686"/>
      <c r="NJY7" s="686"/>
      <c r="NJZ7" s="686"/>
      <c r="NKA7" s="686"/>
      <c r="NKB7" s="686"/>
      <c r="NKC7" s="686"/>
      <c r="NKD7" s="686"/>
      <c r="NKE7" s="686"/>
      <c r="NKF7" s="686"/>
      <c r="NKG7" s="686"/>
      <c r="NKH7" s="686"/>
      <c r="NKI7" s="686"/>
      <c r="NKJ7" s="686"/>
      <c r="NKK7" s="686"/>
      <c r="NKL7" s="686"/>
      <c r="NKM7" s="686"/>
      <c r="NKN7" s="686"/>
      <c r="NKO7" s="686"/>
      <c r="NKP7" s="686"/>
      <c r="NKQ7" s="686"/>
      <c r="NKR7" s="686"/>
      <c r="NKS7" s="686"/>
      <c r="NKT7" s="686"/>
      <c r="NKU7" s="686"/>
      <c r="NKV7" s="686"/>
      <c r="NKW7" s="686"/>
      <c r="NKX7" s="686"/>
      <c r="NKY7" s="686"/>
      <c r="NKZ7" s="686"/>
      <c r="NLA7" s="686"/>
      <c r="NLB7" s="686"/>
      <c r="NLC7" s="686"/>
      <c r="NLD7" s="686"/>
      <c r="NLE7" s="686"/>
      <c r="NLF7" s="686"/>
      <c r="NLG7" s="686"/>
      <c r="NLH7" s="686"/>
      <c r="NLI7" s="686"/>
      <c r="NLJ7" s="686"/>
      <c r="NLK7" s="686"/>
      <c r="NLL7" s="686"/>
      <c r="NLM7" s="686"/>
      <c r="NLN7" s="686"/>
      <c r="NLO7" s="686"/>
      <c r="NLP7" s="686"/>
      <c r="NLQ7" s="686"/>
      <c r="NLR7" s="686"/>
      <c r="NLS7" s="686"/>
      <c r="NLT7" s="686"/>
      <c r="NLU7" s="686"/>
      <c r="NLV7" s="686"/>
      <c r="NLW7" s="686"/>
      <c r="NLX7" s="686"/>
      <c r="NLY7" s="686"/>
      <c r="NLZ7" s="686"/>
      <c r="NMA7" s="686"/>
      <c r="NMB7" s="686"/>
      <c r="NMC7" s="686"/>
      <c r="NMD7" s="686"/>
      <c r="NME7" s="686"/>
      <c r="NMF7" s="686"/>
      <c r="NMG7" s="686"/>
      <c r="NMH7" s="686"/>
      <c r="NMI7" s="686"/>
      <c r="NMJ7" s="686"/>
      <c r="NMK7" s="686"/>
      <c r="NML7" s="686"/>
      <c r="NMM7" s="686"/>
      <c r="NMN7" s="686"/>
      <c r="NMO7" s="686"/>
      <c r="NMP7" s="686"/>
      <c r="NMQ7" s="686"/>
      <c r="NMR7" s="686"/>
      <c r="NMS7" s="686"/>
      <c r="NMT7" s="686"/>
      <c r="NMU7" s="686"/>
      <c r="NMV7" s="686"/>
      <c r="NMW7" s="686"/>
      <c r="NMX7" s="686"/>
      <c r="NMY7" s="686"/>
      <c r="NMZ7" s="686"/>
      <c r="NNA7" s="686"/>
      <c r="NNB7" s="686"/>
      <c r="NNC7" s="686"/>
      <c r="NND7" s="686"/>
      <c r="NNE7" s="686"/>
      <c r="NNF7" s="686"/>
      <c r="NNG7" s="686"/>
      <c r="NNH7" s="686"/>
      <c r="NNI7" s="686"/>
      <c r="NNJ7" s="686"/>
      <c r="NNK7" s="686"/>
      <c r="NNL7" s="686"/>
      <c r="NNM7" s="686"/>
      <c r="NNN7" s="686"/>
      <c r="NNO7" s="686"/>
      <c r="NNP7" s="686"/>
      <c r="NNQ7" s="686"/>
      <c r="NNR7" s="686"/>
      <c r="NNS7" s="686"/>
      <c r="NNT7" s="686"/>
      <c r="NNU7" s="686"/>
      <c r="NNV7" s="686"/>
      <c r="NNW7" s="686"/>
      <c r="NNX7" s="686"/>
      <c r="NNY7" s="686"/>
      <c r="NNZ7" s="686"/>
      <c r="NOA7" s="686"/>
      <c r="NOB7" s="686"/>
      <c r="NOC7" s="686"/>
      <c r="NOD7" s="686"/>
      <c r="NOE7" s="686"/>
      <c r="NOF7" s="686"/>
      <c r="NOG7" s="686"/>
      <c r="NOH7" s="686"/>
      <c r="NOI7" s="686"/>
      <c r="NOJ7" s="686"/>
      <c r="NOK7" s="686"/>
      <c r="NOL7" s="686"/>
      <c r="NOM7" s="686"/>
      <c r="NON7" s="686"/>
      <c r="NOO7" s="686"/>
      <c r="NOP7" s="686"/>
      <c r="NOQ7" s="686"/>
      <c r="NOR7" s="686"/>
      <c r="NOS7" s="686"/>
      <c r="NOT7" s="686"/>
      <c r="NOU7" s="686"/>
      <c r="NOV7" s="686"/>
      <c r="NOW7" s="686"/>
      <c r="NOX7" s="686"/>
      <c r="NOY7" s="686"/>
      <c r="NOZ7" s="686"/>
      <c r="NPA7" s="686"/>
      <c r="NPB7" s="686"/>
      <c r="NPC7" s="686"/>
      <c r="NPD7" s="686"/>
      <c r="NPE7" s="686"/>
      <c r="NPF7" s="686"/>
      <c r="NPG7" s="686"/>
      <c r="NPH7" s="686"/>
      <c r="NPI7" s="686"/>
      <c r="NPJ7" s="686"/>
      <c r="NPK7" s="686"/>
      <c r="NPL7" s="686"/>
      <c r="NPM7" s="686"/>
      <c r="NPN7" s="686"/>
      <c r="NPO7" s="686"/>
      <c r="NPP7" s="686"/>
      <c r="NPQ7" s="686"/>
      <c r="NPR7" s="686"/>
      <c r="NPS7" s="686"/>
      <c r="NPT7" s="686"/>
      <c r="NPU7" s="686"/>
      <c r="NPV7" s="686"/>
      <c r="NPW7" s="686"/>
      <c r="NPX7" s="686"/>
      <c r="NPY7" s="686"/>
      <c r="NPZ7" s="686"/>
      <c r="NQA7" s="686"/>
      <c r="NQB7" s="686"/>
      <c r="NQC7" s="686"/>
      <c r="NQD7" s="686"/>
      <c r="NQE7" s="686"/>
      <c r="NQF7" s="686"/>
      <c r="NQG7" s="686"/>
      <c r="NQH7" s="686"/>
      <c r="NQI7" s="686"/>
      <c r="NQJ7" s="686"/>
      <c r="NQK7" s="686"/>
      <c r="NQL7" s="686"/>
      <c r="NQM7" s="686"/>
      <c r="NQN7" s="686"/>
      <c r="NQO7" s="686"/>
      <c r="NQP7" s="686"/>
      <c r="NQQ7" s="686"/>
      <c r="NQR7" s="686"/>
      <c r="NQS7" s="686"/>
      <c r="NQT7" s="686"/>
      <c r="NQU7" s="686"/>
      <c r="NQV7" s="686"/>
      <c r="NQW7" s="686"/>
      <c r="NQX7" s="686"/>
      <c r="NQY7" s="686"/>
      <c r="NQZ7" s="686"/>
      <c r="NRA7" s="686"/>
      <c r="NRB7" s="686"/>
      <c r="NRC7" s="686"/>
      <c r="NRD7" s="686"/>
      <c r="NRE7" s="686"/>
      <c r="NRF7" s="686"/>
      <c r="NRG7" s="686"/>
      <c r="NRH7" s="686"/>
      <c r="NRI7" s="686"/>
      <c r="NRJ7" s="686"/>
      <c r="NRK7" s="686"/>
      <c r="NRL7" s="686"/>
      <c r="NRM7" s="686"/>
      <c r="NRN7" s="686"/>
      <c r="NRO7" s="686"/>
      <c r="NRP7" s="686"/>
      <c r="NRQ7" s="686"/>
      <c r="NRR7" s="686"/>
      <c r="NRS7" s="686"/>
      <c r="NRT7" s="686"/>
      <c r="NRU7" s="686"/>
      <c r="NRV7" s="686"/>
      <c r="NRW7" s="686"/>
      <c r="NRX7" s="686"/>
      <c r="NRY7" s="686"/>
      <c r="NRZ7" s="686"/>
      <c r="NSA7" s="686"/>
      <c r="NSB7" s="686"/>
      <c r="NSC7" s="686"/>
      <c r="NSD7" s="686"/>
      <c r="NSE7" s="686"/>
      <c r="NSF7" s="686"/>
      <c r="NSG7" s="686"/>
      <c r="NSH7" s="686"/>
      <c r="NSI7" s="686"/>
      <c r="NSJ7" s="686"/>
      <c r="NSK7" s="686"/>
      <c r="NSL7" s="686"/>
      <c r="NSM7" s="686"/>
      <c r="NSN7" s="686"/>
      <c r="NSO7" s="686"/>
      <c r="NSP7" s="686"/>
      <c r="NSQ7" s="686"/>
      <c r="NSR7" s="686"/>
      <c r="NSS7" s="686"/>
      <c r="NST7" s="686"/>
      <c r="NSU7" s="686"/>
      <c r="NSV7" s="686"/>
      <c r="NSW7" s="686"/>
      <c r="NSX7" s="686"/>
      <c r="NSY7" s="686"/>
      <c r="NSZ7" s="686"/>
      <c r="NTA7" s="686"/>
      <c r="NTB7" s="686"/>
      <c r="NTC7" s="686"/>
      <c r="NTD7" s="686"/>
      <c r="NTE7" s="686"/>
      <c r="NTF7" s="686"/>
      <c r="NTG7" s="686"/>
      <c r="NTH7" s="686"/>
      <c r="NTI7" s="686"/>
      <c r="NTJ7" s="686"/>
      <c r="NTK7" s="686"/>
      <c r="NTL7" s="686"/>
      <c r="NTM7" s="686"/>
      <c r="NTN7" s="686"/>
      <c r="NTO7" s="686"/>
      <c r="NTP7" s="686"/>
      <c r="NTQ7" s="686"/>
      <c r="NTR7" s="686"/>
      <c r="NTS7" s="686"/>
      <c r="NTT7" s="686"/>
      <c r="NTU7" s="686"/>
      <c r="NTV7" s="686"/>
      <c r="NTW7" s="686"/>
      <c r="NTX7" s="686"/>
      <c r="NTY7" s="686"/>
      <c r="NTZ7" s="686"/>
      <c r="NUA7" s="686"/>
      <c r="NUB7" s="686"/>
      <c r="NUC7" s="686"/>
      <c r="NUD7" s="686"/>
      <c r="NUE7" s="686"/>
      <c r="NUF7" s="686"/>
      <c r="NUG7" s="686"/>
      <c r="NUH7" s="686"/>
      <c r="NUI7" s="686"/>
      <c r="NUJ7" s="686"/>
      <c r="NUK7" s="686"/>
      <c r="NUL7" s="686"/>
      <c r="NUM7" s="686"/>
      <c r="NUN7" s="686"/>
      <c r="NUO7" s="686"/>
      <c r="NUP7" s="686"/>
      <c r="NUQ7" s="686"/>
      <c r="NUR7" s="686"/>
      <c r="NUS7" s="686"/>
      <c r="NUT7" s="686"/>
      <c r="NUU7" s="686"/>
      <c r="NUV7" s="686"/>
      <c r="NUW7" s="686"/>
      <c r="NUX7" s="686"/>
      <c r="NUY7" s="686"/>
      <c r="NUZ7" s="686"/>
      <c r="NVA7" s="686"/>
      <c r="NVB7" s="686"/>
      <c r="NVC7" s="686"/>
      <c r="NVD7" s="686"/>
      <c r="NVE7" s="686"/>
      <c r="NVF7" s="686"/>
      <c r="NVG7" s="686"/>
      <c r="NVH7" s="686"/>
      <c r="NVI7" s="686"/>
      <c r="NVJ7" s="686"/>
      <c r="NVK7" s="686"/>
      <c r="NVL7" s="686"/>
      <c r="NVM7" s="686"/>
      <c r="NVN7" s="686"/>
      <c r="NVO7" s="686"/>
      <c r="NVP7" s="686"/>
      <c r="NVQ7" s="686"/>
      <c r="NVR7" s="686"/>
      <c r="NVS7" s="686"/>
      <c r="NVT7" s="686"/>
      <c r="NVU7" s="686"/>
      <c r="NVV7" s="686"/>
      <c r="NVW7" s="686"/>
      <c r="NVX7" s="686"/>
      <c r="NVY7" s="686"/>
      <c r="NVZ7" s="686"/>
      <c r="NWA7" s="686"/>
      <c r="NWB7" s="686"/>
      <c r="NWC7" s="686"/>
      <c r="NWD7" s="686"/>
      <c r="NWE7" s="686"/>
      <c r="NWF7" s="686"/>
      <c r="NWG7" s="686"/>
      <c r="NWH7" s="686"/>
      <c r="NWI7" s="686"/>
      <c r="NWJ7" s="686"/>
      <c r="NWK7" s="686"/>
      <c r="NWL7" s="686"/>
      <c r="NWM7" s="686"/>
      <c r="NWN7" s="686"/>
      <c r="NWO7" s="686"/>
      <c r="NWP7" s="686"/>
      <c r="NWQ7" s="686"/>
      <c r="NWR7" s="686"/>
      <c r="NWS7" s="686"/>
      <c r="NWT7" s="686"/>
      <c r="NWU7" s="686"/>
      <c r="NWV7" s="686"/>
      <c r="NWW7" s="686"/>
      <c r="NWX7" s="686"/>
      <c r="NWY7" s="686"/>
      <c r="NWZ7" s="686"/>
      <c r="NXA7" s="686"/>
      <c r="NXB7" s="686"/>
      <c r="NXC7" s="686"/>
      <c r="NXD7" s="686"/>
      <c r="NXE7" s="686"/>
      <c r="NXF7" s="686"/>
      <c r="NXG7" s="686"/>
      <c r="NXH7" s="686"/>
      <c r="NXI7" s="686"/>
      <c r="NXJ7" s="686"/>
      <c r="NXK7" s="686"/>
      <c r="NXL7" s="686"/>
      <c r="NXM7" s="686"/>
      <c r="NXN7" s="686"/>
      <c r="NXO7" s="686"/>
      <c r="NXP7" s="686"/>
      <c r="NXQ7" s="686"/>
      <c r="NXR7" s="686"/>
      <c r="NXS7" s="686"/>
      <c r="NXT7" s="686"/>
      <c r="NXU7" s="686"/>
      <c r="NXV7" s="686"/>
      <c r="NXW7" s="686"/>
      <c r="NXX7" s="686"/>
      <c r="NXY7" s="686"/>
      <c r="NXZ7" s="686"/>
      <c r="NYA7" s="686"/>
      <c r="NYB7" s="686"/>
      <c r="NYC7" s="686"/>
      <c r="NYD7" s="686"/>
      <c r="NYE7" s="686"/>
      <c r="NYF7" s="686"/>
      <c r="NYG7" s="686"/>
      <c r="NYH7" s="686"/>
      <c r="NYI7" s="686"/>
      <c r="NYJ7" s="686"/>
      <c r="NYK7" s="686"/>
      <c r="NYL7" s="686"/>
      <c r="NYM7" s="686"/>
      <c r="NYN7" s="686"/>
      <c r="NYO7" s="686"/>
      <c r="NYP7" s="686"/>
      <c r="NYQ7" s="686"/>
      <c r="NYR7" s="686"/>
      <c r="NYS7" s="686"/>
      <c r="NYT7" s="686"/>
      <c r="NYU7" s="686"/>
      <c r="NYV7" s="686"/>
      <c r="NYW7" s="686"/>
      <c r="NYX7" s="686"/>
      <c r="NYY7" s="686"/>
      <c r="NYZ7" s="686"/>
      <c r="NZA7" s="686"/>
      <c r="NZB7" s="686"/>
      <c r="NZC7" s="686"/>
      <c r="NZD7" s="686"/>
      <c r="NZE7" s="686"/>
      <c r="NZF7" s="686"/>
      <c r="NZG7" s="686"/>
      <c r="NZH7" s="686"/>
      <c r="NZI7" s="686"/>
      <c r="NZJ7" s="686"/>
      <c r="NZK7" s="686"/>
      <c r="NZL7" s="686"/>
      <c r="NZM7" s="686"/>
      <c r="NZN7" s="686"/>
      <c r="NZO7" s="686"/>
      <c r="NZP7" s="686"/>
      <c r="NZQ7" s="686"/>
      <c r="NZR7" s="686"/>
      <c r="NZS7" s="686"/>
      <c r="NZT7" s="686"/>
      <c r="NZU7" s="686"/>
      <c r="NZV7" s="686"/>
      <c r="NZW7" s="686"/>
      <c r="NZX7" s="686"/>
      <c r="NZY7" s="686"/>
      <c r="NZZ7" s="686"/>
      <c r="OAA7" s="686"/>
      <c r="OAB7" s="686"/>
      <c r="OAC7" s="686"/>
      <c r="OAD7" s="686"/>
      <c r="OAE7" s="686"/>
      <c r="OAF7" s="686"/>
      <c r="OAG7" s="686"/>
      <c r="OAH7" s="686"/>
      <c r="OAI7" s="686"/>
      <c r="OAJ7" s="686"/>
      <c r="OAK7" s="686"/>
      <c r="OAL7" s="686"/>
      <c r="OAM7" s="686"/>
      <c r="OAN7" s="686"/>
      <c r="OAO7" s="686"/>
      <c r="OAP7" s="686"/>
      <c r="OAQ7" s="686"/>
      <c r="OAR7" s="686"/>
      <c r="OAS7" s="686"/>
      <c r="OAT7" s="686"/>
      <c r="OAU7" s="686"/>
      <c r="OAV7" s="686"/>
      <c r="OAW7" s="686"/>
      <c r="OAX7" s="686"/>
      <c r="OAY7" s="686"/>
      <c r="OAZ7" s="686"/>
      <c r="OBA7" s="686"/>
      <c r="OBB7" s="686"/>
      <c r="OBC7" s="686"/>
      <c r="OBD7" s="686"/>
      <c r="OBE7" s="686"/>
      <c r="OBF7" s="686"/>
      <c r="OBG7" s="686"/>
      <c r="OBH7" s="686"/>
      <c r="OBI7" s="686"/>
      <c r="OBJ7" s="686"/>
      <c r="OBK7" s="686"/>
      <c r="OBL7" s="686"/>
      <c r="OBM7" s="686"/>
      <c r="OBN7" s="686"/>
      <c r="OBO7" s="686"/>
      <c r="OBP7" s="686"/>
      <c r="OBQ7" s="686"/>
      <c r="OBR7" s="686"/>
      <c r="OBS7" s="686"/>
      <c r="OBT7" s="686"/>
      <c r="OBU7" s="686"/>
      <c r="OBV7" s="686"/>
      <c r="OBW7" s="686"/>
      <c r="OBX7" s="686"/>
      <c r="OBY7" s="686"/>
      <c r="OBZ7" s="686"/>
      <c r="OCA7" s="686"/>
      <c r="OCB7" s="686"/>
      <c r="OCC7" s="686"/>
      <c r="OCD7" s="686"/>
      <c r="OCE7" s="686"/>
      <c r="OCF7" s="686"/>
      <c r="OCG7" s="686"/>
      <c r="OCH7" s="686"/>
      <c r="OCI7" s="686"/>
      <c r="OCJ7" s="686"/>
      <c r="OCK7" s="686"/>
      <c r="OCL7" s="686"/>
      <c r="OCM7" s="686"/>
      <c r="OCN7" s="686"/>
      <c r="OCO7" s="686"/>
      <c r="OCP7" s="686"/>
      <c r="OCQ7" s="686"/>
      <c r="OCR7" s="686"/>
      <c r="OCS7" s="686"/>
      <c r="OCT7" s="686"/>
      <c r="OCU7" s="686"/>
      <c r="OCV7" s="686"/>
      <c r="OCW7" s="686"/>
      <c r="OCX7" s="686"/>
      <c r="OCY7" s="686"/>
      <c r="OCZ7" s="686"/>
      <c r="ODA7" s="686"/>
      <c r="ODB7" s="686"/>
      <c r="ODC7" s="686"/>
      <c r="ODD7" s="686"/>
      <c r="ODE7" s="686"/>
      <c r="ODF7" s="686"/>
      <c r="ODG7" s="686"/>
      <c r="ODH7" s="686"/>
      <c r="ODI7" s="686"/>
      <c r="ODJ7" s="686"/>
      <c r="ODK7" s="686"/>
      <c r="ODL7" s="686"/>
      <c r="ODM7" s="686"/>
      <c r="ODN7" s="686"/>
      <c r="ODO7" s="686"/>
      <c r="ODP7" s="686"/>
      <c r="ODQ7" s="686"/>
      <c r="ODR7" s="686"/>
      <c r="ODS7" s="686"/>
      <c r="ODT7" s="686"/>
      <c r="ODU7" s="686"/>
      <c r="ODV7" s="686"/>
      <c r="ODW7" s="686"/>
      <c r="ODX7" s="686"/>
      <c r="ODY7" s="686"/>
      <c r="ODZ7" s="686"/>
      <c r="OEA7" s="686"/>
      <c r="OEB7" s="686"/>
      <c r="OEC7" s="686"/>
      <c r="OED7" s="686"/>
      <c r="OEE7" s="686"/>
      <c r="OEF7" s="686"/>
      <c r="OEG7" s="686"/>
      <c r="OEH7" s="686"/>
      <c r="OEI7" s="686"/>
      <c r="OEJ7" s="686"/>
      <c r="OEK7" s="686"/>
      <c r="OEL7" s="686"/>
      <c r="OEM7" s="686"/>
      <c r="OEN7" s="686"/>
      <c r="OEO7" s="686"/>
      <c r="OEP7" s="686"/>
      <c r="OEQ7" s="686"/>
      <c r="OER7" s="686"/>
      <c r="OES7" s="686"/>
      <c r="OET7" s="686"/>
      <c r="OEU7" s="686"/>
      <c r="OEV7" s="686"/>
      <c r="OEW7" s="686"/>
      <c r="OEX7" s="686"/>
      <c r="OEY7" s="686"/>
      <c r="OEZ7" s="686"/>
      <c r="OFA7" s="686"/>
      <c r="OFB7" s="686"/>
      <c r="OFC7" s="686"/>
      <c r="OFD7" s="686"/>
      <c r="OFE7" s="686"/>
      <c r="OFF7" s="686"/>
      <c r="OFG7" s="686"/>
      <c r="OFH7" s="686"/>
      <c r="OFI7" s="686"/>
      <c r="OFJ7" s="686"/>
      <c r="OFK7" s="686"/>
      <c r="OFL7" s="686"/>
      <c r="OFM7" s="686"/>
      <c r="OFN7" s="686"/>
      <c r="OFO7" s="686"/>
      <c r="OFP7" s="686"/>
      <c r="OFQ7" s="686"/>
      <c r="OFR7" s="686"/>
      <c r="OFS7" s="686"/>
      <c r="OFT7" s="686"/>
      <c r="OFU7" s="686"/>
      <c r="OFV7" s="686"/>
      <c r="OFW7" s="686"/>
      <c r="OFX7" s="686"/>
      <c r="OFY7" s="686"/>
      <c r="OFZ7" s="686"/>
      <c r="OGA7" s="686"/>
      <c r="OGB7" s="686"/>
      <c r="OGC7" s="686"/>
      <c r="OGD7" s="686"/>
      <c r="OGE7" s="686"/>
      <c r="OGF7" s="686"/>
      <c r="OGG7" s="686"/>
      <c r="OGH7" s="686"/>
      <c r="OGI7" s="686"/>
      <c r="OGJ7" s="686"/>
      <c r="OGK7" s="686"/>
      <c r="OGL7" s="686"/>
      <c r="OGM7" s="686"/>
      <c r="OGN7" s="686"/>
      <c r="OGO7" s="686"/>
      <c r="OGP7" s="686"/>
      <c r="OGQ7" s="686"/>
      <c r="OGR7" s="686"/>
      <c r="OGS7" s="686"/>
      <c r="OGT7" s="686"/>
      <c r="OGU7" s="686"/>
      <c r="OGV7" s="686"/>
      <c r="OGW7" s="686"/>
      <c r="OGX7" s="686"/>
      <c r="OGY7" s="686"/>
      <c r="OGZ7" s="686"/>
      <c r="OHA7" s="686"/>
      <c r="OHB7" s="686"/>
      <c r="OHC7" s="686"/>
      <c r="OHD7" s="686"/>
      <c r="OHE7" s="686"/>
      <c r="OHF7" s="686"/>
      <c r="OHG7" s="686"/>
      <c r="OHH7" s="686"/>
      <c r="OHI7" s="686"/>
      <c r="OHJ7" s="686"/>
      <c r="OHK7" s="686"/>
      <c r="OHL7" s="686"/>
      <c r="OHM7" s="686"/>
      <c r="OHN7" s="686"/>
      <c r="OHO7" s="686"/>
      <c r="OHP7" s="686"/>
      <c r="OHQ7" s="686"/>
      <c r="OHR7" s="686"/>
      <c r="OHS7" s="686"/>
      <c r="OHT7" s="686"/>
      <c r="OHU7" s="686"/>
      <c r="OHV7" s="686"/>
      <c r="OHW7" s="686"/>
      <c r="OHX7" s="686"/>
      <c r="OHY7" s="686"/>
      <c r="OHZ7" s="686"/>
      <c r="OIA7" s="686"/>
      <c r="OIB7" s="686"/>
      <c r="OIC7" s="686"/>
      <c r="OID7" s="686"/>
      <c r="OIE7" s="686"/>
      <c r="OIF7" s="686"/>
      <c r="OIG7" s="686"/>
      <c r="OIH7" s="686"/>
      <c r="OII7" s="686"/>
      <c r="OIJ7" s="686"/>
      <c r="OIK7" s="686"/>
      <c r="OIL7" s="686"/>
      <c r="OIM7" s="686"/>
      <c r="OIN7" s="686"/>
      <c r="OIO7" s="686"/>
      <c r="OIP7" s="686"/>
      <c r="OIQ7" s="686"/>
      <c r="OIR7" s="686"/>
      <c r="OIS7" s="686"/>
      <c r="OIT7" s="686"/>
      <c r="OIU7" s="686"/>
      <c r="OIV7" s="686"/>
      <c r="OIW7" s="686"/>
      <c r="OIX7" s="686"/>
      <c r="OIY7" s="686"/>
      <c r="OIZ7" s="686"/>
      <c r="OJA7" s="686"/>
      <c r="OJB7" s="686"/>
      <c r="OJC7" s="686"/>
      <c r="OJD7" s="686"/>
      <c r="OJE7" s="686"/>
      <c r="OJF7" s="686"/>
      <c r="OJG7" s="686"/>
      <c r="OJH7" s="686"/>
      <c r="OJI7" s="686"/>
      <c r="OJJ7" s="686"/>
      <c r="OJK7" s="686"/>
      <c r="OJL7" s="686"/>
      <c r="OJM7" s="686"/>
      <c r="OJN7" s="686"/>
      <c r="OJO7" s="686"/>
      <c r="OJP7" s="686"/>
      <c r="OJQ7" s="686"/>
      <c r="OJR7" s="686"/>
      <c r="OJS7" s="686"/>
      <c r="OJT7" s="686"/>
      <c r="OJU7" s="686"/>
      <c r="OJV7" s="686"/>
      <c r="OJW7" s="686"/>
      <c r="OJX7" s="686"/>
      <c r="OJY7" s="686"/>
      <c r="OJZ7" s="686"/>
      <c r="OKA7" s="686"/>
      <c r="OKB7" s="686"/>
      <c r="OKC7" s="686"/>
      <c r="OKD7" s="686"/>
      <c r="OKE7" s="686"/>
      <c r="OKF7" s="686"/>
      <c r="OKG7" s="686"/>
      <c r="OKH7" s="686"/>
      <c r="OKI7" s="686"/>
      <c r="OKJ7" s="686"/>
      <c r="OKK7" s="686"/>
      <c r="OKL7" s="686"/>
      <c r="OKM7" s="686"/>
      <c r="OKN7" s="686"/>
      <c r="OKO7" s="686"/>
      <c r="OKP7" s="686"/>
      <c r="OKQ7" s="686"/>
      <c r="OKR7" s="686"/>
      <c r="OKS7" s="686"/>
      <c r="OKT7" s="686"/>
      <c r="OKU7" s="686"/>
      <c r="OKV7" s="686"/>
      <c r="OKW7" s="686"/>
      <c r="OKX7" s="686"/>
      <c r="OKY7" s="686"/>
      <c r="OKZ7" s="686"/>
      <c r="OLA7" s="686"/>
      <c r="OLB7" s="686"/>
      <c r="OLC7" s="686"/>
      <c r="OLD7" s="686"/>
      <c r="OLE7" s="686"/>
      <c r="OLF7" s="686"/>
      <c r="OLG7" s="686"/>
      <c r="OLH7" s="686"/>
      <c r="OLI7" s="686"/>
      <c r="OLJ7" s="686"/>
      <c r="OLK7" s="686"/>
      <c r="OLL7" s="686"/>
      <c r="OLM7" s="686"/>
      <c r="OLN7" s="686"/>
      <c r="OLO7" s="686"/>
      <c r="OLP7" s="686"/>
      <c r="OLQ7" s="686"/>
      <c r="OLR7" s="686"/>
      <c r="OLS7" s="686"/>
      <c r="OLT7" s="686"/>
      <c r="OLU7" s="686"/>
      <c r="OLV7" s="686"/>
      <c r="OLW7" s="686"/>
      <c r="OLX7" s="686"/>
      <c r="OLY7" s="686"/>
      <c r="OLZ7" s="686"/>
      <c r="OMA7" s="686"/>
      <c r="OMB7" s="686"/>
      <c r="OMC7" s="686"/>
      <c r="OMD7" s="686"/>
      <c r="OME7" s="686"/>
      <c r="OMF7" s="686"/>
      <c r="OMG7" s="686"/>
      <c r="OMH7" s="686"/>
      <c r="OMI7" s="686"/>
      <c r="OMJ7" s="686"/>
      <c r="OMK7" s="686"/>
      <c r="OML7" s="686"/>
      <c r="OMM7" s="686"/>
      <c r="OMN7" s="686"/>
      <c r="OMO7" s="686"/>
      <c r="OMP7" s="686"/>
      <c r="OMQ7" s="686"/>
      <c r="OMR7" s="686"/>
      <c r="OMS7" s="686"/>
      <c r="OMT7" s="686"/>
      <c r="OMU7" s="686"/>
      <c r="OMV7" s="686"/>
      <c r="OMW7" s="686"/>
      <c r="OMX7" s="686"/>
      <c r="OMY7" s="686"/>
      <c r="OMZ7" s="686"/>
      <c r="ONA7" s="686"/>
      <c r="ONB7" s="686"/>
      <c r="ONC7" s="686"/>
      <c r="OND7" s="686"/>
      <c r="ONE7" s="686"/>
      <c r="ONF7" s="686"/>
      <c r="ONG7" s="686"/>
      <c r="ONH7" s="686"/>
      <c r="ONI7" s="686"/>
      <c r="ONJ7" s="686"/>
      <c r="ONK7" s="686"/>
      <c r="ONL7" s="686"/>
      <c r="ONM7" s="686"/>
      <c r="ONN7" s="686"/>
      <c r="ONO7" s="686"/>
      <c r="ONP7" s="686"/>
      <c r="ONQ7" s="686"/>
      <c r="ONR7" s="686"/>
      <c r="ONS7" s="686"/>
      <c r="ONT7" s="686"/>
      <c r="ONU7" s="686"/>
      <c r="ONV7" s="686"/>
      <c r="ONW7" s="686"/>
      <c r="ONX7" s="686"/>
      <c r="ONY7" s="686"/>
      <c r="ONZ7" s="686"/>
      <c r="OOA7" s="686"/>
      <c r="OOB7" s="686"/>
      <c r="OOC7" s="686"/>
      <c r="OOD7" s="686"/>
      <c r="OOE7" s="686"/>
      <c r="OOF7" s="686"/>
      <c r="OOG7" s="686"/>
      <c r="OOH7" s="686"/>
      <c r="OOI7" s="686"/>
      <c r="OOJ7" s="686"/>
      <c r="OOK7" s="686"/>
      <c r="OOL7" s="686"/>
      <c r="OOM7" s="686"/>
      <c r="OON7" s="686"/>
      <c r="OOO7" s="686"/>
      <c r="OOP7" s="686"/>
      <c r="OOQ7" s="686"/>
      <c r="OOR7" s="686"/>
      <c r="OOS7" s="686"/>
      <c r="OOT7" s="686"/>
      <c r="OOU7" s="686"/>
      <c r="OOV7" s="686"/>
      <c r="OOW7" s="686"/>
      <c r="OOX7" s="686"/>
      <c r="OOY7" s="686"/>
      <c r="OOZ7" s="686"/>
      <c r="OPA7" s="686"/>
      <c r="OPB7" s="686"/>
      <c r="OPC7" s="686"/>
      <c r="OPD7" s="686"/>
      <c r="OPE7" s="686"/>
      <c r="OPF7" s="686"/>
      <c r="OPG7" s="686"/>
      <c r="OPH7" s="686"/>
      <c r="OPI7" s="686"/>
      <c r="OPJ7" s="686"/>
      <c r="OPK7" s="686"/>
      <c r="OPL7" s="686"/>
      <c r="OPM7" s="686"/>
      <c r="OPN7" s="686"/>
      <c r="OPO7" s="686"/>
      <c r="OPP7" s="686"/>
      <c r="OPQ7" s="686"/>
      <c r="OPR7" s="686"/>
      <c r="OPS7" s="686"/>
      <c r="OPT7" s="686"/>
      <c r="OPU7" s="686"/>
      <c r="OPV7" s="686"/>
      <c r="OPW7" s="686"/>
      <c r="OPX7" s="686"/>
      <c r="OPY7" s="686"/>
      <c r="OPZ7" s="686"/>
      <c r="OQA7" s="686"/>
      <c r="OQB7" s="686"/>
      <c r="OQC7" s="686"/>
      <c r="OQD7" s="686"/>
      <c r="OQE7" s="686"/>
      <c r="OQF7" s="686"/>
      <c r="OQG7" s="686"/>
      <c r="OQH7" s="686"/>
      <c r="OQI7" s="686"/>
      <c r="OQJ7" s="686"/>
      <c r="OQK7" s="686"/>
      <c r="OQL7" s="686"/>
      <c r="OQM7" s="686"/>
      <c r="OQN7" s="686"/>
      <c r="OQO7" s="686"/>
      <c r="OQP7" s="686"/>
      <c r="OQQ7" s="686"/>
      <c r="OQR7" s="686"/>
      <c r="OQS7" s="686"/>
      <c r="OQT7" s="686"/>
      <c r="OQU7" s="686"/>
      <c r="OQV7" s="686"/>
      <c r="OQW7" s="686"/>
      <c r="OQX7" s="686"/>
      <c r="OQY7" s="686"/>
      <c r="OQZ7" s="686"/>
      <c r="ORA7" s="686"/>
      <c r="ORB7" s="686"/>
      <c r="ORC7" s="686"/>
      <c r="ORD7" s="686"/>
      <c r="ORE7" s="686"/>
      <c r="ORF7" s="686"/>
      <c r="ORG7" s="686"/>
      <c r="ORH7" s="686"/>
      <c r="ORI7" s="686"/>
      <c r="ORJ7" s="686"/>
      <c r="ORK7" s="686"/>
      <c r="ORL7" s="686"/>
      <c r="ORM7" s="686"/>
      <c r="ORN7" s="686"/>
      <c r="ORO7" s="686"/>
      <c r="ORP7" s="686"/>
      <c r="ORQ7" s="686"/>
      <c r="ORR7" s="686"/>
      <c r="ORS7" s="686"/>
      <c r="ORT7" s="686"/>
      <c r="ORU7" s="686"/>
      <c r="ORV7" s="686"/>
      <c r="ORW7" s="686"/>
      <c r="ORX7" s="686"/>
      <c r="ORY7" s="686"/>
      <c r="ORZ7" s="686"/>
      <c r="OSA7" s="686"/>
      <c r="OSB7" s="686"/>
      <c r="OSC7" s="686"/>
      <c r="OSD7" s="686"/>
      <c r="OSE7" s="686"/>
      <c r="OSF7" s="686"/>
      <c r="OSG7" s="686"/>
      <c r="OSH7" s="686"/>
      <c r="OSI7" s="686"/>
      <c r="OSJ7" s="686"/>
      <c r="OSK7" s="686"/>
      <c r="OSL7" s="686"/>
      <c r="OSM7" s="686"/>
      <c r="OSN7" s="686"/>
      <c r="OSO7" s="686"/>
      <c r="OSP7" s="686"/>
      <c r="OSQ7" s="686"/>
      <c r="OSR7" s="686"/>
      <c r="OSS7" s="686"/>
      <c r="OST7" s="686"/>
      <c r="OSU7" s="686"/>
      <c r="OSV7" s="686"/>
      <c r="OSW7" s="686"/>
      <c r="OSX7" s="686"/>
      <c r="OSY7" s="686"/>
      <c r="OSZ7" s="686"/>
      <c r="OTA7" s="686"/>
      <c r="OTB7" s="686"/>
      <c r="OTC7" s="686"/>
      <c r="OTD7" s="686"/>
      <c r="OTE7" s="686"/>
      <c r="OTF7" s="686"/>
      <c r="OTG7" s="686"/>
      <c r="OTH7" s="686"/>
      <c r="OTI7" s="686"/>
      <c r="OTJ7" s="686"/>
      <c r="OTK7" s="686"/>
      <c r="OTL7" s="686"/>
      <c r="OTM7" s="686"/>
      <c r="OTN7" s="686"/>
      <c r="OTO7" s="686"/>
      <c r="OTP7" s="686"/>
      <c r="OTQ7" s="686"/>
      <c r="OTR7" s="686"/>
      <c r="OTS7" s="686"/>
      <c r="OTT7" s="686"/>
      <c r="OTU7" s="686"/>
      <c r="OTV7" s="686"/>
      <c r="OTW7" s="686"/>
      <c r="OTX7" s="686"/>
      <c r="OTY7" s="686"/>
      <c r="OTZ7" s="686"/>
      <c r="OUA7" s="686"/>
      <c r="OUB7" s="686"/>
      <c r="OUC7" s="686"/>
      <c r="OUD7" s="686"/>
      <c r="OUE7" s="686"/>
      <c r="OUF7" s="686"/>
      <c r="OUG7" s="686"/>
      <c r="OUH7" s="686"/>
      <c r="OUI7" s="686"/>
      <c r="OUJ7" s="686"/>
      <c r="OUK7" s="686"/>
      <c r="OUL7" s="686"/>
      <c r="OUM7" s="686"/>
      <c r="OUN7" s="686"/>
      <c r="OUO7" s="686"/>
      <c r="OUP7" s="686"/>
      <c r="OUQ7" s="686"/>
      <c r="OUR7" s="686"/>
      <c r="OUS7" s="686"/>
      <c r="OUT7" s="686"/>
      <c r="OUU7" s="686"/>
      <c r="OUV7" s="686"/>
      <c r="OUW7" s="686"/>
      <c r="OUX7" s="686"/>
      <c r="OUY7" s="686"/>
      <c r="OUZ7" s="686"/>
      <c r="OVA7" s="686"/>
      <c r="OVB7" s="686"/>
      <c r="OVC7" s="686"/>
      <c r="OVD7" s="686"/>
      <c r="OVE7" s="686"/>
      <c r="OVF7" s="686"/>
      <c r="OVG7" s="686"/>
      <c r="OVH7" s="686"/>
      <c r="OVI7" s="686"/>
      <c r="OVJ7" s="686"/>
      <c r="OVK7" s="686"/>
      <c r="OVL7" s="686"/>
      <c r="OVM7" s="686"/>
      <c r="OVN7" s="686"/>
      <c r="OVO7" s="686"/>
      <c r="OVP7" s="686"/>
      <c r="OVQ7" s="686"/>
      <c r="OVR7" s="686"/>
      <c r="OVS7" s="686"/>
      <c r="OVT7" s="686"/>
      <c r="OVU7" s="686"/>
      <c r="OVV7" s="686"/>
      <c r="OVW7" s="686"/>
      <c r="OVX7" s="686"/>
      <c r="OVY7" s="686"/>
      <c r="OVZ7" s="686"/>
      <c r="OWA7" s="686"/>
      <c r="OWB7" s="686"/>
      <c r="OWC7" s="686"/>
      <c r="OWD7" s="686"/>
      <c r="OWE7" s="686"/>
      <c r="OWF7" s="686"/>
      <c r="OWG7" s="686"/>
      <c r="OWH7" s="686"/>
      <c r="OWI7" s="686"/>
      <c r="OWJ7" s="686"/>
      <c r="OWK7" s="686"/>
      <c r="OWL7" s="686"/>
      <c r="OWM7" s="686"/>
      <c r="OWN7" s="686"/>
      <c r="OWO7" s="686"/>
      <c r="OWP7" s="686"/>
      <c r="OWQ7" s="686"/>
      <c r="OWR7" s="686"/>
      <c r="OWS7" s="686"/>
      <c r="OWT7" s="686"/>
      <c r="OWU7" s="686"/>
      <c r="OWV7" s="686"/>
      <c r="OWW7" s="686"/>
      <c r="OWX7" s="686"/>
      <c r="OWY7" s="686"/>
      <c r="OWZ7" s="686"/>
      <c r="OXA7" s="686"/>
      <c r="OXB7" s="686"/>
      <c r="OXC7" s="686"/>
      <c r="OXD7" s="686"/>
      <c r="OXE7" s="686"/>
      <c r="OXF7" s="686"/>
      <c r="OXG7" s="686"/>
      <c r="OXH7" s="686"/>
      <c r="OXI7" s="686"/>
      <c r="OXJ7" s="686"/>
      <c r="OXK7" s="686"/>
      <c r="OXL7" s="686"/>
      <c r="OXM7" s="686"/>
      <c r="OXN7" s="686"/>
      <c r="OXO7" s="686"/>
      <c r="OXP7" s="686"/>
      <c r="OXQ7" s="686"/>
      <c r="OXR7" s="686"/>
      <c r="OXS7" s="686"/>
      <c r="OXT7" s="686"/>
      <c r="OXU7" s="686"/>
      <c r="OXV7" s="686"/>
      <c r="OXW7" s="686"/>
      <c r="OXX7" s="686"/>
      <c r="OXY7" s="686"/>
      <c r="OXZ7" s="686"/>
      <c r="OYA7" s="686"/>
      <c r="OYB7" s="686"/>
      <c r="OYC7" s="686"/>
      <c r="OYD7" s="686"/>
      <c r="OYE7" s="686"/>
      <c r="OYF7" s="686"/>
      <c r="OYG7" s="686"/>
      <c r="OYH7" s="686"/>
      <c r="OYI7" s="686"/>
      <c r="OYJ7" s="686"/>
      <c r="OYK7" s="686"/>
      <c r="OYL7" s="686"/>
      <c r="OYM7" s="686"/>
      <c r="OYN7" s="686"/>
      <c r="OYO7" s="686"/>
      <c r="OYP7" s="686"/>
      <c r="OYQ7" s="686"/>
      <c r="OYR7" s="686"/>
      <c r="OYS7" s="686"/>
      <c r="OYT7" s="686"/>
      <c r="OYU7" s="686"/>
      <c r="OYV7" s="686"/>
      <c r="OYW7" s="686"/>
      <c r="OYX7" s="686"/>
      <c r="OYY7" s="686"/>
      <c r="OYZ7" s="686"/>
      <c r="OZA7" s="686"/>
      <c r="OZB7" s="686"/>
      <c r="OZC7" s="686"/>
      <c r="OZD7" s="686"/>
      <c r="OZE7" s="686"/>
      <c r="OZF7" s="686"/>
      <c r="OZG7" s="686"/>
      <c r="OZH7" s="686"/>
      <c r="OZI7" s="686"/>
      <c r="OZJ7" s="686"/>
      <c r="OZK7" s="686"/>
      <c r="OZL7" s="686"/>
      <c r="OZM7" s="686"/>
      <c r="OZN7" s="686"/>
      <c r="OZO7" s="686"/>
      <c r="OZP7" s="686"/>
      <c r="OZQ7" s="686"/>
      <c r="OZR7" s="686"/>
      <c r="OZS7" s="686"/>
      <c r="OZT7" s="686"/>
      <c r="OZU7" s="686"/>
      <c r="OZV7" s="686"/>
      <c r="OZW7" s="686"/>
      <c r="OZX7" s="686"/>
      <c r="OZY7" s="686"/>
      <c r="OZZ7" s="686"/>
      <c r="PAA7" s="686"/>
      <c r="PAB7" s="686"/>
      <c r="PAC7" s="686"/>
      <c r="PAD7" s="686"/>
      <c r="PAE7" s="686"/>
      <c r="PAF7" s="686"/>
      <c r="PAG7" s="686"/>
      <c r="PAH7" s="686"/>
      <c r="PAI7" s="686"/>
      <c r="PAJ7" s="686"/>
      <c r="PAK7" s="686"/>
      <c r="PAL7" s="686"/>
      <c r="PAM7" s="686"/>
      <c r="PAN7" s="686"/>
      <c r="PAO7" s="686"/>
      <c r="PAP7" s="686"/>
      <c r="PAQ7" s="686"/>
      <c r="PAR7" s="686"/>
      <c r="PAS7" s="686"/>
      <c r="PAT7" s="686"/>
      <c r="PAU7" s="686"/>
      <c r="PAV7" s="686"/>
      <c r="PAW7" s="686"/>
      <c r="PAX7" s="686"/>
      <c r="PAY7" s="686"/>
      <c r="PAZ7" s="686"/>
      <c r="PBA7" s="686"/>
      <c r="PBB7" s="686"/>
      <c r="PBC7" s="686"/>
      <c r="PBD7" s="686"/>
      <c r="PBE7" s="686"/>
      <c r="PBF7" s="686"/>
      <c r="PBG7" s="686"/>
      <c r="PBH7" s="686"/>
      <c r="PBI7" s="686"/>
      <c r="PBJ7" s="686"/>
      <c r="PBK7" s="686"/>
      <c r="PBL7" s="686"/>
      <c r="PBM7" s="686"/>
      <c r="PBN7" s="686"/>
      <c r="PBO7" s="686"/>
      <c r="PBP7" s="686"/>
      <c r="PBQ7" s="686"/>
      <c r="PBR7" s="686"/>
      <c r="PBS7" s="686"/>
      <c r="PBT7" s="686"/>
      <c r="PBU7" s="686"/>
      <c r="PBV7" s="686"/>
      <c r="PBW7" s="686"/>
      <c r="PBX7" s="686"/>
      <c r="PBY7" s="686"/>
      <c r="PBZ7" s="686"/>
      <c r="PCA7" s="686"/>
      <c r="PCB7" s="686"/>
      <c r="PCC7" s="686"/>
      <c r="PCD7" s="686"/>
      <c r="PCE7" s="686"/>
      <c r="PCF7" s="686"/>
      <c r="PCG7" s="686"/>
      <c r="PCH7" s="686"/>
      <c r="PCI7" s="686"/>
      <c r="PCJ7" s="686"/>
      <c r="PCK7" s="686"/>
      <c r="PCL7" s="686"/>
      <c r="PCM7" s="686"/>
      <c r="PCN7" s="686"/>
      <c r="PCO7" s="686"/>
      <c r="PCP7" s="686"/>
      <c r="PCQ7" s="686"/>
      <c r="PCR7" s="686"/>
      <c r="PCS7" s="686"/>
      <c r="PCT7" s="686"/>
      <c r="PCU7" s="686"/>
      <c r="PCV7" s="686"/>
      <c r="PCW7" s="686"/>
      <c r="PCX7" s="686"/>
      <c r="PCY7" s="686"/>
      <c r="PCZ7" s="686"/>
      <c r="PDA7" s="686"/>
      <c r="PDB7" s="686"/>
      <c r="PDC7" s="686"/>
      <c r="PDD7" s="686"/>
      <c r="PDE7" s="686"/>
      <c r="PDF7" s="686"/>
      <c r="PDG7" s="686"/>
      <c r="PDH7" s="686"/>
      <c r="PDI7" s="686"/>
      <c r="PDJ7" s="686"/>
      <c r="PDK7" s="686"/>
      <c r="PDL7" s="686"/>
      <c r="PDM7" s="686"/>
      <c r="PDN7" s="686"/>
      <c r="PDO7" s="686"/>
      <c r="PDP7" s="686"/>
      <c r="PDQ7" s="686"/>
      <c r="PDR7" s="686"/>
      <c r="PDS7" s="686"/>
      <c r="PDT7" s="686"/>
      <c r="PDU7" s="686"/>
      <c r="PDV7" s="686"/>
      <c r="PDW7" s="686"/>
      <c r="PDX7" s="686"/>
      <c r="PDY7" s="686"/>
      <c r="PDZ7" s="686"/>
      <c r="PEA7" s="686"/>
      <c r="PEB7" s="686"/>
      <c r="PEC7" s="686"/>
      <c r="PED7" s="686"/>
      <c r="PEE7" s="686"/>
      <c r="PEF7" s="686"/>
      <c r="PEG7" s="686"/>
      <c r="PEH7" s="686"/>
      <c r="PEI7" s="686"/>
      <c r="PEJ7" s="686"/>
      <c r="PEK7" s="686"/>
      <c r="PEL7" s="686"/>
      <c r="PEM7" s="686"/>
      <c r="PEN7" s="686"/>
      <c r="PEO7" s="686"/>
      <c r="PEP7" s="686"/>
      <c r="PEQ7" s="686"/>
      <c r="PER7" s="686"/>
      <c r="PES7" s="686"/>
      <c r="PET7" s="686"/>
      <c r="PEU7" s="686"/>
      <c r="PEV7" s="686"/>
      <c r="PEW7" s="686"/>
      <c r="PEX7" s="686"/>
      <c r="PEY7" s="686"/>
      <c r="PEZ7" s="686"/>
      <c r="PFA7" s="686"/>
      <c r="PFB7" s="686"/>
      <c r="PFC7" s="686"/>
      <c r="PFD7" s="686"/>
      <c r="PFE7" s="686"/>
      <c r="PFF7" s="686"/>
      <c r="PFG7" s="686"/>
      <c r="PFH7" s="686"/>
      <c r="PFI7" s="686"/>
      <c r="PFJ7" s="686"/>
      <c r="PFK7" s="686"/>
      <c r="PFL7" s="686"/>
      <c r="PFM7" s="686"/>
      <c r="PFN7" s="686"/>
      <c r="PFO7" s="686"/>
      <c r="PFP7" s="686"/>
      <c r="PFQ7" s="686"/>
      <c r="PFR7" s="686"/>
      <c r="PFS7" s="686"/>
      <c r="PFT7" s="686"/>
      <c r="PFU7" s="686"/>
      <c r="PFV7" s="686"/>
      <c r="PFW7" s="686"/>
      <c r="PFX7" s="686"/>
      <c r="PFY7" s="686"/>
      <c r="PFZ7" s="686"/>
      <c r="PGA7" s="686"/>
      <c r="PGB7" s="686"/>
      <c r="PGC7" s="686"/>
      <c r="PGD7" s="686"/>
      <c r="PGE7" s="686"/>
      <c r="PGF7" s="686"/>
      <c r="PGG7" s="686"/>
      <c r="PGH7" s="686"/>
      <c r="PGI7" s="686"/>
      <c r="PGJ7" s="686"/>
      <c r="PGK7" s="686"/>
      <c r="PGL7" s="686"/>
      <c r="PGM7" s="686"/>
      <c r="PGN7" s="686"/>
      <c r="PGO7" s="686"/>
      <c r="PGP7" s="686"/>
      <c r="PGQ7" s="686"/>
      <c r="PGR7" s="686"/>
      <c r="PGS7" s="686"/>
      <c r="PGT7" s="686"/>
      <c r="PGU7" s="686"/>
      <c r="PGV7" s="686"/>
      <c r="PGW7" s="686"/>
      <c r="PGX7" s="686"/>
      <c r="PGY7" s="686"/>
      <c r="PGZ7" s="686"/>
      <c r="PHA7" s="686"/>
      <c r="PHB7" s="686"/>
      <c r="PHC7" s="686"/>
      <c r="PHD7" s="686"/>
      <c r="PHE7" s="686"/>
      <c r="PHF7" s="686"/>
      <c r="PHG7" s="686"/>
      <c r="PHH7" s="686"/>
      <c r="PHI7" s="686"/>
      <c r="PHJ7" s="686"/>
      <c r="PHK7" s="686"/>
      <c r="PHL7" s="686"/>
      <c r="PHM7" s="686"/>
      <c r="PHN7" s="686"/>
      <c r="PHO7" s="686"/>
      <c r="PHP7" s="686"/>
      <c r="PHQ7" s="686"/>
      <c r="PHR7" s="686"/>
      <c r="PHS7" s="686"/>
      <c r="PHT7" s="686"/>
      <c r="PHU7" s="686"/>
      <c r="PHV7" s="686"/>
      <c r="PHW7" s="686"/>
      <c r="PHX7" s="686"/>
      <c r="PHY7" s="686"/>
      <c r="PHZ7" s="686"/>
      <c r="PIA7" s="686"/>
      <c r="PIB7" s="686"/>
      <c r="PIC7" s="686"/>
      <c r="PID7" s="686"/>
      <c r="PIE7" s="686"/>
      <c r="PIF7" s="686"/>
      <c r="PIG7" s="686"/>
      <c r="PIH7" s="686"/>
      <c r="PII7" s="686"/>
      <c r="PIJ7" s="686"/>
      <c r="PIK7" s="686"/>
      <c r="PIL7" s="686"/>
      <c r="PIM7" s="686"/>
      <c r="PIN7" s="686"/>
      <c r="PIO7" s="686"/>
      <c r="PIP7" s="686"/>
      <c r="PIQ7" s="686"/>
      <c r="PIR7" s="686"/>
      <c r="PIS7" s="686"/>
      <c r="PIT7" s="686"/>
      <c r="PIU7" s="686"/>
      <c r="PIV7" s="686"/>
      <c r="PIW7" s="686"/>
      <c r="PIX7" s="686"/>
      <c r="PIY7" s="686"/>
      <c r="PIZ7" s="686"/>
      <c r="PJA7" s="686"/>
      <c r="PJB7" s="686"/>
      <c r="PJC7" s="686"/>
      <c r="PJD7" s="686"/>
      <c r="PJE7" s="686"/>
      <c r="PJF7" s="686"/>
      <c r="PJG7" s="686"/>
      <c r="PJH7" s="686"/>
      <c r="PJI7" s="686"/>
      <c r="PJJ7" s="686"/>
      <c r="PJK7" s="686"/>
      <c r="PJL7" s="686"/>
      <c r="PJM7" s="686"/>
      <c r="PJN7" s="686"/>
      <c r="PJO7" s="686"/>
      <c r="PJP7" s="686"/>
      <c r="PJQ7" s="686"/>
      <c r="PJR7" s="686"/>
      <c r="PJS7" s="686"/>
      <c r="PJT7" s="686"/>
      <c r="PJU7" s="686"/>
      <c r="PJV7" s="686"/>
      <c r="PJW7" s="686"/>
      <c r="PJX7" s="686"/>
      <c r="PJY7" s="686"/>
      <c r="PJZ7" s="686"/>
      <c r="PKA7" s="686"/>
      <c r="PKB7" s="686"/>
      <c r="PKC7" s="686"/>
      <c r="PKD7" s="686"/>
      <c r="PKE7" s="686"/>
      <c r="PKF7" s="686"/>
      <c r="PKG7" s="686"/>
      <c r="PKH7" s="686"/>
      <c r="PKI7" s="686"/>
      <c r="PKJ7" s="686"/>
      <c r="PKK7" s="686"/>
      <c r="PKL7" s="686"/>
      <c r="PKM7" s="686"/>
      <c r="PKN7" s="686"/>
      <c r="PKO7" s="686"/>
      <c r="PKP7" s="686"/>
      <c r="PKQ7" s="686"/>
      <c r="PKR7" s="686"/>
      <c r="PKS7" s="686"/>
      <c r="PKT7" s="686"/>
      <c r="PKU7" s="686"/>
      <c r="PKV7" s="686"/>
      <c r="PKW7" s="686"/>
      <c r="PKX7" s="686"/>
      <c r="PKY7" s="686"/>
      <c r="PKZ7" s="686"/>
      <c r="PLA7" s="686"/>
      <c r="PLB7" s="686"/>
      <c r="PLC7" s="686"/>
      <c r="PLD7" s="686"/>
      <c r="PLE7" s="686"/>
      <c r="PLF7" s="686"/>
      <c r="PLG7" s="686"/>
      <c r="PLH7" s="686"/>
      <c r="PLI7" s="686"/>
      <c r="PLJ7" s="686"/>
      <c r="PLK7" s="686"/>
      <c r="PLL7" s="686"/>
      <c r="PLM7" s="686"/>
      <c r="PLN7" s="686"/>
      <c r="PLO7" s="686"/>
      <c r="PLP7" s="686"/>
      <c r="PLQ7" s="686"/>
      <c r="PLR7" s="686"/>
      <c r="PLS7" s="686"/>
      <c r="PLT7" s="686"/>
      <c r="PLU7" s="686"/>
      <c r="PLV7" s="686"/>
      <c r="PLW7" s="686"/>
      <c r="PLX7" s="686"/>
      <c r="PLY7" s="686"/>
      <c r="PLZ7" s="686"/>
      <c r="PMA7" s="686"/>
      <c r="PMB7" s="686"/>
      <c r="PMC7" s="686"/>
      <c r="PMD7" s="686"/>
      <c r="PME7" s="686"/>
      <c r="PMF7" s="686"/>
      <c r="PMG7" s="686"/>
      <c r="PMH7" s="686"/>
      <c r="PMI7" s="686"/>
      <c r="PMJ7" s="686"/>
      <c r="PMK7" s="686"/>
      <c r="PML7" s="686"/>
      <c r="PMM7" s="686"/>
      <c r="PMN7" s="686"/>
      <c r="PMO7" s="686"/>
      <c r="PMP7" s="686"/>
      <c r="PMQ7" s="686"/>
      <c r="PMR7" s="686"/>
      <c r="PMS7" s="686"/>
      <c r="PMT7" s="686"/>
      <c r="PMU7" s="686"/>
      <c r="PMV7" s="686"/>
      <c r="PMW7" s="686"/>
      <c r="PMX7" s="686"/>
      <c r="PMY7" s="686"/>
      <c r="PMZ7" s="686"/>
      <c r="PNA7" s="686"/>
      <c r="PNB7" s="686"/>
      <c r="PNC7" s="686"/>
      <c r="PND7" s="686"/>
      <c r="PNE7" s="686"/>
      <c r="PNF7" s="686"/>
      <c r="PNG7" s="686"/>
      <c r="PNH7" s="686"/>
      <c r="PNI7" s="686"/>
      <c r="PNJ7" s="686"/>
      <c r="PNK7" s="686"/>
      <c r="PNL7" s="686"/>
      <c r="PNM7" s="686"/>
      <c r="PNN7" s="686"/>
      <c r="PNO7" s="686"/>
      <c r="PNP7" s="686"/>
      <c r="PNQ7" s="686"/>
      <c r="PNR7" s="686"/>
      <c r="PNS7" s="686"/>
      <c r="PNT7" s="686"/>
      <c r="PNU7" s="686"/>
      <c r="PNV7" s="686"/>
      <c r="PNW7" s="686"/>
      <c r="PNX7" s="686"/>
      <c r="PNY7" s="686"/>
      <c r="PNZ7" s="686"/>
      <c r="POA7" s="686"/>
      <c r="POB7" s="686"/>
      <c r="POC7" s="686"/>
      <c r="POD7" s="686"/>
      <c r="POE7" s="686"/>
      <c r="POF7" s="686"/>
      <c r="POG7" s="686"/>
      <c r="POH7" s="686"/>
      <c r="POI7" s="686"/>
      <c r="POJ7" s="686"/>
      <c r="POK7" s="686"/>
      <c r="POL7" s="686"/>
      <c r="POM7" s="686"/>
      <c r="PON7" s="686"/>
      <c r="POO7" s="686"/>
      <c r="POP7" s="686"/>
      <c r="POQ7" s="686"/>
      <c r="POR7" s="686"/>
      <c r="POS7" s="686"/>
      <c r="POT7" s="686"/>
      <c r="POU7" s="686"/>
      <c r="POV7" s="686"/>
      <c r="POW7" s="686"/>
      <c r="POX7" s="686"/>
      <c r="POY7" s="686"/>
      <c r="POZ7" s="686"/>
      <c r="PPA7" s="686"/>
      <c r="PPB7" s="686"/>
      <c r="PPC7" s="686"/>
      <c r="PPD7" s="686"/>
      <c r="PPE7" s="686"/>
      <c r="PPF7" s="686"/>
      <c r="PPG7" s="686"/>
      <c r="PPH7" s="686"/>
      <c r="PPI7" s="686"/>
      <c r="PPJ7" s="686"/>
      <c r="PPK7" s="686"/>
      <c r="PPL7" s="686"/>
      <c r="PPM7" s="686"/>
      <c r="PPN7" s="686"/>
      <c r="PPO7" s="686"/>
      <c r="PPP7" s="686"/>
      <c r="PPQ7" s="686"/>
      <c r="PPR7" s="686"/>
      <c r="PPS7" s="686"/>
      <c r="PPT7" s="686"/>
      <c r="PPU7" s="686"/>
      <c r="PPV7" s="686"/>
      <c r="PPW7" s="686"/>
      <c r="PPX7" s="686"/>
      <c r="PPY7" s="686"/>
      <c r="PPZ7" s="686"/>
      <c r="PQA7" s="686"/>
      <c r="PQB7" s="686"/>
      <c r="PQC7" s="686"/>
      <c r="PQD7" s="686"/>
      <c r="PQE7" s="686"/>
      <c r="PQF7" s="686"/>
      <c r="PQG7" s="686"/>
      <c r="PQH7" s="686"/>
      <c r="PQI7" s="686"/>
      <c r="PQJ7" s="686"/>
      <c r="PQK7" s="686"/>
      <c r="PQL7" s="686"/>
      <c r="PQM7" s="686"/>
      <c r="PQN7" s="686"/>
      <c r="PQO7" s="686"/>
      <c r="PQP7" s="686"/>
      <c r="PQQ7" s="686"/>
      <c r="PQR7" s="686"/>
      <c r="PQS7" s="686"/>
      <c r="PQT7" s="686"/>
      <c r="PQU7" s="686"/>
      <c r="PQV7" s="686"/>
      <c r="PQW7" s="686"/>
      <c r="PQX7" s="686"/>
      <c r="PQY7" s="686"/>
      <c r="PQZ7" s="686"/>
      <c r="PRA7" s="686"/>
      <c r="PRB7" s="686"/>
      <c r="PRC7" s="686"/>
      <c r="PRD7" s="686"/>
      <c r="PRE7" s="686"/>
      <c r="PRF7" s="686"/>
      <c r="PRG7" s="686"/>
      <c r="PRH7" s="686"/>
      <c r="PRI7" s="686"/>
      <c r="PRJ7" s="686"/>
      <c r="PRK7" s="686"/>
      <c r="PRL7" s="686"/>
      <c r="PRM7" s="686"/>
      <c r="PRN7" s="686"/>
      <c r="PRO7" s="686"/>
      <c r="PRP7" s="686"/>
      <c r="PRQ7" s="686"/>
      <c r="PRR7" s="686"/>
      <c r="PRS7" s="686"/>
      <c r="PRT7" s="686"/>
      <c r="PRU7" s="686"/>
      <c r="PRV7" s="686"/>
      <c r="PRW7" s="686"/>
      <c r="PRX7" s="686"/>
      <c r="PRY7" s="686"/>
      <c r="PRZ7" s="686"/>
      <c r="PSA7" s="686"/>
      <c r="PSB7" s="686"/>
      <c r="PSC7" s="686"/>
      <c r="PSD7" s="686"/>
      <c r="PSE7" s="686"/>
      <c r="PSF7" s="686"/>
      <c r="PSG7" s="686"/>
      <c r="PSH7" s="686"/>
      <c r="PSI7" s="686"/>
      <c r="PSJ7" s="686"/>
      <c r="PSK7" s="686"/>
      <c r="PSL7" s="686"/>
      <c r="PSM7" s="686"/>
      <c r="PSN7" s="686"/>
      <c r="PSO7" s="686"/>
      <c r="PSP7" s="686"/>
      <c r="PSQ7" s="686"/>
      <c r="PSR7" s="686"/>
      <c r="PSS7" s="686"/>
      <c r="PST7" s="686"/>
      <c r="PSU7" s="686"/>
      <c r="PSV7" s="686"/>
      <c r="PSW7" s="686"/>
      <c r="PSX7" s="686"/>
      <c r="PSY7" s="686"/>
      <c r="PSZ7" s="686"/>
      <c r="PTA7" s="686"/>
      <c r="PTB7" s="686"/>
      <c r="PTC7" s="686"/>
      <c r="PTD7" s="686"/>
      <c r="PTE7" s="686"/>
      <c r="PTF7" s="686"/>
      <c r="PTG7" s="686"/>
      <c r="PTH7" s="686"/>
      <c r="PTI7" s="686"/>
      <c r="PTJ7" s="686"/>
      <c r="PTK7" s="686"/>
      <c r="PTL7" s="686"/>
      <c r="PTM7" s="686"/>
      <c r="PTN7" s="686"/>
      <c r="PTO7" s="686"/>
      <c r="PTP7" s="686"/>
      <c r="PTQ7" s="686"/>
      <c r="PTR7" s="686"/>
      <c r="PTS7" s="686"/>
      <c r="PTT7" s="686"/>
      <c r="PTU7" s="686"/>
      <c r="PTV7" s="686"/>
      <c r="PTW7" s="686"/>
      <c r="PTX7" s="686"/>
      <c r="PTY7" s="686"/>
      <c r="PTZ7" s="686"/>
      <c r="PUA7" s="686"/>
      <c r="PUB7" s="686"/>
      <c r="PUC7" s="686"/>
      <c r="PUD7" s="686"/>
      <c r="PUE7" s="686"/>
      <c r="PUF7" s="686"/>
      <c r="PUG7" s="686"/>
      <c r="PUH7" s="686"/>
      <c r="PUI7" s="686"/>
      <c r="PUJ7" s="686"/>
      <c r="PUK7" s="686"/>
      <c r="PUL7" s="686"/>
      <c r="PUM7" s="686"/>
      <c r="PUN7" s="686"/>
      <c r="PUO7" s="686"/>
      <c r="PUP7" s="686"/>
      <c r="PUQ7" s="686"/>
      <c r="PUR7" s="686"/>
      <c r="PUS7" s="686"/>
      <c r="PUT7" s="686"/>
      <c r="PUU7" s="686"/>
      <c r="PUV7" s="686"/>
      <c r="PUW7" s="686"/>
      <c r="PUX7" s="686"/>
      <c r="PUY7" s="686"/>
      <c r="PUZ7" s="686"/>
      <c r="PVA7" s="686"/>
      <c r="PVB7" s="686"/>
      <c r="PVC7" s="686"/>
      <c r="PVD7" s="686"/>
      <c r="PVE7" s="686"/>
      <c r="PVF7" s="686"/>
      <c r="PVG7" s="686"/>
      <c r="PVH7" s="686"/>
      <c r="PVI7" s="686"/>
      <c r="PVJ7" s="686"/>
      <c r="PVK7" s="686"/>
      <c r="PVL7" s="686"/>
      <c r="PVM7" s="686"/>
      <c r="PVN7" s="686"/>
      <c r="PVO7" s="686"/>
      <c r="PVP7" s="686"/>
      <c r="PVQ7" s="686"/>
      <c r="PVR7" s="686"/>
      <c r="PVS7" s="686"/>
      <c r="PVT7" s="686"/>
      <c r="PVU7" s="686"/>
      <c r="PVV7" s="686"/>
      <c r="PVW7" s="686"/>
      <c r="PVX7" s="686"/>
      <c r="PVY7" s="686"/>
      <c r="PVZ7" s="686"/>
      <c r="PWA7" s="686"/>
      <c r="PWB7" s="686"/>
      <c r="PWC7" s="686"/>
      <c r="PWD7" s="686"/>
      <c r="PWE7" s="686"/>
      <c r="PWF7" s="686"/>
      <c r="PWG7" s="686"/>
      <c r="PWH7" s="686"/>
      <c r="PWI7" s="686"/>
      <c r="PWJ7" s="686"/>
      <c r="PWK7" s="686"/>
      <c r="PWL7" s="686"/>
      <c r="PWM7" s="686"/>
      <c r="PWN7" s="686"/>
      <c r="PWO7" s="686"/>
      <c r="PWP7" s="686"/>
      <c r="PWQ7" s="686"/>
      <c r="PWR7" s="686"/>
      <c r="PWS7" s="686"/>
      <c r="PWT7" s="686"/>
      <c r="PWU7" s="686"/>
      <c r="PWV7" s="686"/>
      <c r="PWW7" s="686"/>
      <c r="PWX7" s="686"/>
      <c r="PWY7" s="686"/>
      <c r="PWZ7" s="686"/>
      <c r="PXA7" s="686"/>
      <c r="PXB7" s="686"/>
      <c r="PXC7" s="686"/>
      <c r="PXD7" s="686"/>
      <c r="PXE7" s="686"/>
      <c r="PXF7" s="686"/>
      <c r="PXG7" s="686"/>
      <c r="PXH7" s="686"/>
      <c r="PXI7" s="686"/>
      <c r="PXJ7" s="686"/>
      <c r="PXK7" s="686"/>
      <c r="PXL7" s="686"/>
      <c r="PXM7" s="686"/>
      <c r="PXN7" s="686"/>
      <c r="PXO7" s="686"/>
      <c r="PXP7" s="686"/>
      <c r="PXQ7" s="686"/>
      <c r="PXR7" s="686"/>
      <c r="PXS7" s="686"/>
      <c r="PXT7" s="686"/>
      <c r="PXU7" s="686"/>
      <c r="PXV7" s="686"/>
      <c r="PXW7" s="686"/>
      <c r="PXX7" s="686"/>
      <c r="PXY7" s="686"/>
      <c r="PXZ7" s="686"/>
      <c r="PYA7" s="686"/>
      <c r="PYB7" s="686"/>
      <c r="PYC7" s="686"/>
      <c r="PYD7" s="686"/>
      <c r="PYE7" s="686"/>
      <c r="PYF7" s="686"/>
      <c r="PYG7" s="686"/>
      <c r="PYH7" s="686"/>
      <c r="PYI7" s="686"/>
      <c r="PYJ7" s="686"/>
      <c r="PYK7" s="686"/>
      <c r="PYL7" s="686"/>
      <c r="PYM7" s="686"/>
      <c r="PYN7" s="686"/>
      <c r="PYO7" s="686"/>
      <c r="PYP7" s="686"/>
      <c r="PYQ7" s="686"/>
      <c r="PYR7" s="686"/>
      <c r="PYS7" s="686"/>
      <c r="PYT7" s="686"/>
      <c r="PYU7" s="686"/>
      <c r="PYV7" s="686"/>
      <c r="PYW7" s="686"/>
      <c r="PYX7" s="686"/>
      <c r="PYY7" s="686"/>
      <c r="PYZ7" s="686"/>
      <c r="PZA7" s="686"/>
      <c r="PZB7" s="686"/>
      <c r="PZC7" s="686"/>
      <c r="PZD7" s="686"/>
      <c r="PZE7" s="686"/>
      <c r="PZF7" s="686"/>
      <c r="PZG7" s="686"/>
      <c r="PZH7" s="686"/>
      <c r="PZI7" s="686"/>
      <c r="PZJ7" s="686"/>
      <c r="PZK7" s="686"/>
      <c r="PZL7" s="686"/>
      <c r="PZM7" s="686"/>
      <c r="PZN7" s="686"/>
      <c r="PZO7" s="686"/>
      <c r="PZP7" s="686"/>
      <c r="PZQ7" s="686"/>
      <c r="PZR7" s="686"/>
      <c r="PZS7" s="686"/>
      <c r="PZT7" s="686"/>
      <c r="PZU7" s="686"/>
      <c r="PZV7" s="686"/>
      <c r="PZW7" s="686"/>
      <c r="PZX7" s="686"/>
      <c r="PZY7" s="686"/>
      <c r="PZZ7" s="686"/>
      <c r="QAA7" s="686"/>
      <c r="QAB7" s="686"/>
      <c r="QAC7" s="686"/>
      <c r="QAD7" s="686"/>
      <c r="QAE7" s="686"/>
      <c r="QAF7" s="686"/>
      <c r="QAG7" s="686"/>
      <c r="QAH7" s="686"/>
      <c r="QAI7" s="686"/>
      <c r="QAJ7" s="686"/>
      <c r="QAK7" s="686"/>
      <c r="QAL7" s="686"/>
      <c r="QAM7" s="686"/>
      <c r="QAN7" s="686"/>
      <c r="QAO7" s="686"/>
      <c r="QAP7" s="686"/>
      <c r="QAQ7" s="686"/>
      <c r="QAR7" s="686"/>
      <c r="QAS7" s="686"/>
      <c r="QAT7" s="686"/>
      <c r="QAU7" s="686"/>
      <c r="QAV7" s="686"/>
      <c r="QAW7" s="686"/>
      <c r="QAX7" s="686"/>
      <c r="QAY7" s="686"/>
      <c r="QAZ7" s="686"/>
      <c r="QBA7" s="686"/>
      <c r="QBB7" s="686"/>
      <c r="QBC7" s="686"/>
      <c r="QBD7" s="686"/>
      <c r="QBE7" s="686"/>
      <c r="QBF7" s="686"/>
      <c r="QBG7" s="686"/>
      <c r="QBH7" s="686"/>
      <c r="QBI7" s="686"/>
      <c r="QBJ7" s="686"/>
      <c r="QBK7" s="686"/>
      <c r="QBL7" s="686"/>
      <c r="QBM7" s="686"/>
      <c r="QBN7" s="686"/>
      <c r="QBO7" s="686"/>
      <c r="QBP7" s="686"/>
      <c r="QBQ7" s="686"/>
      <c r="QBR7" s="686"/>
      <c r="QBS7" s="686"/>
      <c r="QBT7" s="686"/>
      <c r="QBU7" s="686"/>
      <c r="QBV7" s="686"/>
      <c r="QBW7" s="686"/>
      <c r="QBX7" s="686"/>
      <c r="QBY7" s="686"/>
      <c r="QBZ7" s="686"/>
      <c r="QCA7" s="686"/>
      <c r="QCB7" s="686"/>
      <c r="QCC7" s="686"/>
      <c r="QCD7" s="686"/>
      <c r="QCE7" s="686"/>
      <c r="QCF7" s="686"/>
      <c r="QCG7" s="686"/>
      <c r="QCH7" s="686"/>
      <c r="QCI7" s="686"/>
      <c r="QCJ7" s="686"/>
      <c r="QCK7" s="686"/>
      <c r="QCL7" s="686"/>
      <c r="QCM7" s="686"/>
      <c r="QCN7" s="686"/>
      <c r="QCO7" s="686"/>
      <c r="QCP7" s="686"/>
      <c r="QCQ7" s="686"/>
      <c r="QCR7" s="686"/>
      <c r="QCS7" s="686"/>
      <c r="QCT7" s="686"/>
      <c r="QCU7" s="686"/>
      <c r="QCV7" s="686"/>
      <c r="QCW7" s="686"/>
      <c r="QCX7" s="686"/>
      <c r="QCY7" s="686"/>
      <c r="QCZ7" s="686"/>
      <c r="QDA7" s="686"/>
      <c r="QDB7" s="686"/>
      <c r="QDC7" s="686"/>
      <c r="QDD7" s="686"/>
      <c r="QDE7" s="686"/>
      <c r="QDF7" s="686"/>
      <c r="QDG7" s="686"/>
      <c r="QDH7" s="686"/>
      <c r="QDI7" s="686"/>
      <c r="QDJ7" s="686"/>
      <c r="QDK7" s="686"/>
      <c r="QDL7" s="686"/>
      <c r="QDM7" s="686"/>
      <c r="QDN7" s="686"/>
      <c r="QDO7" s="686"/>
      <c r="QDP7" s="686"/>
      <c r="QDQ7" s="686"/>
      <c r="QDR7" s="686"/>
      <c r="QDS7" s="686"/>
      <c r="QDT7" s="686"/>
      <c r="QDU7" s="686"/>
      <c r="QDV7" s="686"/>
      <c r="QDW7" s="686"/>
      <c r="QDX7" s="686"/>
      <c r="QDY7" s="686"/>
      <c r="QDZ7" s="686"/>
      <c r="QEA7" s="686"/>
      <c r="QEB7" s="686"/>
      <c r="QEC7" s="686"/>
      <c r="QED7" s="686"/>
      <c r="QEE7" s="686"/>
      <c r="QEF7" s="686"/>
      <c r="QEG7" s="686"/>
      <c r="QEH7" s="686"/>
      <c r="QEI7" s="686"/>
      <c r="QEJ7" s="686"/>
      <c r="QEK7" s="686"/>
      <c r="QEL7" s="686"/>
      <c r="QEM7" s="686"/>
      <c r="QEN7" s="686"/>
      <c r="QEO7" s="686"/>
      <c r="QEP7" s="686"/>
      <c r="QEQ7" s="686"/>
      <c r="QER7" s="686"/>
      <c r="QES7" s="686"/>
      <c r="QET7" s="686"/>
      <c r="QEU7" s="686"/>
      <c r="QEV7" s="686"/>
      <c r="QEW7" s="686"/>
      <c r="QEX7" s="686"/>
      <c r="QEY7" s="686"/>
      <c r="QEZ7" s="686"/>
      <c r="QFA7" s="686"/>
      <c r="QFB7" s="686"/>
      <c r="QFC7" s="686"/>
      <c r="QFD7" s="686"/>
      <c r="QFE7" s="686"/>
      <c r="QFF7" s="686"/>
      <c r="QFG7" s="686"/>
      <c r="QFH7" s="686"/>
      <c r="QFI7" s="686"/>
      <c r="QFJ7" s="686"/>
      <c r="QFK7" s="686"/>
      <c r="QFL7" s="686"/>
      <c r="QFM7" s="686"/>
      <c r="QFN7" s="686"/>
      <c r="QFO7" s="686"/>
      <c r="QFP7" s="686"/>
      <c r="QFQ7" s="686"/>
      <c r="QFR7" s="686"/>
      <c r="QFS7" s="686"/>
      <c r="QFT7" s="686"/>
      <c r="QFU7" s="686"/>
      <c r="QFV7" s="686"/>
      <c r="QFW7" s="686"/>
      <c r="QFX7" s="686"/>
      <c r="QFY7" s="686"/>
      <c r="QFZ7" s="686"/>
      <c r="QGA7" s="686"/>
      <c r="QGB7" s="686"/>
      <c r="QGC7" s="686"/>
      <c r="QGD7" s="686"/>
      <c r="QGE7" s="686"/>
      <c r="QGF7" s="686"/>
      <c r="QGG7" s="686"/>
      <c r="QGH7" s="686"/>
      <c r="QGI7" s="686"/>
      <c r="QGJ7" s="686"/>
      <c r="QGK7" s="686"/>
      <c r="QGL7" s="686"/>
      <c r="QGM7" s="686"/>
      <c r="QGN7" s="686"/>
      <c r="QGO7" s="686"/>
      <c r="QGP7" s="686"/>
      <c r="QGQ7" s="686"/>
      <c r="QGR7" s="686"/>
      <c r="QGS7" s="686"/>
      <c r="QGT7" s="686"/>
      <c r="QGU7" s="686"/>
      <c r="QGV7" s="686"/>
      <c r="QGW7" s="686"/>
      <c r="QGX7" s="686"/>
      <c r="QGY7" s="686"/>
      <c r="QGZ7" s="686"/>
      <c r="QHA7" s="686"/>
      <c r="QHB7" s="686"/>
      <c r="QHC7" s="686"/>
      <c r="QHD7" s="686"/>
      <c r="QHE7" s="686"/>
      <c r="QHF7" s="686"/>
      <c r="QHG7" s="686"/>
      <c r="QHH7" s="686"/>
      <c r="QHI7" s="686"/>
      <c r="QHJ7" s="686"/>
      <c r="QHK7" s="686"/>
      <c r="QHL7" s="686"/>
      <c r="QHM7" s="686"/>
      <c r="QHN7" s="686"/>
      <c r="QHO7" s="686"/>
      <c r="QHP7" s="686"/>
      <c r="QHQ7" s="686"/>
      <c r="QHR7" s="686"/>
      <c r="QHS7" s="686"/>
      <c r="QHT7" s="686"/>
      <c r="QHU7" s="686"/>
      <c r="QHV7" s="686"/>
      <c r="QHW7" s="686"/>
      <c r="QHX7" s="686"/>
      <c r="QHY7" s="686"/>
      <c r="QHZ7" s="686"/>
      <c r="QIA7" s="686"/>
      <c r="QIB7" s="686"/>
      <c r="QIC7" s="686"/>
      <c r="QID7" s="686"/>
      <c r="QIE7" s="686"/>
      <c r="QIF7" s="686"/>
      <c r="QIG7" s="686"/>
      <c r="QIH7" s="686"/>
      <c r="QII7" s="686"/>
      <c r="QIJ7" s="686"/>
      <c r="QIK7" s="686"/>
      <c r="QIL7" s="686"/>
      <c r="QIM7" s="686"/>
      <c r="QIN7" s="686"/>
      <c r="QIO7" s="686"/>
      <c r="QIP7" s="686"/>
      <c r="QIQ7" s="686"/>
      <c r="QIR7" s="686"/>
      <c r="QIS7" s="686"/>
      <c r="QIT7" s="686"/>
      <c r="QIU7" s="686"/>
      <c r="QIV7" s="686"/>
      <c r="QIW7" s="686"/>
      <c r="QIX7" s="686"/>
      <c r="QIY7" s="686"/>
      <c r="QIZ7" s="686"/>
      <c r="QJA7" s="686"/>
      <c r="QJB7" s="686"/>
      <c r="QJC7" s="686"/>
      <c r="QJD7" s="686"/>
      <c r="QJE7" s="686"/>
      <c r="QJF7" s="686"/>
      <c r="QJG7" s="686"/>
      <c r="QJH7" s="686"/>
      <c r="QJI7" s="686"/>
      <c r="QJJ7" s="686"/>
      <c r="QJK7" s="686"/>
      <c r="QJL7" s="686"/>
      <c r="QJM7" s="686"/>
      <c r="QJN7" s="686"/>
      <c r="QJO7" s="686"/>
      <c r="QJP7" s="686"/>
      <c r="QJQ7" s="686"/>
      <c r="QJR7" s="686"/>
      <c r="QJS7" s="686"/>
      <c r="QJT7" s="686"/>
      <c r="QJU7" s="686"/>
      <c r="QJV7" s="686"/>
      <c r="QJW7" s="686"/>
      <c r="QJX7" s="686"/>
      <c r="QJY7" s="686"/>
      <c r="QJZ7" s="686"/>
      <c r="QKA7" s="686"/>
      <c r="QKB7" s="686"/>
      <c r="QKC7" s="686"/>
      <c r="QKD7" s="686"/>
      <c r="QKE7" s="686"/>
      <c r="QKF7" s="686"/>
      <c r="QKG7" s="686"/>
      <c r="QKH7" s="686"/>
      <c r="QKI7" s="686"/>
      <c r="QKJ7" s="686"/>
      <c r="QKK7" s="686"/>
      <c r="QKL7" s="686"/>
      <c r="QKM7" s="686"/>
      <c r="QKN7" s="686"/>
      <c r="QKO7" s="686"/>
      <c r="QKP7" s="686"/>
      <c r="QKQ7" s="686"/>
      <c r="QKR7" s="686"/>
      <c r="QKS7" s="686"/>
      <c r="QKT7" s="686"/>
      <c r="QKU7" s="686"/>
      <c r="QKV7" s="686"/>
      <c r="QKW7" s="686"/>
      <c r="QKX7" s="686"/>
      <c r="QKY7" s="686"/>
      <c r="QKZ7" s="686"/>
      <c r="QLA7" s="686"/>
      <c r="QLB7" s="686"/>
      <c r="QLC7" s="686"/>
      <c r="QLD7" s="686"/>
      <c r="QLE7" s="686"/>
      <c r="QLF7" s="686"/>
      <c r="QLG7" s="686"/>
      <c r="QLH7" s="686"/>
      <c r="QLI7" s="686"/>
      <c r="QLJ7" s="686"/>
      <c r="QLK7" s="686"/>
      <c r="QLL7" s="686"/>
      <c r="QLM7" s="686"/>
      <c r="QLN7" s="686"/>
      <c r="QLO7" s="686"/>
      <c r="QLP7" s="686"/>
      <c r="QLQ7" s="686"/>
      <c r="QLR7" s="686"/>
      <c r="QLS7" s="686"/>
      <c r="QLT7" s="686"/>
      <c r="QLU7" s="686"/>
      <c r="QLV7" s="686"/>
      <c r="QLW7" s="686"/>
      <c r="QLX7" s="686"/>
      <c r="QLY7" s="686"/>
      <c r="QLZ7" s="686"/>
      <c r="QMA7" s="686"/>
      <c r="QMB7" s="686"/>
      <c r="QMC7" s="686"/>
      <c r="QMD7" s="686"/>
      <c r="QME7" s="686"/>
      <c r="QMF7" s="686"/>
      <c r="QMG7" s="686"/>
      <c r="QMH7" s="686"/>
      <c r="QMI7" s="686"/>
      <c r="QMJ7" s="686"/>
      <c r="QMK7" s="686"/>
      <c r="QML7" s="686"/>
      <c r="QMM7" s="686"/>
      <c r="QMN7" s="686"/>
      <c r="QMO7" s="686"/>
      <c r="QMP7" s="686"/>
      <c r="QMQ7" s="686"/>
      <c r="QMR7" s="686"/>
      <c r="QMS7" s="686"/>
      <c r="QMT7" s="686"/>
      <c r="QMU7" s="686"/>
      <c r="QMV7" s="686"/>
      <c r="QMW7" s="686"/>
      <c r="QMX7" s="686"/>
      <c r="QMY7" s="686"/>
      <c r="QMZ7" s="686"/>
      <c r="QNA7" s="686"/>
      <c r="QNB7" s="686"/>
      <c r="QNC7" s="686"/>
      <c r="QND7" s="686"/>
      <c r="QNE7" s="686"/>
      <c r="QNF7" s="686"/>
      <c r="QNG7" s="686"/>
      <c r="QNH7" s="686"/>
      <c r="QNI7" s="686"/>
      <c r="QNJ7" s="686"/>
      <c r="QNK7" s="686"/>
      <c r="QNL7" s="686"/>
      <c r="QNM7" s="686"/>
      <c r="QNN7" s="686"/>
      <c r="QNO7" s="686"/>
      <c r="QNP7" s="686"/>
      <c r="QNQ7" s="686"/>
      <c r="QNR7" s="686"/>
      <c r="QNS7" s="686"/>
      <c r="QNT7" s="686"/>
      <c r="QNU7" s="686"/>
      <c r="QNV7" s="686"/>
      <c r="QNW7" s="686"/>
      <c r="QNX7" s="686"/>
      <c r="QNY7" s="686"/>
      <c r="QNZ7" s="686"/>
      <c r="QOA7" s="686"/>
      <c r="QOB7" s="686"/>
      <c r="QOC7" s="686"/>
      <c r="QOD7" s="686"/>
      <c r="QOE7" s="686"/>
      <c r="QOF7" s="686"/>
      <c r="QOG7" s="686"/>
      <c r="QOH7" s="686"/>
      <c r="QOI7" s="686"/>
      <c r="QOJ7" s="686"/>
      <c r="QOK7" s="686"/>
      <c r="QOL7" s="686"/>
      <c r="QOM7" s="686"/>
      <c r="QON7" s="686"/>
      <c r="QOO7" s="686"/>
      <c r="QOP7" s="686"/>
      <c r="QOQ7" s="686"/>
      <c r="QOR7" s="686"/>
      <c r="QOS7" s="686"/>
      <c r="QOT7" s="686"/>
      <c r="QOU7" s="686"/>
      <c r="QOV7" s="686"/>
      <c r="QOW7" s="686"/>
      <c r="QOX7" s="686"/>
      <c r="QOY7" s="686"/>
      <c r="QOZ7" s="686"/>
      <c r="QPA7" s="686"/>
      <c r="QPB7" s="686"/>
      <c r="QPC7" s="686"/>
      <c r="QPD7" s="686"/>
      <c r="QPE7" s="686"/>
      <c r="QPF7" s="686"/>
      <c r="QPG7" s="686"/>
      <c r="QPH7" s="686"/>
      <c r="QPI7" s="686"/>
      <c r="QPJ7" s="686"/>
      <c r="QPK7" s="686"/>
      <c r="QPL7" s="686"/>
      <c r="QPM7" s="686"/>
      <c r="QPN7" s="686"/>
      <c r="QPO7" s="686"/>
      <c r="QPP7" s="686"/>
      <c r="QPQ7" s="686"/>
      <c r="QPR7" s="686"/>
      <c r="QPS7" s="686"/>
      <c r="QPT7" s="686"/>
      <c r="QPU7" s="686"/>
      <c r="QPV7" s="686"/>
      <c r="QPW7" s="686"/>
      <c r="QPX7" s="686"/>
      <c r="QPY7" s="686"/>
      <c r="QPZ7" s="686"/>
      <c r="QQA7" s="686"/>
      <c r="QQB7" s="686"/>
      <c r="QQC7" s="686"/>
      <c r="QQD7" s="686"/>
      <c r="QQE7" s="686"/>
      <c r="QQF7" s="686"/>
      <c r="QQG7" s="686"/>
      <c r="QQH7" s="686"/>
      <c r="QQI7" s="686"/>
      <c r="QQJ7" s="686"/>
      <c r="QQK7" s="686"/>
      <c r="QQL7" s="686"/>
      <c r="QQM7" s="686"/>
      <c r="QQN7" s="686"/>
      <c r="QQO7" s="686"/>
      <c r="QQP7" s="686"/>
      <c r="QQQ7" s="686"/>
      <c r="QQR7" s="686"/>
      <c r="QQS7" s="686"/>
      <c r="QQT7" s="686"/>
      <c r="QQU7" s="686"/>
      <c r="QQV7" s="686"/>
      <c r="QQW7" s="686"/>
      <c r="QQX7" s="686"/>
      <c r="QQY7" s="686"/>
      <c r="QQZ7" s="686"/>
      <c r="QRA7" s="686"/>
      <c r="QRB7" s="686"/>
      <c r="QRC7" s="686"/>
      <c r="QRD7" s="686"/>
      <c r="QRE7" s="686"/>
      <c r="QRF7" s="686"/>
      <c r="QRG7" s="686"/>
      <c r="QRH7" s="686"/>
      <c r="QRI7" s="686"/>
      <c r="QRJ7" s="686"/>
      <c r="QRK7" s="686"/>
      <c r="QRL7" s="686"/>
      <c r="QRM7" s="686"/>
      <c r="QRN7" s="686"/>
      <c r="QRO7" s="686"/>
      <c r="QRP7" s="686"/>
      <c r="QRQ7" s="686"/>
      <c r="QRR7" s="686"/>
      <c r="QRS7" s="686"/>
      <c r="QRT7" s="686"/>
      <c r="QRU7" s="686"/>
      <c r="QRV7" s="686"/>
      <c r="QRW7" s="686"/>
      <c r="QRX7" s="686"/>
      <c r="QRY7" s="686"/>
      <c r="QRZ7" s="686"/>
      <c r="QSA7" s="686"/>
      <c r="QSB7" s="686"/>
      <c r="QSC7" s="686"/>
      <c r="QSD7" s="686"/>
      <c r="QSE7" s="686"/>
      <c r="QSF7" s="686"/>
      <c r="QSG7" s="686"/>
      <c r="QSH7" s="686"/>
      <c r="QSI7" s="686"/>
      <c r="QSJ7" s="686"/>
      <c r="QSK7" s="686"/>
      <c r="QSL7" s="686"/>
      <c r="QSM7" s="686"/>
      <c r="QSN7" s="686"/>
      <c r="QSO7" s="686"/>
      <c r="QSP7" s="686"/>
      <c r="QSQ7" s="686"/>
      <c r="QSR7" s="686"/>
      <c r="QSS7" s="686"/>
      <c r="QST7" s="686"/>
      <c r="QSU7" s="686"/>
      <c r="QSV7" s="686"/>
      <c r="QSW7" s="686"/>
      <c r="QSX7" s="686"/>
      <c r="QSY7" s="686"/>
      <c r="QSZ7" s="686"/>
      <c r="QTA7" s="686"/>
      <c r="QTB7" s="686"/>
      <c r="QTC7" s="686"/>
      <c r="QTD7" s="686"/>
      <c r="QTE7" s="686"/>
      <c r="QTF7" s="686"/>
      <c r="QTG7" s="686"/>
      <c r="QTH7" s="686"/>
      <c r="QTI7" s="686"/>
      <c r="QTJ7" s="686"/>
      <c r="QTK7" s="686"/>
      <c r="QTL7" s="686"/>
      <c r="QTM7" s="686"/>
      <c r="QTN7" s="686"/>
      <c r="QTO7" s="686"/>
      <c r="QTP7" s="686"/>
      <c r="QTQ7" s="686"/>
      <c r="QTR7" s="686"/>
      <c r="QTS7" s="686"/>
      <c r="QTT7" s="686"/>
      <c r="QTU7" s="686"/>
      <c r="QTV7" s="686"/>
      <c r="QTW7" s="686"/>
      <c r="QTX7" s="686"/>
      <c r="QTY7" s="686"/>
      <c r="QTZ7" s="686"/>
      <c r="QUA7" s="686"/>
      <c r="QUB7" s="686"/>
      <c r="QUC7" s="686"/>
      <c r="QUD7" s="686"/>
      <c r="QUE7" s="686"/>
      <c r="QUF7" s="686"/>
      <c r="QUG7" s="686"/>
      <c r="QUH7" s="686"/>
      <c r="QUI7" s="686"/>
      <c r="QUJ7" s="686"/>
      <c r="QUK7" s="686"/>
      <c r="QUL7" s="686"/>
      <c r="QUM7" s="686"/>
      <c r="QUN7" s="686"/>
      <c r="QUO7" s="686"/>
      <c r="QUP7" s="686"/>
      <c r="QUQ7" s="686"/>
      <c r="QUR7" s="686"/>
      <c r="QUS7" s="686"/>
      <c r="QUT7" s="686"/>
      <c r="QUU7" s="686"/>
      <c r="QUV7" s="686"/>
      <c r="QUW7" s="686"/>
      <c r="QUX7" s="686"/>
      <c r="QUY7" s="686"/>
      <c r="QUZ7" s="686"/>
      <c r="QVA7" s="686"/>
      <c r="QVB7" s="686"/>
      <c r="QVC7" s="686"/>
      <c r="QVD7" s="686"/>
      <c r="QVE7" s="686"/>
      <c r="QVF7" s="686"/>
      <c r="QVG7" s="686"/>
      <c r="QVH7" s="686"/>
      <c r="QVI7" s="686"/>
      <c r="QVJ7" s="686"/>
      <c r="QVK7" s="686"/>
      <c r="QVL7" s="686"/>
      <c r="QVM7" s="686"/>
      <c r="QVN7" s="686"/>
      <c r="QVO7" s="686"/>
      <c r="QVP7" s="686"/>
      <c r="QVQ7" s="686"/>
      <c r="QVR7" s="686"/>
      <c r="QVS7" s="686"/>
      <c r="QVT7" s="686"/>
      <c r="QVU7" s="686"/>
      <c r="QVV7" s="686"/>
      <c r="QVW7" s="686"/>
      <c r="QVX7" s="686"/>
      <c r="QVY7" s="686"/>
      <c r="QVZ7" s="686"/>
      <c r="QWA7" s="686"/>
      <c r="QWB7" s="686"/>
      <c r="QWC7" s="686"/>
      <c r="QWD7" s="686"/>
      <c r="QWE7" s="686"/>
      <c r="QWF7" s="686"/>
      <c r="QWG7" s="686"/>
      <c r="QWH7" s="686"/>
      <c r="QWI7" s="686"/>
      <c r="QWJ7" s="686"/>
      <c r="QWK7" s="686"/>
      <c r="QWL7" s="686"/>
      <c r="QWM7" s="686"/>
      <c r="QWN7" s="686"/>
      <c r="QWO7" s="686"/>
      <c r="QWP7" s="686"/>
      <c r="QWQ7" s="686"/>
      <c r="QWR7" s="686"/>
      <c r="QWS7" s="686"/>
      <c r="QWT7" s="686"/>
      <c r="QWU7" s="686"/>
      <c r="QWV7" s="686"/>
      <c r="QWW7" s="686"/>
      <c r="QWX7" s="686"/>
      <c r="QWY7" s="686"/>
      <c r="QWZ7" s="686"/>
      <c r="QXA7" s="686"/>
      <c r="QXB7" s="686"/>
      <c r="QXC7" s="686"/>
      <c r="QXD7" s="686"/>
      <c r="QXE7" s="686"/>
      <c r="QXF7" s="686"/>
      <c r="QXG7" s="686"/>
      <c r="QXH7" s="686"/>
      <c r="QXI7" s="686"/>
      <c r="QXJ7" s="686"/>
      <c r="QXK7" s="686"/>
      <c r="QXL7" s="686"/>
      <c r="QXM7" s="686"/>
      <c r="QXN7" s="686"/>
      <c r="QXO7" s="686"/>
      <c r="QXP7" s="686"/>
      <c r="QXQ7" s="686"/>
      <c r="QXR7" s="686"/>
      <c r="QXS7" s="686"/>
      <c r="QXT7" s="686"/>
      <c r="QXU7" s="686"/>
      <c r="QXV7" s="686"/>
      <c r="QXW7" s="686"/>
      <c r="QXX7" s="686"/>
      <c r="QXY7" s="686"/>
      <c r="QXZ7" s="686"/>
      <c r="QYA7" s="686"/>
      <c r="QYB7" s="686"/>
      <c r="QYC7" s="686"/>
      <c r="QYD7" s="686"/>
      <c r="QYE7" s="686"/>
      <c r="QYF7" s="686"/>
      <c r="QYG7" s="686"/>
      <c r="QYH7" s="686"/>
      <c r="QYI7" s="686"/>
      <c r="QYJ7" s="686"/>
      <c r="QYK7" s="686"/>
      <c r="QYL7" s="686"/>
      <c r="QYM7" s="686"/>
      <c r="QYN7" s="686"/>
      <c r="QYO7" s="686"/>
      <c r="QYP7" s="686"/>
      <c r="QYQ7" s="686"/>
      <c r="QYR7" s="686"/>
      <c r="QYS7" s="686"/>
      <c r="QYT7" s="686"/>
      <c r="QYU7" s="686"/>
      <c r="QYV7" s="686"/>
      <c r="QYW7" s="686"/>
      <c r="QYX7" s="686"/>
      <c r="QYY7" s="686"/>
      <c r="QYZ7" s="686"/>
      <c r="QZA7" s="686"/>
      <c r="QZB7" s="686"/>
      <c r="QZC7" s="686"/>
      <c r="QZD7" s="686"/>
      <c r="QZE7" s="686"/>
      <c r="QZF7" s="686"/>
      <c r="QZG7" s="686"/>
      <c r="QZH7" s="686"/>
      <c r="QZI7" s="686"/>
      <c r="QZJ7" s="686"/>
      <c r="QZK7" s="686"/>
      <c r="QZL7" s="686"/>
      <c r="QZM7" s="686"/>
      <c r="QZN7" s="686"/>
      <c r="QZO7" s="686"/>
      <c r="QZP7" s="686"/>
      <c r="QZQ7" s="686"/>
      <c r="QZR7" s="686"/>
      <c r="QZS7" s="686"/>
      <c r="QZT7" s="686"/>
      <c r="QZU7" s="686"/>
      <c r="QZV7" s="686"/>
      <c r="QZW7" s="686"/>
      <c r="QZX7" s="686"/>
      <c r="QZY7" s="686"/>
      <c r="QZZ7" s="686"/>
      <c r="RAA7" s="686"/>
      <c r="RAB7" s="686"/>
      <c r="RAC7" s="686"/>
      <c r="RAD7" s="686"/>
      <c r="RAE7" s="686"/>
      <c r="RAF7" s="686"/>
      <c r="RAG7" s="686"/>
      <c r="RAH7" s="686"/>
      <c r="RAI7" s="686"/>
      <c r="RAJ7" s="686"/>
      <c r="RAK7" s="686"/>
      <c r="RAL7" s="686"/>
      <c r="RAM7" s="686"/>
      <c r="RAN7" s="686"/>
      <c r="RAO7" s="686"/>
      <c r="RAP7" s="686"/>
      <c r="RAQ7" s="686"/>
      <c r="RAR7" s="686"/>
      <c r="RAS7" s="686"/>
      <c r="RAT7" s="686"/>
      <c r="RAU7" s="686"/>
      <c r="RAV7" s="686"/>
      <c r="RAW7" s="686"/>
      <c r="RAX7" s="686"/>
      <c r="RAY7" s="686"/>
      <c r="RAZ7" s="686"/>
      <c r="RBA7" s="686"/>
      <c r="RBB7" s="686"/>
      <c r="RBC7" s="686"/>
      <c r="RBD7" s="686"/>
      <c r="RBE7" s="686"/>
      <c r="RBF7" s="686"/>
      <c r="RBG7" s="686"/>
      <c r="RBH7" s="686"/>
      <c r="RBI7" s="686"/>
      <c r="RBJ7" s="686"/>
      <c r="RBK7" s="686"/>
      <c r="RBL7" s="686"/>
      <c r="RBM7" s="686"/>
      <c r="RBN7" s="686"/>
      <c r="RBO7" s="686"/>
      <c r="RBP7" s="686"/>
      <c r="RBQ7" s="686"/>
      <c r="RBR7" s="686"/>
      <c r="RBS7" s="686"/>
      <c r="RBT7" s="686"/>
      <c r="RBU7" s="686"/>
      <c r="RBV7" s="686"/>
      <c r="RBW7" s="686"/>
      <c r="RBX7" s="686"/>
      <c r="RBY7" s="686"/>
      <c r="RBZ7" s="686"/>
      <c r="RCA7" s="686"/>
      <c r="RCB7" s="686"/>
      <c r="RCC7" s="686"/>
      <c r="RCD7" s="686"/>
      <c r="RCE7" s="686"/>
      <c r="RCF7" s="686"/>
      <c r="RCG7" s="686"/>
      <c r="RCH7" s="686"/>
      <c r="RCI7" s="686"/>
      <c r="RCJ7" s="686"/>
      <c r="RCK7" s="686"/>
      <c r="RCL7" s="686"/>
      <c r="RCM7" s="686"/>
      <c r="RCN7" s="686"/>
      <c r="RCO7" s="686"/>
      <c r="RCP7" s="686"/>
      <c r="RCQ7" s="686"/>
      <c r="RCR7" s="686"/>
      <c r="RCS7" s="686"/>
      <c r="RCT7" s="686"/>
      <c r="RCU7" s="686"/>
      <c r="RCV7" s="686"/>
      <c r="RCW7" s="686"/>
      <c r="RCX7" s="686"/>
      <c r="RCY7" s="686"/>
      <c r="RCZ7" s="686"/>
      <c r="RDA7" s="686"/>
      <c r="RDB7" s="686"/>
      <c r="RDC7" s="686"/>
      <c r="RDD7" s="686"/>
      <c r="RDE7" s="686"/>
      <c r="RDF7" s="686"/>
      <c r="RDG7" s="686"/>
      <c r="RDH7" s="686"/>
      <c r="RDI7" s="686"/>
      <c r="RDJ7" s="686"/>
      <c r="RDK7" s="686"/>
      <c r="RDL7" s="686"/>
      <c r="RDM7" s="686"/>
      <c r="RDN7" s="686"/>
      <c r="RDO7" s="686"/>
      <c r="RDP7" s="686"/>
      <c r="RDQ7" s="686"/>
      <c r="RDR7" s="686"/>
      <c r="RDS7" s="686"/>
      <c r="RDT7" s="686"/>
      <c r="RDU7" s="686"/>
      <c r="RDV7" s="686"/>
      <c r="RDW7" s="686"/>
      <c r="RDX7" s="686"/>
      <c r="RDY7" s="686"/>
      <c r="RDZ7" s="686"/>
      <c r="REA7" s="686"/>
      <c r="REB7" s="686"/>
      <c r="REC7" s="686"/>
      <c r="RED7" s="686"/>
      <c r="REE7" s="686"/>
      <c r="REF7" s="686"/>
      <c r="REG7" s="686"/>
      <c r="REH7" s="686"/>
      <c r="REI7" s="686"/>
      <c r="REJ7" s="686"/>
      <c r="REK7" s="686"/>
      <c r="REL7" s="686"/>
      <c r="REM7" s="686"/>
      <c r="REN7" s="686"/>
      <c r="REO7" s="686"/>
      <c r="REP7" s="686"/>
      <c r="REQ7" s="686"/>
      <c r="RER7" s="686"/>
      <c r="RES7" s="686"/>
      <c r="RET7" s="686"/>
      <c r="REU7" s="686"/>
      <c r="REV7" s="686"/>
      <c r="REW7" s="686"/>
      <c r="REX7" s="686"/>
      <c r="REY7" s="686"/>
      <c r="REZ7" s="686"/>
      <c r="RFA7" s="686"/>
      <c r="RFB7" s="686"/>
      <c r="RFC7" s="686"/>
      <c r="RFD7" s="686"/>
      <c r="RFE7" s="686"/>
      <c r="RFF7" s="686"/>
      <c r="RFG7" s="686"/>
      <c r="RFH7" s="686"/>
      <c r="RFI7" s="686"/>
      <c r="RFJ7" s="686"/>
      <c r="RFK7" s="686"/>
      <c r="RFL7" s="686"/>
      <c r="RFM7" s="686"/>
      <c r="RFN7" s="686"/>
      <c r="RFO7" s="686"/>
      <c r="RFP7" s="686"/>
      <c r="RFQ7" s="686"/>
      <c r="RFR7" s="686"/>
      <c r="RFS7" s="686"/>
      <c r="RFT7" s="686"/>
      <c r="RFU7" s="686"/>
      <c r="RFV7" s="686"/>
      <c r="RFW7" s="686"/>
      <c r="RFX7" s="686"/>
      <c r="RFY7" s="686"/>
      <c r="RFZ7" s="686"/>
      <c r="RGA7" s="686"/>
      <c r="RGB7" s="686"/>
      <c r="RGC7" s="686"/>
      <c r="RGD7" s="686"/>
      <c r="RGE7" s="686"/>
      <c r="RGF7" s="686"/>
      <c r="RGG7" s="686"/>
      <c r="RGH7" s="686"/>
      <c r="RGI7" s="686"/>
      <c r="RGJ7" s="686"/>
      <c r="RGK7" s="686"/>
      <c r="RGL7" s="686"/>
      <c r="RGM7" s="686"/>
      <c r="RGN7" s="686"/>
      <c r="RGO7" s="686"/>
      <c r="RGP7" s="686"/>
      <c r="RGQ7" s="686"/>
      <c r="RGR7" s="686"/>
      <c r="RGS7" s="686"/>
      <c r="RGT7" s="686"/>
      <c r="RGU7" s="686"/>
      <c r="RGV7" s="686"/>
      <c r="RGW7" s="686"/>
      <c r="RGX7" s="686"/>
      <c r="RGY7" s="686"/>
      <c r="RGZ7" s="686"/>
      <c r="RHA7" s="686"/>
      <c r="RHB7" s="686"/>
      <c r="RHC7" s="686"/>
      <c r="RHD7" s="686"/>
      <c r="RHE7" s="686"/>
      <c r="RHF7" s="686"/>
      <c r="RHG7" s="686"/>
      <c r="RHH7" s="686"/>
      <c r="RHI7" s="686"/>
      <c r="RHJ7" s="686"/>
      <c r="RHK7" s="686"/>
      <c r="RHL7" s="686"/>
      <c r="RHM7" s="686"/>
      <c r="RHN7" s="686"/>
      <c r="RHO7" s="686"/>
      <c r="RHP7" s="686"/>
      <c r="RHQ7" s="686"/>
      <c r="RHR7" s="686"/>
      <c r="RHS7" s="686"/>
      <c r="RHT7" s="686"/>
      <c r="RHU7" s="686"/>
      <c r="RHV7" s="686"/>
      <c r="RHW7" s="686"/>
      <c r="RHX7" s="686"/>
      <c r="RHY7" s="686"/>
      <c r="RHZ7" s="686"/>
      <c r="RIA7" s="686"/>
      <c r="RIB7" s="686"/>
      <c r="RIC7" s="686"/>
      <c r="RID7" s="686"/>
      <c r="RIE7" s="686"/>
      <c r="RIF7" s="686"/>
      <c r="RIG7" s="686"/>
      <c r="RIH7" s="686"/>
      <c r="RII7" s="686"/>
      <c r="RIJ7" s="686"/>
      <c r="RIK7" s="686"/>
      <c r="RIL7" s="686"/>
      <c r="RIM7" s="686"/>
      <c r="RIN7" s="686"/>
      <c r="RIO7" s="686"/>
      <c r="RIP7" s="686"/>
      <c r="RIQ7" s="686"/>
      <c r="RIR7" s="686"/>
      <c r="RIS7" s="686"/>
      <c r="RIT7" s="686"/>
      <c r="RIU7" s="686"/>
      <c r="RIV7" s="686"/>
      <c r="RIW7" s="686"/>
      <c r="RIX7" s="686"/>
      <c r="RIY7" s="686"/>
      <c r="RIZ7" s="686"/>
      <c r="RJA7" s="686"/>
      <c r="RJB7" s="686"/>
      <c r="RJC7" s="686"/>
      <c r="RJD7" s="686"/>
      <c r="RJE7" s="686"/>
      <c r="RJF7" s="686"/>
      <c r="RJG7" s="686"/>
      <c r="RJH7" s="686"/>
      <c r="RJI7" s="686"/>
      <c r="RJJ7" s="686"/>
      <c r="RJK7" s="686"/>
      <c r="RJL7" s="686"/>
      <c r="RJM7" s="686"/>
      <c r="RJN7" s="686"/>
      <c r="RJO7" s="686"/>
      <c r="RJP7" s="686"/>
      <c r="RJQ7" s="686"/>
      <c r="RJR7" s="686"/>
      <c r="RJS7" s="686"/>
      <c r="RJT7" s="686"/>
      <c r="RJU7" s="686"/>
      <c r="RJV7" s="686"/>
      <c r="RJW7" s="686"/>
      <c r="RJX7" s="686"/>
      <c r="RJY7" s="686"/>
      <c r="RJZ7" s="686"/>
      <c r="RKA7" s="686"/>
      <c r="RKB7" s="686"/>
      <c r="RKC7" s="686"/>
      <c r="RKD7" s="686"/>
      <c r="RKE7" s="686"/>
      <c r="RKF7" s="686"/>
      <c r="RKG7" s="686"/>
      <c r="RKH7" s="686"/>
      <c r="RKI7" s="686"/>
      <c r="RKJ7" s="686"/>
      <c r="RKK7" s="686"/>
      <c r="RKL7" s="686"/>
      <c r="RKM7" s="686"/>
      <c r="RKN7" s="686"/>
      <c r="RKO7" s="686"/>
      <c r="RKP7" s="686"/>
      <c r="RKQ7" s="686"/>
      <c r="RKR7" s="686"/>
      <c r="RKS7" s="686"/>
      <c r="RKT7" s="686"/>
      <c r="RKU7" s="686"/>
      <c r="RKV7" s="686"/>
      <c r="RKW7" s="686"/>
      <c r="RKX7" s="686"/>
      <c r="RKY7" s="686"/>
      <c r="RKZ7" s="686"/>
      <c r="RLA7" s="686"/>
      <c r="RLB7" s="686"/>
      <c r="RLC7" s="686"/>
      <c r="RLD7" s="686"/>
      <c r="RLE7" s="686"/>
      <c r="RLF7" s="686"/>
      <c r="RLG7" s="686"/>
      <c r="RLH7" s="686"/>
      <c r="RLI7" s="686"/>
      <c r="RLJ7" s="686"/>
      <c r="RLK7" s="686"/>
      <c r="RLL7" s="686"/>
      <c r="RLM7" s="686"/>
      <c r="RLN7" s="686"/>
      <c r="RLO7" s="686"/>
      <c r="RLP7" s="686"/>
      <c r="RLQ7" s="686"/>
      <c r="RLR7" s="686"/>
      <c r="RLS7" s="686"/>
      <c r="RLT7" s="686"/>
      <c r="RLU7" s="686"/>
      <c r="RLV7" s="686"/>
      <c r="RLW7" s="686"/>
      <c r="RLX7" s="686"/>
      <c r="RLY7" s="686"/>
      <c r="RLZ7" s="686"/>
      <c r="RMA7" s="686"/>
      <c r="RMB7" s="686"/>
      <c r="RMC7" s="686"/>
      <c r="RMD7" s="686"/>
      <c r="RME7" s="686"/>
      <c r="RMF7" s="686"/>
      <c r="RMG7" s="686"/>
      <c r="RMH7" s="686"/>
      <c r="RMI7" s="686"/>
      <c r="RMJ7" s="686"/>
      <c r="RMK7" s="686"/>
      <c r="RML7" s="686"/>
      <c r="RMM7" s="686"/>
      <c r="RMN7" s="686"/>
      <c r="RMO7" s="686"/>
      <c r="RMP7" s="686"/>
      <c r="RMQ7" s="686"/>
      <c r="RMR7" s="686"/>
      <c r="RMS7" s="686"/>
      <c r="RMT7" s="686"/>
      <c r="RMU7" s="686"/>
      <c r="RMV7" s="686"/>
      <c r="RMW7" s="686"/>
      <c r="RMX7" s="686"/>
      <c r="RMY7" s="686"/>
      <c r="RMZ7" s="686"/>
      <c r="RNA7" s="686"/>
      <c r="RNB7" s="686"/>
      <c r="RNC7" s="686"/>
      <c r="RND7" s="686"/>
      <c r="RNE7" s="686"/>
      <c r="RNF7" s="686"/>
      <c r="RNG7" s="686"/>
      <c r="RNH7" s="686"/>
      <c r="RNI7" s="686"/>
      <c r="RNJ7" s="686"/>
      <c r="RNK7" s="686"/>
      <c r="RNL7" s="686"/>
      <c r="RNM7" s="686"/>
      <c r="RNN7" s="686"/>
      <c r="RNO7" s="686"/>
      <c r="RNP7" s="686"/>
      <c r="RNQ7" s="686"/>
      <c r="RNR7" s="686"/>
      <c r="RNS7" s="686"/>
      <c r="RNT7" s="686"/>
      <c r="RNU7" s="686"/>
      <c r="RNV7" s="686"/>
      <c r="RNW7" s="686"/>
      <c r="RNX7" s="686"/>
      <c r="RNY7" s="686"/>
      <c r="RNZ7" s="686"/>
      <c r="ROA7" s="686"/>
      <c r="ROB7" s="686"/>
      <c r="ROC7" s="686"/>
      <c r="ROD7" s="686"/>
      <c r="ROE7" s="686"/>
      <c r="ROF7" s="686"/>
      <c r="ROG7" s="686"/>
      <c r="ROH7" s="686"/>
      <c r="ROI7" s="686"/>
      <c r="ROJ7" s="686"/>
      <c r="ROK7" s="686"/>
      <c r="ROL7" s="686"/>
      <c r="ROM7" s="686"/>
      <c r="RON7" s="686"/>
      <c r="ROO7" s="686"/>
      <c r="ROP7" s="686"/>
      <c r="ROQ7" s="686"/>
      <c r="ROR7" s="686"/>
      <c r="ROS7" s="686"/>
      <c r="ROT7" s="686"/>
      <c r="ROU7" s="686"/>
      <c r="ROV7" s="686"/>
      <c r="ROW7" s="686"/>
      <c r="ROX7" s="686"/>
      <c r="ROY7" s="686"/>
      <c r="ROZ7" s="686"/>
      <c r="RPA7" s="686"/>
      <c r="RPB7" s="686"/>
      <c r="RPC7" s="686"/>
      <c r="RPD7" s="686"/>
      <c r="RPE7" s="686"/>
      <c r="RPF7" s="686"/>
      <c r="RPG7" s="686"/>
      <c r="RPH7" s="686"/>
      <c r="RPI7" s="686"/>
      <c r="RPJ7" s="686"/>
      <c r="RPK7" s="686"/>
      <c r="RPL7" s="686"/>
      <c r="RPM7" s="686"/>
      <c r="RPN7" s="686"/>
      <c r="RPO7" s="686"/>
      <c r="RPP7" s="686"/>
      <c r="RPQ7" s="686"/>
      <c r="RPR7" s="686"/>
      <c r="RPS7" s="686"/>
      <c r="RPT7" s="686"/>
      <c r="RPU7" s="686"/>
      <c r="RPV7" s="686"/>
      <c r="RPW7" s="686"/>
      <c r="RPX7" s="686"/>
      <c r="RPY7" s="686"/>
      <c r="RPZ7" s="686"/>
      <c r="RQA7" s="686"/>
      <c r="RQB7" s="686"/>
      <c r="RQC7" s="686"/>
      <c r="RQD7" s="686"/>
      <c r="RQE7" s="686"/>
      <c r="RQF7" s="686"/>
      <c r="RQG7" s="686"/>
      <c r="RQH7" s="686"/>
      <c r="RQI7" s="686"/>
      <c r="RQJ7" s="686"/>
      <c r="RQK7" s="686"/>
      <c r="RQL7" s="686"/>
      <c r="RQM7" s="686"/>
      <c r="RQN7" s="686"/>
      <c r="RQO7" s="686"/>
      <c r="RQP7" s="686"/>
      <c r="RQQ7" s="686"/>
      <c r="RQR7" s="686"/>
      <c r="RQS7" s="686"/>
      <c r="RQT7" s="686"/>
      <c r="RQU7" s="686"/>
      <c r="RQV7" s="686"/>
      <c r="RQW7" s="686"/>
      <c r="RQX7" s="686"/>
      <c r="RQY7" s="686"/>
      <c r="RQZ7" s="686"/>
      <c r="RRA7" s="686"/>
      <c r="RRB7" s="686"/>
      <c r="RRC7" s="686"/>
      <c r="RRD7" s="686"/>
      <c r="RRE7" s="686"/>
      <c r="RRF7" s="686"/>
      <c r="RRG7" s="686"/>
      <c r="RRH7" s="686"/>
      <c r="RRI7" s="686"/>
      <c r="RRJ7" s="686"/>
      <c r="RRK7" s="686"/>
      <c r="RRL7" s="686"/>
      <c r="RRM7" s="686"/>
      <c r="RRN7" s="686"/>
      <c r="RRO7" s="686"/>
      <c r="RRP7" s="686"/>
      <c r="RRQ7" s="686"/>
      <c r="RRR7" s="686"/>
      <c r="RRS7" s="686"/>
      <c r="RRT7" s="686"/>
      <c r="RRU7" s="686"/>
      <c r="RRV7" s="686"/>
      <c r="RRW7" s="686"/>
      <c r="RRX7" s="686"/>
      <c r="RRY7" s="686"/>
      <c r="RRZ7" s="686"/>
      <c r="RSA7" s="686"/>
      <c r="RSB7" s="686"/>
      <c r="RSC7" s="686"/>
      <c r="RSD7" s="686"/>
      <c r="RSE7" s="686"/>
      <c r="RSF7" s="686"/>
      <c r="RSG7" s="686"/>
      <c r="RSH7" s="686"/>
      <c r="RSI7" s="686"/>
      <c r="RSJ7" s="686"/>
      <c r="RSK7" s="686"/>
      <c r="RSL7" s="686"/>
      <c r="RSM7" s="686"/>
      <c r="RSN7" s="686"/>
      <c r="RSO7" s="686"/>
      <c r="RSP7" s="686"/>
      <c r="RSQ7" s="686"/>
      <c r="RSR7" s="686"/>
      <c r="RSS7" s="686"/>
      <c r="RST7" s="686"/>
      <c r="RSU7" s="686"/>
      <c r="RSV7" s="686"/>
      <c r="RSW7" s="686"/>
      <c r="RSX7" s="686"/>
      <c r="RSY7" s="686"/>
      <c r="RSZ7" s="686"/>
      <c r="RTA7" s="686"/>
      <c r="RTB7" s="686"/>
      <c r="RTC7" s="686"/>
      <c r="RTD7" s="686"/>
      <c r="RTE7" s="686"/>
      <c r="RTF7" s="686"/>
      <c r="RTG7" s="686"/>
      <c r="RTH7" s="686"/>
      <c r="RTI7" s="686"/>
      <c r="RTJ7" s="686"/>
      <c r="RTK7" s="686"/>
      <c r="RTL7" s="686"/>
      <c r="RTM7" s="686"/>
      <c r="RTN7" s="686"/>
      <c r="RTO7" s="686"/>
      <c r="RTP7" s="686"/>
      <c r="RTQ7" s="686"/>
      <c r="RTR7" s="686"/>
      <c r="RTS7" s="686"/>
      <c r="RTT7" s="686"/>
      <c r="RTU7" s="686"/>
      <c r="RTV7" s="686"/>
      <c r="RTW7" s="686"/>
      <c r="RTX7" s="686"/>
      <c r="RTY7" s="686"/>
      <c r="RTZ7" s="686"/>
      <c r="RUA7" s="686"/>
      <c r="RUB7" s="686"/>
      <c r="RUC7" s="686"/>
      <c r="RUD7" s="686"/>
      <c r="RUE7" s="686"/>
      <c r="RUF7" s="686"/>
      <c r="RUG7" s="686"/>
      <c r="RUH7" s="686"/>
      <c r="RUI7" s="686"/>
      <c r="RUJ7" s="686"/>
      <c r="RUK7" s="686"/>
      <c r="RUL7" s="686"/>
      <c r="RUM7" s="686"/>
      <c r="RUN7" s="686"/>
      <c r="RUO7" s="686"/>
      <c r="RUP7" s="686"/>
      <c r="RUQ7" s="686"/>
      <c r="RUR7" s="686"/>
      <c r="RUS7" s="686"/>
      <c r="RUT7" s="686"/>
      <c r="RUU7" s="686"/>
      <c r="RUV7" s="686"/>
      <c r="RUW7" s="686"/>
      <c r="RUX7" s="686"/>
      <c r="RUY7" s="686"/>
      <c r="RUZ7" s="686"/>
      <c r="RVA7" s="686"/>
      <c r="RVB7" s="686"/>
      <c r="RVC7" s="686"/>
      <c r="RVD7" s="686"/>
      <c r="RVE7" s="686"/>
      <c r="RVF7" s="686"/>
      <c r="RVG7" s="686"/>
      <c r="RVH7" s="686"/>
      <c r="RVI7" s="686"/>
      <c r="RVJ7" s="686"/>
      <c r="RVK7" s="686"/>
      <c r="RVL7" s="686"/>
      <c r="RVM7" s="686"/>
      <c r="RVN7" s="686"/>
      <c r="RVO7" s="686"/>
      <c r="RVP7" s="686"/>
      <c r="RVQ7" s="686"/>
      <c r="RVR7" s="686"/>
      <c r="RVS7" s="686"/>
      <c r="RVT7" s="686"/>
      <c r="RVU7" s="686"/>
      <c r="RVV7" s="686"/>
      <c r="RVW7" s="686"/>
      <c r="RVX7" s="686"/>
      <c r="RVY7" s="686"/>
      <c r="RVZ7" s="686"/>
      <c r="RWA7" s="686"/>
      <c r="RWB7" s="686"/>
      <c r="RWC7" s="686"/>
      <c r="RWD7" s="686"/>
      <c r="RWE7" s="686"/>
      <c r="RWF7" s="686"/>
      <c r="RWG7" s="686"/>
      <c r="RWH7" s="686"/>
      <c r="RWI7" s="686"/>
      <c r="RWJ7" s="686"/>
      <c r="RWK7" s="686"/>
      <c r="RWL7" s="686"/>
      <c r="RWM7" s="686"/>
      <c r="RWN7" s="686"/>
      <c r="RWO7" s="686"/>
      <c r="RWP7" s="686"/>
      <c r="RWQ7" s="686"/>
      <c r="RWR7" s="686"/>
      <c r="RWS7" s="686"/>
      <c r="RWT7" s="686"/>
      <c r="RWU7" s="686"/>
      <c r="RWV7" s="686"/>
      <c r="RWW7" s="686"/>
      <c r="RWX7" s="686"/>
      <c r="RWY7" s="686"/>
      <c r="RWZ7" s="686"/>
      <c r="RXA7" s="686"/>
      <c r="RXB7" s="686"/>
      <c r="RXC7" s="686"/>
      <c r="RXD7" s="686"/>
      <c r="RXE7" s="686"/>
      <c r="RXF7" s="686"/>
      <c r="RXG7" s="686"/>
      <c r="RXH7" s="686"/>
      <c r="RXI7" s="686"/>
      <c r="RXJ7" s="686"/>
      <c r="RXK7" s="686"/>
      <c r="RXL7" s="686"/>
      <c r="RXM7" s="686"/>
      <c r="RXN7" s="686"/>
      <c r="RXO7" s="686"/>
      <c r="RXP7" s="686"/>
      <c r="RXQ7" s="686"/>
      <c r="RXR7" s="686"/>
      <c r="RXS7" s="686"/>
      <c r="RXT7" s="686"/>
      <c r="RXU7" s="686"/>
      <c r="RXV7" s="686"/>
      <c r="RXW7" s="686"/>
      <c r="RXX7" s="686"/>
      <c r="RXY7" s="686"/>
      <c r="RXZ7" s="686"/>
      <c r="RYA7" s="686"/>
      <c r="RYB7" s="686"/>
      <c r="RYC7" s="686"/>
      <c r="RYD7" s="686"/>
      <c r="RYE7" s="686"/>
      <c r="RYF7" s="686"/>
      <c r="RYG7" s="686"/>
      <c r="RYH7" s="686"/>
      <c r="RYI7" s="686"/>
      <c r="RYJ7" s="686"/>
      <c r="RYK7" s="686"/>
      <c r="RYL7" s="686"/>
      <c r="RYM7" s="686"/>
      <c r="RYN7" s="686"/>
      <c r="RYO7" s="686"/>
      <c r="RYP7" s="686"/>
      <c r="RYQ7" s="686"/>
      <c r="RYR7" s="686"/>
      <c r="RYS7" s="686"/>
      <c r="RYT7" s="686"/>
      <c r="RYU7" s="686"/>
      <c r="RYV7" s="686"/>
      <c r="RYW7" s="686"/>
      <c r="RYX7" s="686"/>
      <c r="RYY7" s="686"/>
      <c r="RYZ7" s="686"/>
      <c r="RZA7" s="686"/>
      <c r="RZB7" s="686"/>
      <c r="RZC7" s="686"/>
      <c r="RZD7" s="686"/>
      <c r="RZE7" s="686"/>
      <c r="RZF7" s="686"/>
      <c r="RZG7" s="686"/>
      <c r="RZH7" s="686"/>
      <c r="RZI7" s="686"/>
      <c r="RZJ7" s="686"/>
      <c r="RZK7" s="686"/>
      <c r="RZL7" s="686"/>
      <c r="RZM7" s="686"/>
      <c r="RZN7" s="686"/>
      <c r="RZO7" s="686"/>
      <c r="RZP7" s="686"/>
      <c r="RZQ7" s="686"/>
      <c r="RZR7" s="686"/>
      <c r="RZS7" s="686"/>
      <c r="RZT7" s="686"/>
      <c r="RZU7" s="686"/>
      <c r="RZV7" s="686"/>
      <c r="RZW7" s="686"/>
      <c r="RZX7" s="686"/>
      <c r="RZY7" s="686"/>
      <c r="RZZ7" s="686"/>
      <c r="SAA7" s="686"/>
      <c r="SAB7" s="686"/>
      <c r="SAC7" s="686"/>
      <c r="SAD7" s="686"/>
      <c r="SAE7" s="686"/>
      <c r="SAF7" s="686"/>
      <c r="SAG7" s="686"/>
      <c r="SAH7" s="686"/>
      <c r="SAI7" s="686"/>
      <c r="SAJ7" s="686"/>
      <c r="SAK7" s="686"/>
      <c r="SAL7" s="686"/>
      <c r="SAM7" s="686"/>
      <c r="SAN7" s="686"/>
      <c r="SAO7" s="686"/>
      <c r="SAP7" s="686"/>
      <c r="SAQ7" s="686"/>
      <c r="SAR7" s="686"/>
      <c r="SAS7" s="686"/>
      <c r="SAT7" s="686"/>
      <c r="SAU7" s="686"/>
      <c r="SAV7" s="686"/>
      <c r="SAW7" s="686"/>
      <c r="SAX7" s="686"/>
      <c r="SAY7" s="686"/>
      <c r="SAZ7" s="686"/>
      <c r="SBA7" s="686"/>
      <c r="SBB7" s="686"/>
      <c r="SBC7" s="686"/>
      <c r="SBD7" s="686"/>
      <c r="SBE7" s="686"/>
      <c r="SBF7" s="686"/>
      <c r="SBG7" s="686"/>
      <c r="SBH7" s="686"/>
      <c r="SBI7" s="686"/>
      <c r="SBJ7" s="686"/>
      <c r="SBK7" s="686"/>
      <c r="SBL7" s="686"/>
      <c r="SBM7" s="686"/>
      <c r="SBN7" s="686"/>
      <c r="SBO7" s="686"/>
      <c r="SBP7" s="686"/>
      <c r="SBQ7" s="686"/>
      <c r="SBR7" s="686"/>
      <c r="SBS7" s="686"/>
      <c r="SBT7" s="686"/>
      <c r="SBU7" s="686"/>
      <c r="SBV7" s="686"/>
      <c r="SBW7" s="686"/>
      <c r="SBX7" s="686"/>
      <c r="SBY7" s="686"/>
      <c r="SBZ7" s="686"/>
      <c r="SCA7" s="686"/>
      <c r="SCB7" s="686"/>
      <c r="SCC7" s="686"/>
      <c r="SCD7" s="686"/>
      <c r="SCE7" s="686"/>
      <c r="SCF7" s="686"/>
      <c r="SCG7" s="686"/>
      <c r="SCH7" s="686"/>
      <c r="SCI7" s="686"/>
      <c r="SCJ7" s="686"/>
      <c r="SCK7" s="686"/>
      <c r="SCL7" s="686"/>
      <c r="SCM7" s="686"/>
      <c r="SCN7" s="686"/>
      <c r="SCO7" s="686"/>
      <c r="SCP7" s="686"/>
      <c r="SCQ7" s="686"/>
      <c r="SCR7" s="686"/>
      <c r="SCS7" s="686"/>
      <c r="SCT7" s="686"/>
      <c r="SCU7" s="686"/>
      <c r="SCV7" s="686"/>
      <c r="SCW7" s="686"/>
      <c r="SCX7" s="686"/>
      <c r="SCY7" s="686"/>
      <c r="SCZ7" s="686"/>
      <c r="SDA7" s="686"/>
      <c r="SDB7" s="686"/>
      <c r="SDC7" s="686"/>
      <c r="SDD7" s="686"/>
      <c r="SDE7" s="686"/>
      <c r="SDF7" s="686"/>
      <c r="SDG7" s="686"/>
      <c r="SDH7" s="686"/>
      <c r="SDI7" s="686"/>
      <c r="SDJ7" s="686"/>
      <c r="SDK7" s="686"/>
      <c r="SDL7" s="686"/>
      <c r="SDM7" s="686"/>
      <c r="SDN7" s="686"/>
      <c r="SDO7" s="686"/>
      <c r="SDP7" s="686"/>
      <c r="SDQ7" s="686"/>
      <c r="SDR7" s="686"/>
      <c r="SDS7" s="686"/>
      <c r="SDT7" s="686"/>
      <c r="SDU7" s="686"/>
      <c r="SDV7" s="686"/>
      <c r="SDW7" s="686"/>
      <c r="SDX7" s="686"/>
      <c r="SDY7" s="686"/>
      <c r="SDZ7" s="686"/>
      <c r="SEA7" s="686"/>
      <c r="SEB7" s="686"/>
      <c r="SEC7" s="686"/>
      <c r="SED7" s="686"/>
      <c r="SEE7" s="686"/>
      <c r="SEF7" s="686"/>
      <c r="SEG7" s="686"/>
      <c r="SEH7" s="686"/>
      <c r="SEI7" s="686"/>
      <c r="SEJ7" s="686"/>
      <c r="SEK7" s="686"/>
      <c r="SEL7" s="686"/>
      <c r="SEM7" s="686"/>
      <c r="SEN7" s="686"/>
      <c r="SEO7" s="686"/>
      <c r="SEP7" s="686"/>
      <c r="SEQ7" s="686"/>
      <c r="SER7" s="686"/>
      <c r="SES7" s="686"/>
      <c r="SET7" s="686"/>
      <c r="SEU7" s="686"/>
      <c r="SEV7" s="686"/>
      <c r="SEW7" s="686"/>
      <c r="SEX7" s="686"/>
      <c r="SEY7" s="686"/>
      <c r="SEZ7" s="686"/>
      <c r="SFA7" s="686"/>
      <c r="SFB7" s="686"/>
      <c r="SFC7" s="686"/>
      <c r="SFD7" s="686"/>
      <c r="SFE7" s="686"/>
      <c r="SFF7" s="686"/>
      <c r="SFG7" s="686"/>
      <c r="SFH7" s="686"/>
      <c r="SFI7" s="686"/>
      <c r="SFJ7" s="686"/>
      <c r="SFK7" s="686"/>
      <c r="SFL7" s="686"/>
      <c r="SFM7" s="686"/>
      <c r="SFN7" s="686"/>
      <c r="SFO7" s="686"/>
      <c r="SFP7" s="686"/>
      <c r="SFQ7" s="686"/>
      <c r="SFR7" s="686"/>
      <c r="SFS7" s="686"/>
      <c r="SFT7" s="686"/>
      <c r="SFU7" s="686"/>
      <c r="SFV7" s="686"/>
      <c r="SFW7" s="686"/>
      <c r="SFX7" s="686"/>
      <c r="SFY7" s="686"/>
      <c r="SFZ7" s="686"/>
      <c r="SGA7" s="686"/>
      <c r="SGB7" s="686"/>
      <c r="SGC7" s="686"/>
      <c r="SGD7" s="686"/>
      <c r="SGE7" s="686"/>
      <c r="SGF7" s="686"/>
      <c r="SGG7" s="686"/>
      <c r="SGH7" s="686"/>
      <c r="SGI7" s="686"/>
      <c r="SGJ7" s="686"/>
      <c r="SGK7" s="686"/>
      <c r="SGL7" s="686"/>
      <c r="SGM7" s="686"/>
      <c r="SGN7" s="686"/>
      <c r="SGO7" s="686"/>
      <c r="SGP7" s="686"/>
      <c r="SGQ7" s="686"/>
      <c r="SGR7" s="686"/>
      <c r="SGS7" s="686"/>
      <c r="SGT7" s="686"/>
      <c r="SGU7" s="686"/>
      <c r="SGV7" s="686"/>
      <c r="SGW7" s="686"/>
      <c r="SGX7" s="686"/>
      <c r="SGY7" s="686"/>
      <c r="SGZ7" s="686"/>
      <c r="SHA7" s="686"/>
      <c r="SHB7" s="686"/>
      <c r="SHC7" s="686"/>
      <c r="SHD7" s="686"/>
      <c r="SHE7" s="686"/>
      <c r="SHF7" s="686"/>
      <c r="SHG7" s="686"/>
      <c r="SHH7" s="686"/>
      <c r="SHI7" s="686"/>
      <c r="SHJ7" s="686"/>
      <c r="SHK7" s="686"/>
      <c r="SHL7" s="686"/>
      <c r="SHM7" s="686"/>
      <c r="SHN7" s="686"/>
      <c r="SHO7" s="686"/>
      <c r="SHP7" s="686"/>
      <c r="SHQ7" s="686"/>
      <c r="SHR7" s="686"/>
      <c r="SHS7" s="686"/>
      <c r="SHT7" s="686"/>
      <c r="SHU7" s="686"/>
      <c r="SHV7" s="686"/>
      <c r="SHW7" s="686"/>
      <c r="SHX7" s="686"/>
      <c r="SHY7" s="686"/>
      <c r="SHZ7" s="686"/>
      <c r="SIA7" s="686"/>
      <c r="SIB7" s="686"/>
      <c r="SIC7" s="686"/>
      <c r="SID7" s="686"/>
      <c r="SIE7" s="686"/>
      <c r="SIF7" s="686"/>
      <c r="SIG7" s="686"/>
      <c r="SIH7" s="686"/>
      <c r="SII7" s="686"/>
      <c r="SIJ7" s="686"/>
      <c r="SIK7" s="686"/>
      <c r="SIL7" s="686"/>
      <c r="SIM7" s="686"/>
      <c r="SIN7" s="686"/>
      <c r="SIO7" s="686"/>
      <c r="SIP7" s="686"/>
      <c r="SIQ7" s="686"/>
      <c r="SIR7" s="686"/>
      <c r="SIS7" s="686"/>
      <c r="SIT7" s="686"/>
      <c r="SIU7" s="686"/>
      <c r="SIV7" s="686"/>
      <c r="SIW7" s="686"/>
      <c r="SIX7" s="686"/>
      <c r="SIY7" s="686"/>
      <c r="SIZ7" s="686"/>
      <c r="SJA7" s="686"/>
      <c r="SJB7" s="686"/>
      <c r="SJC7" s="686"/>
      <c r="SJD7" s="686"/>
      <c r="SJE7" s="686"/>
      <c r="SJF7" s="686"/>
      <c r="SJG7" s="686"/>
      <c r="SJH7" s="686"/>
      <c r="SJI7" s="686"/>
      <c r="SJJ7" s="686"/>
      <c r="SJK7" s="686"/>
      <c r="SJL7" s="686"/>
      <c r="SJM7" s="686"/>
      <c r="SJN7" s="686"/>
      <c r="SJO7" s="686"/>
      <c r="SJP7" s="686"/>
      <c r="SJQ7" s="686"/>
      <c r="SJR7" s="686"/>
      <c r="SJS7" s="686"/>
      <c r="SJT7" s="686"/>
      <c r="SJU7" s="686"/>
      <c r="SJV7" s="686"/>
      <c r="SJW7" s="686"/>
      <c r="SJX7" s="686"/>
      <c r="SJY7" s="686"/>
      <c r="SJZ7" s="686"/>
      <c r="SKA7" s="686"/>
      <c r="SKB7" s="686"/>
      <c r="SKC7" s="686"/>
      <c r="SKD7" s="686"/>
      <c r="SKE7" s="686"/>
      <c r="SKF7" s="686"/>
      <c r="SKG7" s="686"/>
      <c r="SKH7" s="686"/>
      <c r="SKI7" s="686"/>
      <c r="SKJ7" s="686"/>
      <c r="SKK7" s="686"/>
      <c r="SKL7" s="686"/>
      <c r="SKM7" s="686"/>
      <c r="SKN7" s="686"/>
      <c r="SKO7" s="686"/>
      <c r="SKP7" s="686"/>
      <c r="SKQ7" s="686"/>
      <c r="SKR7" s="686"/>
      <c r="SKS7" s="686"/>
      <c r="SKT7" s="686"/>
      <c r="SKU7" s="686"/>
      <c r="SKV7" s="686"/>
      <c r="SKW7" s="686"/>
      <c r="SKX7" s="686"/>
      <c r="SKY7" s="686"/>
      <c r="SKZ7" s="686"/>
      <c r="SLA7" s="686"/>
      <c r="SLB7" s="686"/>
      <c r="SLC7" s="686"/>
      <c r="SLD7" s="686"/>
      <c r="SLE7" s="686"/>
      <c r="SLF7" s="686"/>
      <c r="SLG7" s="686"/>
      <c r="SLH7" s="686"/>
      <c r="SLI7" s="686"/>
      <c r="SLJ7" s="686"/>
      <c r="SLK7" s="686"/>
      <c r="SLL7" s="686"/>
      <c r="SLM7" s="686"/>
      <c r="SLN7" s="686"/>
      <c r="SLO7" s="686"/>
      <c r="SLP7" s="686"/>
      <c r="SLQ7" s="686"/>
      <c r="SLR7" s="686"/>
      <c r="SLS7" s="686"/>
      <c r="SLT7" s="686"/>
      <c r="SLU7" s="686"/>
      <c r="SLV7" s="686"/>
      <c r="SLW7" s="686"/>
      <c r="SLX7" s="686"/>
      <c r="SLY7" s="686"/>
      <c r="SLZ7" s="686"/>
      <c r="SMA7" s="686"/>
      <c r="SMB7" s="686"/>
      <c r="SMC7" s="686"/>
      <c r="SMD7" s="686"/>
      <c r="SME7" s="686"/>
      <c r="SMF7" s="686"/>
      <c r="SMG7" s="686"/>
      <c r="SMH7" s="686"/>
      <c r="SMI7" s="686"/>
      <c r="SMJ7" s="686"/>
      <c r="SMK7" s="686"/>
      <c r="SML7" s="686"/>
      <c r="SMM7" s="686"/>
      <c r="SMN7" s="686"/>
      <c r="SMO7" s="686"/>
      <c r="SMP7" s="686"/>
      <c r="SMQ7" s="686"/>
      <c r="SMR7" s="686"/>
      <c r="SMS7" s="686"/>
      <c r="SMT7" s="686"/>
      <c r="SMU7" s="686"/>
      <c r="SMV7" s="686"/>
      <c r="SMW7" s="686"/>
      <c r="SMX7" s="686"/>
      <c r="SMY7" s="686"/>
      <c r="SMZ7" s="686"/>
      <c r="SNA7" s="686"/>
      <c r="SNB7" s="686"/>
      <c r="SNC7" s="686"/>
      <c r="SND7" s="686"/>
      <c r="SNE7" s="686"/>
      <c r="SNF7" s="686"/>
      <c r="SNG7" s="686"/>
      <c r="SNH7" s="686"/>
      <c r="SNI7" s="686"/>
      <c r="SNJ7" s="686"/>
      <c r="SNK7" s="686"/>
      <c r="SNL7" s="686"/>
      <c r="SNM7" s="686"/>
      <c r="SNN7" s="686"/>
      <c r="SNO7" s="686"/>
      <c r="SNP7" s="686"/>
      <c r="SNQ7" s="686"/>
      <c r="SNR7" s="686"/>
      <c r="SNS7" s="686"/>
      <c r="SNT7" s="686"/>
      <c r="SNU7" s="686"/>
      <c r="SNV7" s="686"/>
      <c r="SNW7" s="686"/>
      <c r="SNX7" s="686"/>
      <c r="SNY7" s="686"/>
      <c r="SNZ7" s="686"/>
      <c r="SOA7" s="686"/>
      <c r="SOB7" s="686"/>
      <c r="SOC7" s="686"/>
      <c r="SOD7" s="686"/>
      <c r="SOE7" s="686"/>
      <c r="SOF7" s="686"/>
      <c r="SOG7" s="686"/>
      <c r="SOH7" s="686"/>
      <c r="SOI7" s="686"/>
      <c r="SOJ7" s="686"/>
      <c r="SOK7" s="686"/>
      <c r="SOL7" s="686"/>
      <c r="SOM7" s="686"/>
      <c r="SON7" s="686"/>
      <c r="SOO7" s="686"/>
      <c r="SOP7" s="686"/>
      <c r="SOQ7" s="686"/>
      <c r="SOR7" s="686"/>
      <c r="SOS7" s="686"/>
      <c r="SOT7" s="686"/>
      <c r="SOU7" s="686"/>
      <c r="SOV7" s="686"/>
      <c r="SOW7" s="686"/>
      <c r="SOX7" s="686"/>
      <c r="SOY7" s="686"/>
      <c r="SOZ7" s="686"/>
      <c r="SPA7" s="686"/>
      <c r="SPB7" s="686"/>
      <c r="SPC7" s="686"/>
      <c r="SPD7" s="686"/>
      <c r="SPE7" s="686"/>
      <c r="SPF7" s="686"/>
      <c r="SPG7" s="686"/>
      <c r="SPH7" s="686"/>
      <c r="SPI7" s="686"/>
      <c r="SPJ7" s="686"/>
      <c r="SPK7" s="686"/>
      <c r="SPL7" s="686"/>
      <c r="SPM7" s="686"/>
      <c r="SPN7" s="686"/>
      <c r="SPO7" s="686"/>
      <c r="SPP7" s="686"/>
      <c r="SPQ7" s="686"/>
      <c r="SPR7" s="686"/>
      <c r="SPS7" s="686"/>
      <c r="SPT7" s="686"/>
      <c r="SPU7" s="686"/>
      <c r="SPV7" s="686"/>
      <c r="SPW7" s="686"/>
      <c r="SPX7" s="686"/>
      <c r="SPY7" s="686"/>
      <c r="SPZ7" s="686"/>
      <c r="SQA7" s="686"/>
      <c r="SQB7" s="686"/>
      <c r="SQC7" s="686"/>
      <c r="SQD7" s="686"/>
      <c r="SQE7" s="686"/>
      <c r="SQF7" s="686"/>
      <c r="SQG7" s="686"/>
      <c r="SQH7" s="686"/>
      <c r="SQI7" s="686"/>
      <c r="SQJ7" s="686"/>
      <c r="SQK7" s="686"/>
      <c r="SQL7" s="686"/>
      <c r="SQM7" s="686"/>
      <c r="SQN7" s="686"/>
      <c r="SQO7" s="686"/>
      <c r="SQP7" s="686"/>
      <c r="SQQ7" s="686"/>
      <c r="SQR7" s="686"/>
      <c r="SQS7" s="686"/>
      <c r="SQT7" s="686"/>
      <c r="SQU7" s="686"/>
      <c r="SQV7" s="686"/>
      <c r="SQW7" s="686"/>
      <c r="SQX7" s="686"/>
      <c r="SQY7" s="686"/>
      <c r="SQZ7" s="686"/>
      <c r="SRA7" s="686"/>
      <c r="SRB7" s="686"/>
      <c r="SRC7" s="686"/>
      <c r="SRD7" s="686"/>
      <c r="SRE7" s="686"/>
      <c r="SRF7" s="686"/>
      <c r="SRG7" s="686"/>
      <c r="SRH7" s="686"/>
      <c r="SRI7" s="686"/>
      <c r="SRJ7" s="686"/>
      <c r="SRK7" s="686"/>
      <c r="SRL7" s="686"/>
      <c r="SRM7" s="686"/>
      <c r="SRN7" s="686"/>
      <c r="SRO7" s="686"/>
      <c r="SRP7" s="686"/>
      <c r="SRQ7" s="686"/>
      <c r="SRR7" s="686"/>
      <c r="SRS7" s="686"/>
      <c r="SRT7" s="686"/>
      <c r="SRU7" s="686"/>
      <c r="SRV7" s="686"/>
      <c r="SRW7" s="686"/>
      <c r="SRX7" s="686"/>
      <c r="SRY7" s="686"/>
      <c r="SRZ7" s="686"/>
      <c r="SSA7" s="686"/>
      <c r="SSB7" s="686"/>
      <c r="SSC7" s="686"/>
      <c r="SSD7" s="686"/>
      <c r="SSE7" s="686"/>
      <c r="SSF7" s="686"/>
      <c r="SSG7" s="686"/>
      <c r="SSH7" s="686"/>
      <c r="SSI7" s="686"/>
      <c r="SSJ7" s="686"/>
      <c r="SSK7" s="686"/>
      <c r="SSL7" s="686"/>
      <c r="SSM7" s="686"/>
      <c r="SSN7" s="686"/>
      <c r="SSO7" s="686"/>
      <c r="SSP7" s="686"/>
      <c r="SSQ7" s="686"/>
      <c r="SSR7" s="686"/>
      <c r="SSS7" s="686"/>
      <c r="SST7" s="686"/>
      <c r="SSU7" s="686"/>
      <c r="SSV7" s="686"/>
      <c r="SSW7" s="686"/>
      <c r="SSX7" s="686"/>
      <c r="SSY7" s="686"/>
      <c r="SSZ7" s="686"/>
      <c r="STA7" s="686"/>
      <c r="STB7" s="686"/>
      <c r="STC7" s="686"/>
      <c r="STD7" s="686"/>
      <c r="STE7" s="686"/>
      <c r="STF7" s="686"/>
      <c r="STG7" s="686"/>
      <c r="STH7" s="686"/>
      <c r="STI7" s="686"/>
      <c r="STJ7" s="686"/>
      <c r="STK7" s="686"/>
      <c r="STL7" s="686"/>
      <c r="STM7" s="686"/>
      <c r="STN7" s="686"/>
      <c r="STO7" s="686"/>
      <c r="STP7" s="686"/>
      <c r="STQ7" s="686"/>
      <c r="STR7" s="686"/>
      <c r="STS7" s="686"/>
      <c r="STT7" s="686"/>
      <c r="STU7" s="686"/>
      <c r="STV7" s="686"/>
      <c r="STW7" s="686"/>
      <c r="STX7" s="686"/>
      <c r="STY7" s="686"/>
      <c r="STZ7" s="686"/>
      <c r="SUA7" s="686"/>
      <c r="SUB7" s="686"/>
      <c r="SUC7" s="686"/>
      <c r="SUD7" s="686"/>
      <c r="SUE7" s="686"/>
      <c r="SUF7" s="686"/>
      <c r="SUG7" s="686"/>
      <c r="SUH7" s="686"/>
      <c r="SUI7" s="686"/>
      <c r="SUJ7" s="686"/>
      <c r="SUK7" s="686"/>
      <c r="SUL7" s="686"/>
      <c r="SUM7" s="686"/>
      <c r="SUN7" s="686"/>
      <c r="SUO7" s="686"/>
      <c r="SUP7" s="686"/>
      <c r="SUQ7" s="686"/>
      <c r="SUR7" s="686"/>
      <c r="SUS7" s="686"/>
      <c r="SUT7" s="686"/>
      <c r="SUU7" s="686"/>
      <c r="SUV7" s="686"/>
      <c r="SUW7" s="686"/>
      <c r="SUX7" s="686"/>
      <c r="SUY7" s="686"/>
      <c r="SUZ7" s="686"/>
      <c r="SVA7" s="686"/>
      <c r="SVB7" s="686"/>
      <c r="SVC7" s="686"/>
      <c r="SVD7" s="686"/>
      <c r="SVE7" s="686"/>
      <c r="SVF7" s="686"/>
      <c r="SVG7" s="686"/>
      <c r="SVH7" s="686"/>
      <c r="SVI7" s="686"/>
      <c r="SVJ7" s="686"/>
      <c r="SVK7" s="686"/>
      <c r="SVL7" s="686"/>
      <c r="SVM7" s="686"/>
      <c r="SVN7" s="686"/>
      <c r="SVO7" s="686"/>
      <c r="SVP7" s="686"/>
      <c r="SVQ7" s="686"/>
      <c r="SVR7" s="686"/>
      <c r="SVS7" s="686"/>
      <c r="SVT7" s="686"/>
      <c r="SVU7" s="686"/>
      <c r="SVV7" s="686"/>
      <c r="SVW7" s="686"/>
      <c r="SVX7" s="686"/>
      <c r="SVY7" s="686"/>
      <c r="SVZ7" s="686"/>
      <c r="SWA7" s="686"/>
      <c r="SWB7" s="686"/>
      <c r="SWC7" s="686"/>
      <c r="SWD7" s="686"/>
      <c r="SWE7" s="686"/>
      <c r="SWF7" s="686"/>
      <c r="SWG7" s="686"/>
      <c r="SWH7" s="686"/>
      <c r="SWI7" s="686"/>
      <c r="SWJ7" s="686"/>
      <c r="SWK7" s="686"/>
      <c r="SWL7" s="686"/>
      <c r="SWM7" s="686"/>
      <c r="SWN7" s="686"/>
      <c r="SWO7" s="686"/>
      <c r="SWP7" s="686"/>
      <c r="SWQ7" s="686"/>
      <c r="SWR7" s="686"/>
      <c r="SWS7" s="686"/>
      <c r="SWT7" s="686"/>
      <c r="SWU7" s="686"/>
      <c r="SWV7" s="686"/>
      <c r="SWW7" s="686"/>
      <c r="SWX7" s="686"/>
      <c r="SWY7" s="686"/>
      <c r="SWZ7" s="686"/>
      <c r="SXA7" s="686"/>
      <c r="SXB7" s="686"/>
      <c r="SXC7" s="686"/>
      <c r="SXD7" s="686"/>
      <c r="SXE7" s="686"/>
      <c r="SXF7" s="686"/>
      <c r="SXG7" s="686"/>
      <c r="SXH7" s="686"/>
      <c r="SXI7" s="686"/>
      <c r="SXJ7" s="686"/>
      <c r="SXK7" s="686"/>
      <c r="SXL7" s="686"/>
      <c r="SXM7" s="686"/>
      <c r="SXN7" s="686"/>
      <c r="SXO7" s="686"/>
      <c r="SXP7" s="686"/>
      <c r="SXQ7" s="686"/>
      <c r="SXR7" s="686"/>
      <c r="SXS7" s="686"/>
      <c r="SXT7" s="686"/>
      <c r="SXU7" s="686"/>
      <c r="SXV7" s="686"/>
      <c r="SXW7" s="686"/>
      <c r="SXX7" s="686"/>
      <c r="SXY7" s="686"/>
      <c r="SXZ7" s="686"/>
      <c r="SYA7" s="686"/>
      <c r="SYB7" s="686"/>
      <c r="SYC7" s="686"/>
      <c r="SYD7" s="686"/>
      <c r="SYE7" s="686"/>
      <c r="SYF7" s="686"/>
      <c r="SYG7" s="686"/>
      <c r="SYH7" s="686"/>
      <c r="SYI7" s="686"/>
      <c r="SYJ7" s="686"/>
      <c r="SYK7" s="686"/>
      <c r="SYL7" s="686"/>
      <c r="SYM7" s="686"/>
      <c r="SYN7" s="686"/>
      <c r="SYO7" s="686"/>
      <c r="SYP7" s="686"/>
      <c r="SYQ7" s="686"/>
      <c r="SYR7" s="686"/>
      <c r="SYS7" s="686"/>
      <c r="SYT7" s="686"/>
      <c r="SYU7" s="686"/>
      <c r="SYV7" s="686"/>
      <c r="SYW7" s="686"/>
      <c r="SYX7" s="686"/>
      <c r="SYY7" s="686"/>
      <c r="SYZ7" s="686"/>
      <c r="SZA7" s="686"/>
      <c r="SZB7" s="686"/>
      <c r="SZC7" s="686"/>
      <c r="SZD7" s="686"/>
      <c r="SZE7" s="686"/>
      <c r="SZF7" s="686"/>
      <c r="SZG7" s="686"/>
      <c r="SZH7" s="686"/>
      <c r="SZI7" s="686"/>
      <c r="SZJ7" s="686"/>
      <c r="SZK7" s="686"/>
      <c r="SZL7" s="686"/>
      <c r="SZM7" s="686"/>
      <c r="SZN7" s="686"/>
      <c r="SZO7" s="686"/>
      <c r="SZP7" s="686"/>
      <c r="SZQ7" s="686"/>
      <c r="SZR7" s="686"/>
      <c r="SZS7" s="686"/>
      <c r="SZT7" s="686"/>
      <c r="SZU7" s="686"/>
      <c r="SZV7" s="686"/>
      <c r="SZW7" s="686"/>
      <c r="SZX7" s="686"/>
      <c r="SZY7" s="686"/>
      <c r="SZZ7" s="686"/>
      <c r="TAA7" s="686"/>
      <c r="TAB7" s="686"/>
      <c r="TAC7" s="686"/>
      <c r="TAD7" s="686"/>
      <c r="TAE7" s="686"/>
      <c r="TAF7" s="686"/>
      <c r="TAG7" s="686"/>
      <c r="TAH7" s="686"/>
      <c r="TAI7" s="686"/>
      <c r="TAJ7" s="686"/>
      <c r="TAK7" s="686"/>
      <c r="TAL7" s="686"/>
      <c r="TAM7" s="686"/>
      <c r="TAN7" s="686"/>
      <c r="TAO7" s="686"/>
      <c r="TAP7" s="686"/>
      <c r="TAQ7" s="686"/>
      <c r="TAR7" s="686"/>
      <c r="TAS7" s="686"/>
      <c r="TAT7" s="686"/>
      <c r="TAU7" s="686"/>
      <c r="TAV7" s="686"/>
      <c r="TAW7" s="686"/>
      <c r="TAX7" s="686"/>
      <c r="TAY7" s="686"/>
      <c r="TAZ7" s="686"/>
      <c r="TBA7" s="686"/>
      <c r="TBB7" s="686"/>
      <c r="TBC7" s="686"/>
      <c r="TBD7" s="686"/>
      <c r="TBE7" s="686"/>
      <c r="TBF7" s="686"/>
      <c r="TBG7" s="686"/>
      <c r="TBH7" s="686"/>
      <c r="TBI7" s="686"/>
      <c r="TBJ7" s="686"/>
      <c r="TBK7" s="686"/>
      <c r="TBL7" s="686"/>
      <c r="TBM7" s="686"/>
      <c r="TBN7" s="686"/>
      <c r="TBO7" s="686"/>
      <c r="TBP7" s="686"/>
      <c r="TBQ7" s="686"/>
      <c r="TBR7" s="686"/>
      <c r="TBS7" s="686"/>
      <c r="TBT7" s="686"/>
      <c r="TBU7" s="686"/>
      <c r="TBV7" s="686"/>
      <c r="TBW7" s="686"/>
      <c r="TBX7" s="686"/>
      <c r="TBY7" s="686"/>
      <c r="TBZ7" s="686"/>
      <c r="TCA7" s="686"/>
      <c r="TCB7" s="686"/>
      <c r="TCC7" s="686"/>
      <c r="TCD7" s="686"/>
      <c r="TCE7" s="686"/>
      <c r="TCF7" s="686"/>
      <c r="TCG7" s="686"/>
      <c r="TCH7" s="686"/>
      <c r="TCI7" s="686"/>
      <c r="TCJ7" s="686"/>
      <c r="TCK7" s="686"/>
      <c r="TCL7" s="686"/>
      <c r="TCM7" s="686"/>
      <c r="TCN7" s="686"/>
      <c r="TCO7" s="686"/>
      <c r="TCP7" s="686"/>
      <c r="TCQ7" s="686"/>
      <c r="TCR7" s="686"/>
      <c r="TCS7" s="686"/>
      <c r="TCT7" s="686"/>
      <c r="TCU7" s="686"/>
      <c r="TCV7" s="686"/>
      <c r="TCW7" s="686"/>
      <c r="TCX7" s="686"/>
      <c r="TCY7" s="686"/>
      <c r="TCZ7" s="686"/>
      <c r="TDA7" s="686"/>
      <c r="TDB7" s="686"/>
      <c r="TDC7" s="686"/>
      <c r="TDD7" s="686"/>
      <c r="TDE7" s="686"/>
      <c r="TDF7" s="686"/>
      <c r="TDG7" s="686"/>
      <c r="TDH7" s="686"/>
      <c r="TDI7" s="686"/>
      <c r="TDJ7" s="686"/>
      <c r="TDK7" s="686"/>
      <c r="TDL7" s="686"/>
      <c r="TDM7" s="686"/>
      <c r="TDN7" s="686"/>
      <c r="TDO7" s="686"/>
      <c r="TDP7" s="686"/>
      <c r="TDQ7" s="686"/>
      <c r="TDR7" s="686"/>
      <c r="TDS7" s="686"/>
      <c r="TDT7" s="686"/>
      <c r="TDU7" s="686"/>
      <c r="TDV7" s="686"/>
      <c r="TDW7" s="686"/>
      <c r="TDX7" s="686"/>
      <c r="TDY7" s="686"/>
      <c r="TDZ7" s="686"/>
      <c r="TEA7" s="686"/>
      <c r="TEB7" s="686"/>
      <c r="TEC7" s="686"/>
      <c r="TED7" s="686"/>
      <c r="TEE7" s="686"/>
      <c r="TEF7" s="686"/>
      <c r="TEG7" s="686"/>
      <c r="TEH7" s="686"/>
      <c r="TEI7" s="686"/>
      <c r="TEJ7" s="686"/>
      <c r="TEK7" s="686"/>
      <c r="TEL7" s="686"/>
      <c r="TEM7" s="686"/>
      <c r="TEN7" s="686"/>
      <c r="TEO7" s="686"/>
      <c r="TEP7" s="686"/>
      <c r="TEQ7" s="686"/>
      <c r="TER7" s="686"/>
      <c r="TES7" s="686"/>
      <c r="TET7" s="686"/>
      <c r="TEU7" s="686"/>
      <c r="TEV7" s="686"/>
      <c r="TEW7" s="686"/>
      <c r="TEX7" s="686"/>
      <c r="TEY7" s="686"/>
      <c r="TEZ7" s="686"/>
      <c r="TFA7" s="686"/>
      <c r="TFB7" s="686"/>
      <c r="TFC7" s="686"/>
      <c r="TFD7" s="686"/>
      <c r="TFE7" s="686"/>
      <c r="TFF7" s="686"/>
      <c r="TFG7" s="686"/>
      <c r="TFH7" s="686"/>
      <c r="TFI7" s="686"/>
      <c r="TFJ7" s="686"/>
      <c r="TFK7" s="686"/>
      <c r="TFL7" s="686"/>
      <c r="TFM7" s="686"/>
      <c r="TFN7" s="686"/>
      <c r="TFO7" s="686"/>
      <c r="TFP7" s="686"/>
      <c r="TFQ7" s="686"/>
      <c r="TFR7" s="686"/>
      <c r="TFS7" s="686"/>
      <c r="TFT7" s="686"/>
      <c r="TFU7" s="686"/>
      <c r="TFV7" s="686"/>
      <c r="TFW7" s="686"/>
      <c r="TFX7" s="686"/>
      <c r="TFY7" s="686"/>
      <c r="TFZ7" s="686"/>
      <c r="TGA7" s="686"/>
      <c r="TGB7" s="686"/>
      <c r="TGC7" s="686"/>
      <c r="TGD7" s="686"/>
      <c r="TGE7" s="686"/>
      <c r="TGF7" s="686"/>
      <c r="TGG7" s="686"/>
      <c r="TGH7" s="686"/>
      <c r="TGI7" s="686"/>
      <c r="TGJ7" s="686"/>
      <c r="TGK7" s="686"/>
      <c r="TGL7" s="686"/>
      <c r="TGM7" s="686"/>
      <c r="TGN7" s="686"/>
      <c r="TGO7" s="686"/>
      <c r="TGP7" s="686"/>
      <c r="TGQ7" s="686"/>
      <c r="TGR7" s="686"/>
      <c r="TGS7" s="686"/>
      <c r="TGT7" s="686"/>
      <c r="TGU7" s="686"/>
      <c r="TGV7" s="686"/>
      <c r="TGW7" s="686"/>
      <c r="TGX7" s="686"/>
      <c r="TGY7" s="686"/>
      <c r="TGZ7" s="686"/>
      <c r="THA7" s="686"/>
      <c r="THB7" s="686"/>
      <c r="THC7" s="686"/>
      <c r="THD7" s="686"/>
      <c r="THE7" s="686"/>
      <c r="THF7" s="686"/>
      <c r="THG7" s="686"/>
      <c r="THH7" s="686"/>
      <c r="THI7" s="686"/>
      <c r="THJ7" s="686"/>
      <c r="THK7" s="686"/>
      <c r="THL7" s="686"/>
      <c r="THM7" s="686"/>
      <c r="THN7" s="686"/>
      <c r="THO7" s="686"/>
      <c r="THP7" s="686"/>
      <c r="THQ7" s="686"/>
      <c r="THR7" s="686"/>
      <c r="THS7" s="686"/>
      <c r="THT7" s="686"/>
      <c r="THU7" s="686"/>
      <c r="THV7" s="686"/>
      <c r="THW7" s="686"/>
      <c r="THX7" s="686"/>
      <c r="THY7" s="686"/>
      <c r="THZ7" s="686"/>
      <c r="TIA7" s="686"/>
      <c r="TIB7" s="686"/>
      <c r="TIC7" s="686"/>
      <c r="TID7" s="686"/>
      <c r="TIE7" s="686"/>
      <c r="TIF7" s="686"/>
      <c r="TIG7" s="686"/>
      <c r="TIH7" s="686"/>
      <c r="TII7" s="686"/>
      <c r="TIJ7" s="686"/>
      <c r="TIK7" s="686"/>
      <c r="TIL7" s="686"/>
      <c r="TIM7" s="686"/>
      <c r="TIN7" s="686"/>
      <c r="TIO7" s="686"/>
      <c r="TIP7" s="686"/>
      <c r="TIQ7" s="686"/>
      <c r="TIR7" s="686"/>
      <c r="TIS7" s="686"/>
      <c r="TIT7" s="686"/>
      <c r="TIU7" s="686"/>
      <c r="TIV7" s="686"/>
      <c r="TIW7" s="686"/>
      <c r="TIX7" s="686"/>
      <c r="TIY7" s="686"/>
      <c r="TIZ7" s="686"/>
      <c r="TJA7" s="686"/>
      <c r="TJB7" s="686"/>
      <c r="TJC7" s="686"/>
      <c r="TJD7" s="686"/>
      <c r="TJE7" s="686"/>
      <c r="TJF7" s="686"/>
      <c r="TJG7" s="686"/>
      <c r="TJH7" s="686"/>
      <c r="TJI7" s="686"/>
      <c r="TJJ7" s="686"/>
      <c r="TJK7" s="686"/>
      <c r="TJL7" s="686"/>
      <c r="TJM7" s="686"/>
      <c r="TJN7" s="686"/>
      <c r="TJO7" s="686"/>
      <c r="TJP7" s="686"/>
      <c r="TJQ7" s="686"/>
      <c r="TJR7" s="686"/>
      <c r="TJS7" s="686"/>
      <c r="TJT7" s="686"/>
      <c r="TJU7" s="686"/>
      <c r="TJV7" s="686"/>
      <c r="TJW7" s="686"/>
      <c r="TJX7" s="686"/>
      <c r="TJY7" s="686"/>
      <c r="TJZ7" s="686"/>
      <c r="TKA7" s="686"/>
      <c r="TKB7" s="686"/>
      <c r="TKC7" s="686"/>
      <c r="TKD7" s="686"/>
      <c r="TKE7" s="686"/>
      <c r="TKF7" s="686"/>
      <c r="TKG7" s="686"/>
      <c r="TKH7" s="686"/>
      <c r="TKI7" s="686"/>
      <c r="TKJ7" s="686"/>
      <c r="TKK7" s="686"/>
      <c r="TKL7" s="686"/>
      <c r="TKM7" s="686"/>
      <c r="TKN7" s="686"/>
      <c r="TKO7" s="686"/>
      <c r="TKP7" s="686"/>
      <c r="TKQ7" s="686"/>
      <c r="TKR7" s="686"/>
      <c r="TKS7" s="686"/>
      <c r="TKT7" s="686"/>
      <c r="TKU7" s="686"/>
      <c r="TKV7" s="686"/>
      <c r="TKW7" s="686"/>
      <c r="TKX7" s="686"/>
      <c r="TKY7" s="686"/>
      <c r="TKZ7" s="686"/>
      <c r="TLA7" s="686"/>
      <c r="TLB7" s="686"/>
      <c r="TLC7" s="686"/>
      <c r="TLD7" s="686"/>
      <c r="TLE7" s="686"/>
      <c r="TLF7" s="686"/>
      <c r="TLG7" s="686"/>
      <c r="TLH7" s="686"/>
      <c r="TLI7" s="686"/>
      <c r="TLJ7" s="686"/>
      <c r="TLK7" s="686"/>
      <c r="TLL7" s="686"/>
      <c r="TLM7" s="686"/>
      <c r="TLN7" s="686"/>
      <c r="TLO7" s="686"/>
      <c r="TLP7" s="686"/>
      <c r="TLQ7" s="686"/>
      <c r="TLR7" s="686"/>
      <c r="TLS7" s="686"/>
      <c r="TLT7" s="686"/>
      <c r="TLU7" s="686"/>
      <c r="TLV7" s="686"/>
      <c r="TLW7" s="686"/>
      <c r="TLX7" s="686"/>
      <c r="TLY7" s="686"/>
      <c r="TLZ7" s="686"/>
      <c r="TMA7" s="686"/>
      <c r="TMB7" s="686"/>
      <c r="TMC7" s="686"/>
      <c r="TMD7" s="686"/>
      <c r="TME7" s="686"/>
      <c r="TMF7" s="686"/>
      <c r="TMG7" s="686"/>
      <c r="TMH7" s="686"/>
      <c r="TMI7" s="686"/>
      <c r="TMJ7" s="686"/>
      <c r="TMK7" s="686"/>
      <c r="TML7" s="686"/>
      <c r="TMM7" s="686"/>
      <c r="TMN7" s="686"/>
      <c r="TMO7" s="686"/>
      <c r="TMP7" s="686"/>
      <c r="TMQ7" s="686"/>
      <c r="TMR7" s="686"/>
      <c r="TMS7" s="686"/>
      <c r="TMT7" s="686"/>
      <c r="TMU7" s="686"/>
      <c r="TMV7" s="686"/>
      <c r="TMW7" s="686"/>
      <c r="TMX7" s="686"/>
      <c r="TMY7" s="686"/>
      <c r="TMZ7" s="686"/>
      <c r="TNA7" s="686"/>
      <c r="TNB7" s="686"/>
      <c r="TNC7" s="686"/>
      <c r="TND7" s="686"/>
      <c r="TNE7" s="686"/>
      <c r="TNF7" s="686"/>
      <c r="TNG7" s="686"/>
      <c r="TNH7" s="686"/>
      <c r="TNI7" s="686"/>
      <c r="TNJ7" s="686"/>
      <c r="TNK7" s="686"/>
      <c r="TNL7" s="686"/>
      <c r="TNM7" s="686"/>
      <c r="TNN7" s="686"/>
      <c r="TNO7" s="686"/>
      <c r="TNP7" s="686"/>
      <c r="TNQ7" s="686"/>
      <c r="TNR7" s="686"/>
      <c r="TNS7" s="686"/>
      <c r="TNT7" s="686"/>
      <c r="TNU7" s="686"/>
      <c r="TNV7" s="686"/>
      <c r="TNW7" s="686"/>
      <c r="TNX7" s="686"/>
      <c r="TNY7" s="686"/>
      <c r="TNZ7" s="686"/>
      <c r="TOA7" s="686"/>
      <c r="TOB7" s="686"/>
      <c r="TOC7" s="686"/>
      <c r="TOD7" s="686"/>
      <c r="TOE7" s="686"/>
      <c r="TOF7" s="686"/>
      <c r="TOG7" s="686"/>
      <c r="TOH7" s="686"/>
      <c r="TOI7" s="686"/>
      <c r="TOJ7" s="686"/>
      <c r="TOK7" s="686"/>
      <c r="TOL7" s="686"/>
      <c r="TOM7" s="686"/>
      <c r="TON7" s="686"/>
      <c r="TOO7" s="686"/>
      <c r="TOP7" s="686"/>
      <c r="TOQ7" s="686"/>
      <c r="TOR7" s="686"/>
      <c r="TOS7" s="686"/>
      <c r="TOT7" s="686"/>
      <c r="TOU7" s="686"/>
      <c r="TOV7" s="686"/>
      <c r="TOW7" s="686"/>
      <c r="TOX7" s="686"/>
      <c r="TOY7" s="686"/>
      <c r="TOZ7" s="686"/>
      <c r="TPA7" s="686"/>
      <c r="TPB7" s="686"/>
      <c r="TPC7" s="686"/>
      <c r="TPD7" s="686"/>
      <c r="TPE7" s="686"/>
      <c r="TPF7" s="686"/>
      <c r="TPG7" s="686"/>
      <c r="TPH7" s="686"/>
      <c r="TPI7" s="686"/>
      <c r="TPJ7" s="686"/>
      <c r="TPK7" s="686"/>
      <c r="TPL7" s="686"/>
      <c r="TPM7" s="686"/>
      <c r="TPN7" s="686"/>
      <c r="TPO7" s="686"/>
      <c r="TPP7" s="686"/>
      <c r="TPQ7" s="686"/>
      <c r="TPR7" s="686"/>
      <c r="TPS7" s="686"/>
      <c r="TPT7" s="686"/>
      <c r="TPU7" s="686"/>
      <c r="TPV7" s="686"/>
      <c r="TPW7" s="686"/>
      <c r="TPX7" s="686"/>
      <c r="TPY7" s="686"/>
      <c r="TPZ7" s="686"/>
      <c r="TQA7" s="686"/>
      <c r="TQB7" s="686"/>
      <c r="TQC7" s="686"/>
      <c r="TQD7" s="686"/>
      <c r="TQE7" s="686"/>
      <c r="TQF7" s="686"/>
      <c r="TQG7" s="686"/>
      <c r="TQH7" s="686"/>
      <c r="TQI7" s="686"/>
      <c r="TQJ7" s="686"/>
      <c r="TQK7" s="686"/>
      <c r="TQL7" s="686"/>
      <c r="TQM7" s="686"/>
      <c r="TQN7" s="686"/>
      <c r="TQO7" s="686"/>
      <c r="TQP7" s="686"/>
      <c r="TQQ7" s="686"/>
      <c r="TQR7" s="686"/>
      <c r="TQS7" s="686"/>
      <c r="TQT7" s="686"/>
      <c r="TQU7" s="686"/>
      <c r="TQV7" s="686"/>
      <c r="TQW7" s="686"/>
      <c r="TQX7" s="686"/>
      <c r="TQY7" s="686"/>
      <c r="TQZ7" s="686"/>
      <c r="TRA7" s="686"/>
      <c r="TRB7" s="686"/>
      <c r="TRC7" s="686"/>
      <c r="TRD7" s="686"/>
      <c r="TRE7" s="686"/>
      <c r="TRF7" s="686"/>
      <c r="TRG7" s="686"/>
      <c r="TRH7" s="686"/>
      <c r="TRI7" s="686"/>
      <c r="TRJ7" s="686"/>
      <c r="TRK7" s="686"/>
      <c r="TRL7" s="686"/>
      <c r="TRM7" s="686"/>
      <c r="TRN7" s="686"/>
      <c r="TRO7" s="686"/>
      <c r="TRP7" s="686"/>
      <c r="TRQ7" s="686"/>
      <c r="TRR7" s="686"/>
      <c r="TRS7" s="686"/>
      <c r="TRT7" s="686"/>
      <c r="TRU7" s="686"/>
      <c r="TRV7" s="686"/>
      <c r="TRW7" s="686"/>
      <c r="TRX7" s="686"/>
      <c r="TRY7" s="686"/>
      <c r="TRZ7" s="686"/>
      <c r="TSA7" s="686"/>
      <c r="TSB7" s="686"/>
      <c r="TSC7" s="686"/>
      <c r="TSD7" s="686"/>
      <c r="TSE7" s="686"/>
      <c r="TSF7" s="686"/>
      <c r="TSG7" s="686"/>
      <c r="TSH7" s="686"/>
      <c r="TSI7" s="686"/>
      <c r="TSJ7" s="686"/>
      <c r="TSK7" s="686"/>
      <c r="TSL7" s="686"/>
      <c r="TSM7" s="686"/>
      <c r="TSN7" s="686"/>
      <c r="TSO7" s="686"/>
      <c r="TSP7" s="686"/>
      <c r="TSQ7" s="686"/>
      <c r="TSR7" s="686"/>
      <c r="TSS7" s="686"/>
      <c r="TST7" s="686"/>
      <c r="TSU7" s="686"/>
      <c r="TSV7" s="686"/>
      <c r="TSW7" s="686"/>
      <c r="TSX7" s="686"/>
      <c r="TSY7" s="686"/>
      <c r="TSZ7" s="686"/>
      <c r="TTA7" s="686"/>
      <c r="TTB7" s="686"/>
      <c r="TTC7" s="686"/>
      <c r="TTD7" s="686"/>
      <c r="TTE7" s="686"/>
      <c r="TTF7" s="686"/>
      <c r="TTG7" s="686"/>
      <c r="TTH7" s="686"/>
      <c r="TTI7" s="686"/>
      <c r="TTJ7" s="686"/>
      <c r="TTK7" s="686"/>
      <c r="TTL7" s="686"/>
      <c r="TTM7" s="686"/>
      <c r="TTN7" s="686"/>
      <c r="TTO7" s="686"/>
      <c r="TTP7" s="686"/>
      <c r="TTQ7" s="686"/>
      <c r="TTR7" s="686"/>
      <c r="TTS7" s="686"/>
      <c r="TTT7" s="686"/>
      <c r="TTU7" s="686"/>
      <c r="TTV7" s="686"/>
      <c r="TTW7" s="686"/>
      <c r="TTX7" s="686"/>
      <c r="TTY7" s="686"/>
      <c r="TTZ7" s="686"/>
      <c r="TUA7" s="686"/>
      <c r="TUB7" s="686"/>
      <c r="TUC7" s="686"/>
      <c r="TUD7" s="686"/>
      <c r="TUE7" s="686"/>
      <c r="TUF7" s="686"/>
      <c r="TUG7" s="686"/>
      <c r="TUH7" s="686"/>
      <c r="TUI7" s="686"/>
      <c r="TUJ7" s="686"/>
      <c r="TUK7" s="686"/>
      <c r="TUL7" s="686"/>
      <c r="TUM7" s="686"/>
      <c r="TUN7" s="686"/>
      <c r="TUO7" s="686"/>
      <c r="TUP7" s="686"/>
      <c r="TUQ7" s="686"/>
      <c r="TUR7" s="686"/>
      <c r="TUS7" s="686"/>
      <c r="TUT7" s="686"/>
      <c r="TUU7" s="686"/>
      <c r="TUV7" s="686"/>
      <c r="TUW7" s="686"/>
      <c r="TUX7" s="686"/>
      <c r="TUY7" s="686"/>
      <c r="TUZ7" s="686"/>
      <c r="TVA7" s="686"/>
      <c r="TVB7" s="686"/>
      <c r="TVC7" s="686"/>
      <c r="TVD7" s="686"/>
      <c r="TVE7" s="686"/>
      <c r="TVF7" s="686"/>
      <c r="TVG7" s="686"/>
      <c r="TVH7" s="686"/>
      <c r="TVI7" s="686"/>
      <c r="TVJ7" s="686"/>
      <c r="TVK7" s="686"/>
      <c r="TVL7" s="686"/>
      <c r="TVM7" s="686"/>
      <c r="TVN7" s="686"/>
      <c r="TVO7" s="686"/>
      <c r="TVP7" s="686"/>
      <c r="TVQ7" s="686"/>
      <c r="TVR7" s="686"/>
      <c r="TVS7" s="686"/>
      <c r="TVT7" s="686"/>
      <c r="TVU7" s="686"/>
      <c r="TVV7" s="686"/>
      <c r="TVW7" s="686"/>
      <c r="TVX7" s="686"/>
      <c r="TVY7" s="686"/>
      <c r="TVZ7" s="686"/>
      <c r="TWA7" s="686"/>
      <c r="TWB7" s="686"/>
      <c r="TWC7" s="686"/>
      <c r="TWD7" s="686"/>
      <c r="TWE7" s="686"/>
      <c r="TWF7" s="686"/>
      <c r="TWG7" s="686"/>
      <c r="TWH7" s="686"/>
      <c r="TWI7" s="686"/>
      <c r="TWJ7" s="686"/>
      <c r="TWK7" s="686"/>
      <c r="TWL7" s="686"/>
      <c r="TWM7" s="686"/>
      <c r="TWN7" s="686"/>
      <c r="TWO7" s="686"/>
      <c r="TWP7" s="686"/>
      <c r="TWQ7" s="686"/>
      <c r="TWR7" s="686"/>
      <c r="TWS7" s="686"/>
      <c r="TWT7" s="686"/>
      <c r="TWU7" s="686"/>
      <c r="TWV7" s="686"/>
      <c r="TWW7" s="686"/>
      <c r="TWX7" s="686"/>
      <c r="TWY7" s="686"/>
      <c r="TWZ7" s="686"/>
      <c r="TXA7" s="686"/>
      <c r="TXB7" s="686"/>
      <c r="TXC7" s="686"/>
      <c r="TXD7" s="686"/>
      <c r="TXE7" s="686"/>
      <c r="TXF7" s="686"/>
      <c r="TXG7" s="686"/>
      <c r="TXH7" s="686"/>
      <c r="TXI7" s="686"/>
      <c r="TXJ7" s="686"/>
      <c r="TXK7" s="686"/>
      <c r="TXL7" s="686"/>
      <c r="TXM7" s="686"/>
      <c r="TXN7" s="686"/>
      <c r="TXO7" s="686"/>
      <c r="TXP7" s="686"/>
      <c r="TXQ7" s="686"/>
      <c r="TXR7" s="686"/>
      <c r="TXS7" s="686"/>
      <c r="TXT7" s="686"/>
      <c r="TXU7" s="686"/>
      <c r="TXV7" s="686"/>
      <c r="TXW7" s="686"/>
      <c r="TXX7" s="686"/>
      <c r="TXY7" s="686"/>
      <c r="TXZ7" s="686"/>
      <c r="TYA7" s="686"/>
      <c r="TYB7" s="686"/>
      <c r="TYC7" s="686"/>
      <c r="TYD7" s="686"/>
      <c r="TYE7" s="686"/>
      <c r="TYF7" s="686"/>
      <c r="TYG7" s="686"/>
      <c r="TYH7" s="686"/>
      <c r="TYI7" s="686"/>
      <c r="TYJ7" s="686"/>
      <c r="TYK7" s="686"/>
      <c r="TYL7" s="686"/>
      <c r="TYM7" s="686"/>
      <c r="TYN7" s="686"/>
      <c r="TYO7" s="686"/>
      <c r="TYP7" s="686"/>
      <c r="TYQ7" s="686"/>
      <c r="TYR7" s="686"/>
      <c r="TYS7" s="686"/>
      <c r="TYT7" s="686"/>
      <c r="TYU7" s="686"/>
      <c r="TYV7" s="686"/>
      <c r="TYW7" s="686"/>
      <c r="TYX7" s="686"/>
      <c r="TYY7" s="686"/>
      <c r="TYZ7" s="686"/>
      <c r="TZA7" s="686"/>
      <c r="TZB7" s="686"/>
      <c r="TZC7" s="686"/>
      <c r="TZD7" s="686"/>
      <c r="TZE7" s="686"/>
      <c r="TZF7" s="686"/>
      <c r="TZG7" s="686"/>
      <c r="TZH7" s="686"/>
      <c r="TZI7" s="686"/>
      <c r="TZJ7" s="686"/>
      <c r="TZK7" s="686"/>
      <c r="TZL7" s="686"/>
      <c r="TZM7" s="686"/>
      <c r="TZN7" s="686"/>
      <c r="TZO7" s="686"/>
      <c r="TZP7" s="686"/>
      <c r="TZQ7" s="686"/>
      <c r="TZR7" s="686"/>
      <c r="TZS7" s="686"/>
      <c r="TZT7" s="686"/>
      <c r="TZU7" s="686"/>
      <c r="TZV7" s="686"/>
      <c r="TZW7" s="686"/>
      <c r="TZX7" s="686"/>
      <c r="TZY7" s="686"/>
      <c r="TZZ7" s="686"/>
      <c r="UAA7" s="686"/>
      <c r="UAB7" s="686"/>
      <c r="UAC7" s="686"/>
      <c r="UAD7" s="686"/>
      <c r="UAE7" s="686"/>
      <c r="UAF7" s="686"/>
      <c r="UAG7" s="686"/>
      <c r="UAH7" s="686"/>
      <c r="UAI7" s="686"/>
      <c r="UAJ7" s="686"/>
      <c r="UAK7" s="686"/>
      <c r="UAL7" s="686"/>
      <c r="UAM7" s="686"/>
      <c r="UAN7" s="686"/>
      <c r="UAO7" s="686"/>
      <c r="UAP7" s="686"/>
      <c r="UAQ7" s="686"/>
      <c r="UAR7" s="686"/>
      <c r="UAS7" s="686"/>
      <c r="UAT7" s="686"/>
      <c r="UAU7" s="686"/>
      <c r="UAV7" s="686"/>
      <c r="UAW7" s="686"/>
      <c r="UAX7" s="686"/>
      <c r="UAY7" s="686"/>
      <c r="UAZ7" s="686"/>
      <c r="UBA7" s="686"/>
      <c r="UBB7" s="686"/>
      <c r="UBC7" s="686"/>
      <c r="UBD7" s="686"/>
      <c r="UBE7" s="686"/>
      <c r="UBF7" s="686"/>
      <c r="UBG7" s="686"/>
      <c r="UBH7" s="686"/>
      <c r="UBI7" s="686"/>
      <c r="UBJ7" s="686"/>
      <c r="UBK7" s="686"/>
      <c r="UBL7" s="686"/>
      <c r="UBM7" s="686"/>
      <c r="UBN7" s="686"/>
      <c r="UBO7" s="686"/>
      <c r="UBP7" s="686"/>
      <c r="UBQ7" s="686"/>
      <c r="UBR7" s="686"/>
      <c r="UBS7" s="686"/>
      <c r="UBT7" s="686"/>
      <c r="UBU7" s="686"/>
      <c r="UBV7" s="686"/>
      <c r="UBW7" s="686"/>
      <c r="UBX7" s="686"/>
      <c r="UBY7" s="686"/>
      <c r="UBZ7" s="686"/>
      <c r="UCA7" s="686"/>
      <c r="UCB7" s="686"/>
      <c r="UCC7" s="686"/>
      <c r="UCD7" s="686"/>
      <c r="UCE7" s="686"/>
      <c r="UCF7" s="686"/>
      <c r="UCG7" s="686"/>
      <c r="UCH7" s="686"/>
      <c r="UCI7" s="686"/>
      <c r="UCJ7" s="686"/>
      <c r="UCK7" s="686"/>
      <c r="UCL7" s="686"/>
      <c r="UCM7" s="686"/>
      <c r="UCN7" s="686"/>
      <c r="UCO7" s="686"/>
      <c r="UCP7" s="686"/>
      <c r="UCQ7" s="686"/>
      <c r="UCR7" s="686"/>
      <c r="UCS7" s="686"/>
      <c r="UCT7" s="686"/>
      <c r="UCU7" s="686"/>
      <c r="UCV7" s="686"/>
      <c r="UCW7" s="686"/>
      <c r="UCX7" s="686"/>
      <c r="UCY7" s="686"/>
      <c r="UCZ7" s="686"/>
      <c r="UDA7" s="686"/>
      <c r="UDB7" s="686"/>
      <c r="UDC7" s="686"/>
      <c r="UDD7" s="686"/>
      <c r="UDE7" s="686"/>
      <c r="UDF7" s="686"/>
      <c r="UDG7" s="686"/>
      <c r="UDH7" s="686"/>
      <c r="UDI7" s="686"/>
      <c r="UDJ7" s="686"/>
      <c r="UDK7" s="686"/>
      <c r="UDL7" s="686"/>
      <c r="UDM7" s="686"/>
      <c r="UDN7" s="686"/>
      <c r="UDO7" s="686"/>
      <c r="UDP7" s="686"/>
      <c r="UDQ7" s="686"/>
      <c r="UDR7" s="686"/>
      <c r="UDS7" s="686"/>
      <c r="UDT7" s="686"/>
      <c r="UDU7" s="686"/>
      <c r="UDV7" s="686"/>
      <c r="UDW7" s="686"/>
      <c r="UDX7" s="686"/>
      <c r="UDY7" s="686"/>
      <c r="UDZ7" s="686"/>
      <c r="UEA7" s="686"/>
      <c r="UEB7" s="686"/>
      <c r="UEC7" s="686"/>
      <c r="UED7" s="686"/>
      <c r="UEE7" s="686"/>
      <c r="UEF7" s="686"/>
      <c r="UEG7" s="686"/>
      <c r="UEH7" s="686"/>
      <c r="UEI7" s="686"/>
      <c r="UEJ7" s="686"/>
      <c r="UEK7" s="686"/>
      <c r="UEL7" s="686"/>
      <c r="UEM7" s="686"/>
      <c r="UEN7" s="686"/>
      <c r="UEO7" s="686"/>
      <c r="UEP7" s="686"/>
      <c r="UEQ7" s="686"/>
      <c r="UER7" s="686"/>
      <c r="UES7" s="686"/>
      <c r="UET7" s="686"/>
      <c r="UEU7" s="686"/>
      <c r="UEV7" s="686"/>
      <c r="UEW7" s="686"/>
      <c r="UEX7" s="686"/>
      <c r="UEY7" s="686"/>
      <c r="UEZ7" s="686"/>
      <c r="UFA7" s="686"/>
      <c r="UFB7" s="686"/>
      <c r="UFC7" s="686"/>
      <c r="UFD7" s="686"/>
      <c r="UFE7" s="686"/>
      <c r="UFF7" s="686"/>
      <c r="UFG7" s="686"/>
      <c r="UFH7" s="686"/>
      <c r="UFI7" s="686"/>
      <c r="UFJ7" s="686"/>
      <c r="UFK7" s="686"/>
      <c r="UFL7" s="686"/>
      <c r="UFM7" s="686"/>
      <c r="UFN7" s="686"/>
      <c r="UFO7" s="686"/>
      <c r="UFP7" s="686"/>
      <c r="UFQ7" s="686"/>
      <c r="UFR7" s="686"/>
      <c r="UFS7" s="686"/>
      <c r="UFT7" s="686"/>
      <c r="UFU7" s="686"/>
      <c r="UFV7" s="686"/>
      <c r="UFW7" s="686"/>
      <c r="UFX7" s="686"/>
      <c r="UFY7" s="686"/>
      <c r="UFZ7" s="686"/>
      <c r="UGA7" s="686"/>
      <c r="UGB7" s="686"/>
      <c r="UGC7" s="686"/>
      <c r="UGD7" s="686"/>
      <c r="UGE7" s="686"/>
      <c r="UGF7" s="686"/>
      <c r="UGG7" s="686"/>
      <c r="UGH7" s="686"/>
      <c r="UGI7" s="686"/>
      <c r="UGJ7" s="686"/>
      <c r="UGK7" s="686"/>
      <c r="UGL7" s="686"/>
      <c r="UGM7" s="686"/>
      <c r="UGN7" s="686"/>
      <c r="UGO7" s="686"/>
      <c r="UGP7" s="686"/>
      <c r="UGQ7" s="686"/>
      <c r="UGR7" s="686"/>
      <c r="UGS7" s="686"/>
      <c r="UGT7" s="686"/>
      <c r="UGU7" s="686"/>
      <c r="UGV7" s="686"/>
      <c r="UGW7" s="686"/>
      <c r="UGX7" s="686"/>
      <c r="UGY7" s="686"/>
      <c r="UGZ7" s="686"/>
      <c r="UHA7" s="686"/>
      <c r="UHB7" s="686"/>
      <c r="UHC7" s="686"/>
      <c r="UHD7" s="686"/>
      <c r="UHE7" s="686"/>
      <c r="UHF7" s="686"/>
      <c r="UHG7" s="686"/>
      <c r="UHH7" s="686"/>
      <c r="UHI7" s="686"/>
      <c r="UHJ7" s="686"/>
      <c r="UHK7" s="686"/>
      <c r="UHL7" s="686"/>
      <c r="UHM7" s="686"/>
      <c r="UHN7" s="686"/>
      <c r="UHO7" s="686"/>
      <c r="UHP7" s="686"/>
      <c r="UHQ7" s="686"/>
      <c r="UHR7" s="686"/>
      <c r="UHS7" s="686"/>
      <c r="UHT7" s="686"/>
      <c r="UHU7" s="686"/>
      <c r="UHV7" s="686"/>
      <c r="UHW7" s="686"/>
      <c r="UHX7" s="686"/>
      <c r="UHY7" s="686"/>
      <c r="UHZ7" s="686"/>
      <c r="UIA7" s="686"/>
      <c r="UIB7" s="686"/>
      <c r="UIC7" s="686"/>
      <c r="UID7" s="686"/>
      <c r="UIE7" s="686"/>
      <c r="UIF7" s="686"/>
      <c r="UIG7" s="686"/>
      <c r="UIH7" s="686"/>
      <c r="UII7" s="686"/>
      <c r="UIJ7" s="686"/>
      <c r="UIK7" s="686"/>
      <c r="UIL7" s="686"/>
      <c r="UIM7" s="686"/>
      <c r="UIN7" s="686"/>
      <c r="UIO7" s="686"/>
      <c r="UIP7" s="686"/>
      <c r="UIQ7" s="686"/>
      <c r="UIR7" s="686"/>
      <c r="UIS7" s="686"/>
      <c r="UIT7" s="686"/>
      <c r="UIU7" s="686"/>
      <c r="UIV7" s="686"/>
      <c r="UIW7" s="686"/>
      <c r="UIX7" s="686"/>
      <c r="UIY7" s="686"/>
      <c r="UIZ7" s="686"/>
      <c r="UJA7" s="686"/>
      <c r="UJB7" s="686"/>
      <c r="UJC7" s="686"/>
      <c r="UJD7" s="686"/>
      <c r="UJE7" s="686"/>
      <c r="UJF7" s="686"/>
      <c r="UJG7" s="686"/>
      <c r="UJH7" s="686"/>
      <c r="UJI7" s="686"/>
      <c r="UJJ7" s="686"/>
      <c r="UJK7" s="686"/>
      <c r="UJL7" s="686"/>
      <c r="UJM7" s="686"/>
      <c r="UJN7" s="686"/>
      <c r="UJO7" s="686"/>
      <c r="UJP7" s="686"/>
      <c r="UJQ7" s="686"/>
      <c r="UJR7" s="686"/>
      <c r="UJS7" s="686"/>
      <c r="UJT7" s="686"/>
      <c r="UJU7" s="686"/>
      <c r="UJV7" s="686"/>
      <c r="UJW7" s="686"/>
      <c r="UJX7" s="686"/>
      <c r="UJY7" s="686"/>
      <c r="UJZ7" s="686"/>
      <c r="UKA7" s="686"/>
      <c r="UKB7" s="686"/>
      <c r="UKC7" s="686"/>
      <c r="UKD7" s="686"/>
      <c r="UKE7" s="686"/>
      <c r="UKF7" s="686"/>
      <c r="UKG7" s="686"/>
      <c r="UKH7" s="686"/>
      <c r="UKI7" s="686"/>
      <c r="UKJ7" s="686"/>
      <c r="UKK7" s="686"/>
      <c r="UKL7" s="686"/>
      <c r="UKM7" s="686"/>
      <c r="UKN7" s="686"/>
      <c r="UKO7" s="686"/>
      <c r="UKP7" s="686"/>
      <c r="UKQ7" s="686"/>
      <c r="UKR7" s="686"/>
      <c r="UKS7" s="686"/>
      <c r="UKT7" s="686"/>
      <c r="UKU7" s="686"/>
      <c r="UKV7" s="686"/>
      <c r="UKW7" s="686"/>
      <c r="UKX7" s="686"/>
      <c r="UKY7" s="686"/>
      <c r="UKZ7" s="686"/>
      <c r="ULA7" s="686"/>
      <c r="ULB7" s="686"/>
      <c r="ULC7" s="686"/>
      <c r="ULD7" s="686"/>
      <c r="ULE7" s="686"/>
      <c r="ULF7" s="686"/>
      <c r="ULG7" s="686"/>
      <c r="ULH7" s="686"/>
      <c r="ULI7" s="686"/>
      <c r="ULJ7" s="686"/>
      <c r="ULK7" s="686"/>
      <c r="ULL7" s="686"/>
      <c r="ULM7" s="686"/>
      <c r="ULN7" s="686"/>
      <c r="ULO7" s="686"/>
      <c r="ULP7" s="686"/>
      <c r="ULQ7" s="686"/>
      <c r="ULR7" s="686"/>
      <c r="ULS7" s="686"/>
      <c r="ULT7" s="686"/>
      <c r="ULU7" s="686"/>
      <c r="ULV7" s="686"/>
      <c r="ULW7" s="686"/>
      <c r="ULX7" s="686"/>
      <c r="ULY7" s="686"/>
      <c r="ULZ7" s="686"/>
      <c r="UMA7" s="686"/>
      <c r="UMB7" s="686"/>
      <c r="UMC7" s="686"/>
      <c r="UMD7" s="686"/>
      <c r="UME7" s="686"/>
      <c r="UMF7" s="686"/>
      <c r="UMG7" s="686"/>
      <c r="UMH7" s="686"/>
      <c r="UMI7" s="686"/>
      <c r="UMJ7" s="686"/>
      <c r="UMK7" s="686"/>
      <c r="UML7" s="686"/>
      <c r="UMM7" s="686"/>
      <c r="UMN7" s="686"/>
      <c r="UMO7" s="686"/>
      <c r="UMP7" s="686"/>
      <c r="UMQ7" s="686"/>
      <c r="UMR7" s="686"/>
      <c r="UMS7" s="686"/>
      <c r="UMT7" s="686"/>
      <c r="UMU7" s="686"/>
      <c r="UMV7" s="686"/>
      <c r="UMW7" s="686"/>
      <c r="UMX7" s="686"/>
      <c r="UMY7" s="686"/>
      <c r="UMZ7" s="686"/>
      <c r="UNA7" s="686"/>
      <c r="UNB7" s="686"/>
      <c r="UNC7" s="686"/>
      <c r="UND7" s="686"/>
      <c r="UNE7" s="686"/>
      <c r="UNF7" s="686"/>
      <c r="UNG7" s="686"/>
      <c r="UNH7" s="686"/>
      <c r="UNI7" s="686"/>
      <c r="UNJ7" s="686"/>
      <c r="UNK7" s="686"/>
      <c r="UNL7" s="686"/>
      <c r="UNM7" s="686"/>
      <c r="UNN7" s="686"/>
      <c r="UNO7" s="686"/>
      <c r="UNP7" s="686"/>
      <c r="UNQ7" s="686"/>
      <c r="UNR7" s="686"/>
      <c r="UNS7" s="686"/>
      <c r="UNT7" s="686"/>
      <c r="UNU7" s="686"/>
      <c r="UNV7" s="686"/>
      <c r="UNW7" s="686"/>
      <c r="UNX7" s="686"/>
      <c r="UNY7" s="686"/>
      <c r="UNZ7" s="686"/>
      <c r="UOA7" s="686"/>
      <c r="UOB7" s="686"/>
      <c r="UOC7" s="686"/>
      <c r="UOD7" s="686"/>
      <c r="UOE7" s="686"/>
      <c r="UOF7" s="686"/>
      <c r="UOG7" s="686"/>
      <c r="UOH7" s="686"/>
      <c r="UOI7" s="686"/>
      <c r="UOJ7" s="686"/>
      <c r="UOK7" s="686"/>
      <c r="UOL7" s="686"/>
      <c r="UOM7" s="686"/>
      <c r="UON7" s="686"/>
      <c r="UOO7" s="686"/>
      <c r="UOP7" s="686"/>
      <c r="UOQ7" s="686"/>
      <c r="UOR7" s="686"/>
      <c r="UOS7" s="686"/>
      <c r="UOT7" s="686"/>
      <c r="UOU7" s="686"/>
      <c r="UOV7" s="686"/>
      <c r="UOW7" s="686"/>
      <c r="UOX7" s="686"/>
      <c r="UOY7" s="686"/>
      <c r="UOZ7" s="686"/>
      <c r="UPA7" s="686"/>
      <c r="UPB7" s="686"/>
      <c r="UPC7" s="686"/>
      <c r="UPD7" s="686"/>
      <c r="UPE7" s="686"/>
      <c r="UPF7" s="686"/>
      <c r="UPG7" s="686"/>
      <c r="UPH7" s="686"/>
      <c r="UPI7" s="686"/>
      <c r="UPJ7" s="686"/>
      <c r="UPK7" s="686"/>
      <c r="UPL7" s="686"/>
      <c r="UPM7" s="686"/>
      <c r="UPN7" s="686"/>
      <c r="UPO7" s="686"/>
      <c r="UPP7" s="686"/>
      <c r="UPQ7" s="686"/>
      <c r="UPR7" s="686"/>
      <c r="UPS7" s="686"/>
      <c r="UPT7" s="686"/>
      <c r="UPU7" s="686"/>
      <c r="UPV7" s="686"/>
      <c r="UPW7" s="686"/>
      <c r="UPX7" s="686"/>
      <c r="UPY7" s="686"/>
      <c r="UPZ7" s="686"/>
      <c r="UQA7" s="686"/>
      <c r="UQB7" s="686"/>
      <c r="UQC7" s="686"/>
      <c r="UQD7" s="686"/>
      <c r="UQE7" s="686"/>
      <c r="UQF7" s="686"/>
      <c r="UQG7" s="686"/>
      <c r="UQH7" s="686"/>
      <c r="UQI7" s="686"/>
      <c r="UQJ7" s="686"/>
      <c r="UQK7" s="686"/>
      <c r="UQL7" s="686"/>
      <c r="UQM7" s="686"/>
      <c r="UQN7" s="686"/>
      <c r="UQO7" s="686"/>
      <c r="UQP7" s="686"/>
      <c r="UQQ7" s="686"/>
      <c r="UQR7" s="686"/>
      <c r="UQS7" s="686"/>
      <c r="UQT7" s="686"/>
      <c r="UQU7" s="686"/>
      <c r="UQV7" s="686"/>
      <c r="UQW7" s="686"/>
      <c r="UQX7" s="686"/>
      <c r="UQY7" s="686"/>
      <c r="UQZ7" s="686"/>
      <c r="URA7" s="686"/>
      <c r="URB7" s="686"/>
      <c r="URC7" s="686"/>
      <c r="URD7" s="686"/>
      <c r="URE7" s="686"/>
      <c r="URF7" s="686"/>
      <c r="URG7" s="686"/>
      <c r="URH7" s="686"/>
      <c r="URI7" s="686"/>
      <c r="URJ7" s="686"/>
      <c r="URK7" s="686"/>
      <c r="URL7" s="686"/>
      <c r="URM7" s="686"/>
      <c r="URN7" s="686"/>
      <c r="URO7" s="686"/>
      <c r="URP7" s="686"/>
      <c r="URQ7" s="686"/>
      <c r="URR7" s="686"/>
      <c r="URS7" s="686"/>
      <c r="URT7" s="686"/>
      <c r="URU7" s="686"/>
      <c r="URV7" s="686"/>
      <c r="URW7" s="686"/>
      <c r="URX7" s="686"/>
      <c r="URY7" s="686"/>
      <c r="URZ7" s="686"/>
      <c r="USA7" s="686"/>
      <c r="USB7" s="686"/>
      <c r="USC7" s="686"/>
      <c r="USD7" s="686"/>
      <c r="USE7" s="686"/>
      <c r="USF7" s="686"/>
      <c r="USG7" s="686"/>
      <c r="USH7" s="686"/>
      <c r="USI7" s="686"/>
      <c r="USJ7" s="686"/>
      <c r="USK7" s="686"/>
      <c r="USL7" s="686"/>
      <c r="USM7" s="686"/>
      <c r="USN7" s="686"/>
      <c r="USO7" s="686"/>
      <c r="USP7" s="686"/>
      <c r="USQ7" s="686"/>
      <c r="USR7" s="686"/>
      <c r="USS7" s="686"/>
      <c r="UST7" s="686"/>
      <c r="USU7" s="686"/>
      <c r="USV7" s="686"/>
      <c r="USW7" s="686"/>
      <c r="USX7" s="686"/>
      <c r="USY7" s="686"/>
      <c r="USZ7" s="686"/>
      <c r="UTA7" s="686"/>
      <c r="UTB7" s="686"/>
      <c r="UTC7" s="686"/>
      <c r="UTD7" s="686"/>
      <c r="UTE7" s="686"/>
      <c r="UTF7" s="686"/>
      <c r="UTG7" s="686"/>
      <c r="UTH7" s="686"/>
      <c r="UTI7" s="686"/>
      <c r="UTJ7" s="686"/>
      <c r="UTK7" s="686"/>
      <c r="UTL7" s="686"/>
      <c r="UTM7" s="686"/>
      <c r="UTN7" s="686"/>
      <c r="UTO7" s="686"/>
      <c r="UTP7" s="686"/>
      <c r="UTQ7" s="686"/>
      <c r="UTR7" s="686"/>
      <c r="UTS7" s="686"/>
      <c r="UTT7" s="686"/>
      <c r="UTU7" s="686"/>
      <c r="UTV7" s="686"/>
      <c r="UTW7" s="686"/>
      <c r="UTX7" s="686"/>
      <c r="UTY7" s="686"/>
      <c r="UTZ7" s="686"/>
      <c r="UUA7" s="686"/>
      <c r="UUB7" s="686"/>
      <c r="UUC7" s="686"/>
      <c r="UUD7" s="686"/>
      <c r="UUE7" s="686"/>
      <c r="UUF7" s="686"/>
      <c r="UUG7" s="686"/>
      <c r="UUH7" s="686"/>
      <c r="UUI7" s="686"/>
      <c r="UUJ7" s="686"/>
      <c r="UUK7" s="686"/>
      <c r="UUL7" s="686"/>
      <c r="UUM7" s="686"/>
      <c r="UUN7" s="686"/>
      <c r="UUO7" s="686"/>
      <c r="UUP7" s="686"/>
      <c r="UUQ7" s="686"/>
      <c r="UUR7" s="686"/>
      <c r="UUS7" s="686"/>
      <c r="UUT7" s="686"/>
      <c r="UUU7" s="686"/>
      <c r="UUV7" s="686"/>
      <c r="UUW7" s="686"/>
      <c r="UUX7" s="686"/>
      <c r="UUY7" s="686"/>
      <c r="UUZ7" s="686"/>
      <c r="UVA7" s="686"/>
      <c r="UVB7" s="686"/>
      <c r="UVC7" s="686"/>
      <c r="UVD7" s="686"/>
      <c r="UVE7" s="686"/>
      <c r="UVF7" s="686"/>
      <c r="UVG7" s="686"/>
      <c r="UVH7" s="686"/>
      <c r="UVI7" s="686"/>
      <c r="UVJ7" s="686"/>
      <c r="UVK7" s="686"/>
      <c r="UVL7" s="686"/>
      <c r="UVM7" s="686"/>
      <c r="UVN7" s="686"/>
      <c r="UVO7" s="686"/>
      <c r="UVP7" s="686"/>
      <c r="UVQ7" s="686"/>
      <c r="UVR7" s="686"/>
      <c r="UVS7" s="686"/>
      <c r="UVT7" s="686"/>
      <c r="UVU7" s="686"/>
      <c r="UVV7" s="686"/>
      <c r="UVW7" s="686"/>
      <c r="UVX7" s="686"/>
      <c r="UVY7" s="686"/>
      <c r="UVZ7" s="686"/>
      <c r="UWA7" s="686"/>
      <c r="UWB7" s="686"/>
      <c r="UWC7" s="686"/>
      <c r="UWD7" s="686"/>
      <c r="UWE7" s="686"/>
      <c r="UWF7" s="686"/>
      <c r="UWG7" s="686"/>
      <c r="UWH7" s="686"/>
      <c r="UWI7" s="686"/>
      <c r="UWJ7" s="686"/>
      <c r="UWK7" s="686"/>
      <c r="UWL7" s="686"/>
      <c r="UWM7" s="686"/>
      <c r="UWN7" s="686"/>
      <c r="UWO7" s="686"/>
      <c r="UWP7" s="686"/>
      <c r="UWQ7" s="686"/>
      <c r="UWR7" s="686"/>
      <c r="UWS7" s="686"/>
      <c r="UWT7" s="686"/>
      <c r="UWU7" s="686"/>
      <c r="UWV7" s="686"/>
      <c r="UWW7" s="686"/>
      <c r="UWX7" s="686"/>
      <c r="UWY7" s="686"/>
      <c r="UWZ7" s="686"/>
      <c r="UXA7" s="686"/>
      <c r="UXB7" s="686"/>
      <c r="UXC7" s="686"/>
      <c r="UXD7" s="686"/>
      <c r="UXE7" s="686"/>
      <c r="UXF7" s="686"/>
      <c r="UXG7" s="686"/>
      <c r="UXH7" s="686"/>
      <c r="UXI7" s="686"/>
      <c r="UXJ7" s="686"/>
      <c r="UXK7" s="686"/>
      <c r="UXL7" s="686"/>
      <c r="UXM7" s="686"/>
      <c r="UXN7" s="686"/>
      <c r="UXO7" s="686"/>
      <c r="UXP7" s="686"/>
      <c r="UXQ7" s="686"/>
      <c r="UXR7" s="686"/>
      <c r="UXS7" s="686"/>
      <c r="UXT7" s="686"/>
      <c r="UXU7" s="686"/>
      <c r="UXV7" s="686"/>
      <c r="UXW7" s="686"/>
      <c r="UXX7" s="686"/>
      <c r="UXY7" s="686"/>
      <c r="UXZ7" s="686"/>
      <c r="UYA7" s="686"/>
      <c r="UYB7" s="686"/>
      <c r="UYC7" s="686"/>
      <c r="UYD7" s="686"/>
      <c r="UYE7" s="686"/>
      <c r="UYF7" s="686"/>
      <c r="UYG7" s="686"/>
      <c r="UYH7" s="686"/>
      <c r="UYI7" s="686"/>
      <c r="UYJ7" s="686"/>
      <c r="UYK7" s="686"/>
      <c r="UYL7" s="686"/>
      <c r="UYM7" s="686"/>
      <c r="UYN7" s="686"/>
      <c r="UYO7" s="686"/>
      <c r="UYP7" s="686"/>
      <c r="UYQ7" s="686"/>
      <c r="UYR7" s="686"/>
      <c r="UYS7" s="686"/>
      <c r="UYT7" s="686"/>
      <c r="UYU7" s="686"/>
      <c r="UYV7" s="686"/>
      <c r="UYW7" s="686"/>
      <c r="UYX7" s="686"/>
      <c r="UYY7" s="686"/>
      <c r="UYZ7" s="686"/>
      <c r="UZA7" s="686"/>
      <c r="UZB7" s="686"/>
      <c r="UZC7" s="686"/>
      <c r="UZD7" s="686"/>
      <c r="UZE7" s="686"/>
      <c r="UZF7" s="686"/>
      <c r="UZG7" s="686"/>
      <c r="UZH7" s="686"/>
      <c r="UZI7" s="686"/>
      <c r="UZJ7" s="686"/>
      <c r="UZK7" s="686"/>
      <c r="UZL7" s="686"/>
      <c r="UZM7" s="686"/>
      <c r="UZN7" s="686"/>
      <c r="UZO7" s="686"/>
      <c r="UZP7" s="686"/>
      <c r="UZQ7" s="686"/>
      <c r="UZR7" s="686"/>
      <c r="UZS7" s="686"/>
      <c r="UZT7" s="686"/>
      <c r="UZU7" s="686"/>
      <c r="UZV7" s="686"/>
      <c r="UZW7" s="686"/>
      <c r="UZX7" s="686"/>
      <c r="UZY7" s="686"/>
      <c r="UZZ7" s="686"/>
      <c r="VAA7" s="686"/>
      <c r="VAB7" s="686"/>
      <c r="VAC7" s="686"/>
      <c r="VAD7" s="686"/>
      <c r="VAE7" s="686"/>
      <c r="VAF7" s="686"/>
      <c r="VAG7" s="686"/>
      <c r="VAH7" s="686"/>
      <c r="VAI7" s="686"/>
      <c r="VAJ7" s="686"/>
      <c r="VAK7" s="686"/>
      <c r="VAL7" s="686"/>
      <c r="VAM7" s="686"/>
      <c r="VAN7" s="686"/>
      <c r="VAO7" s="686"/>
      <c r="VAP7" s="686"/>
      <c r="VAQ7" s="686"/>
      <c r="VAR7" s="686"/>
      <c r="VAS7" s="686"/>
      <c r="VAT7" s="686"/>
      <c r="VAU7" s="686"/>
      <c r="VAV7" s="686"/>
      <c r="VAW7" s="686"/>
      <c r="VAX7" s="686"/>
      <c r="VAY7" s="686"/>
      <c r="VAZ7" s="686"/>
      <c r="VBA7" s="686"/>
      <c r="VBB7" s="686"/>
      <c r="VBC7" s="686"/>
      <c r="VBD7" s="686"/>
      <c r="VBE7" s="686"/>
      <c r="VBF7" s="686"/>
      <c r="VBG7" s="686"/>
      <c r="VBH7" s="686"/>
      <c r="VBI7" s="686"/>
      <c r="VBJ7" s="686"/>
      <c r="VBK7" s="686"/>
      <c r="VBL7" s="686"/>
      <c r="VBM7" s="686"/>
      <c r="VBN7" s="686"/>
      <c r="VBO7" s="686"/>
      <c r="VBP7" s="686"/>
      <c r="VBQ7" s="686"/>
      <c r="VBR7" s="686"/>
      <c r="VBS7" s="686"/>
      <c r="VBT7" s="686"/>
      <c r="VBU7" s="686"/>
      <c r="VBV7" s="686"/>
      <c r="VBW7" s="686"/>
      <c r="VBX7" s="686"/>
      <c r="VBY7" s="686"/>
      <c r="VBZ7" s="686"/>
      <c r="VCA7" s="686"/>
      <c r="VCB7" s="686"/>
      <c r="VCC7" s="686"/>
      <c r="VCD7" s="686"/>
      <c r="VCE7" s="686"/>
      <c r="VCF7" s="686"/>
      <c r="VCG7" s="686"/>
      <c r="VCH7" s="686"/>
      <c r="VCI7" s="686"/>
      <c r="VCJ7" s="686"/>
      <c r="VCK7" s="686"/>
      <c r="VCL7" s="686"/>
      <c r="VCM7" s="686"/>
      <c r="VCN7" s="686"/>
      <c r="VCO7" s="686"/>
      <c r="VCP7" s="686"/>
      <c r="VCQ7" s="686"/>
      <c r="VCR7" s="686"/>
      <c r="VCS7" s="686"/>
      <c r="VCT7" s="686"/>
      <c r="VCU7" s="686"/>
      <c r="VCV7" s="686"/>
      <c r="VCW7" s="686"/>
      <c r="VCX7" s="686"/>
      <c r="VCY7" s="686"/>
      <c r="VCZ7" s="686"/>
      <c r="VDA7" s="686"/>
      <c r="VDB7" s="686"/>
      <c r="VDC7" s="686"/>
      <c r="VDD7" s="686"/>
      <c r="VDE7" s="686"/>
      <c r="VDF7" s="686"/>
      <c r="VDG7" s="686"/>
      <c r="VDH7" s="686"/>
      <c r="VDI7" s="686"/>
      <c r="VDJ7" s="686"/>
      <c r="VDK7" s="686"/>
      <c r="VDL7" s="686"/>
      <c r="VDM7" s="686"/>
      <c r="VDN7" s="686"/>
      <c r="VDO7" s="686"/>
      <c r="VDP7" s="686"/>
      <c r="VDQ7" s="686"/>
      <c r="VDR7" s="686"/>
      <c r="VDS7" s="686"/>
      <c r="VDT7" s="686"/>
      <c r="VDU7" s="686"/>
      <c r="VDV7" s="686"/>
      <c r="VDW7" s="686"/>
      <c r="VDX7" s="686"/>
      <c r="VDY7" s="686"/>
      <c r="VDZ7" s="686"/>
      <c r="VEA7" s="686"/>
      <c r="VEB7" s="686"/>
      <c r="VEC7" s="686"/>
      <c r="VED7" s="686"/>
      <c r="VEE7" s="686"/>
      <c r="VEF7" s="686"/>
      <c r="VEG7" s="686"/>
      <c r="VEH7" s="686"/>
      <c r="VEI7" s="686"/>
      <c r="VEJ7" s="686"/>
      <c r="VEK7" s="686"/>
      <c r="VEL7" s="686"/>
      <c r="VEM7" s="686"/>
      <c r="VEN7" s="686"/>
      <c r="VEO7" s="686"/>
      <c r="VEP7" s="686"/>
      <c r="VEQ7" s="686"/>
      <c r="VER7" s="686"/>
      <c r="VES7" s="686"/>
      <c r="VET7" s="686"/>
      <c r="VEU7" s="686"/>
      <c r="VEV7" s="686"/>
      <c r="VEW7" s="686"/>
      <c r="VEX7" s="686"/>
      <c r="VEY7" s="686"/>
      <c r="VEZ7" s="686"/>
      <c r="VFA7" s="686"/>
      <c r="VFB7" s="686"/>
      <c r="VFC7" s="686"/>
      <c r="VFD7" s="686"/>
      <c r="VFE7" s="686"/>
      <c r="VFF7" s="686"/>
      <c r="VFG7" s="686"/>
      <c r="VFH7" s="686"/>
      <c r="VFI7" s="686"/>
      <c r="VFJ7" s="686"/>
      <c r="VFK7" s="686"/>
      <c r="VFL7" s="686"/>
      <c r="VFM7" s="686"/>
      <c r="VFN7" s="686"/>
      <c r="VFO7" s="686"/>
      <c r="VFP7" s="686"/>
      <c r="VFQ7" s="686"/>
      <c r="VFR7" s="686"/>
      <c r="VFS7" s="686"/>
      <c r="VFT7" s="686"/>
      <c r="VFU7" s="686"/>
      <c r="VFV7" s="686"/>
      <c r="VFW7" s="686"/>
      <c r="VFX7" s="686"/>
      <c r="VFY7" s="686"/>
      <c r="VFZ7" s="686"/>
      <c r="VGA7" s="686"/>
      <c r="VGB7" s="686"/>
      <c r="VGC7" s="686"/>
      <c r="VGD7" s="686"/>
      <c r="VGE7" s="686"/>
      <c r="VGF7" s="686"/>
      <c r="VGG7" s="686"/>
      <c r="VGH7" s="686"/>
      <c r="VGI7" s="686"/>
      <c r="VGJ7" s="686"/>
      <c r="VGK7" s="686"/>
      <c r="VGL7" s="686"/>
      <c r="VGM7" s="686"/>
      <c r="VGN7" s="686"/>
      <c r="VGO7" s="686"/>
      <c r="VGP7" s="686"/>
      <c r="VGQ7" s="686"/>
      <c r="VGR7" s="686"/>
      <c r="VGS7" s="686"/>
      <c r="VGT7" s="686"/>
      <c r="VGU7" s="686"/>
      <c r="VGV7" s="686"/>
      <c r="VGW7" s="686"/>
      <c r="VGX7" s="686"/>
      <c r="VGY7" s="686"/>
      <c r="VGZ7" s="686"/>
      <c r="VHA7" s="686"/>
      <c r="VHB7" s="686"/>
      <c r="VHC7" s="686"/>
      <c r="VHD7" s="686"/>
      <c r="VHE7" s="686"/>
      <c r="VHF7" s="686"/>
      <c r="VHG7" s="686"/>
      <c r="VHH7" s="686"/>
      <c r="VHI7" s="686"/>
      <c r="VHJ7" s="686"/>
      <c r="VHK7" s="686"/>
      <c r="VHL7" s="686"/>
      <c r="VHM7" s="686"/>
      <c r="VHN7" s="686"/>
      <c r="VHO7" s="686"/>
      <c r="VHP7" s="686"/>
      <c r="VHQ7" s="686"/>
      <c r="VHR7" s="686"/>
      <c r="VHS7" s="686"/>
      <c r="VHT7" s="686"/>
      <c r="VHU7" s="686"/>
      <c r="VHV7" s="686"/>
      <c r="VHW7" s="686"/>
      <c r="VHX7" s="686"/>
      <c r="VHY7" s="686"/>
      <c r="VHZ7" s="686"/>
      <c r="VIA7" s="686"/>
      <c r="VIB7" s="686"/>
      <c r="VIC7" s="686"/>
      <c r="VID7" s="686"/>
      <c r="VIE7" s="686"/>
      <c r="VIF7" s="686"/>
      <c r="VIG7" s="686"/>
      <c r="VIH7" s="686"/>
      <c r="VII7" s="686"/>
      <c r="VIJ7" s="686"/>
      <c r="VIK7" s="686"/>
      <c r="VIL7" s="686"/>
      <c r="VIM7" s="686"/>
      <c r="VIN7" s="686"/>
      <c r="VIO7" s="686"/>
      <c r="VIP7" s="686"/>
      <c r="VIQ7" s="686"/>
      <c r="VIR7" s="686"/>
      <c r="VIS7" s="686"/>
      <c r="VIT7" s="686"/>
      <c r="VIU7" s="686"/>
      <c r="VIV7" s="686"/>
      <c r="VIW7" s="686"/>
      <c r="VIX7" s="686"/>
      <c r="VIY7" s="686"/>
      <c r="VIZ7" s="686"/>
      <c r="VJA7" s="686"/>
      <c r="VJB7" s="686"/>
      <c r="VJC7" s="686"/>
      <c r="VJD7" s="686"/>
      <c r="VJE7" s="686"/>
      <c r="VJF7" s="686"/>
      <c r="VJG7" s="686"/>
      <c r="VJH7" s="686"/>
      <c r="VJI7" s="686"/>
      <c r="VJJ7" s="686"/>
      <c r="VJK7" s="686"/>
      <c r="VJL7" s="686"/>
      <c r="VJM7" s="686"/>
      <c r="VJN7" s="686"/>
      <c r="VJO7" s="686"/>
      <c r="VJP7" s="686"/>
      <c r="VJQ7" s="686"/>
      <c r="VJR7" s="686"/>
      <c r="VJS7" s="686"/>
      <c r="VJT7" s="686"/>
      <c r="VJU7" s="686"/>
      <c r="VJV7" s="686"/>
      <c r="VJW7" s="686"/>
      <c r="VJX7" s="686"/>
      <c r="VJY7" s="686"/>
      <c r="VJZ7" s="686"/>
      <c r="VKA7" s="686"/>
      <c r="VKB7" s="686"/>
      <c r="VKC7" s="686"/>
      <c r="VKD7" s="686"/>
      <c r="VKE7" s="686"/>
      <c r="VKF7" s="686"/>
      <c r="VKG7" s="686"/>
      <c r="VKH7" s="686"/>
      <c r="VKI7" s="686"/>
      <c r="VKJ7" s="686"/>
      <c r="VKK7" s="686"/>
      <c r="VKL7" s="686"/>
      <c r="VKM7" s="686"/>
      <c r="VKN7" s="686"/>
      <c r="VKO7" s="686"/>
      <c r="VKP7" s="686"/>
      <c r="VKQ7" s="686"/>
      <c r="VKR7" s="686"/>
      <c r="VKS7" s="686"/>
      <c r="VKT7" s="686"/>
      <c r="VKU7" s="686"/>
      <c r="VKV7" s="686"/>
      <c r="VKW7" s="686"/>
      <c r="VKX7" s="686"/>
      <c r="VKY7" s="686"/>
      <c r="VKZ7" s="686"/>
      <c r="VLA7" s="686"/>
      <c r="VLB7" s="686"/>
      <c r="VLC7" s="686"/>
      <c r="VLD7" s="686"/>
      <c r="VLE7" s="686"/>
      <c r="VLF7" s="686"/>
      <c r="VLG7" s="686"/>
      <c r="VLH7" s="686"/>
      <c r="VLI7" s="686"/>
      <c r="VLJ7" s="686"/>
      <c r="VLK7" s="686"/>
      <c r="VLL7" s="686"/>
      <c r="VLM7" s="686"/>
      <c r="VLN7" s="686"/>
      <c r="VLO7" s="686"/>
      <c r="VLP7" s="686"/>
      <c r="VLQ7" s="686"/>
      <c r="VLR7" s="686"/>
      <c r="VLS7" s="686"/>
      <c r="VLT7" s="686"/>
      <c r="VLU7" s="686"/>
      <c r="VLV7" s="686"/>
      <c r="VLW7" s="686"/>
      <c r="VLX7" s="686"/>
      <c r="VLY7" s="686"/>
      <c r="VLZ7" s="686"/>
      <c r="VMA7" s="686"/>
      <c r="VMB7" s="686"/>
      <c r="VMC7" s="686"/>
      <c r="VMD7" s="686"/>
      <c r="VME7" s="686"/>
      <c r="VMF7" s="686"/>
      <c r="VMG7" s="686"/>
      <c r="VMH7" s="686"/>
      <c r="VMI7" s="686"/>
      <c r="VMJ7" s="686"/>
      <c r="VMK7" s="686"/>
      <c r="VML7" s="686"/>
      <c r="VMM7" s="686"/>
      <c r="VMN7" s="686"/>
      <c r="VMO7" s="686"/>
      <c r="VMP7" s="686"/>
      <c r="VMQ7" s="686"/>
      <c r="VMR7" s="686"/>
      <c r="VMS7" s="686"/>
      <c r="VMT7" s="686"/>
      <c r="VMU7" s="686"/>
      <c r="VMV7" s="686"/>
      <c r="VMW7" s="686"/>
      <c r="VMX7" s="686"/>
      <c r="VMY7" s="686"/>
      <c r="VMZ7" s="686"/>
      <c r="VNA7" s="686"/>
      <c r="VNB7" s="686"/>
      <c r="VNC7" s="686"/>
      <c r="VND7" s="686"/>
      <c r="VNE7" s="686"/>
      <c r="VNF7" s="686"/>
      <c r="VNG7" s="686"/>
      <c r="VNH7" s="686"/>
      <c r="VNI7" s="686"/>
      <c r="VNJ7" s="686"/>
      <c r="VNK7" s="686"/>
      <c r="VNL7" s="686"/>
      <c r="VNM7" s="686"/>
      <c r="VNN7" s="686"/>
      <c r="VNO7" s="686"/>
      <c r="VNP7" s="686"/>
      <c r="VNQ7" s="686"/>
      <c r="VNR7" s="686"/>
      <c r="VNS7" s="686"/>
      <c r="VNT7" s="686"/>
      <c r="VNU7" s="686"/>
      <c r="VNV7" s="686"/>
      <c r="VNW7" s="686"/>
      <c r="VNX7" s="686"/>
      <c r="VNY7" s="686"/>
      <c r="VNZ7" s="686"/>
      <c r="VOA7" s="686"/>
      <c r="VOB7" s="686"/>
      <c r="VOC7" s="686"/>
      <c r="VOD7" s="686"/>
      <c r="VOE7" s="686"/>
      <c r="VOF7" s="686"/>
      <c r="VOG7" s="686"/>
      <c r="VOH7" s="686"/>
      <c r="VOI7" s="686"/>
      <c r="VOJ7" s="686"/>
      <c r="VOK7" s="686"/>
      <c r="VOL7" s="686"/>
      <c r="VOM7" s="686"/>
      <c r="VON7" s="686"/>
      <c r="VOO7" s="686"/>
      <c r="VOP7" s="686"/>
      <c r="VOQ7" s="686"/>
      <c r="VOR7" s="686"/>
      <c r="VOS7" s="686"/>
      <c r="VOT7" s="686"/>
      <c r="VOU7" s="686"/>
      <c r="VOV7" s="686"/>
      <c r="VOW7" s="686"/>
      <c r="VOX7" s="686"/>
      <c r="VOY7" s="686"/>
      <c r="VOZ7" s="686"/>
      <c r="VPA7" s="686"/>
      <c r="VPB7" s="686"/>
      <c r="VPC7" s="686"/>
      <c r="VPD7" s="686"/>
      <c r="VPE7" s="686"/>
      <c r="VPF7" s="686"/>
      <c r="VPG7" s="686"/>
      <c r="VPH7" s="686"/>
      <c r="VPI7" s="686"/>
      <c r="VPJ7" s="686"/>
      <c r="VPK7" s="686"/>
      <c r="VPL7" s="686"/>
      <c r="VPM7" s="686"/>
      <c r="VPN7" s="686"/>
      <c r="VPO7" s="686"/>
      <c r="VPP7" s="686"/>
      <c r="VPQ7" s="686"/>
      <c r="VPR7" s="686"/>
      <c r="VPS7" s="686"/>
      <c r="VPT7" s="686"/>
      <c r="VPU7" s="686"/>
      <c r="VPV7" s="686"/>
      <c r="VPW7" s="686"/>
      <c r="VPX7" s="686"/>
      <c r="VPY7" s="686"/>
      <c r="VPZ7" s="686"/>
      <c r="VQA7" s="686"/>
      <c r="VQB7" s="686"/>
      <c r="VQC7" s="686"/>
      <c r="VQD7" s="686"/>
      <c r="VQE7" s="686"/>
      <c r="VQF7" s="686"/>
      <c r="VQG7" s="686"/>
      <c r="VQH7" s="686"/>
      <c r="VQI7" s="686"/>
      <c r="VQJ7" s="686"/>
      <c r="VQK7" s="686"/>
      <c r="VQL7" s="686"/>
      <c r="VQM7" s="686"/>
      <c r="VQN7" s="686"/>
      <c r="VQO7" s="686"/>
      <c r="VQP7" s="686"/>
      <c r="VQQ7" s="686"/>
      <c r="VQR7" s="686"/>
      <c r="VQS7" s="686"/>
      <c r="VQT7" s="686"/>
      <c r="VQU7" s="686"/>
      <c r="VQV7" s="686"/>
      <c r="VQW7" s="686"/>
      <c r="VQX7" s="686"/>
      <c r="VQY7" s="686"/>
      <c r="VQZ7" s="686"/>
      <c r="VRA7" s="686"/>
      <c r="VRB7" s="686"/>
      <c r="VRC7" s="686"/>
      <c r="VRD7" s="686"/>
      <c r="VRE7" s="686"/>
      <c r="VRF7" s="686"/>
      <c r="VRG7" s="686"/>
      <c r="VRH7" s="686"/>
      <c r="VRI7" s="686"/>
      <c r="VRJ7" s="686"/>
      <c r="VRK7" s="686"/>
      <c r="VRL7" s="686"/>
      <c r="VRM7" s="686"/>
      <c r="VRN7" s="686"/>
      <c r="VRO7" s="686"/>
      <c r="VRP7" s="686"/>
      <c r="VRQ7" s="686"/>
      <c r="VRR7" s="686"/>
      <c r="VRS7" s="686"/>
      <c r="VRT7" s="686"/>
      <c r="VRU7" s="686"/>
      <c r="VRV7" s="686"/>
      <c r="VRW7" s="686"/>
      <c r="VRX7" s="686"/>
      <c r="VRY7" s="686"/>
      <c r="VRZ7" s="686"/>
      <c r="VSA7" s="686"/>
      <c r="VSB7" s="686"/>
      <c r="VSC7" s="686"/>
      <c r="VSD7" s="686"/>
      <c r="VSE7" s="686"/>
      <c r="VSF7" s="686"/>
      <c r="VSG7" s="686"/>
      <c r="VSH7" s="686"/>
      <c r="VSI7" s="686"/>
      <c r="VSJ7" s="686"/>
      <c r="VSK7" s="686"/>
      <c r="VSL7" s="686"/>
      <c r="VSM7" s="686"/>
      <c r="VSN7" s="686"/>
      <c r="VSO7" s="686"/>
      <c r="VSP7" s="686"/>
      <c r="VSQ7" s="686"/>
      <c r="VSR7" s="686"/>
      <c r="VSS7" s="686"/>
      <c r="VST7" s="686"/>
      <c r="VSU7" s="686"/>
      <c r="VSV7" s="686"/>
      <c r="VSW7" s="686"/>
      <c r="VSX7" s="686"/>
      <c r="VSY7" s="686"/>
      <c r="VSZ7" s="686"/>
      <c r="VTA7" s="686"/>
      <c r="VTB7" s="686"/>
      <c r="VTC7" s="686"/>
      <c r="VTD7" s="686"/>
      <c r="VTE7" s="686"/>
      <c r="VTF7" s="686"/>
      <c r="VTG7" s="686"/>
      <c r="VTH7" s="686"/>
      <c r="VTI7" s="686"/>
      <c r="VTJ7" s="686"/>
      <c r="VTK7" s="686"/>
      <c r="VTL7" s="686"/>
      <c r="VTM7" s="686"/>
      <c r="VTN7" s="686"/>
      <c r="VTO7" s="686"/>
      <c r="VTP7" s="686"/>
      <c r="VTQ7" s="686"/>
      <c r="VTR7" s="686"/>
      <c r="VTS7" s="686"/>
      <c r="VTT7" s="686"/>
      <c r="VTU7" s="686"/>
      <c r="VTV7" s="686"/>
      <c r="VTW7" s="686"/>
      <c r="VTX7" s="686"/>
      <c r="VTY7" s="686"/>
      <c r="VTZ7" s="686"/>
      <c r="VUA7" s="686"/>
      <c r="VUB7" s="686"/>
      <c r="VUC7" s="686"/>
      <c r="VUD7" s="686"/>
      <c r="VUE7" s="686"/>
      <c r="VUF7" s="686"/>
      <c r="VUG7" s="686"/>
      <c r="VUH7" s="686"/>
      <c r="VUI7" s="686"/>
      <c r="VUJ7" s="686"/>
      <c r="VUK7" s="686"/>
      <c r="VUL7" s="686"/>
      <c r="VUM7" s="686"/>
      <c r="VUN7" s="686"/>
      <c r="VUO7" s="686"/>
      <c r="VUP7" s="686"/>
      <c r="VUQ7" s="686"/>
      <c r="VUR7" s="686"/>
      <c r="VUS7" s="686"/>
      <c r="VUT7" s="686"/>
      <c r="VUU7" s="686"/>
      <c r="VUV7" s="686"/>
      <c r="VUW7" s="686"/>
      <c r="VUX7" s="686"/>
      <c r="VUY7" s="686"/>
      <c r="VUZ7" s="686"/>
      <c r="VVA7" s="686"/>
      <c r="VVB7" s="686"/>
      <c r="VVC7" s="686"/>
      <c r="VVD7" s="686"/>
      <c r="VVE7" s="686"/>
      <c r="VVF7" s="686"/>
      <c r="VVG7" s="686"/>
      <c r="VVH7" s="686"/>
      <c r="VVI7" s="686"/>
      <c r="VVJ7" s="686"/>
      <c r="VVK7" s="686"/>
      <c r="VVL7" s="686"/>
      <c r="VVM7" s="686"/>
      <c r="VVN7" s="686"/>
      <c r="VVO7" s="686"/>
      <c r="VVP7" s="686"/>
      <c r="VVQ7" s="686"/>
      <c r="VVR7" s="686"/>
      <c r="VVS7" s="686"/>
      <c r="VVT7" s="686"/>
      <c r="VVU7" s="686"/>
      <c r="VVV7" s="686"/>
      <c r="VVW7" s="686"/>
      <c r="VVX7" s="686"/>
      <c r="VVY7" s="686"/>
      <c r="VVZ7" s="686"/>
      <c r="VWA7" s="686"/>
      <c r="VWB7" s="686"/>
      <c r="VWC7" s="686"/>
      <c r="VWD7" s="686"/>
      <c r="VWE7" s="686"/>
      <c r="VWF7" s="686"/>
      <c r="VWG7" s="686"/>
      <c r="VWH7" s="686"/>
      <c r="VWI7" s="686"/>
      <c r="VWJ7" s="686"/>
      <c r="VWK7" s="686"/>
      <c r="VWL7" s="686"/>
      <c r="VWM7" s="686"/>
      <c r="VWN7" s="686"/>
      <c r="VWO7" s="686"/>
      <c r="VWP7" s="686"/>
      <c r="VWQ7" s="686"/>
      <c r="VWR7" s="686"/>
      <c r="VWS7" s="686"/>
      <c r="VWT7" s="686"/>
      <c r="VWU7" s="686"/>
      <c r="VWV7" s="686"/>
      <c r="VWW7" s="686"/>
      <c r="VWX7" s="686"/>
      <c r="VWY7" s="686"/>
      <c r="VWZ7" s="686"/>
      <c r="VXA7" s="686"/>
      <c r="VXB7" s="686"/>
      <c r="VXC7" s="686"/>
      <c r="VXD7" s="686"/>
      <c r="VXE7" s="686"/>
      <c r="VXF7" s="686"/>
      <c r="VXG7" s="686"/>
      <c r="VXH7" s="686"/>
      <c r="VXI7" s="686"/>
      <c r="VXJ7" s="686"/>
      <c r="VXK7" s="686"/>
      <c r="VXL7" s="686"/>
      <c r="VXM7" s="686"/>
      <c r="VXN7" s="686"/>
      <c r="VXO7" s="686"/>
      <c r="VXP7" s="686"/>
      <c r="VXQ7" s="686"/>
      <c r="VXR7" s="686"/>
      <c r="VXS7" s="686"/>
      <c r="VXT7" s="686"/>
      <c r="VXU7" s="686"/>
      <c r="VXV7" s="686"/>
      <c r="VXW7" s="686"/>
      <c r="VXX7" s="686"/>
      <c r="VXY7" s="686"/>
      <c r="VXZ7" s="686"/>
      <c r="VYA7" s="686"/>
      <c r="VYB7" s="686"/>
      <c r="VYC7" s="686"/>
      <c r="VYD7" s="686"/>
      <c r="VYE7" s="686"/>
      <c r="VYF7" s="686"/>
      <c r="VYG7" s="686"/>
      <c r="VYH7" s="686"/>
      <c r="VYI7" s="686"/>
      <c r="VYJ7" s="686"/>
      <c r="VYK7" s="686"/>
      <c r="VYL7" s="686"/>
      <c r="VYM7" s="686"/>
      <c r="VYN7" s="686"/>
      <c r="VYO7" s="686"/>
      <c r="VYP7" s="686"/>
      <c r="VYQ7" s="686"/>
      <c r="VYR7" s="686"/>
      <c r="VYS7" s="686"/>
      <c r="VYT7" s="686"/>
      <c r="VYU7" s="686"/>
      <c r="VYV7" s="686"/>
      <c r="VYW7" s="686"/>
      <c r="VYX7" s="686"/>
      <c r="VYY7" s="686"/>
      <c r="VYZ7" s="686"/>
      <c r="VZA7" s="686"/>
      <c r="VZB7" s="686"/>
      <c r="VZC7" s="686"/>
      <c r="VZD7" s="686"/>
      <c r="VZE7" s="686"/>
      <c r="VZF7" s="686"/>
      <c r="VZG7" s="686"/>
      <c r="VZH7" s="686"/>
      <c r="VZI7" s="686"/>
      <c r="VZJ7" s="686"/>
      <c r="VZK7" s="686"/>
      <c r="VZL7" s="686"/>
      <c r="VZM7" s="686"/>
      <c r="VZN7" s="686"/>
      <c r="VZO7" s="686"/>
      <c r="VZP7" s="686"/>
      <c r="VZQ7" s="686"/>
      <c r="VZR7" s="686"/>
      <c r="VZS7" s="686"/>
      <c r="VZT7" s="686"/>
      <c r="VZU7" s="686"/>
      <c r="VZV7" s="686"/>
      <c r="VZW7" s="686"/>
      <c r="VZX7" s="686"/>
      <c r="VZY7" s="686"/>
      <c r="VZZ7" s="686"/>
      <c r="WAA7" s="686"/>
      <c r="WAB7" s="686"/>
      <c r="WAC7" s="686"/>
      <c r="WAD7" s="686"/>
      <c r="WAE7" s="686"/>
      <c r="WAF7" s="686"/>
      <c r="WAG7" s="686"/>
      <c r="WAH7" s="686"/>
      <c r="WAI7" s="686"/>
      <c r="WAJ7" s="686"/>
      <c r="WAK7" s="686"/>
      <c r="WAL7" s="686"/>
      <c r="WAM7" s="686"/>
      <c r="WAN7" s="686"/>
      <c r="WAO7" s="686"/>
      <c r="WAP7" s="686"/>
      <c r="WAQ7" s="686"/>
      <c r="WAR7" s="686"/>
      <c r="WAS7" s="686"/>
      <c r="WAT7" s="686"/>
      <c r="WAU7" s="686"/>
      <c r="WAV7" s="686"/>
      <c r="WAW7" s="686"/>
      <c r="WAX7" s="686"/>
      <c r="WAY7" s="686"/>
      <c r="WAZ7" s="686"/>
      <c r="WBA7" s="686"/>
      <c r="WBB7" s="686"/>
      <c r="WBC7" s="686"/>
      <c r="WBD7" s="686"/>
      <c r="WBE7" s="686"/>
      <c r="WBF7" s="686"/>
      <c r="WBG7" s="686"/>
      <c r="WBH7" s="686"/>
      <c r="WBI7" s="686"/>
      <c r="WBJ7" s="686"/>
      <c r="WBK7" s="686"/>
      <c r="WBL7" s="686"/>
      <c r="WBM7" s="686"/>
      <c r="WBN7" s="686"/>
      <c r="WBO7" s="686"/>
      <c r="WBP7" s="686"/>
      <c r="WBQ7" s="686"/>
      <c r="WBR7" s="686"/>
      <c r="WBS7" s="686"/>
      <c r="WBT7" s="686"/>
      <c r="WBU7" s="686"/>
      <c r="WBV7" s="686"/>
      <c r="WBW7" s="686"/>
      <c r="WBX7" s="686"/>
      <c r="WBY7" s="686"/>
      <c r="WBZ7" s="686"/>
      <c r="WCA7" s="686"/>
      <c r="WCB7" s="686"/>
      <c r="WCC7" s="686"/>
      <c r="WCD7" s="686"/>
      <c r="WCE7" s="686"/>
      <c r="WCF7" s="686"/>
      <c r="WCG7" s="686"/>
      <c r="WCH7" s="686"/>
      <c r="WCI7" s="686"/>
      <c r="WCJ7" s="686"/>
      <c r="WCK7" s="686"/>
      <c r="WCL7" s="686"/>
      <c r="WCM7" s="686"/>
      <c r="WCN7" s="686"/>
      <c r="WCO7" s="686"/>
      <c r="WCP7" s="686"/>
      <c r="WCQ7" s="686"/>
      <c r="WCR7" s="686"/>
      <c r="WCS7" s="686"/>
      <c r="WCT7" s="686"/>
      <c r="WCU7" s="686"/>
      <c r="WCV7" s="686"/>
      <c r="WCW7" s="686"/>
      <c r="WCX7" s="686"/>
      <c r="WCY7" s="686"/>
      <c r="WCZ7" s="686"/>
      <c r="WDA7" s="686"/>
      <c r="WDB7" s="686"/>
      <c r="WDC7" s="686"/>
      <c r="WDD7" s="686"/>
      <c r="WDE7" s="686"/>
      <c r="WDF7" s="686"/>
      <c r="WDG7" s="686"/>
      <c r="WDH7" s="686"/>
      <c r="WDI7" s="686"/>
      <c r="WDJ7" s="686"/>
      <c r="WDK7" s="686"/>
      <c r="WDL7" s="686"/>
      <c r="WDM7" s="686"/>
      <c r="WDN7" s="686"/>
      <c r="WDO7" s="686"/>
      <c r="WDP7" s="686"/>
      <c r="WDQ7" s="686"/>
      <c r="WDR7" s="686"/>
      <c r="WDS7" s="686"/>
      <c r="WDT7" s="686"/>
      <c r="WDU7" s="686"/>
      <c r="WDV7" s="686"/>
      <c r="WDW7" s="686"/>
      <c r="WDX7" s="686"/>
      <c r="WDY7" s="686"/>
      <c r="WDZ7" s="686"/>
      <c r="WEA7" s="686"/>
      <c r="WEB7" s="686"/>
      <c r="WEC7" s="686"/>
      <c r="WED7" s="686"/>
      <c r="WEE7" s="686"/>
      <c r="WEF7" s="686"/>
      <c r="WEG7" s="686"/>
      <c r="WEH7" s="686"/>
      <c r="WEI7" s="686"/>
      <c r="WEJ7" s="686"/>
      <c r="WEK7" s="686"/>
      <c r="WEL7" s="686"/>
      <c r="WEM7" s="686"/>
      <c r="WEN7" s="686"/>
      <c r="WEO7" s="686"/>
      <c r="WEP7" s="686"/>
      <c r="WEQ7" s="686"/>
      <c r="WER7" s="686"/>
      <c r="WES7" s="686"/>
      <c r="WET7" s="686"/>
      <c r="WEU7" s="686"/>
      <c r="WEV7" s="686"/>
      <c r="WEW7" s="686"/>
      <c r="WEX7" s="686"/>
      <c r="WEY7" s="686"/>
      <c r="WEZ7" s="686"/>
      <c r="WFA7" s="686"/>
      <c r="WFB7" s="686"/>
      <c r="WFC7" s="686"/>
      <c r="WFD7" s="686"/>
      <c r="WFE7" s="686"/>
      <c r="WFF7" s="686"/>
      <c r="WFG7" s="686"/>
      <c r="WFH7" s="686"/>
      <c r="WFI7" s="686"/>
      <c r="WFJ7" s="686"/>
      <c r="WFK7" s="686"/>
      <c r="WFL7" s="686"/>
      <c r="WFM7" s="686"/>
      <c r="WFN7" s="686"/>
      <c r="WFO7" s="686"/>
      <c r="WFP7" s="686"/>
      <c r="WFQ7" s="686"/>
      <c r="WFR7" s="686"/>
      <c r="WFS7" s="686"/>
      <c r="WFT7" s="686"/>
      <c r="WFU7" s="686"/>
      <c r="WFV7" s="686"/>
      <c r="WFW7" s="686"/>
      <c r="WFX7" s="686"/>
      <c r="WFY7" s="686"/>
      <c r="WFZ7" s="686"/>
      <c r="WGA7" s="686"/>
      <c r="WGB7" s="686"/>
      <c r="WGC7" s="686"/>
      <c r="WGD7" s="686"/>
      <c r="WGE7" s="686"/>
      <c r="WGF7" s="686"/>
      <c r="WGG7" s="686"/>
      <c r="WGH7" s="686"/>
      <c r="WGI7" s="686"/>
      <c r="WGJ7" s="686"/>
      <c r="WGK7" s="686"/>
      <c r="WGL7" s="686"/>
      <c r="WGM7" s="686"/>
      <c r="WGN7" s="686"/>
      <c r="WGO7" s="686"/>
      <c r="WGP7" s="686"/>
      <c r="WGQ7" s="686"/>
      <c r="WGR7" s="686"/>
      <c r="WGS7" s="686"/>
      <c r="WGT7" s="686"/>
      <c r="WGU7" s="686"/>
      <c r="WGV7" s="686"/>
      <c r="WGW7" s="686"/>
      <c r="WGX7" s="686"/>
      <c r="WGY7" s="686"/>
      <c r="WGZ7" s="686"/>
      <c r="WHA7" s="686"/>
      <c r="WHB7" s="686"/>
      <c r="WHC7" s="686"/>
      <c r="WHD7" s="686"/>
      <c r="WHE7" s="686"/>
      <c r="WHF7" s="686"/>
      <c r="WHG7" s="686"/>
      <c r="WHH7" s="686"/>
      <c r="WHI7" s="686"/>
      <c r="WHJ7" s="686"/>
      <c r="WHK7" s="686"/>
      <c r="WHL7" s="686"/>
      <c r="WHM7" s="686"/>
      <c r="WHN7" s="686"/>
      <c r="WHO7" s="686"/>
      <c r="WHP7" s="686"/>
      <c r="WHQ7" s="686"/>
      <c r="WHR7" s="686"/>
      <c r="WHS7" s="686"/>
      <c r="WHT7" s="686"/>
      <c r="WHU7" s="686"/>
      <c r="WHV7" s="686"/>
      <c r="WHW7" s="686"/>
      <c r="WHX7" s="686"/>
      <c r="WHY7" s="686"/>
      <c r="WHZ7" s="686"/>
      <c r="WIA7" s="686"/>
      <c r="WIB7" s="686"/>
      <c r="WIC7" s="686"/>
      <c r="WID7" s="686"/>
      <c r="WIE7" s="686"/>
      <c r="WIF7" s="686"/>
      <c r="WIG7" s="686"/>
      <c r="WIH7" s="686"/>
      <c r="WII7" s="686"/>
      <c r="WIJ7" s="686"/>
      <c r="WIK7" s="686"/>
      <c r="WIL7" s="686"/>
      <c r="WIM7" s="686"/>
      <c r="WIN7" s="686"/>
      <c r="WIO7" s="686"/>
      <c r="WIP7" s="686"/>
      <c r="WIQ7" s="686"/>
      <c r="WIR7" s="686"/>
      <c r="WIS7" s="686"/>
      <c r="WIT7" s="686"/>
      <c r="WIU7" s="686"/>
      <c r="WIV7" s="686"/>
      <c r="WIW7" s="686"/>
      <c r="WIX7" s="686"/>
      <c r="WIY7" s="686"/>
      <c r="WIZ7" s="686"/>
      <c r="WJA7" s="686"/>
      <c r="WJB7" s="686"/>
      <c r="WJC7" s="686"/>
      <c r="WJD7" s="686"/>
      <c r="WJE7" s="686"/>
      <c r="WJF7" s="686"/>
      <c r="WJG7" s="686"/>
      <c r="WJH7" s="686"/>
      <c r="WJI7" s="686"/>
      <c r="WJJ7" s="686"/>
      <c r="WJK7" s="686"/>
      <c r="WJL7" s="686"/>
      <c r="WJM7" s="686"/>
      <c r="WJN7" s="686"/>
      <c r="WJO7" s="686"/>
      <c r="WJP7" s="686"/>
      <c r="WJQ7" s="686"/>
      <c r="WJR7" s="686"/>
      <c r="WJS7" s="686"/>
      <c r="WJT7" s="686"/>
      <c r="WJU7" s="686"/>
      <c r="WJV7" s="686"/>
      <c r="WJW7" s="686"/>
      <c r="WJX7" s="686"/>
      <c r="WJY7" s="686"/>
      <c r="WJZ7" s="686"/>
      <c r="WKA7" s="686"/>
      <c r="WKB7" s="686"/>
      <c r="WKC7" s="686"/>
      <c r="WKD7" s="686"/>
      <c r="WKE7" s="686"/>
      <c r="WKF7" s="686"/>
      <c r="WKG7" s="686"/>
      <c r="WKH7" s="686"/>
      <c r="WKI7" s="686"/>
      <c r="WKJ7" s="686"/>
      <c r="WKK7" s="686"/>
      <c r="WKL7" s="686"/>
      <c r="WKM7" s="686"/>
      <c r="WKN7" s="686"/>
      <c r="WKO7" s="686"/>
      <c r="WKP7" s="686"/>
      <c r="WKQ7" s="686"/>
      <c r="WKR7" s="686"/>
      <c r="WKS7" s="686"/>
      <c r="WKT7" s="686"/>
      <c r="WKU7" s="686"/>
      <c r="WKV7" s="686"/>
      <c r="WKW7" s="686"/>
      <c r="WKX7" s="686"/>
      <c r="WKY7" s="686"/>
      <c r="WKZ7" s="686"/>
      <c r="WLA7" s="686"/>
      <c r="WLB7" s="686"/>
      <c r="WLC7" s="686"/>
      <c r="WLD7" s="686"/>
      <c r="WLE7" s="686"/>
      <c r="WLF7" s="686"/>
      <c r="WLG7" s="686"/>
      <c r="WLH7" s="686"/>
      <c r="WLI7" s="686"/>
      <c r="WLJ7" s="686"/>
      <c r="WLK7" s="686"/>
      <c r="WLL7" s="686"/>
      <c r="WLM7" s="686"/>
      <c r="WLN7" s="686"/>
      <c r="WLO7" s="686"/>
      <c r="WLP7" s="686"/>
      <c r="WLQ7" s="686"/>
      <c r="WLR7" s="686"/>
      <c r="WLS7" s="686"/>
      <c r="WLT7" s="686"/>
      <c r="WLU7" s="686"/>
      <c r="WLV7" s="686"/>
      <c r="WLW7" s="686"/>
      <c r="WLX7" s="686"/>
      <c r="WLY7" s="686"/>
      <c r="WLZ7" s="686"/>
      <c r="WMA7" s="686"/>
      <c r="WMB7" s="686"/>
      <c r="WMC7" s="686"/>
      <c r="WMD7" s="686"/>
      <c r="WME7" s="686"/>
      <c r="WMF7" s="686"/>
      <c r="WMG7" s="686"/>
      <c r="WMH7" s="686"/>
      <c r="WMI7" s="686"/>
      <c r="WMJ7" s="686"/>
      <c r="WMK7" s="686"/>
      <c r="WML7" s="686"/>
      <c r="WMM7" s="686"/>
      <c r="WMN7" s="686"/>
      <c r="WMO7" s="686"/>
      <c r="WMP7" s="686"/>
      <c r="WMQ7" s="686"/>
      <c r="WMR7" s="686"/>
      <c r="WMS7" s="686"/>
      <c r="WMT7" s="686"/>
      <c r="WMU7" s="686"/>
      <c r="WMV7" s="686"/>
      <c r="WMW7" s="686"/>
      <c r="WMX7" s="686"/>
      <c r="WMY7" s="686"/>
      <c r="WMZ7" s="686"/>
      <c r="WNA7" s="686"/>
      <c r="WNB7" s="686"/>
      <c r="WNC7" s="686"/>
      <c r="WND7" s="686"/>
      <c r="WNE7" s="686"/>
      <c r="WNF7" s="686"/>
      <c r="WNG7" s="686"/>
      <c r="WNH7" s="686"/>
      <c r="WNI7" s="686"/>
      <c r="WNJ7" s="686"/>
      <c r="WNK7" s="686"/>
      <c r="WNL7" s="686"/>
      <c r="WNM7" s="686"/>
      <c r="WNN7" s="686"/>
      <c r="WNO7" s="686"/>
      <c r="WNP7" s="686"/>
      <c r="WNQ7" s="686"/>
      <c r="WNR7" s="686"/>
      <c r="WNS7" s="686"/>
      <c r="WNT7" s="686"/>
      <c r="WNU7" s="686"/>
      <c r="WNV7" s="686"/>
      <c r="WNW7" s="686"/>
      <c r="WNX7" s="686"/>
      <c r="WNY7" s="686"/>
      <c r="WNZ7" s="686"/>
      <c r="WOA7" s="686"/>
      <c r="WOB7" s="686"/>
      <c r="WOC7" s="686"/>
      <c r="WOD7" s="686"/>
      <c r="WOE7" s="686"/>
      <c r="WOF7" s="686"/>
      <c r="WOG7" s="686"/>
      <c r="WOH7" s="686"/>
      <c r="WOI7" s="686"/>
      <c r="WOJ7" s="686"/>
      <c r="WOK7" s="686"/>
      <c r="WOL7" s="686"/>
      <c r="WOM7" s="686"/>
      <c r="WON7" s="686"/>
      <c r="WOO7" s="686"/>
      <c r="WOP7" s="686"/>
      <c r="WOQ7" s="686"/>
      <c r="WOR7" s="686"/>
      <c r="WOS7" s="686"/>
      <c r="WOT7" s="686"/>
      <c r="WOU7" s="686"/>
      <c r="WOV7" s="686"/>
      <c r="WOW7" s="686"/>
      <c r="WOX7" s="686"/>
      <c r="WOY7" s="686"/>
      <c r="WOZ7" s="686"/>
      <c r="WPA7" s="686"/>
      <c r="WPB7" s="686"/>
      <c r="WPC7" s="686"/>
      <c r="WPD7" s="686"/>
      <c r="WPE7" s="686"/>
      <c r="WPF7" s="686"/>
      <c r="WPG7" s="686"/>
      <c r="WPH7" s="686"/>
      <c r="WPI7" s="686"/>
      <c r="WPJ7" s="686"/>
      <c r="WPK7" s="686"/>
      <c r="WPL7" s="686"/>
      <c r="WPM7" s="686"/>
      <c r="WPN7" s="686"/>
      <c r="WPO7" s="686"/>
      <c r="WPP7" s="686"/>
      <c r="WPQ7" s="686"/>
      <c r="WPR7" s="686"/>
      <c r="WPS7" s="686"/>
      <c r="WPT7" s="686"/>
      <c r="WPU7" s="686"/>
      <c r="WPV7" s="686"/>
      <c r="WPW7" s="686"/>
      <c r="WPX7" s="686"/>
      <c r="WPY7" s="686"/>
      <c r="WPZ7" s="686"/>
      <c r="WQA7" s="686"/>
      <c r="WQB7" s="686"/>
      <c r="WQC7" s="686"/>
      <c r="WQD7" s="686"/>
      <c r="WQE7" s="686"/>
      <c r="WQF7" s="686"/>
      <c r="WQG7" s="686"/>
      <c r="WQH7" s="686"/>
      <c r="WQI7" s="686"/>
      <c r="WQJ7" s="686"/>
      <c r="WQK7" s="686"/>
      <c r="WQL7" s="686"/>
      <c r="WQM7" s="686"/>
      <c r="WQN7" s="686"/>
      <c r="WQO7" s="686"/>
      <c r="WQP7" s="686"/>
      <c r="WQQ7" s="686"/>
      <c r="WQR7" s="686"/>
      <c r="WQS7" s="686"/>
      <c r="WQT7" s="686"/>
      <c r="WQU7" s="686"/>
      <c r="WQV7" s="686"/>
      <c r="WQW7" s="686"/>
      <c r="WQX7" s="686"/>
      <c r="WQY7" s="686"/>
      <c r="WQZ7" s="686"/>
      <c r="WRA7" s="686"/>
      <c r="WRB7" s="686"/>
      <c r="WRC7" s="686"/>
      <c r="WRD7" s="686"/>
      <c r="WRE7" s="686"/>
      <c r="WRF7" s="686"/>
      <c r="WRG7" s="686"/>
      <c r="WRH7" s="686"/>
      <c r="WRI7" s="686"/>
      <c r="WRJ7" s="686"/>
      <c r="WRK7" s="686"/>
      <c r="WRL7" s="686"/>
      <c r="WRM7" s="686"/>
      <c r="WRN7" s="686"/>
      <c r="WRO7" s="686"/>
      <c r="WRP7" s="686"/>
      <c r="WRQ7" s="686"/>
      <c r="WRR7" s="686"/>
      <c r="WRS7" s="686"/>
      <c r="WRT7" s="686"/>
      <c r="WRU7" s="686"/>
      <c r="WRV7" s="686"/>
      <c r="WRW7" s="686"/>
      <c r="WRX7" s="686"/>
      <c r="WRY7" s="686"/>
      <c r="WRZ7" s="686"/>
      <c r="WSA7" s="686"/>
      <c r="WSB7" s="686"/>
      <c r="WSC7" s="686"/>
      <c r="WSD7" s="686"/>
      <c r="WSE7" s="686"/>
      <c r="WSF7" s="686"/>
      <c r="WSG7" s="686"/>
      <c r="WSH7" s="686"/>
      <c r="WSI7" s="686"/>
      <c r="WSJ7" s="686"/>
      <c r="WSK7" s="686"/>
      <c r="WSL7" s="686"/>
      <c r="WSM7" s="686"/>
      <c r="WSN7" s="686"/>
      <c r="WSO7" s="686"/>
      <c r="WSP7" s="686"/>
      <c r="WSQ7" s="686"/>
      <c r="WSR7" s="686"/>
      <c r="WSS7" s="686"/>
      <c r="WST7" s="686"/>
      <c r="WSU7" s="686"/>
      <c r="WSV7" s="686"/>
      <c r="WSW7" s="686"/>
      <c r="WSX7" s="686"/>
      <c r="WSY7" s="686"/>
      <c r="WSZ7" s="686"/>
      <c r="WTA7" s="686"/>
      <c r="WTB7" s="686"/>
      <c r="WTC7" s="686"/>
      <c r="WTD7" s="686"/>
      <c r="WTE7" s="686"/>
      <c r="WTF7" s="686"/>
      <c r="WTG7" s="686"/>
      <c r="WTH7" s="686"/>
      <c r="WTI7" s="686"/>
      <c r="WTJ7" s="686"/>
      <c r="WTK7" s="686"/>
      <c r="WTL7" s="686"/>
      <c r="WTM7" s="686"/>
      <c r="WTN7" s="686"/>
      <c r="WTO7" s="686"/>
      <c r="WTP7" s="686"/>
      <c r="WTQ7" s="686"/>
      <c r="WTR7" s="686"/>
      <c r="WTS7" s="686"/>
      <c r="WTT7" s="686"/>
      <c r="WTU7" s="686"/>
      <c r="WTV7" s="686"/>
      <c r="WTW7" s="686"/>
      <c r="WTX7" s="686"/>
      <c r="WTY7" s="686"/>
      <c r="WTZ7" s="686"/>
      <c r="WUA7" s="686"/>
      <c r="WUB7" s="686"/>
      <c r="WUC7" s="686"/>
      <c r="WUD7" s="686"/>
      <c r="WUE7" s="686"/>
      <c r="WUF7" s="686"/>
      <c r="WUG7" s="686"/>
      <c r="WUH7" s="686"/>
      <c r="WUI7" s="686"/>
      <c r="WUJ7" s="686"/>
      <c r="WUK7" s="686"/>
      <c r="WUL7" s="686"/>
      <c r="WUM7" s="686"/>
      <c r="WUN7" s="686"/>
      <c r="WUO7" s="686"/>
      <c r="WUP7" s="686"/>
      <c r="WUQ7" s="686"/>
      <c r="WUR7" s="686"/>
      <c r="WUS7" s="686"/>
      <c r="WUT7" s="686"/>
      <c r="WUU7" s="686"/>
      <c r="WUV7" s="686"/>
      <c r="WUW7" s="686"/>
      <c r="WUX7" s="686"/>
      <c r="WUY7" s="686"/>
      <c r="WUZ7" s="686"/>
      <c r="WVA7" s="686"/>
      <c r="WVB7" s="686"/>
      <c r="WVC7" s="686"/>
      <c r="WVD7" s="686"/>
      <c r="WVE7" s="686"/>
      <c r="WVF7" s="686"/>
      <c r="WVG7" s="686"/>
      <c r="WVH7" s="686"/>
      <c r="WVI7" s="686"/>
      <c r="WVJ7" s="686"/>
      <c r="WVK7" s="686"/>
      <c r="WVL7" s="686"/>
      <c r="WVM7" s="686"/>
      <c r="WVN7" s="686"/>
      <c r="WVO7" s="686"/>
      <c r="WVP7" s="686"/>
      <c r="WVQ7" s="686"/>
      <c r="WVR7" s="686"/>
      <c r="WVS7" s="686"/>
      <c r="WVT7" s="686"/>
      <c r="WVU7" s="686"/>
      <c r="WVV7" s="686"/>
      <c r="WVW7" s="686"/>
      <c r="WVX7" s="686"/>
      <c r="WVY7" s="686"/>
      <c r="WVZ7" s="686"/>
      <c r="WWA7" s="686"/>
      <c r="WWB7" s="686"/>
      <c r="WWC7" s="686"/>
      <c r="WWD7" s="686"/>
      <c r="WWE7" s="686"/>
      <c r="WWF7" s="686"/>
      <c r="WWG7" s="686"/>
      <c r="WWH7" s="686"/>
      <c r="WWI7" s="686"/>
      <c r="WWJ7" s="686"/>
      <c r="WWK7" s="686"/>
      <c r="WWL7" s="686"/>
      <c r="WWM7" s="686"/>
      <c r="WWN7" s="686"/>
      <c r="WWO7" s="686"/>
      <c r="WWP7" s="686"/>
      <c r="WWQ7" s="686"/>
      <c r="WWR7" s="686"/>
      <c r="WWS7" s="686"/>
      <c r="WWT7" s="686"/>
      <c r="WWU7" s="686"/>
      <c r="WWV7" s="686"/>
      <c r="WWW7" s="686"/>
      <c r="WWX7" s="686"/>
      <c r="WWY7" s="686"/>
      <c r="WWZ7" s="686"/>
      <c r="WXA7" s="686"/>
      <c r="WXB7" s="686"/>
      <c r="WXC7" s="686"/>
      <c r="WXD7" s="686"/>
      <c r="WXE7" s="686"/>
      <c r="WXF7" s="686"/>
      <c r="WXG7" s="686"/>
      <c r="WXH7" s="686"/>
      <c r="WXI7" s="686"/>
      <c r="WXJ7" s="686"/>
      <c r="WXK7" s="686"/>
      <c r="WXL7" s="686"/>
      <c r="WXM7" s="686"/>
      <c r="WXN7" s="686"/>
      <c r="WXO7" s="686"/>
      <c r="WXP7" s="686"/>
      <c r="WXQ7" s="686"/>
      <c r="WXR7" s="686"/>
      <c r="WXS7" s="686"/>
      <c r="WXT7" s="686"/>
      <c r="WXU7" s="686"/>
      <c r="WXV7" s="686"/>
      <c r="WXW7" s="686"/>
      <c r="WXX7" s="686"/>
      <c r="WXY7" s="686"/>
      <c r="WXZ7" s="686"/>
      <c r="WYA7" s="686"/>
      <c r="WYB7" s="686"/>
      <c r="WYC7" s="686"/>
      <c r="WYD7" s="686"/>
      <c r="WYE7" s="686"/>
      <c r="WYF7" s="686"/>
      <c r="WYG7" s="686"/>
      <c r="WYH7" s="686"/>
      <c r="WYI7" s="686"/>
      <c r="WYJ7" s="686"/>
      <c r="WYK7" s="686"/>
      <c r="WYL7" s="686"/>
      <c r="WYM7" s="686"/>
      <c r="WYN7" s="686"/>
      <c r="WYO7" s="686"/>
      <c r="WYP7" s="686"/>
      <c r="WYQ7" s="686"/>
      <c r="WYR7" s="686"/>
      <c r="WYS7" s="686"/>
      <c r="WYT7" s="686"/>
      <c r="WYU7" s="686"/>
      <c r="WYV7" s="686"/>
      <c r="WYW7" s="686"/>
      <c r="WYX7" s="686"/>
      <c r="WYY7" s="686"/>
      <c r="WYZ7" s="686"/>
      <c r="WZA7" s="686"/>
      <c r="WZB7" s="686"/>
      <c r="WZC7" s="686"/>
      <c r="WZD7" s="686"/>
      <c r="WZE7" s="686"/>
      <c r="WZF7" s="686"/>
      <c r="WZG7" s="686"/>
      <c r="WZH7" s="686"/>
      <c r="WZI7" s="686"/>
      <c r="WZJ7" s="686"/>
      <c r="WZK7" s="686"/>
      <c r="WZL7" s="686"/>
      <c r="WZM7" s="686"/>
      <c r="WZN7" s="686"/>
      <c r="WZO7" s="686"/>
      <c r="WZP7" s="686"/>
      <c r="WZQ7" s="686"/>
      <c r="WZR7" s="686"/>
      <c r="WZS7" s="686"/>
      <c r="WZT7" s="686"/>
      <c r="WZU7" s="686"/>
      <c r="WZV7" s="686"/>
      <c r="WZW7" s="686"/>
      <c r="WZX7" s="686"/>
      <c r="WZY7" s="686"/>
      <c r="WZZ7" s="686"/>
      <c r="XAA7" s="686"/>
      <c r="XAB7" s="686"/>
      <c r="XAC7" s="686"/>
      <c r="XAD7" s="686"/>
      <c r="XAE7" s="686"/>
      <c r="XAF7" s="686"/>
      <c r="XAG7" s="686"/>
      <c r="XAH7" s="686"/>
      <c r="XAI7" s="686"/>
      <c r="XAJ7" s="686"/>
      <c r="XAK7" s="686"/>
      <c r="XAL7" s="686"/>
      <c r="XAM7" s="686"/>
      <c r="XAN7" s="686"/>
      <c r="XAO7" s="686"/>
      <c r="XAP7" s="686"/>
      <c r="XAQ7" s="686"/>
      <c r="XAR7" s="686"/>
      <c r="XAS7" s="686"/>
      <c r="XAT7" s="686"/>
      <c r="XAU7" s="686"/>
      <c r="XAV7" s="686"/>
      <c r="XAW7" s="686"/>
      <c r="XAX7" s="686"/>
      <c r="XAY7" s="686"/>
      <c r="XAZ7" s="686"/>
      <c r="XBA7" s="686"/>
      <c r="XBB7" s="686"/>
      <c r="XBC7" s="686"/>
      <c r="XBD7" s="686"/>
      <c r="XBE7" s="686"/>
      <c r="XBF7" s="686"/>
      <c r="XBG7" s="686"/>
      <c r="XBH7" s="686"/>
      <c r="XBI7" s="686"/>
      <c r="XBJ7" s="686"/>
      <c r="XBK7" s="686"/>
      <c r="XBL7" s="686"/>
      <c r="XBM7" s="686"/>
      <c r="XBN7" s="686"/>
      <c r="XBO7" s="686"/>
      <c r="XBP7" s="686"/>
      <c r="XBQ7" s="686"/>
      <c r="XBR7" s="686"/>
      <c r="XBS7" s="686"/>
      <c r="XBT7" s="686"/>
      <c r="XBU7" s="686"/>
      <c r="XBV7" s="686"/>
      <c r="XBW7" s="686"/>
      <c r="XBX7" s="686"/>
      <c r="XBY7" s="686"/>
      <c r="XBZ7" s="686"/>
      <c r="XCA7" s="686"/>
      <c r="XCB7" s="686"/>
      <c r="XCC7" s="686"/>
      <c r="XCD7" s="686"/>
      <c r="XCE7" s="686"/>
      <c r="XCF7" s="686"/>
      <c r="XCG7" s="686"/>
      <c r="XCH7" s="686"/>
      <c r="XCI7" s="686"/>
      <c r="XCJ7" s="686"/>
      <c r="XCK7" s="686"/>
      <c r="XCL7" s="686"/>
      <c r="XCM7" s="686"/>
      <c r="XCN7" s="686"/>
      <c r="XCO7" s="686"/>
      <c r="XCP7" s="686"/>
      <c r="XCQ7" s="686"/>
      <c r="XCR7" s="686"/>
      <c r="XCS7" s="686"/>
      <c r="XCT7" s="686"/>
      <c r="XCU7" s="686"/>
      <c r="XCV7" s="686"/>
      <c r="XCW7" s="686"/>
      <c r="XCX7" s="686"/>
      <c r="XCY7" s="686"/>
      <c r="XCZ7" s="686"/>
      <c r="XDA7" s="686"/>
      <c r="XDB7" s="686"/>
      <c r="XDC7" s="686"/>
      <c r="XDD7" s="686"/>
      <c r="XDE7" s="686"/>
      <c r="XDF7" s="686"/>
      <c r="XDG7" s="686"/>
      <c r="XDH7" s="686"/>
      <c r="XDI7" s="686"/>
      <c r="XDJ7" s="686"/>
      <c r="XDK7" s="686"/>
      <c r="XDL7" s="686"/>
      <c r="XDM7" s="686"/>
      <c r="XDN7" s="686"/>
      <c r="XDO7" s="686"/>
      <c r="XDP7" s="686"/>
      <c r="XDQ7" s="686"/>
      <c r="XDR7" s="686"/>
      <c r="XDS7" s="686"/>
      <c r="XDT7" s="686"/>
      <c r="XDU7" s="686"/>
      <c r="XDV7" s="686"/>
      <c r="XDW7" s="686"/>
      <c r="XDX7" s="686"/>
      <c r="XDY7" s="686"/>
      <c r="XDZ7" s="686"/>
      <c r="XEA7" s="686"/>
      <c r="XEB7" s="686"/>
      <c r="XEC7" s="686"/>
      <c r="XED7" s="686"/>
      <c r="XEE7" s="686"/>
      <c r="XEF7" s="686"/>
      <c r="XEG7" s="686"/>
      <c r="XEH7" s="686"/>
      <c r="XEI7" s="686"/>
      <c r="XEJ7" s="686"/>
      <c r="XEK7" s="686"/>
      <c r="XEL7" s="686"/>
      <c r="XEM7" s="686"/>
      <c r="XEN7" s="686"/>
      <c r="XEO7" s="686"/>
      <c r="XEP7" s="686"/>
      <c r="XEQ7" s="686"/>
      <c r="XER7" s="686"/>
      <c r="XES7" s="686"/>
      <c r="XET7" s="686"/>
    </row>
    <row r="8" s="685" customFormat="1" ht="35" customHeight="1" spans="1:1">
      <c r="A8" s="688" t="s">
        <v>11</v>
      </c>
    </row>
    <row r="9" s="685" customFormat="1" ht="35" customHeight="1" spans="1:1">
      <c r="A9" s="688" t="s">
        <v>12</v>
      </c>
    </row>
    <row r="10" s="685" customFormat="1" ht="35" customHeight="1" spans="1:1">
      <c r="A10" s="688" t="s">
        <v>13</v>
      </c>
    </row>
    <row r="11" s="685" customFormat="1" ht="35" customHeight="1" spans="1:1">
      <c r="A11" s="688" t="s">
        <v>14</v>
      </c>
    </row>
    <row r="12" s="685" customFormat="1" ht="35" customHeight="1" spans="1:1">
      <c r="A12" s="688" t="s">
        <v>15</v>
      </c>
    </row>
    <row r="13" s="685" customFormat="1" ht="35" customHeight="1" spans="1:1">
      <c r="A13" s="688" t="s">
        <v>16</v>
      </c>
    </row>
    <row r="14" s="685" customFormat="1" ht="35" customHeight="1" spans="1:1">
      <c r="A14" s="688" t="s">
        <v>17</v>
      </c>
    </row>
    <row r="15" s="685" customFormat="1" ht="35" customHeight="1" spans="1:1">
      <c r="A15" s="688" t="s">
        <v>18</v>
      </c>
    </row>
    <row r="16" s="685" customFormat="1" ht="35" customHeight="1" spans="1:1">
      <c r="A16" s="688" t="s">
        <v>19</v>
      </c>
    </row>
    <row r="17" s="685" customFormat="1" ht="35" customHeight="1" spans="1:1">
      <c r="A17" s="688" t="s">
        <v>20</v>
      </c>
    </row>
    <row r="18" s="685" customFormat="1" ht="35" customHeight="1" spans="1:1">
      <c r="A18" s="688" t="s">
        <v>21</v>
      </c>
    </row>
    <row r="19" s="685" customFormat="1" ht="35" customHeight="1" spans="1:1">
      <c r="A19" s="688" t="s">
        <v>22</v>
      </c>
    </row>
    <row r="20" s="685" customFormat="1" ht="35" customHeight="1" spans="1:1">
      <c r="A20" s="688" t="s">
        <v>23</v>
      </c>
    </row>
    <row r="21" s="685" customFormat="1" ht="35" customHeight="1" spans="1:1">
      <c r="A21" s="688" t="s">
        <v>24</v>
      </c>
    </row>
    <row r="22" s="685" customFormat="1" ht="35" customHeight="1" spans="1:1">
      <c r="A22" s="688" t="s">
        <v>25</v>
      </c>
    </row>
    <row r="23" s="685" customFormat="1" ht="35" customHeight="1" spans="1:1">
      <c r="A23" s="688" t="s">
        <v>26</v>
      </c>
    </row>
    <row r="24" s="685" customFormat="1" ht="35" customHeight="1" spans="1:1">
      <c r="A24" s="688" t="s">
        <v>27</v>
      </c>
    </row>
    <row r="25" s="685" customFormat="1" ht="35" customHeight="1" spans="1:1">
      <c r="A25" s="688" t="s">
        <v>28</v>
      </c>
    </row>
    <row r="26" s="685" customFormat="1" ht="41" customHeight="1" spans="1:1">
      <c r="A26" s="689" t="s">
        <v>29</v>
      </c>
    </row>
    <row r="27" s="685" customFormat="1" ht="35" customHeight="1" spans="1:1">
      <c r="A27" s="688" t="s">
        <v>30</v>
      </c>
    </row>
    <row r="28" s="685" customFormat="1" ht="34" customHeight="1" spans="1:1">
      <c r="A28" s="689" t="s">
        <v>31</v>
      </c>
    </row>
    <row r="29" s="685" customFormat="1" ht="35" customHeight="1" spans="1:1">
      <c r="A29" s="688" t="s">
        <v>32</v>
      </c>
    </row>
    <row r="30" s="685" customFormat="1" ht="35" customHeight="1" spans="1:1">
      <c r="A30" s="688" t="s">
        <v>33</v>
      </c>
    </row>
    <row r="31" s="685" customFormat="1" ht="35" customHeight="1" spans="1:1">
      <c r="A31" s="688" t="s">
        <v>34</v>
      </c>
    </row>
    <row r="32" s="685" customFormat="1" ht="35" customHeight="1" spans="1:1">
      <c r="A32" s="688" t="s">
        <v>35</v>
      </c>
    </row>
    <row r="33" s="685" customFormat="1" ht="35" customHeight="1" spans="1:1">
      <c r="A33" s="688" t="s">
        <v>36</v>
      </c>
    </row>
    <row r="34" s="685" customFormat="1" ht="35" customHeight="1" spans="1:1">
      <c r="A34" s="688" t="s">
        <v>37</v>
      </c>
    </row>
    <row r="35" s="685" customFormat="1" ht="35" customHeight="1" spans="1:1">
      <c r="A35" s="688" t="s">
        <v>38</v>
      </c>
    </row>
    <row r="36" s="685" customFormat="1" ht="35" customHeight="1" spans="1:1">
      <c r="A36" s="688" t="s">
        <v>39</v>
      </c>
    </row>
    <row r="37" s="685" customFormat="1" ht="35" customHeight="1" spans="1:1">
      <c r="A37" s="688" t="s">
        <v>40</v>
      </c>
    </row>
    <row r="38" ht="35" customHeight="1" spans="1:1">
      <c r="A38" s="688" t="s">
        <v>41</v>
      </c>
    </row>
    <row r="39" ht="35" customHeight="1" spans="1:1">
      <c r="A39" s="688" t="s">
        <v>42</v>
      </c>
    </row>
    <row r="40" ht="35" customHeight="1" spans="1:1">
      <c r="A40" s="688" t="s">
        <v>43</v>
      </c>
    </row>
    <row r="41" ht="35" customHeight="1" spans="1:1">
      <c r="A41" s="688" t="s">
        <v>44</v>
      </c>
    </row>
    <row r="42" ht="35" customHeight="1" spans="1:1">
      <c r="A42" s="688" t="s">
        <v>45</v>
      </c>
    </row>
    <row r="43" ht="35" customHeight="1" spans="1:1">
      <c r="A43" s="688" t="s">
        <v>46</v>
      </c>
    </row>
    <row r="44" ht="35" customHeight="1" spans="1:1">
      <c r="A44" s="688" t="s">
        <v>47</v>
      </c>
    </row>
    <row r="45" ht="35" customHeight="1" spans="1:1">
      <c r="A45" s="688" t="s">
        <v>48</v>
      </c>
    </row>
    <row r="46" ht="35" customHeight="1" spans="1:1">
      <c r="A46" s="688" t="s">
        <v>49</v>
      </c>
    </row>
    <row r="47" ht="35" customHeight="1" spans="1:1">
      <c r="A47" s="688" t="s">
        <v>50</v>
      </c>
    </row>
    <row r="48" ht="35" customHeight="1" spans="1:1">
      <c r="A48" s="688" t="s">
        <v>51</v>
      </c>
    </row>
    <row r="49" ht="35" customHeight="1" spans="1:1">
      <c r="A49" s="688" t="s">
        <v>52</v>
      </c>
    </row>
  </sheetData>
  <printOptions horizontalCentered="1"/>
  <pageMargins left="0.471527777777778" right="0.393055555555556" top="0.55" bottom="0.55" header="0.313888888888889" footer="0.313888888888889"/>
  <pageSetup paperSize="9" scale="80" firstPageNumber="0" orientation="portrait" useFirstPageNumber="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24"/>
  <sheetViews>
    <sheetView showGridLines="0" showZeros="0" view="pageBreakPreview" zoomScale="80" zoomScaleNormal="100" workbookViewId="0">
      <pane ySplit="4" topLeftCell="A5" activePane="bottomLeft" state="frozen"/>
      <selection/>
      <selection pane="bottomLeft" activeCell="D2" sqref="A$1:F$1048576"/>
    </sheetView>
  </sheetViews>
  <sheetFormatPr defaultColWidth="9" defaultRowHeight="15.75" outlineLevelCol="5"/>
  <cols>
    <col min="1" max="1" width="30.6283185840708" style="250" customWidth="1"/>
    <col min="2" max="3" width="16.6283185840708" style="250" customWidth="1"/>
    <col min="4" max="4" width="16.6283185840708" style="576" customWidth="1"/>
    <col min="5" max="6" width="15.1238938053097" style="250" customWidth="1"/>
    <col min="7" max="16384" width="9" style="250"/>
  </cols>
  <sheetData>
    <row r="1" s="250" customFormat="1" ht="45" customHeight="1" spans="1:6">
      <c r="A1" s="342" t="str">
        <f>YEAR(封面!$B$7)-1&amp;"年澄江市社会保险基金结余执行情况表"</f>
        <v>2022年澄江市社会保险基金结余执行情况表</v>
      </c>
      <c r="B1" s="342"/>
      <c r="C1" s="342"/>
      <c r="D1" s="342"/>
      <c r="E1" s="342"/>
      <c r="F1" s="342"/>
    </row>
    <row r="2" s="250" customFormat="1" ht="20.1" customHeight="1" spans="1:6">
      <c r="A2" s="463" t="s">
        <v>1652</v>
      </c>
      <c r="B2" s="428"/>
      <c r="C2" s="344"/>
      <c r="D2" s="267"/>
      <c r="F2" s="429" t="s">
        <v>1653</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536" t="s">
        <v>1654</v>
      </c>
      <c r="B5" s="537">
        <v>-1000</v>
      </c>
      <c r="C5" s="175">
        <v>0</v>
      </c>
      <c r="D5" s="577">
        <v>2347</v>
      </c>
      <c r="E5" s="119" t="str">
        <f>IF(B5&gt;0,D5/B5-1,"")</f>
        <v/>
      </c>
      <c r="F5" s="119" t="str">
        <f>IF(C5&gt;0,D5/C5,"")</f>
        <v/>
      </c>
    </row>
    <row r="6" ht="36" customHeight="1" spans="1:6">
      <c r="A6" s="195" t="s">
        <v>1655</v>
      </c>
      <c r="B6" s="276">
        <v>3580</v>
      </c>
      <c r="C6" s="578">
        <v>3580</v>
      </c>
      <c r="D6" s="177">
        <v>3580</v>
      </c>
      <c r="E6" s="119">
        <f t="shared" ref="E6:E20" si="0">IF(B6&gt;0,D6/B6-1,"")</f>
        <v>0</v>
      </c>
      <c r="F6" s="123">
        <f t="shared" ref="F6:F20" si="1">IF(C6&gt;0,D6/C6,"")</f>
        <v>1</v>
      </c>
    </row>
    <row r="7" ht="36" customHeight="1" spans="1:6">
      <c r="A7" s="536" t="s">
        <v>1656</v>
      </c>
      <c r="B7" s="537">
        <v>-1466</v>
      </c>
      <c r="C7" s="175">
        <v>839</v>
      </c>
      <c r="D7" s="577">
        <v>-858</v>
      </c>
      <c r="E7" s="119" t="str">
        <f t="shared" si="0"/>
        <v/>
      </c>
      <c r="F7" s="119">
        <f t="shared" si="1"/>
        <v>-1.023</v>
      </c>
    </row>
    <row r="8" ht="36" customHeight="1" spans="1:6">
      <c r="A8" s="195" t="s">
        <v>1657</v>
      </c>
      <c r="B8" s="276">
        <v>920</v>
      </c>
      <c r="C8" s="177">
        <v>3331</v>
      </c>
      <c r="D8" s="177">
        <v>350</v>
      </c>
      <c r="E8" s="123">
        <f t="shared" si="0"/>
        <v>-0.62</v>
      </c>
      <c r="F8" s="123">
        <f t="shared" si="1"/>
        <v>0.105</v>
      </c>
    </row>
    <row r="9" s="250" customFormat="1" ht="36" customHeight="1" spans="1:6">
      <c r="A9" s="536" t="s">
        <v>1658</v>
      </c>
      <c r="B9" s="537">
        <v>115</v>
      </c>
      <c r="C9" s="175">
        <v>202</v>
      </c>
      <c r="D9" s="175">
        <v>1100</v>
      </c>
      <c r="E9" s="119">
        <f t="shared" si="0"/>
        <v>8.565</v>
      </c>
      <c r="F9" s="119">
        <f t="shared" si="1"/>
        <v>5.446</v>
      </c>
    </row>
    <row r="10" ht="36" customHeight="1" spans="1:6">
      <c r="A10" s="195" t="s">
        <v>1659</v>
      </c>
      <c r="B10" s="276">
        <v>286</v>
      </c>
      <c r="C10" s="177">
        <v>439</v>
      </c>
      <c r="D10" s="177">
        <v>300</v>
      </c>
      <c r="E10" s="123">
        <f t="shared" si="0"/>
        <v>0.049</v>
      </c>
      <c r="F10" s="123">
        <f t="shared" si="1"/>
        <v>0.683</v>
      </c>
    </row>
    <row r="11" ht="36" customHeight="1" spans="1:6">
      <c r="A11" s="536" t="s">
        <v>1660</v>
      </c>
      <c r="B11" s="537">
        <v>53</v>
      </c>
      <c r="C11" s="175"/>
      <c r="D11" s="175">
        <v>50</v>
      </c>
      <c r="E11" s="119">
        <f t="shared" si="0"/>
        <v>-0.057</v>
      </c>
      <c r="F11" s="119" t="str">
        <f t="shared" si="1"/>
        <v/>
      </c>
    </row>
    <row r="12" ht="36" customHeight="1" spans="1:6">
      <c r="A12" s="195" t="s">
        <v>1661</v>
      </c>
      <c r="B12" s="276">
        <v>176</v>
      </c>
      <c r="C12" s="177">
        <v>124</v>
      </c>
      <c r="D12" s="177">
        <v>150</v>
      </c>
      <c r="E12" s="123">
        <f t="shared" si="0"/>
        <v>-0.148</v>
      </c>
      <c r="F12" s="123">
        <f t="shared" si="1"/>
        <v>1.21</v>
      </c>
    </row>
    <row r="13" s="250" customFormat="1" ht="36" customHeight="1" spans="1:6">
      <c r="A13" s="536" t="s">
        <v>1662</v>
      </c>
      <c r="B13" s="537"/>
      <c r="C13" s="175"/>
      <c r="D13" s="117"/>
      <c r="E13" s="119" t="str">
        <f t="shared" si="0"/>
        <v/>
      </c>
      <c r="F13" s="119" t="str">
        <f t="shared" si="1"/>
        <v/>
      </c>
    </row>
    <row r="14" s="250" customFormat="1" ht="36" customHeight="1" spans="1:6">
      <c r="A14" s="195" t="s">
        <v>1663</v>
      </c>
      <c r="B14" s="276">
        <v>0</v>
      </c>
      <c r="C14" s="177"/>
      <c r="D14" s="177"/>
      <c r="E14" s="119" t="str">
        <f t="shared" si="0"/>
        <v/>
      </c>
      <c r="F14" s="119" t="str">
        <f t="shared" si="1"/>
        <v/>
      </c>
    </row>
    <row r="15" s="250" customFormat="1" ht="36" customHeight="1" spans="1:6">
      <c r="A15" s="536" t="s">
        <v>1664</v>
      </c>
      <c r="B15" s="537">
        <v>1202</v>
      </c>
      <c r="C15" s="175">
        <v>8860</v>
      </c>
      <c r="D15" s="117">
        <v>1500</v>
      </c>
      <c r="E15" s="119">
        <f t="shared" si="0"/>
        <v>0.248</v>
      </c>
      <c r="F15" s="119">
        <f t="shared" si="1"/>
        <v>0.169</v>
      </c>
    </row>
    <row r="16" s="250" customFormat="1" ht="36" customHeight="1" spans="1:6">
      <c r="A16" s="195" t="s">
        <v>1665</v>
      </c>
      <c r="B16" s="276">
        <v>17256</v>
      </c>
      <c r="C16" s="177">
        <v>38497</v>
      </c>
      <c r="D16" s="177">
        <v>18000</v>
      </c>
      <c r="E16" s="123">
        <f t="shared" si="0"/>
        <v>0.043</v>
      </c>
      <c r="F16" s="123">
        <f t="shared" si="1"/>
        <v>0.468</v>
      </c>
    </row>
    <row r="17" s="250" customFormat="1" ht="36" customHeight="1" spans="1:6">
      <c r="A17" s="536" t="s">
        <v>1666</v>
      </c>
      <c r="B17" s="537">
        <v>9</v>
      </c>
      <c r="C17" s="175"/>
      <c r="D17" s="117">
        <v>10</v>
      </c>
      <c r="E17" s="119">
        <f t="shared" si="0"/>
        <v>0.111</v>
      </c>
      <c r="F17" s="119" t="str">
        <f t="shared" si="1"/>
        <v/>
      </c>
    </row>
    <row r="18" ht="36" customHeight="1" spans="1:6">
      <c r="A18" s="195" t="s">
        <v>1667</v>
      </c>
      <c r="B18" s="276">
        <v>19</v>
      </c>
      <c r="C18" s="177">
        <v>10</v>
      </c>
      <c r="D18" s="177">
        <v>15</v>
      </c>
      <c r="E18" s="123">
        <f t="shared" si="0"/>
        <v>-0.211</v>
      </c>
      <c r="F18" s="123">
        <f t="shared" si="1"/>
        <v>1.5</v>
      </c>
    </row>
    <row r="19" ht="36" customHeight="1" spans="1:6">
      <c r="A19" s="536" t="s">
        <v>1668</v>
      </c>
      <c r="B19" s="246">
        <f>B5+B7+B9+B11+B13+B15+B17</f>
        <v>-1087</v>
      </c>
      <c r="C19" s="246">
        <f>C5+C7+C9+C11+C13+C15+C17</f>
        <v>9901</v>
      </c>
      <c r="D19" s="246">
        <f>D5+D7+D9+D11+D13+D15+D17</f>
        <v>4149</v>
      </c>
      <c r="E19" s="119" t="str">
        <f t="shared" si="0"/>
        <v/>
      </c>
      <c r="F19" s="119">
        <f t="shared" si="1"/>
        <v>0.419</v>
      </c>
    </row>
    <row r="20" ht="36" customHeight="1" spans="1:6">
      <c r="A20" s="536" t="s">
        <v>1669</v>
      </c>
      <c r="B20" s="246">
        <f>B6+B8+B10+B12+B14+B16+B18</f>
        <v>22237</v>
      </c>
      <c r="C20" s="246">
        <f>C6+C8+C10+C12+C14+C16+C18</f>
        <v>45981</v>
      </c>
      <c r="D20" s="246">
        <f>D6+D8+D10+D12+D14+D16+D18</f>
        <v>22395</v>
      </c>
      <c r="E20" s="119">
        <f t="shared" si="0"/>
        <v>0.007</v>
      </c>
      <c r="F20" s="119">
        <f t="shared" si="1"/>
        <v>0.487</v>
      </c>
    </row>
    <row r="21" spans="2:4">
      <c r="B21" s="539"/>
      <c r="C21" s="539"/>
      <c r="D21" s="579"/>
    </row>
    <row r="22" spans="2:4">
      <c r="B22" s="539"/>
      <c r="C22" s="539"/>
      <c r="D22" s="579"/>
    </row>
    <row r="23" spans="2:4">
      <c r="B23" s="539"/>
      <c r="C23" s="539"/>
      <c r="D23" s="579"/>
    </row>
    <row r="24" spans="2:4">
      <c r="B24" s="539"/>
      <c r="C24" s="539"/>
      <c r="D24" s="579"/>
    </row>
  </sheetData>
  <autoFilter ref="A4:F20">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43"/>
  <sheetViews>
    <sheetView showGridLines="0" showZeros="0" view="pageBreakPreview" zoomScale="80" zoomScaleNormal="100" workbookViewId="0">
      <pane ySplit="4" topLeftCell="A24"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0" customWidth="1"/>
    <col min="5" max="6" width="15.1238938053097" style="250" customWidth="1"/>
    <col min="7" max="245" width="9" style="250"/>
    <col min="246" max="246" width="41.6371681415929" style="250" customWidth="1"/>
    <col min="247" max="248" width="17" style="250" customWidth="1"/>
    <col min="249" max="249" width="12.3805309734513" style="250" customWidth="1"/>
    <col min="250" max="501" width="9" style="250"/>
    <col min="502" max="502" width="41.6371681415929" style="250" customWidth="1"/>
    <col min="503" max="504" width="17" style="250" customWidth="1"/>
    <col min="505" max="505" width="12.3805309734513" style="250" customWidth="1"/>
    <col min="506" max="757" width="9" style="250"/>
    <col min="758" max="758" width="41.6371681415929" style="250" customWidth="1"/>
    <col min="759" max="760" width="17" style="250" customWidth="1"/>
    <col min="761" max="761" width="12.3805309734513" style="250" customWidth="1"/>
    <col min="762" max="1013" width="9" style="250"/>
    <col min="1014" max="1014" width="41.6371681415929" style="250" customWidth="1"/>
    <col min="1015" max="1016" width="17" style="250" customWidth="1"/>
    <col min="1017" max="1017" width="12.3805309734513" style="250" customWidth="1"/>
    <col min="1018" max="1269" width="9" style="250"/>
    <col min="1270" max="1270" width="41.6371681415929" style="250" customWidth="1"/>
    <col min="1271" max="1272" width="17" style="250" customWidth="1"/>
    <col min="1273" max="1273" width="12.3805309734513" style="250" customWidth="1"/>
    <col min="1274" max="1525" width="9" style="250"/>
    <col min="1526" max="1526" width="41.6371681415929" style="250" customWidth="1"/>
    <col min="1527" max="1528" width="17" style="250" customWidth="1"/>
    <col min="1529" max="1529" width="12.3805309734513" style="250" customWidth="1"/>
    <col min="1530" max="1781" width="9" style="250"/>
    <col min="1782" max="1782" width="41.6371681415929" style="250" customWidth="1"/>
    <col min="1783" max="1784" width="17" style="250" customWidth="1"/>
    <col min="1785" max="1785" width="12.3805309734513" style="250" customWidth="1"/>
    <col min="1786" max="2037" width="9" style="250"/>
    <col min="2038" max="2038" width="41.6371681415929" style="250" customWidth="1"/>
    <col min="2039" max="2040" width="17" style="250" customWidth="1"/>
    <col min="2041" max="2041" width="12.3805309734513" style="250" customWidth="1"/>
    <col min="2042" max="2293" width="9" style="250"/>
    <col min="2294" max="2294" width="41.6371681415929" style="250" customWidth="1"/>
    <col min="2295" max="2296" width="17" style="250" customWidth="1"/>
    <col min="2297" max="2297" width="12.3805309734513" style="250" customWidth="1"/>
    <col min="2298" max="2549" width="9" style="250"/>
    <col min="2550" max="2550" width="41.6371681415929" style="250" customWidth="1"/>
    <col min="2551" max="2552" width="17" style="250" customWidth="1"/>
    <col min="2553" max="2553" width="12.3805309734513" style="250" customWidth="1"/>
    <col min="2554" max="2805" width="9" style="250"/>
    <col min="2806" max="2806" width="41.6371681415929" style="250" customWidth="1"/>
    <col min="2807" max="2808" width="17" style="250" customWidth="1"/>
    <col min="2809" max="2809" width="12.3805309734513" style="250" customWidth="1"/>
    <col min="2810" max="3061" width="9" style="250"/>
    <col min="3062" max="3062" width="41.6371681415929" style="250" customWidth="1"/>
    <col min="3063" max="3064" width="17" style="250" customWidth="1"/>
    <col min="3065" max="3065" width="12.3805309734513" style="250" customWidth="1"/>
    <col min="3066" max="3317" width="9" style="250"/>
    <col min="3318" max="3318" width="41.6371681415929" style="250" customWidth="1"/>
    <col min="3319" max="3320" width="17" style="250" customWidth="1"/>
    <col min="3321" max="3321" width="12.3805309734513" style="250" customWidth="1"/>
    <col min="3322" max="3573" width="9" style="250"/>
    <col min="3574" max="3574" width="41.6371681415929" style="250" customWidth="1"/>
    <col min="3575" max="3576" width="17" style="250" customWidth="1"/>
    <col min="3577" max="3577" width="12.3805309734513" style="250" customWidth="1"/>
    <col min="3578" max="3829" width="9" style="250"/>
    <col min="3830" max="3830" width="41.6371681415929" style="250" customWidth="1"/>
    <col min="3831" max="3832" width="17" style="250" customWidth="1"/>
    <col min="3833" max="3833" width="12.3805309734513" style="250" customWidth="1"/>
    <col min="3834" max="4085" width="9" style="250"/>
    <col min="4086" max="4086" width="41.6371681415929" style="250" customWidth="1"/>
    <col min="4087" max="4088" width="17" style="250" customWidth="1"/>
    <col min="4089" max="4089" width="12.3805309734513" style="250" customWidth="1"/>
    <col min="4090" max="4341" width="9" style="250"/>
    <col min="4342" max="4342" width="41.6371681415929" style="250" customWidth="1"/>
    <col min="4343" max="4344" width="17" style="250" customWidth="1"/>
    <col min="4345" max="4345" width="12.3805309734513" style="250" customWidth="1"/>
    <col min="4346" max="4597" width="9" style="250"/>
    <col min="4598" max="4598" width="41.6371681415929" style="250" customWidth="1"/>
    <col min="4599" max="4600" width="17" style="250" customWidth="1"/>
    <col min="4601" max="4601" width="12.3805309734513" style="250" customWidth="1"/>
    <col min="4602" max="4853" width="9" style="250"/>
    <col min="4854" max="4854" width="41.6371681415929" style="250" customWidth="1"/>
    <col min="4855" max="4856" width="17" style="250" customWidth="1"/>
    <col min="4857" max="4857" width="12.3805309734513" style="250" customWidth="1"/>
    <col min="4858" max="5109" width="9" style="250"/>
    <col min="5110" max="5110" width="41.6371681415929" style="250" customWidth="1"/>
    <col min="5111" max="5112" width="17" style="250" customWidth="1"/>
    <col min="5113" max="5113" width="12.3805309734513" style="250" customWidth="1"/>
    <col min="5114" max="5365" width="9" style="250"/>
    <col min="5366" max="5366" width="41.6371681415929" style="250" customWidth="1"/>
    <col min="5367" max="5368" width="17" style="250" customWidth="1"/>
    <col min="5369" max="5369" width="12.3805309734513" style="250" customWidth="1"/>
    <col min="5370" max="5621" width="9" style="250"/>
    <col min="5622" max="5622" width="41.6371681415929" style="250" customWidth="1"/>
    <col min="5623" max="5624" width="17" style="250" customWidth="1"/>
    <col min="5625" max="5625" width="12.3805309734513" style="250" customWidth="1"/>
    <col min="5626" max="5877" width="9" style="250"/>
    <col min="5878" max="5878" width="41.6371681415929" style="250" customWidth="1"/>
    <col min="5879" max="5880" width="17" style="250" customWidth="1"/>
    <col min="5881" max="5881" width="12.3805309734513" style="250" customWidth="1"/>
    <col min="5882" max="6133" width="9" style="250"/>
    <col min="6134" max="6134" width="41.6371681415929" style="250" customWidth="1"/>
    <col min="6135" max="6136" width="17" style="250" customWidth="1"/>
    <col min="6137" max="6137" width="12.3805309734513" style="250" customWidth="1"/>
    <col min="6138" max="6389" width="9" style="250"/>
    <col min="6390" max="6390" width="41.6371681415929" style="250" customWidth="1"/>
    <col min="6391" max="6392" width="17" style="250" customWidth="1"/>
    <col min="6393" max="6393" width="12.3805309734513" style="250" customWidth="1"/>
    <col min="6394" max="6645" width="9" style="250"/>
    <col min="6646" max="6646" width="41.6371681415929" style="250" customWidth="1"/>
    <col min="6647" max="6648" width="17" style="250" customWidth="1"/>
    <col min="6649" max="6649" width="12.3805309734513" style="250" customWidth="1"/>
    <col min="6650" max="6901" width="9" style="250"/>
    <col min="6902" max="6902" width="41.6371681415929" style="250" customWidth="1"/>
    <col min="6903" max="6904" width="17" style="250" customWidth="1"/>
    <col min="6905" max="6905" width="12.3805309734513" style="250" customWidth="1"/>
    <col min="6906" max="7157" width="9" style="250"/>
    <col min="7158" max="7158" width="41.6371681415929" style="250" customWidth="1"/>
    <col min="7159" max="7160" width="17" style="250" customWidth="1"/>
    <col min="7161" max="7161" width="12.3805309734513" style="250" customWidth="1"/>
    <col min="7162" max="7413" width="9" style="250"/>
    <col min="7414" max="7414" width="41.6371681415929" style="250" customWidth="1"/>
    <col min="7415" max="7416" width="17" style="250" customWidth="1"/>
    <col min="7417" max="7417" width="12.3805309734513" style="250" customWidth="1"/>
    <col min="7418" max="7669" width="9" style="250"/>
    <col min="7670" max="7670" width="41.6371681415929" style="250" customWidth="1"/>
    <col min="7671" max="7672" width="17" style="250" customWidth="1"/>
    <col min="7673" max="7673" width="12.3805309734513" style="250" customWidth="1"/>
    <col min="7674" max="7925" width="9" style="250"/>
    <col min="7926" max="7926" width="41.6371681415929" style="250" customWidth="1"/>
    <col min="7927" max="7928" width="17" style="250" customWidth="1"/>
    <col min="7929" max="7929" width="12.3805309734513" style="250" customWidth="1"/>
    <col min="7930" max="8181" width="9" style="250"/>
    <col min="8182" max="8182" width="41.6371681415929" style="250" customWidth="1"/>
    <col min="8183" max="8184" width="17" style="250" customWidth="1"/>
    <col min="8185" max="8185" width="12.3805309734513" style="250" customWidth="1"/>
    <col min="8186" max="8437" width="9" style="250"/>
    <col min="8438" max="8438" width="41.6371681415929" style="250" customWidth="1"/>
    <col min="8439" max="8440" width="17" style="250" customWidth="1"/>
    <col min="8441" max="8441" width="12.3805309734513" style="250" customWidth="1"/>
    <col min="8442" max="8693" width="9" style="250"/>
    <col min="8694" max="8694" width="41.6371681415929" style="250" customWidth="1"/>
    <col min="8695" max="8696" width="17" style="250" customWidth="1"/>
    <col min="8697" max="8697" width="12.3805309734513" style="250" customWidth="1"/>
    <col min="8698" max="8949" width="9" style="250"/>
    <col min="8950" max="8950" width="41.6371681415929" style="250" customWidth="1"/>
    <col min="8951" max="8952" width="17" style="250" customWidth="1"/>
    <col min="8953" max="8953" width="12.3805309734513" style="250" customWidth="1"/>
    <col min="8954" max="9205" width="9" style="250"/>
    <col min="9206" max="9206" width="41.6371681415929" style="250" customWidth="1"/>
    <col min="9207" max="9208" width="17" style="250" customWidth="1"/>
    <col min="9209" max="9209" width="12.3805309734513" style="250" customWidth="1"/>
    <col min="9210" max="9461" width="9" style="250"/>
    <col min="9462" max="9462" width="41.6371681415929" style="250" customWidth="1"/>
    <col min="9463" max="9464" width="17" style="250" customWidth="1"/>
    <col min="9465" max="9465" width="12.3805309734513" style="250" customWidth="1"/>
    <col min="9466" max="9717" width="9" style="250"/>
    <col min="9718" max="9718" width="41.6371681415929" style="250" customWidth="1"/>
    <col min="9719" max="9720" width="17" style="250" customWidth="1"/>
    <col min="9721" max="9721" width="12.3805309734513" style="250" customWidth="1"/>
    <col min="9722" max="9973" width="9" style="250"/>
    <col min="9974" max="9974" width="41.6371681415929" style="250" customWidth="1"/>
    <col min="9975" max="9976" width="17" style="250" customWidth="1"/>
    <col min="9977" max="9977" width="12.3805309734513" style="250" customWidth="1"/>
    <col min="9978" max="10229" width="9" style="250"/>
    <col min="10230" max="10230" width="41.6371681415929" style="250" customWidth="1"/>
    <col min="10231" max="10232" width="17" style="250" customWidth="1"/>
    <col min="10233" max="10233" width="12.3805309734513" style="250" customWidth="1"/>
    <col min="10234" max="10485" width="9" style="250"/>
    <col min="10486" max="10486" width="41.6371681415929" style="250" customWidth="1"/>
    <col min="10487" max="10488" width="17" style="250" customWidth="1"/>
    <col min="10489" max="10489" width="12.3805309734513" style="250" customWidth="1"/>
    <col min="10490" max="10741" width="9" style="250"/>
    <col min="10742" max="10742" width="41.6371681415929" style="250" customWidth="1"/>
    <col min="10743" max="10744" width="17" style="250" customWidth="1"/>
    <col min="10745" max="10745" width="12.3805309734513" style="250" customWidth="1"/>
    <col min="10746" max="10997" width="9" style="250"/>
    <col min="10998" max="10998" width="41.6371681415929" style="250" customWidth="1"/>
    <col min="10999" max="11000" width="17" style="250" customWidth="1"/>
    <col min="11001" max="11001" width="12.3805309734513" style="250" customWidth="1"/>
    <col min="11002" max="11253" width="9" style="250"/>
    <col min="11254" max="11254" width="41.6371681415929" style="250" customWidth="1"/>
    <col min="11255" max="11256" width="17" style="250" customWidth="1"/>
    <col min="11257" max="11257" width="12.3805309734513" style="250" customWidth="1"/>
    <col min="11258" max="11509" width="9" style="250"/>
    <col min="11510" max="11510" width="41.6371681415929" style="250" customWidth="1"/>
    <col min="11511" max="11512" width="17" style="250" customWidth="1"/>
    <col min="11513" max="11513" width="12.3805309734513" style="250" customWidth="1"/>
    <col min="11514" max="11765" width="9" style="250"/>
    <col min="11766" max="11766" width="41.6371681415929" style="250" customWidth="1"/>
    <col min="11767" max="11768" width="17" style="250" customWidth="1"/>
    <col min="11769" max="11769" width="12.3805309734513" style="250" customWidth="1"/>
    <col min="11770" max="12021" width="9" style="250"/>
    <col min="12022" max="12022" width="41.6371681415929" style="250" customWidth="1"/>
    <col min="12023" max="12024" width="17" style="250" customWidth="1"/>
    <col min="12025" max="12025" width="12.3805309734513" style="250" customWidth="1"/>
    <col min="12026" max="12277" width="9" style="250"/>
    <col min="12278" max="12278" width="41.6371681415929" style="250" customWidth="1"/>
    <col min="12279" max="12280" width="17" style="250" customWidth="1"/>
    <col min="12281" max="12281" width="12.3805309734513" style="250" customWidth="1"/>
    <col min="12282" max="12533" width="9" style="250"/>
    <col min="12534" max="12534" width="41.6371681415929" style="250" customWidth="1"/>
    <col min="12535" max="12536" width="17" style="250" customWidth="1"/>
    <col min="12537" max="12537" width="12.3805309734513" style="250" customWidth="1"/>
    <col min="12538" max="12789" width="9" style="250"/>
    <col min="12790" max="12790" width="41.6371681415929" style="250" customWidth="1"/>
    <col min="12791" max="12792" width="17" style="250" customWidth="1"/>
    <col min="12793" max="12793" width="12.3805309734513" style="250" customWidth="1"/>
    <col min="12794" max="13045" width="9" style="250"/>
    <col min="13046" max="13046" width="41.6371681415929" style="250" customWidth="1"/>
    <col min="13047" max="13048" width="17" style="250" customWidth="1"/>
    <col min="13049" max="13049" width="12.3805309734513" style="250" customWidth="1"/>
    <col min="13050" max="13301" width="9" style="250"/>
    <col min="13302" max="13302" width="41.6371681415929" style="250" customWidth="1"/>
    <col min="13303" max="13304" width="17" style="250" customWidth="1"/>
    <col min="13305" max="13305" width="12.3805309734513" style="250" customWidth="1"/>
    <col min="13306" max="13557" width="9" style="250"/>
    <col min="13558" max="13558" width="41.6371681415929" style="250" customWidth="1"/>
    <col min="13559" max="13560" width="17" style="250" customWidth="1"/>
    <col min="13561" max="13561" width="12.3805309734513" style="250" customWidth="1"/>
    <col min="13562" max="13813" width="9" style="250"/>
    <col min="13814" max="13814" width="41.6371681415929" style="250" customWidth="1"/>
    <col min="13815" max="13816" width="17" style="250" customWidth="1"/>
    <col min="13817" max="13817" width="12.3805309734513" style="250" customWidth="1"/>
    <col min="13818" max="14069" width="9" style="250"/>
    <col min="14070" max="14070" width="41.6371681415929" style="250" customWidth="1"/>
    <col min="14071" max="14072" width="17" style="250" customWidth="1"/>
    <col min="14073" max="14073" width="12.3805309734513" style="250" customWidth="1"/>
    <col min="14074" max="14325" width="9" style="250"/>
    <col min="14326" max="14326" width="41.6371681415929" style="250" customWidth="1"/>
    <col min="14327" max="14328" width="17" style="250" customWidth="1"/>
    <col min="14329" max="14329" width="12.3805309734513" style="250" customWidth="1"/>
    <col min="14330" max="14581" width="9" style="250"/>
    <col min="14582" max="14582" width="41.6371681415929" style="250" customWidth="1"/>
    <col min="14583" max="14584" width="17" style="250" customWidth="1"/>
    <col min="14585" max="14585" width="12.3805309734513" style="250" customWidth="1"/>
    <col min="14586" max="14837" width="9" style="250"/>
    <col min="14838" max="14838" width="41.6371681415929" style="250" customWidth="1"/>
    <col min="14839" max="14840" width="17" style="250" customWidth="1"/>
    <col min="14841" max="14841" width="12.3805309734513" style="250" customWidth="1"/>
    <col min="14842" max="15093" width="9" style="250"/>
    <col min="15094" max="15094" width="41.6371681415929" style="250" customWidth="1"/>
    <col min="15095" max="15096" width="17" style="250" customWidth="1"/>
    <col min="15097" max="15097" width="12.3805309734513" style="250" customWidth="1"/>
    <col min="15098" max="15349" width="9" style="250"/>
    <col min="15350" max="15350" width="41.6371681415929" style="250" customWidth="1"/>
    <col min="15351" max="15352" width="17" style="250" customWidth="1"/>
    <col min="15353" max="15353" width="12.3805309734513" style="250" customWidth="1"/>
    <col min="15354" max="15605" width="9" style="250"/>
    <col min="15606" max="15606" width="41.6371681415929" style="250" customWidth="1"/>
    <col min="15607" max="15608" width="17" style="250" customWidth="1"/>
    <col min="15609" max="15609" width="12.3805309734513" style="250" customWidth="1"/>
    <col min="15610" max="15861" width="9" style="250"/>
    <col min="15862" max="15862" width="41.6371681415929" style="250" customWidth="1"/>
    <col min="15863" max="15864" width="17" style="250" customWidth="1"/>
    <col min="15865" max="15865" width="12.3805309734513" style="250" customWidth="1"/>
    <col min="15866" max="16117" width="9" style="250"/>
    <col min="16118" max="16118" width="41.6371681415929" style="250" customWidth="1"/>
    <col min="16119" max="16120" width="17" style="250" customWidth="1"/>
    <col min="16121" max="16121" width="12.3805309734513" style="250" customWidth="1"/>
    <col min="16122" max="16384" width="9" style="250"/>
  </cols>
  <sheetData>
    <row r="1" s="250" customFormat="1" ht="45" customHeight="1" spans="1:6">
      <c r="A1" s="342" t="str">
        <f>YEAR(封面!$B$7)-1&amp;"年市本级社会保险基金收入执行情况表"</f>
        <v>2022年市本级社会保险基金收入执行情况表</v>
      </c>
      <c r="B1" s="342"/>
      <c r="C1" s="342"/>
      <c r="D1" s="342"/>
      <c r="E1" s="342"/>
      <c r="F1" s="342"/>
    </row>
    <row r="2" s="250" customFormat="1" ht="20.1" customHeight="1" spans="1:6">
      <c r="A2" s="463" t="s">
        <v>1670</v>
      </c>
      <c r="B2" s="428"/>
      <c r="C2" s="344"/>
      <c r="D2" s="267"/>
      <c r="F2" s="429" t="s">
        <v>54</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536" t="s">
        <v>1623</v>
      </c>
      <c r="B5" s="559">
        <v>22622</v>
      </c>
      <c r="C5" s="560">
        <v>23061</v>
      </c>
      <c r="D5" s="561">
        <v>21405</v>
      </c>
      <c r="E5" s="119">
        <f>IF(B5&gt;0,D5/B5-1,"")</f>
        <v>-0.054</v>
      </c>
      <c r="F5" s="119">
        <f>IF(C5&gt;0,D5/C5,"")</f>
        <v>0.928</v>
      </c>
    </row>
    <row r="6" ht="36" customHeight="1" spans="1:6">
      <c r="A6" s="195" t="s">
        <v>1624</v>
      </c>
      <c r="B6" s="543">
        <v>13674</v>
      </c>
      <c r="C6" s="543">
        <v>13926</v>
      </c>
      <c r="D6" s="562">
        <v>13226</v>
      </c>
      <c r="E6" s="119">
        <f t="shared" ref="E6:E38" si="0">IF(B6&gt;0,D6/B6-1,"")</f>
        <v>-0.033</v>
      </c>
      <c r="F6" s="119">
        <f t="shared" ref="F6:F38" si="1">IF(C6&gt;0,D6/C6,"")</f>
        <v>0.95</v>
      </c>
    </row>
    <row r="7" ht="36" customHeight="1" spans="1:6">
      <c r="A7" s="195" t="s">
        <v>1625</v>
      </c>
      <c r="B7" s="543">
        <v>146</v>
      </c>
      <c r="C7" s="543">
        <v>16</v>
      </c>
      <c r="D7" s="562">
        <v>18</v>
      </c>
      <c r="E7" s="119">
        <f t="shared" si="0"/>
        <v>-0.877</v>
      </c>
      <c r="F7" s="119">
        <f t="shared" si="1"/>
        <v>1.125</v>
      </c>
    </row>
    <row r="8" ht="36" customHeight="1" spans="1:6">
      <c r="A8" s="195" t="s">
        <v>1626</v>
      </c>
      <c r="B8" s="543"/>
      <c r="C8" s="543"/>
      <c r="D8" s="562"/>
      <c r="E8" s="119" t="str">
        <f t="shared" si="0"/>
        <v/>
      </c>
      <c r="F8" s="119" t="str">
        <f t="shared" si="1"/>
        <v/>
      </c>
    </row>
    <row r="9" ht="36" customHeight="1" spans="1:6">
      <c r="A9" s="195" t="s">
        <v>1627</v>
      </c>
      <c r="B9" s="543"/>
      <c r="C9" s="543"/>
      <c r="D9" s="562"/>
      <c r="E9" s="119" t="str">
        <f t="shared" si="0"/>
        <v/>
      </c>
      <c r="F9" s="119" t="str">
        <f t="shared" si="1"/>
        <v/>
      </c>
    </row>
    <row r="10" ht="36" customHeight="1" spans="1:6">
      <c r="A10" s="536" t="s">
        <v>1628</v>
      </c>
      <c r="B10" s="560">
        <v>12436</v>
      </c>
      <c r="C10" s="560">
        <v>16940</v>
      </c>
      <c r="D10" s="561">
        <v>14799</v>
      </c>
      <c r="E10" s="119">
        <f t="shared" si="0"/>
        <v>0.19</v>
      </c>
      <c r="F10" s="119">
        <f t="shared" si="1"/>
        <v>0.874</v>
      </c>
    </row>
    <row r="11" ht="36" customHeight="1" spans="1:6">
      <c r="A11" s="195" t="s">
        <v>1624</v>
      </c>
      <c r="B11" s="563">
        <v>10369</v>
      </c>
      <c r="C11" s="563">
        <v>10673</v>
      </c>
      <c r="D11" s="562">
        <v>11247</v>
      </c>
      <c r="E11" s="119">
        <f t="shared" si="0"/>
        <v>0.085</v>
      </c>
      <c r="F11" s="119">
        <f t="shared" si="1"/>
        <v>1.054</v>
      </c>
    </row>
    <row r="12" ht="36" customHeight="1" spans="1:6">
      <c r="A12" s="195" t="s">
        <v>1625</v>
      </c>
      <c r="B12" s="563">
        <v>30</v>
      </c>
      <c r="C12" s="563">
        <v>38</v>
      </c>
      <c r="D12" s="562">
        <v>11</v>
      </c>
      <c r="E12" s="119">
        <f t="shared" si="0"/>
        <v>-0.633</v>
      </c>
      <c r="F12" s="119">
        <f t="shared" si="1"/>
        <v>0.289</v>
      </c>
    </row>
    <row r="13" ht="36" customHeight="1" spans="1:6">
      <c r="A13" s="195" t="s">
        <v>1626</v>
      </c>
      <c r="B13" s="563">
        <v>1663</v>
      </c>
      <c r="C13" s="563">
        <v>5828</v>
      </c>
      <c r="D13" s="562">
        <v>3258</v>
      </c>
      <c r="E13" s="119">
        <f t="shared" si="0"/>
        <v>0.959</v>
      </c>
      <c r="F13" s="119">
        <f t="shared" si="1"/>
        <v>0.559</v>
      </c>
    </row>
    <row r="14" ht="36" customHeight="1" spans="1:6">
      <c r="A14" s="536" t="s">
        <v>1629</v>
      </c>
      <c r="B14" s="560">
        <v>1618</v>
      </c>
      <c r="C14" s="560">
        <v>1578</v>
      </c>
      <c r="D14" s="561">
        <v>1744</v>
      </c>
      <c r="E14" s="119">
        <f t="shared" si="0"/>
        <v>0.078</v>
      </c>
      <c r="F14" s="119">
        <f t="shared" si="1"/>
        <v>1.105</v>
      </c>
    </row>
    <row r="15" ht="36" customHeight="1" spans="1:6">
      <c r="A15" s="195" t="s">
        <v>1624</v>
      </c>
      <c r="B15" s="564">
        <v>666</v>
      </c>
      <c r="C15" s="565">
        <v>671</v>
      </c>
      <c r="D15" s="562">
        <v>668</v>
      </c>
      <c r="E15" s="119">
        <f t="shared" si="0"/>
        <v>0.003</v>
      </c>
      <c r="F15" s="119">
        <f t="shared" si="1"/>
        <v>0.996</v>
      </c>
    </row>
    <row r="16" ht="36" customHeight="1" spans="1:6">
      <c r="A16" s="195" t="s">
        <v>1625</v>
      </c>
      <c r="B16" s="564">
        <v>9</v>
      </c>
      <c r="C16" s="564">
        <v>7</v>
      </c>
      <c r="D16" s="562">
        <v>8</v>
      </c>
      <c r="E16" s="119">
        <f t="shared" si="0"/>
        <v>-0.111</v>
      </c>
      <c r="F16" s="119">
        <f t="shared" si="1"/>
        <v>1.143</v>
      </c>
    </row>
    <row r="17" ht="36" customHeight="1" spans="1:6">
      <c r="A17" s="195" t="s">
        <v>1626</v>
      </c>
      <c r="B17" s="564"/>
      <c r="C17" s="566"/>
      <c r="D17" s="562"/>
      <c r="E17" s="119" t="str">
        <f t="shared" si="0"/>
        <v/>
      </c>
      <c r="F17" s="119" t="str">
        <f t="shared" si="1"/>
        <v/>
      </c>
    </row>
    <row r="18" ht="36" customHeight="1" spans="1:6">
      <c r="A18" s="536" t="s">
        <v>1630</v>
      </c>
      <c r="B18" s="567">
        <v>9768</v>
      </c>
      <c r="C18" s="567">
        <v>10081</v>
      </c>
      <c r="D18" s="561">
        <v>10465</v>
      </c>
      <c r="E18" s="119">
        <f t="shared" si="0"/>
        <v>0.071</v>
      </c>
      <c r="F18" s="119">
        <f t="shared" si="1"/>
        <v>1.038</v>
      </c>
    </row>
    <row r="19" ht="36" customHeight="1" spans="1:6">
      <c r="A19" s="195" t="s">
        <v>1624</v>
      </c>
      <c r="B19" s="568">
        <v>9593</v>
      </c>
      <c r="C19" s="568">
        <v>10004</v>
      </c>
      <c r="D19" s="562">
        <v>10419</v>
      </c>
      <c r="E19" s="123">
        <f t="shared" si="0"/>
        <v>0.086</v>
      </c>
      <c r="F19" s="123">
        <f t="shared" si="1"/>
        <v>1.041</v>
      </c>
    </row>
    <row r="20" ht="36" customHeight="1" spans="1:6">
      <c r="A20" s="195" t="s">
        <v>1625</v>
      </c>
      <c r="B20" s="568">
        <v>67</v>
      </c>
      <c r="C20" s="568">
        <v>43</v>
      </c>
      <c r="D20" s="562">
        <v>34</v>
      </c>
      <c r="E20" s="123">
        <f t="shared" si="0"/>
        <v>-0.493</v>
      </c>
      <c r="F20" s="123">
        <f t="shared" si="1"/>
        <v>0.791</v>
      </c>
    </row>
    <row r="21" ht="36" customHeight="1" spans="1:6">
      <c r="A21" s="195" t="s">
        <v>1626</v>
      </c>
      <c r="B21" s="568">
        <v>44</v>
      </c>
      <c r="C21" s="566"/>
      <c r="D21" s="562"/>
      <c r="E21" s="123">
        <f t="shared" si="0"/>
        <v>-1</v>
      </c>
      <c r="F21" s="123" t="str">
        <f t="shared" si="1"/>
        <v/>
      </c>
    </row>
    <row r="22" ht="36" customHeight="1" spans="1:6">
      <c r="A22" s="536" t="s">
        <v>1631</v>
      </c>
      <c r="B22" s="567">
        <v>890</v>
      </c>
      <c r="C22" s="567">
        <v>1994</v>
      </c>
      <c r="D22" s="561">
        <v>1657</v>
      </c>
      <c r="E22" s="119">
        <f t="shared" si="0"/>
        <v>0.862</v>
      </c>
      <c r="F22" s="119">
        <f t="shared" si="1"/>
        <v>0.831</v>
      </c>
    </row>
    <row r="23" ht="36" customHeight="1" spans="1:6">
      <c r="A23" s="195" t="s">
        <v>1624</v>
      </c>
      <c r="B23" s="569"/>
      <c r="C23" s="569">
        <v>803</v>
      </c>
      <c r="D23" s="562">
        <v>570</v>
      </c>
      <c r="E23" s="123" t="str">
        <f t="shared" si="0"/>
        <v/>
      </c>
      <c r="F23" s="123">
        <f t="shared" si="1"/>
        <v>0.71</v>
      </c>
    </row>
    <row r="24" ht="36" customHeight="1" spans="1:6">
      <c r="A24" s="195" t="s">
        <v>1625</v>
      </c>
      <c r="B24" s="569"/>
      <c r="C24" s="569">
        <v>4</v>
      </c>
      <c r="D24" s="562">
        <v>4</v>
      </c>
      <c r="E24" s="123" t="str">
        <f t="shared" si="0"/>
        <v/>
      </c>
      <c r="F24" s="123">
        <f t="shared" si="1"/>
        <v>1</v>
      </c>
    </row>
    <row r="25" ht="36" customHeight="1" spans="1:6">
      <c r="A25" s="195" t="s">
        <v>1626</v>
      </c>
      <c r="B25" s="569"/>
      <c r="C25" s="566"/>
      <c r="D25" s="562"/>
      <c r="E25" s="119" t="str">
        <f t="shared" si="0"/>
        <v/>
      </c>
      <c r="F25" s="119" t="str">
        <f t="shared" si="1"/>
        <v/>
      </c>
    </row>
    <row r="26" ht="36" customHeight="1" spans="1:6">
      <c r="A26" s="536" t="s">
        <v>1632</v>
      </c>
      <c r="B26" s="561">
        <v>5768</v>
      </c>
      <c r="C26" s="561">
        <v>13883</v>
      </c>
      <c r="D26" s="561">
        <v>14402</v>
      </c>
      <c r="E26" s="119">
        <f t="shared" si="0"/>
        <v>1.497</v>
      </c>
      <c r="F26" s="119">
        <f t="shared" si="1"/>
        <v>1.037</v>
      </c>
    </row>
    <row r="27" ht="36" customHeight="1" spans="1:6">
      <c r="A27" s="195" t="s">
        <v>1624</v>
      </c>
      <c r="B27" s="244">
        <v>1928</v>
      </c>
      <c r="C27" s="570">
        <v>6362</v>
      </c>
      <c r="D27" s="562">
        <v>7589</v>
      </c>
      <c r="E27" s="123">
        <f t="shared" si="0"/>
        <v>2.936</v>
      </c>
      <c r="F27" s="123">
        <f t="shared" si="1"/>
        <v>1.193</v>
      </c>
    </row>
    <row r="28" ht="33" customHeight="1" spans="1:6">
      <c r="A28" s="195" t="s">
        <v>1625</v>
      </c>
      <c r="B28" s="244">
        <v>686</v>
      </c>
      <c r="C28" s="570">
        <v>450</v>
      </c>
      <c r="D28" s="562">
        <v>290</v>
      </c>
      <c r="E28" s="123">
        <f t="shared" si="0"/>
        <v>-0.577</v>
      </c>
      <c r="F28" s="123">
        <f t="shared" si="1"/>
        <v>0.644</v>
      </c>
    </row>
    <row r="29" ht="29" customHeight="1" spans="1:6">
      <c r="A29" s="195" t="s">
        <v>1626</v>
      </c>
      <c r="B29" s="244">
        <v>2787</v>
      </c>
      <c r="C29" s="570">
        <v>4262</v>
      </c>
      <c r="D29" s="562">
        <v>1809</v>
      </c>
      <c r="E29" s="123">
        <f t="shared" si="0"/>
        <v>-0.351</v>
      </c>
      <c r="F29" s="123">
        <f t="shared" si="1"/>
        <v>0.424</v>
      </c>
    </row>
    <row r="30" ht="36" customHeight="1" spans="1:6">
      <c r="A30" s="536" t="s">
        <v>1633</v>
      </c>
      <c r="B30" s="571">
        <v>12028</v>
      </c>
      <c r="C30" s="571">
        <v>15107</v>
      </c>
      <c r="D30" s="561">
        <v>9664</v>
      </c>
      <c r="E30" s="119">
        <f t="shared" si="0"/>
        <v>-0.197</v>
      </c>
      <c r="F30" s="119">
        <f t="shared" si="1"/>
        <v>0.64</v>
      </c>
    </row>
    <row r="31" ht="36" customHeight="1" spans="1:6">
      <c r="A31" s="195" t="s">
        <v>1624</v>
      </c>
      <c r="B31" s="572">
        <v>4835</v>
      </c>
      <c r="C31" s="572">
        <v>5722</v>
      </c>
      <c r="D31" s="562">
        <v>387</v>
      </c>
      <c r="E31" s="123">
        <f t="shared" si="0"/>
        <v>-0.92</v>
      </c>
      <c r="F31" s="123">
        <f t="shared" si="1"/>
        <v>0.068</v>
      </c>
    </row>
    <row r="32" ht="36" customHeight="1" spans="1:6">
      <c r="A32" s="195" t="s">
        <v>1625</v>
      </c>
      <c r="B32" s="572">
        <v>14</v>
      </c>
      <c r="C32" s="572">
        <v>11</v>
      </c>
      <c r="D32" s="562">
        <v>15</v>
      </c>
      <c r="E32" s="123">
        <f t="shared" si="0"/>
        <v>0.071</v>
      </c>
      <c r="F32" s="123">
        <f t="shared" si="1"/>
        <v>1.364</v>
      </c>
    </row>
    <row r="33" ht="36" customHeight="1" spans="1:6">
      <c r="A33" s="195" t="s">
        <v>1626</v>
      </c>
      <c r="B33" s="572">
        <v>346</v>
      </c>
      <c r="C33" s="573">
        <v>557</v>
      </c>
      <c r="D33" s="562">
        <v>577</v>
      </c>
      <c r="E33" s="123">
        <f t="shared" si="0"/>
        <v>0.668</v>
      </c>
      <c r="F33" s="123">
        <f t="shared" si="1"/>
        <v>1.036</v>
      </c>
    </row>
    <row r="34" ht="36" customHeight="1" spans="1:6">
      <c r="A34" s="554" t="s">
        <v>1671</v>
      </c>
      <c r="B34" s="574">
        <f t="shared" ref="B34:B37" si="2">B5+B10+B14+B18+B22+B26+B30</f>
        <v>65130</v>
      </c>
      <c r="C34" s="574">
        <f t="shared" ref="C34:C37" si="3">C5+C10+C14+C18+C22+C26+C30</f>
        <v>82644</v>
      </c>
      <c r="D34" s="574">
        <f t="shared" ref="D34:D37" si="4">D5+D10+D14+D18+D22+D26+D30</f>
        <v>74136</v>
      </c>
      <c r="E34" s="119">
        <f t="shared" si="0"/>
        <v>0.138</v>
      </c>
      <c r="F34" s="119">
        <f t="shared" si="1"/>
        <v>0.897</v>
      </c>
    </row>
    <row r="35" ht="36" customHeight="1" spans="1:6">
      <c r="A35" s="195" t="s">
        <v>1624</v>
      </c>
      <c r="B35" s="575">
        <f t="shared" si="2"/>
        <v>41065</v>
      </c>
      <c r="C35" s="575">
        <f t="shared" si="3"/>
        <v>48161</v>
      </c>
      <c r="D35" s="575">
        <f t="shared" si="4"/>
        <v>44106</v>
      </c>
      <c r="E35" s="123">
        <f t="shared" si="0"/>
        <v>0.074</v>
      </c>
      <c r="F35" s="123">
        <f t="shared" si="1"/>
        <v>0.916</v>
      </c>
    </row>
    <row r="36" ht="36" customHeight="1" spans="1:6">
      <c r="A36" s="195" t="s">
        <v>1636</v>
      </c>
      <c r="B36" s="575">
        <f t="shared" si="2"/>
        <v>952</v>
      </c>
      <c r="C36" s="575">
        <f t="shared" si="3"/>
        <v>569</v>
      </c>
      <c r="D36" s="575">
        <f t="shared" si="4"/>
        <v>380</v>
      </c>
      <c r="E36" s="123">
        <f t="shared" si="0"/>
        <v>-0.601</v>
      </c>
      <c r="F36" s="123">
        <f t="shared" si="1"/>
        <v>0.668</v>
      </c>
    </row>
    <row r="37" ht="36" customHeight="1" spans="1:6">
      <c r="A37" s="195" t="s">
        <v>1637</v>
      </c>
      <c r="B37" s="575">
        <f t="shared" si="2"/>
        <v>4840</v>
      </c>
      <c r="C37" s="575">
        <f t="shared" si="3"/>
        <v>10647</v>
      </c>
      <c r="D37" s="575">
        <f t="shared" si="4"/>
        <v>5644</v>
      </c>
      <c r="E37" s="123">
        <f t="shared" si="0"/>
        <v>0.166</v>
      </c>
      <c r="F37" s="123">
        <f t="shared" si="1"/>
        <v>0.53</v>
      </c>
    </row>
    <row r="38" ht="36" customHeight="1" spans="1:6">
      <c r="A38" s="195" t="s">
        <v>1638</v>
      </c>
      <c r="B38" s="543"/>
      <c r="C38" s="543"/>
      <c r="D38" s="147"/>
      <c r="E38" s="119" t="str">
        <f t="shared" si="0"/>
        <v/>
      </c>
      <c r="F38" s="119" t="str">
        <f t="shared" si="1"/>
        <v/>
      </c>
    </row>
    <row r="39" spans="2:4">
      <c r="B39" s="539"/>
      <c r="C39" s="539"/>
      <c r="D39" s="539"/>
    </row>
    <row r="40" spans="2:4">
      <c r="B40" s="539"/>
      <c r="C40" s="539"/>
      <c r="D40" s="539"/>
    </row>
    <row r="41" spans="2:4">
      <c r="B41" s="539"/>
      <c r="C41" s="539"/>
      <c r="D41" s="539"/>
    </row>
    <row r="42" spans="2:4">
      <c r="B42" s="539"/>
      <c r="C42" s="539"/>
      <c r="D42" s="539"/>
    </row>
    <row r="43" spans="2:4">
      <c r="B43" s="539"/>
      <c r="C43" s="539"/>
      <c r="D43" s="539"/>
    </row>
  </sheetData>
  <autoFilter ref="A4:F38">
    <extLst/>
  </autoFilter>
  <mergeCells count="5">
    <mergeCell ref="A1:F1"/>
    <mergeCell ref="C3:D3"/>
    <mergeCell ref="E3:F3"/>
    <mergeCell ref="A3:A4"/>
    <mergeCell ref="B3:B4"/>
  </mergeCells>
  <conditionalFormatting sqref="B5">
    <cfRule type="cellIs" dxfId="4" priority="17" stopIfTrue="1" operator="lessThan">
      <formula>0</formula>
    </cfRule>
  </conditionalFormatting>
  <conditionalFormatting sqref="C5">
    <cfRule type="cellIs" dxfId="4" priority="4" stopIfTrue="1" operator="lessThan">
      <formula>0</formula>
    </cfRule>
  </conditionalFormatting>
  <conditionalFormatting sqref="B10">
    <cfRule type="cellIs" dxfId="4" priority="15" stopIfTrue="1" operator="lessThan">
      <formula>0</formula>
    </cfRule>
  </conditionalFormatting>
  <conditionalFormatting sqref="B14">
    <cfRule type="cellIs" dxfId="4" priority="7" stopIfTrue="1" operator="lessThan">
      <formula>0</formula>
    </cfRule>
  </conditionalFormatting>
  <conditionalFormatting sqref="C14">
    <cfRule type="cellIs" dxfId="4" priority="3" stopIfTrue="1" operator="lessThan">
      <formula>0</formula>
    </cfRule>
  </conditionalFormatting>
  <conditionalFormatting sqref="C16">
    <cfRule type="cellIs" dxfId="4" priority="20" stopIfTrue="1" operator="lessThan">
      <formula>0</formula>
    </cfRule>
  </conditionalFormatting>
  <conditionalFormatting sqref="B18">
    <cfRule type="cellIs" dxfId="4" priority="12" stopIfTrue="1" operator="lessThan">
      <formula>0</formula>
    </cfRule>
  </conditionalFormatting>
  <conditionalFormatting sqref="B22">
    <cfRule type="cellIs" dxfId="4" priority="6" stopIfTrue="1" operator="lessThan">
      <formula>0</formula>
    </cfRule>
  </conditionalFormatting>
  <conditionalFormatting sqref="C22">
    <cfRule type="cellIs" dxfId="4" priority="2" stopIfTrue="1" operator="lessThan">
      <formula>0</formula>
    </cfRule>
  </conditionalFormatting>
  <conditionalFormatting sqref="B30">
    <cfRule type="cellIs" dxfId="4" priority="9" stopIfTrue="1" operator="lessThan">
      <formula>0</formula>
    </cfRule>
  </conditionalFormatting>
  <conditionalFormatting sqref="B34:D34">
    <cfRule type="cellIs" dxfId="4" priority="23" stopIfTrue="1" operator="lessThan">
      <formula>0</formula>
    </cfRule>
  </conditionalFormatting>
  <conditionalFormatting sqref="B38">
    <cfRule type="cellIs" dxfId="4" priority="5" stopIfTrue="1" operator="lessThan">
      <formula>0</formula>
    </cfRule>
  </conditionalFormatting>
  <conditionalFormatting sqref="C38">
    <cfRule type="cellIs" dxfId="4" priority="1" stopIfTrue="1" operator="lessThan">
      <formula>0</formula>
    </cfRule>
  </conditionalFormatting>
  <conditionalFormatting sqref="B6:B9">
    <cfRule type="cellIs" dxfId="4" priority="16" stopIfTrue="1" operator="lessThan">
      <formula>0</formula>
    </cfRule>
  </conditionalFormatting>
  <conditionalFormatting sqref="B11:B13">
    <cfRule type="cellIs" dxfId="4" priority="14" stopIfTrue="1" operator="lessThan">
      <formula>0</formula>
    </cfRule>
  </conditionalFormatting>
  <conditionalFormatting sqref="B15:B17">
    <cfRule type="cellIs" dxfId="4" priority="13" stopIfTrue="1" operator="lessThan">
      <formula>0</formula>
    </cfRule>
  </conditionalFormatting>
  <conditionalFormatting sqref="B19:B21">
    <cfRule type="cellIs" dxfId="4" priority="11" stopIfTrue="1" operator="lessThan">
      <formula>0</formula>
    </cfRule>
  </conditionalFormatting>
  <conditionalFormatting sqref="B23:B25">
    <cfRule type="cellIs" dxfId="4" priority="10" stopIfTrue="1" operator="lessThan">
      <formula>0</formula>
    </cfRule>
  </conditionalFormatting>
  <conditionalFormatting sqref="B31:B33">
    <cfRule type="cellIs" dxfId="4" priority="8" stopIfTrue="1" operator="lessThan">
      <formula>0</formula>
    </cfRule>
  </conditionalFormatting>
  <conditionalFormatting sqref="C6:C13">
    <cfRule type="cellIs" dxfId="4" priority="21" stopIfTrue="1" operator="lessThan">
      <formula>0</formula>
    </cfRule>
  </conditionalFormatting>
  <conditionalFormatting sqref="C27:C29">
    <cfRule type="cellIs" dxfId="4" priority="22" stopIfTrue="1" operator="lessThan">
      <formula>0</formula>
    </cfRule>
    <cfRule type="cellIs" dxfId="4" priority="26" stopIfTrue="1" operator="lessThan">
      <formula>0</formula>
    </cfRule>
  </conditionalFormatting>
  <conditionalFormatting sqref="C30:C33">
    <cfRule type="cellIs" dxfId="4" priority="18" stopIfTrue="1" operator="lessThan">
      <formula>0</formula>
    </cfRule>
  </conditionalFormatting>
  <conditionalFormatting sqref="C15 C25 C17 C27:C29">
    <cfRule type="cellIs" dxfId="4" priority="25" stopIfTrue="1" operator="lessThan">
      <formula>0</formula>
    </cfRule>
  </conditionalFormatting>
  <conditionalFormatting sqref="C18:C21 C23:C24">
    <cfRule type="cellIs" dxfId="4" priority="19" stopIfTrue="1" operator="lessThan">
      <formula>0</formula>
    </cfRule>
  </conditionalFormatting>
  <conditionalFormatting sqref="B35:D37">
    <cfRule type="cellIs" dxfId="4" priority="24" stopIfTrue="1" operator="lessThan">
      <formula>0</formula>
    </cfRule>
  </conditionalFormatting>
  <conditionalFormatting sqref="C39:F56">
    <cfRule type="cellIs" dxfId="4" priority="55"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26"/>
  <sheetViews>
    <sheetView showGridLines="0" showZeros="0" view="pageBreakPreview" zoomScale="80" zoomScaleNormal="100" workbookViewId="0">
      <pane ySplit="4" topLeftCell="A9" activePane="bottomLeft" state="frozen"/>
      <selection/>
      <selection pane="bottomLeft" activeCell="D2" sqref="A$1:F$1048576"/>
    </sheetView>
  </sheetViews>
  <sheetFormatPr defaultColWidth="9" defaultRowHeight="15.75" outlineLevelCol="5"/>
  <cols>
    <col min="1" max="1" width="30.6283185840708" style="250" customWidth="1"/>
    <col min="2" max="3" width="16.7610619469027" style="250" customWidth="1"/>
    <col min="4" max="4" width="16.7610619469027" style="540" customWidth="1"/>
    <col min="5" max="6" width="14.7610619469027" style="250" customWidth="1"/>
    <col min="7" max="245" width="9" style="250"/>
    <col min="246" max="246" width="41.6371681415929" style="250" customWidth="1"/>
    <col min="247" max="248" width="14.5044247787611" style="250" customWidth="1"/>
    <col min="249" max="249" width="13.8849557522124" style="250" customWidth="1"/>
    <col min="250" max="501" width="9" style="250"/>
    <col min="502" max="502" width="41.6371681415929" style="250" customWidth="1"/>
    <col min="503" max="504" width="14.5044247787611" style="250" customWidth="1"/>
    <col min="505" max="505" width="13.8849557522124" style="250" customWidth="1"/>
    <col min="506" max="757" width="9" style="250"/>
    <col min="758" max="758" width="41.6371681415929" style="250" customWidth="1"/>
    <col min="759" max="760" width="14.5044247787611" style="250" customWidth="1"/>
    <col min="761" max="761" width="13.8849557522124" style="250" customWidth="1"/>
    <col min="762" max="1013" width="9" style="250"/>
    <col min="1014" max="1014" width="41.6371681415929" style="250" customWidth="1"/>
    <col min="1015" max="1016" width="14.5044247787611" style="250" customWidth="1"/>
    <col min="1017" max="1017" width="13.8849557522124" style="250" customWidth="1"/>
    <col min="1018" max="1269" width="9" style="250"/>
    <col min="1270" max="1270" width="41.6371681415929" style="250" customWidth="1"/>
    <col min="1271" max="1272" width="14.5044247787611" style="250" customWidth="1"/>
    <col min="1273" max="1273" width="13.8849557522124" style="250" customWidth="1"/>
    <col min="1274" max="1525" width="9" style="250"/>
    <col min="1526" max="1526" width="41.6371681415929" style="250" customWidth="1"/>
    <col min="1527" max="1528" width="14.5044247787611" style="250" customWidth="1"/>
    <col min="1529" max="1529" width="13.8849557522124" style="250" customWidth="1"/>
    <col min="1530" max="1781" width="9" style="250"/>
    <col min="1782" max="1782" width="41.6371681415929" style="250" customWidth="1"/>
    <col min="1783" max="1784" width="14.5044247787611" style="250" customWidth="1"/>
    <col min="1785" max="1785" width="13.8849557522124" style="250" customWidth="1"/>
    <col min="1786" max="2037" width="9" style="250"/>
    <col min="2038" max="2038" width="41.6371681415929" style="250" customWidth="1"/>
    <col min="2039" max="2040" width="14.5044247787611" style="250" customWidth="1"/>
    <col min="2041" max="2041" width="13.8849557522124" style="250" customWidth="1"/>
    <col min="2042" max="2293" width="9" style="250"/>
    <col min="2294" max="2294" width="41.6371681415929" style="250" customWidth="1"/>
    <col min="2295" max="2296" width="14.5044247787611" style="250" customWidth="1"/>
    <col min="2297" max="2297" width="13.8849557522124" style="250" customWidth="1"/>
    <col min="2298" max="2549" width="9" style="250"/>
    <col min="2550" max="2550" width="41.6371681415929" style="250" customWidth="1"/>
    <col min="2551" max="2552" width="14.5044247787611" style="250" customWidth="1"/>
    <col min="2553" max="2553" width="13.8849557522124" style="250" customWidth="1"/>
    <col min="2554" max="2805" width="9" style="250"/>
    <col min="2806" max="2806" width="41.6371681415929" style="250" customWidth="1"/>
    <col min="2807" max="2808" width="14.5044247787611" style="250" customWidth="1"/>
    <col min="2809" max="2809" width="13.8849557522124" style="250" customWidth="1"/>
    <col min="2810" max="3061" width="9" style="250"/>
    <col min="3062" max="3062" width="41.6371681415929" style="250" customWidth="1"/>
    <col min="3063" max="3064" width="14.5044247787611" style="250" customWidth="1"/>
    <col min="3065" max="3065" width="13.8849557522124" style="250" customWidth="1"/>
    <col min="3066" max="3317" width="9" style="250"/>
    <col min="3318" max="3318" width="41.6371681415929" style="250" customWidth="1"/>
    <col min="3319" max="3320" width="14.5044247787611" style="250" customWidth="1"/>
    <col min="3321" max="3321" width="13.8849557522124" style="250" customWidth="1"/>
    <col min="3322" max="3573" width="9" style="250"/>
    <col min="3574" max="3574" width="41.6371681415929" style="250" customWidth="1"/>
    <col min="3575" max="3576" width="14.5044247787611" style="250" customWidth="1"/>
    <col min="3577" max="3577" width="13.8849557522124" style="250" customWidth="1"/>
    <col min="3578" max="3829" width="9" style="250"/>
    <col min="3830" max="3830" width="41.6371681415929" style="250" customWidth="1"/>
    <col min="3831" max="3832" width="14.5044247787611" style="250" customWidth="1"/>
    <col min="3833" max="3833" width="13.8849557522124" style="250" customWidth="1"/>
    <col min="3834" max="4085" width="9" style="250"/>
    <col min="4086" max="4086" width="41.6371681415929" style="250" customWidth="1"/>
    <col min="4087" max="4088" width="14.5044247787611" style="250" customWidth="1"/>
    <col min="4089" max="4089" width="13.8849557522124" style="250" customWidth="1"/>
    <col min="4090" max="4341" width="9" style="250"/>
    <col min="4342" max="4342" width="41.6371681415929" style="250" customWidth="1"/>
    <col min="4343" max="4344" width="14.5044247787611" style="250" customWidth="1"/>
    <col min="4345" max="4345" width="13.8849557522124" style="250" customWidth="1"/>
    <col min="4346" max="4597" width="9" style="250"/>
    <col min="4598" max="4598" width="41.6371681415929" style="250" customWidth="1"/>
    <col min="4599" max="4600" width="14.5044247787611" style="250" customWidth="1"/>
    <col min="4601" max="4601" width="13.8849557522124" style="250" customWidth="1"/>
    <col min="4602" max="4853" width="9" style="250"/>
    <col min="4854" max="4854" width="41.6371681415929" style="250" customWidth="1"/>
    <col min="4855" max="4856" width="14.5044247787611" style="250" customWidth="1"/>
    <col min="4857" max="4857" width="13.8849557522124" style="250" customWidth="1"/>
    <col min="4858" max="5109" width="9" style="250"/>
    <col min="5110" max="5110" width="41.6371681415929" style="250" customWidth="1"/>
    <col min="5111" max="5112" width="14.5044247787611" style="250" customWidth="1"/>
    <col min="5113" max="5113" width="13.8849557522124" style="250" customWidth="1"/>
    <col min="5114" max="5365" width="9" style="250"/>
    <col min="5366" max="5366" width="41.6371681415929" style="250" customWidth="1"/>
    <col min="5367" max="5368" width="14.5044247787611" style="250" customWidth="1"/>
    <col min="5369" max="5369" width="13.8849557522124" style="250" customWidth="1"/>
    <col min="5370" max="5621" width="9" style="250"/>
    <col min="5622" max="5622" width="41.6371681415929" style="250" customWidth="1"/>
    <col min="5623" max="5624" width="14.5044247787611" style="250" customWidth="1"/>
    <col min="5625" max="5625" width="13.8849557522124" style="250" customWidth="1"/>
    <col min="5626" max="5877" width="9" style="250"/>
    <col min="5878" max="5878" width="41.6371681415929" style="250" customWidth="1"/>
    <col min="5879" max="5880" width="14.5044247787611" style="250" customWidth="1"/>
    <col min="5881" max="5881" width="13.8849557522124" style="250" customWidth="1"/>
    <col min="5882" max="6133" width="9" style="250"/>
    <col min="6134" max="6134" width="41.6371681415929" style="250" customWidth="1"/>
    <col min="6135" max="6136" width="14.5044247787611" style="250" customWidth="1"/>
    <col min="6137" max="6137" width="13.8849557522124" style="250" customWidth="1"/>
    <col min="6138" max="6389" width="9" style="250"/>
    <col min="6390" max="6390" width="41.6371681415929" style="250" customWidth="1"/>
    <col min="6391" max="6392" width="14.5044247787611" style="250" customWidth="1"/>
    <col min="6393" max="6393" width="13.8849557522124" style="250" customWidth="1"/>
    <col min="6394" max="6645" width="9" style="250"/>
    <col min="6646" max="6646" width="41.6371681415929" style="250" customWidth="1"/>
    <col min="6647" max="6648" width="14.5044247787611" style="250" customWidth="1"/>
    <col min="6649" max="6649" width="13.8849557522124" style="250" customWidth="1"/>
    <col min="6650" max="6901" width="9" style="250"/>
    <col min="6902" max="6902" width="41.6371681415929" style="250" customWidth="1"/>
    <col min="6903" max="6904" width="14.5044247787611" style="250" customWidth="1"/>
    <col min="6905" max="6905" width="13.8849557522124" style="250" customWidth="1"/>
    <col min="6906" max="7157" width="9" style="250"/>
    <col min="7158" max="7158" width="41.6371681415929" style="250" customWidth="1"/>
    <col min="7159" max="7160" width="14.5044247787611" style="250" customWidth="1"/>
    <col min="7161" max="7161" width="13.8849557522124" style="250" customWidth="1"/>
    <col min="7162" max="7413" width="9" style="250"/>
    <col min="7414" max="7414" width="41.6371681415929" style="250" customWidth="1"/>
    <col min="7415" max="7416" width="14.5044247787611" style="250" customWidth="1"/>
    <col min="7417" max="7417" width="13.8849557522124" style="250" customWidth="1"/>
    <col min="7418" max="7669" width="9" style="250"/>
    <col min="7670" max="7670" width="41.6371681415929" style="250" customWidth="1"/>
    <col min="7671" max="7672" width="14.5044247787611" style="250" customWidth="1"/>
    <col min="7673" max="7673" width="13.8849557522124" style="250" customWidth="1"/>
    <col min="7674" max="7925" width="9" style="250"/>
    <col min="7926" max="7926" width="41.6371681415929" style="250" customWidth="1"/>
    <col min="7927" max="7928" width="14.5044247787611" style="250" customWidth="1"/>
    <col min="7929" max="7929" width="13.8849557522124" style="250" customWidth="1"/>
    <col min="7930" max="8181" width="9" style="250"/>
    <col min="8182" max="8182" width="41.6371681415929" style="250" customWidth="1"/>
    <col min="8183" max="8184" width="14.5044247787611" style="250" customWidth="1"/>
    <col min="8185" max="8185" width="13.8849557522124" style="250" customWidth="1"/>
    <col min="8186" max="8437" width="9" style="250"/>
    <col min="8438" max="8438" width="41.6371681415929" style="250" customWidth="1"/>
    <col min="8439" max="8440" width="14.5044247787611" style="250" customWidth="1"/>
    <col min="8441" max="8441" width="13.8849557522124" style="250" customWidth="1"/>
    <col min="8442" max="8693" width="9" style="250"/>
    <col min="8694" max="8694" width="41.6371681415929" style="250" customWidth="1"/>
    <col min="8695" max="8696" width="14.5044247787611" style="250" customWidth="1"/>
    <col min="8697" max="8697" width="13.8849557522124" style="250" customWidth="1"/>
    <col min="8698" max="8949" width="9" style="250"/>
    <col min="8950" max="8950" width="41.6371681415929" style="250" customWidth="1"/>
    <col min="8951" max="8952" width="14.5044247787611" style="250" customWidth="1"/>
    <col min="8953" max="8953" width="13.8849557522124" style="250" customWidth="1"/>
    <col min="8954" max="9205" width="9" style="250"/>
    <col min="9206" max="9206" width="41.6371681415929" style="250" customWidth="1"/>
    <col min="9207" max="9208" width="14.5044247787611" style="250" customWidth="1"/>
    <col min="9209" max="9209" width="13.8849557522124" style="250" customWidth="1"/>
    <col min="9210" max="9461" width="9" style="250"/>
    <col min="9462" max="9462" width="41.6371681415929" style="250" customWidth="1"/>
    <col min="9463" max="9464" width="14.5044247787611" style="250" customWidth="1"/>
    <col min="9465" max="9465" width="13.8849557522124" style="250" customWidth="1"/>
    <col min="9466" max="9717" width="9" style="250"/>
    <col min="9718" max="9718" width="41.6371681415929" style="250" customWidth="1"/>
    <col min="9719" max="9720" width="14.5044247787611" style="250" customWidth="1"/>
    <col min="9721" max="9721" width="13.8849557522124" style="250" customWidth="1"/>
    <col min="9722" max="9973" width="9" style="250"/>
    <col min="9974" max="9974" width="41.6371681415929" style="250" customWidth="1"/>
    <col min="9975" max="9976" width="14.5044247787611" style="250" customWidth="1"/>
    <col min="9977" max="9977" width="13.8849557522124" style="250" customWidth="1"/>
    <col min="9978" max="10229" width="9" style="250"/>
    <col min="10230" max="10230" width="41.6371681415929" style="250" customWidth="1"/>
    <col min="10231" max="10232" width="14.5044247787611" style="250" customWidth="1"/>
    <col min="10233" max="10233" width="13.8849557522124" style="250" customWidth="1"/>
    <col min="10234" max="10485" width="9" style="250"/>
    <col min="10486" max="10486" width="41.6371681415929" style="250" customWidth="1"/>
    <col min="10487" max="10488" width="14.5044247787611" style="250" customWidth="1"/>
    <col min="10489" max="10489" width="13.8849557522124" style="250" customWidth="1"/>
    <col min="10490" max="10741" width="9" style="250"/>
    <col min="10742" max="10742" width="41.6371681415929" style="250" customWidth="1"/>
    <col min="10743" max="10744" width="14.5044247787611" style="250" customWidth="1"/>
    <col min="10745" max="10745" width="13.8849557522124" style="250" customWidth="1"/>
    <col min="10746" max="10997" width="9" style="250"/>
    <col min="10998" max="10998" width="41.6371681415929" style="250" customWidth="1"/>
    <col min="10999" max="11000" width="14.5044247787611" style="250" customWidth="1"/>
    <col min="11001" max="11001" width="13.8849557522124" style="250" customWidth="1"/>
    <col min="11002" max="11253" width="9" style="250"/>
    <col min="11254" max="11254" width="41.6371681415929" style="250" customWidth="1"/>
    <col min="11255" max="11256" width="14.5044247787611" style="250" customWidth="1"/>
    <col min="11257" max="11257" width="13.8849557522124" style="250" customWidth="1"/>
    <col min="11258" max="11509" width="9" style="250"/>
    <col min="11510" max="11510" width="41.6371681415929" style="250" customWidth="1"/>
    <col min="11511" max="11512" width="14.5044247787611" style="250" customWidth="1"/>
    <col min="11513" max="11513" width="13.8849557522124" style="250" customWidth="1"/>
    <col min="11514" max="11765" width="9" style="250"/>
    <col min="11766" max="11766" width="41.6371681415929" style="250" customWidth="1"/>
    <col min="11767" max="11768" width="14.5044247787611" style="250" customWidth="1"/>
    <col min="11769" max="11769" width="13.8849557522124" style="250" customWidth="1"/>
    <col min="11770" max="12021" width="9" style="250"/>
    <col min="12022" max="12022" width="41.6371681415929" style="250" customWidth="1"/>
    <col min="12023" max="12024" width="14.5044247787611" style="250" customWidth="1"/>
    <col min="12025" max="12025" width="13.8849557522124" style="250" customWidth="1"/>
    <col min="12026" max="12277" width="9" style="250"/>
    <col min="12278" max="12278" width="41.6371681415929" style="250" customWidth="1"/>
    <col min="12279" max="12280" width="14.5044247787611" style="250" customWidth="1"/>
    <col min="12281" max="12281" width="13.8849557522124" style="250" customWidth="1"/>
    <col min="12282" max="12533" width="9" style="250"/>
    <col min="12534" max="12534" width="41.6371681415929" style="250" customWidth="1"/>
    <col min="12535" max="12536" width="14.5044247787611" style="250" customWidth="1"/>
    <col min="12537" max="12537" width="13.8849557522124" style="250" customWidth="1"/>
    <col min="12538" max="12789" width="9" style="250"/>
    <col min="12790" max="12790" width="41.6371681415929" style="250" customWidth="1"/>
    <col min="12791" max="12792" width="14.5044247787611" style="250" customWidth="1"/>
    <col min="12793" max="12793" width="13.8849557522124" style="250" customWidth="1"/>
    <col min="12794" max="13045" width="9" style="250"/>
    <col min="13046" max="13046" width="41.6371681415929" style="250" customWidth="1"/>
    <col min="13047" max="13048" width="14.5044247787611" style="250" customWidth="1"/>
    <col min="13049" max="13049" width="13.8849557522124" style="250" customWidth="1"/>
    <col min="13050" max="13301" width="9" style="250"/>
    <col min="13302" max="13302" width="41.6371681415929" style="250" customWidth="1"/>
    <col min="13303" max="13304" width="14.5044247787611" style="250" customWidth="1"/>
    <col min="13305" max="13305" width="13.8849557522124" style="250" customWidth="1"/>
    <col min="13306" max="13557" width="9" style="250"/>
    <col min="13558" max="13558" width="41.6371681415929" style="250" customWidth="1"/>
    <col min="13559" max="13560" width="14.5044247787611" style="250" customWidth="1"/>
    <col min="13561" max="13561" width="13.8849557522124" style="250" customWidth="1"/>
    <col min="13562" max="13813" width="9" style="250"/>
    <col min="13814" max="13814" width="41.6371681415929" style="250" customWidth="1"/>
    <col min="13815" max="13816" width="14.5044247787611" style="250" customWidth="1"/>
    <col min="13817" max="13817" width="13.8849557522124" style="250" customWidth="1"/>
    <col min="13818" max="14069" width="9" style="250"/>
    <col min="14070" max="14070" width="41.6371681415929" style="250" customWidth="1"/>
    <col min="14071" max="14072" width="14.5044247787611" style="250" customWidth="1"/>
    <col min="14073" max="14073" width="13.8849557522124" style="250" customWidth="1"/>
    <col min="14074" max="14325" width="9" style="250"/>
    <col min="14326" max="14326" width="41.6371681415929" style="250" customWidth="1"/>
    <col min="14327" max="14328" width="14.5044247787611" style="250" customWidth="1"/>
    <col min="14329" max="14329" width="13.8849557522124" style="250" customWidth="1"/>
    <col min="14330" max="14581" width="9" style="250"/>
    <col min="14582" max="14582" width="41.6371681415929" style="250" customWidth="1"/>
    <col min="14583" max="14584" width="14.5044247787611" style="250" customWidth="1"/>
    <col min="14585" max="14585" width="13.8849557522124" style="250" customWidth="1"/>
    <col min="14586" max="14837" width="9" style="250"/>
    <col min="14838" max="14838" width="41.6371681415929" style="250" customWidth="1"/>
    <col min="14839" max="14840" width="14.5044247787611" style="250" customWidth="1"/>
    <col min="14841" max="14841" width="13.8849557522124" style="250" customWidth="1"/>
    <col min="14842" max="15093" width="9" style="250"/>
    <col min="15094" max="15094" width="41.6371681415929" style="250" customWidth="1"/>
    <col min="15095" max="15096" width="14.5044247787611" style="250" customWidth="1"/>
    <col min="15097" max="15097" width="13.8849557522124" style="250" customWidth="1"/>
    <col min="15098" max="15349" width="9" style="250"/>
    <col min="15350" max="15350" width="41.6371681415929" style="250" customWidth="1"/>
    <col min="15351" max="15352" width="14.5044247787611" style="250" customWidth="1"/>
    <col min="15353" max="15353" width="13.8849557522124" style="250" customWidth="1"/>
    <col min="15354" max="15605" width="9" style="250"/>
    <col min="15606" max="15606" width="41.6371681415929" style="250" customWidth="1"/>
    <col min="15607" max="15608" width="14.5044247787611" style="250" customWidth="1"/>
    <col min="15609" max="15609" width="13.8849557522124" style="250" customWidth="1"/>
    <col min="15610" max="15861" width="9" style="250"/>
    <col min="15862" max="15862" width="41.6371681415929" style="250" customWidth="1"/>
    <col min="15863" max="15864" width="14.5044247787611" style="250" customWidth="1"/>
    <col min="15865" max="15865" width="13.8849557522124" style="250" customWidth="1"/>
    <col min="15866" max="16117" width="9" style="250"/>
    <col min="16118" max="16118" width="41.6371681415929" style="250" customWidth="1"/>
    <col min="16119" max="16120" width="14.5044247787611" style="250" customWidth="1"/>
    <col min="16121" max="16121" width="13.8849557522124" style="250" customWidth="1"/>
    <col min="16122" max="16381" width="9" style="250"/>
    <col min="16382" max="16384" width="9" style="228"/>
  </cols>
  <sheetData>
    <row r="1" s="250" customFormat="1" ht="45" customHeight="1" spans="1:6">
      <c r="A1" s="342" t="str">
        <f>YEAR(封面!$B$7)-1&amp;"年市本级社会保险基金支出执行情况表"</f>
        <v>2022年市本级社会保险基金支出执行情况表</v>
      </c>
      <c r="B1" s="342"/>
      <c r="C1" s="342"/>
      <c r="D1" s="342"/>
      <c r="E1" s="342"/>
      <c r="F1" s="342"/>
    </row>
    <row r="2" s="250" customFormat="1" ht="20.1" customHeight="1" spans="1:6">
      <c r="A2" s="463" t="s">
        <v>1672</v>
      </c>
      <c r="B2" s="428"/>
      <c r="C2" s="344"/>
      <c r="D2" s="267"/>
      <c r="F2" s="429" t="s">
        <v>1653</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536" t="s">
        <v>1641</v>
      </c>
      <c r="B5" s="541">
        <v>23622</v>
      </c>
      <c r="C5" s="541">
        <v>23061</v>
      </c>
      <c r="D5" s="541">
        <v>18751</v>
      </c>
      <c r="E5" s="119">
        <f>IF(B5&gt;0,D5/B5-1,"")</f>
        <v>-0.206</v>
      </c>
      <c r="F5" s="119">
        <f>IF(C5&gt;0,D5/C5,"")</f>
        <v>0.813</v>
      </c>
    </row>
    <row r="6" ht="36" customHeight="1" spans="1:6">
      <c r="A6" s="195" t="s">
        <v>1642</v>
      </c>
      <c r="B6" s="542">
        <v>8037</v>
      </c>
      <c r="C6" s="542">
        <v>8738</v>
      </c>
      <c r="D6" s="542">
        <v>8284</v>
      </c>
      <c r="E6" s="119">
        <f t="shared" ref="E6:E22" si="0">IF(B6&gt;0,D6/B6-1,"")</f>
        <v>0.031</v>
      </c>
      <c r="F6" s="119">
        <f t="shared" ref="F6:F22" si="1">IF(C6&gt;0,D6/C6,"")</f>
        <v>0.948</v>
      </c>
    </row>
    <row r="7" ht="36" customHeight="1" spans="1:6">
      <c r="A7" s="195" t="s">
        <v>1643</v>
      </c>
      <c r="B7" s="543"/>
      <c r="C7" s="543"/>
      <c r="D7" s="542"/>
      <c r="E7" s="119" t="str">
        <f t="shared" si="0"/>
        <v/>
      </c>
      <c r="F7" s="119" t="str">
        <f t="shared" si="1"/>
        <v/>
      </c>
    </row>
    <row r="8" ht="36" customHeight="1" spans="1:6">
      <c r="A8" s="536" t="s">
        <v>1644</v>
      </c>
      <c r="B8" s="541">
        <v>13902</v>
      </c>
      <c r="C8" s="541">
        <v>16101</v>
      </c>
      <c r="D8" s="541">
        <v>15106</v>
      </c>
      <c r="E8" s="119">
        <f t="shared" si="0"/>
        <v>0.087</v>
      </c>
      <c r="F8" s="119">
        <f t="shared" si="1"/>
        <v>0.938</v>
      </c>
    </row>
    <row r="9" ht="36" customHeight="1" spans="1:6">
      <c r="A9" s="195" t="s">
        <v>1642</v>
      </c>
      <c r="B9" s="542">
        <v>13840</v>
      </c>
      <c r="C9" s="542">
        <v>15601</v>
      </c>
      <c r="D9" s="542">
        <v>15084</v>
      </c>
      <c r="E9" s="123">
        <f t="shared" si="0"/>
        <v>0.09</v>
      </c>
      <c r="F9" s="123">
        <f t="shared" si="1"/>
        <v>0.967</v>
      </c>
    </row>
    <row r="10" ht="36" customHeight="1" spans="1:6">
      <c r="A10" s="536" t="s">
        <v>1645</v>
      </c>
      <c r="B10" s="544">
        <v>1503</v>
      </c>
      <c r="C10" s="545">
        <v>1376</v>
      </c>
      <c r="D10" s="541">
        <v>731</v>
      </c>
      <c r="E10" s="119">
        <f t="shared" si="0"/>
        <v>-0.514</v>
      </c>
      <c r="F10" s="119">
        <f t="shared" si="1"/>
        <v>0.531</v>
      </c>
    </row>
    <row r="11" ht="36" customHeight="1" spans="1:6">
      <c r="A11" s="195" t="s">
        <v>1642</v>
      </c>
      <c r="B11" s="544">
        <v>329</v>
      </c>
      <c r="C11" s="546">
        <v>441</v>
      </c>
      <c r="D11" s="542">
        <v>405</v>
      </c>
      <c r="E11" s="123">
        <f t="shared" si="0"/>
        <v>0.231</v>
      </c>
      <c r="F11" s="123">
        <f t="shared" si="1"/>
        <v>0.918</v>
      </c>
    </row>
    <row r="12" ht="36" customHeight="1" spans="1:6">
      <c r="A12" s="536" t="s">
        <v>1646</v>
      </c>
      <c r="B12" s="547">
        <v>9715</v>
      </c>
      <c r="C12" s="547">
        <v>10081</v>
      </c>
      <c r="D12" s="541">
        <v>7294</v>
      </c>
      <c r="E12" s="119">
        <f t="shared" si="0"/>
        <v>-0.249</v>
      </c>
      <c r="F12" s="119">
        <f t="shared" si="1"/>
        <v>0.724</v>
      </c>
    </row>
    <row r="13" ht="36" customHeight="1" spans="1:6">
      <c r="A13" s="195" t="s">
        <v>1642</v>
      </c>
      <c r="B13" s="548">
        <v>4491</v>
      </c>
      <c r="C13" s="548">
        <v>4983</v>
      </c>
      <c r="D13" s="542">
        <v>4544</v>
      </c>
      <c r="E13" s="123">
        <f t="shared" si="0"/>
        <v>0.012</v>
      </c>
      <c r="F13" s="123">
        <f t="shared" si="1"/>
        <v>0.912</v>
      </c>
    </row>
    <row r="14" ht="36" customHeight="1" spans="1:6">
      <c r="A14" s="536" t="s">
        <v>1647</v>
      </c>
      <c r="B14" s="547">
        <v>890</v>
      </c>
      <c r="C14" s="547">
        <v>1995</v>
      </c>
      <c r="D14" s="541">
        <v>1306</v>
      </c>
      <c r="E14" s="119">
        <f t="shared" si="0"/>
        <v>0.467</v>
      </c>
      <c r="F14" s="119">
        <f t="shared" si="1"/>
        <v>0.655</v>
      </c>
    </row>
    <row r="15" ht="36" customHeight="1" spans="1:6">
      <c r="A15" s="195" t="s">
        <v>1642</v>
      </c>
      <c r="B15" s="549">
        <v>890</v>
      </c>
      <c r="C15" s="549">
        <v>1188</v>
      </c>
      <c r="D15" s="542">
        <v>733</v>
      </c>
      <c r="E15" s="123">
        <f t="shared" si="0"/>
        <v>-0.176</v>
      </c>
      <c r="F15" s="123">
        <f t="shared" si="1"/>
        <v>0.617</v>
      </c>
    </row>
    <row r="16" ht="36" customHeight="1" spans="1:6">
      <c r="A16" s="536" t="s">
        <v>1648</v>
      </c>
      <c r="B16" s="550">
        <v>4567</v>
      </c>
      <c r="C16" s="551">
        <v>5023</v>
      </c>
      <c r="D16" s="124">
        <v>4850</v>
      </c>
      <c r="E16" s="119">
        <f t="shared" si="0"/>
        <v>0.062</v>
      </c>
      <c r="F16" s="119">
        <f t="shared" si="1"/>
        <v>0.966</v>
      </c>
    </row>
    <row r="17" ht="36" customHeight="1" spans="1:6">
      <c r="A17" s="195" t="s">
        <v>1642</v>
      </c>
      <c r="B17" s="244">
        <v>4561</v>
      </c>
      <c r="C17" s="546">
        <v>5016</v>
      </c>
      <c r="D17" s="163">
        <v>4843</v>
      </c>
      <c r="E17" s="123">
        <f t="shared" si="0"/>
        <v>0.062</v>
      </c>
      <c r="F17" s="123">
        <f t="shared" si="1"/>
        <v>0.966</v>
      </c>
    </row>
    <row r="18" ht="36" customHeight="1" spans="1:6">
      <c r="A18" s="536" t="s">
        <v>1673</v>
      </c>
      <c r="B18" s="552">
        <v>12019</v>
      </c>
      <c r="C18" s="552">
        <v>15107</v>
      </c>
      <c r="D18" s="124">
        <v>7068</v>
      </c>
      <c r="E18" s="119">
        <f t="shared" si="0"/>
        <v>-0.412</v>
      </c>
      <c r="F18" s="119">
        <f t="shared" si="1"/>
        <v>0.468</v>
      </c>
    </row>
    <row r="19" ht="36" customHeight="1" spans="1:6">
      <c r="A19" s="195" t="s">
        <v>1642</v>
      </c>
      <c r="B19" s="553">
        <v>6568</v>
      </c>
      <c r="C19" s="553">
        <v>6902</v>
      </c>
      <c r="D19" s="163">
        <v>5457</v>
      </c>
      <c r="E19" s="123">
        <f t="shared" si="0"/>
        <v>-0.169</v>
      </c>
      <c r="F19" s="123">
        <f t="shared" si="1"/>
        <v>0.791</v>
      </c>
    </row>
    <row r="20" ht="36" customHeight="1" spans="1:6">
      <c r="A20" s="554" t="s">
        <v>1674</v>
      </c>
      <c r="B20" s="555">
        <f>B5+B8+B12+B14+B10+B16+B18</f>
        <v>66218</v>
      </c>
      <c r="C20" s="555">
        <f>C5+C8+C12+C14+C10+C16+C18</f>
        <v>72744</v>
      </c>
      <c r="D20" s="555">
        <f>D5+D8+D12+D14+D10+D16+D18</f>
        <v>55106</v>
      </c>
      <c r="E20" s="119">
        <f t="shared" si="0"/>
        <v>-0.168</v>
      </c>
      <c r="F20" s="119">
        <f t="shared" si="1"/>
        <v>0.758</v>
      </c>
    </row>
    <row r="21" ht="36" customHeight="1" spans="1:6">
      <c r="A21" s="195" t="s">
        <v>1651</v>
      </c>
      <c r="B21" s="556">
        <f>B6+B9+B11+B13+B15+B17+B19</f>
        <v>38716</v>
      </c>
      <c r="C21" s="556">
        <f>C6+C9+C11+C13+C15+C17+C19</f>
        <v>42869</v>
      </c>
      <c r="D21" s="556">
        <f>D6+D9+D11+D13+D15+D17+D19</f>
        <v>39350</v>
      </c>
      <c r="E21" s="123">
        <f t="shared" si="0"/>
        <v>0.016</v>
      </c>
      <c r="F21" s="123">
        <f t="shared" si="1"/>
        <v>0.918</v>
      </c>
    </row>
    <row r="22" ht="36" customHeight="1" spans="1:6">
      <c r="A22" s="557" t="s">
        <v>1643</v>
      </c>
      <c r="B22" s="543"/>
      <c r="C22" s="543"/>
      <c r="D22" s="147"/>
      <c r="E22" s="119" t="str">
        <f t="shared" si="0"/>
        <v/>
      </c>
      <c r="F22" s="119" t="str">
        <f t="shared" si="1"/>
        <v/>
      </c>
    </row>
    <row r="23" spans="2:4">
      <c r="B23" s="539"/>
      <c r="C23" s="539"/>
      <c r="D23" s="558"/>
    </row>
    <row r="24" spans="2:4">
      <c r="B24" s="539"/>
      <c r="C24" s="539"/>
      <c r="D24" s="558"/>
    </row>
    <row r="25" spans="2:4">
      <c r="B25" s="539"/>
      <c r="C25" s="539"/>
      <c r="D25" s="558"/>
    </row>
    <row r="26" spans="2:4">
      <c r="B26" s="539"/>
      <c r="C26" s="539"/>
      <c r="D26" s="558"/>
    </row>
  </sheetData>
  <autoFilter ref="A4:F22">
    <extLst/>
  </autoFilter>
  <mergeCells count="5">
    <mergeCell ref="A1:F1"/>
    <mergeCell ref="C3:D3"/>
    <mergeCell ref="E3:F3"/>
    <mergeCell ref="A3:A4"/>
    <mergeCell ref="B3:B4"/>
  </mergeCells>
  <conditionalFormatting sqref="B7">
    <cfRule type="cellIs" dxfId="4" priority="4" stopIfTrue="1" operator="lessThan">
      <formula>0</formula>
    </cfRule>
  </conditionalFormatting>
  <conditionalFormatting sqref="C7">
    <cfRule type="cellIs" dxfId="4" priority="3" stopIfTrue="1" operator="lessThan">
      <formula>0</formula>
    </cfRule>
  </conditionalFormatting>
  <conditionalFormatting sqref="C11">
    <cfRule type="cellIs" dxfId="4" priority="6" stopIfTrue="1" operator="lessThan">
      <formula>0</formula>
    </cfRule>
  </conditionalFormatting>
  <conditionalFormatting sqref="B22">
    <cfRule type="cellIs" dxfId="4" priority="2" stopIfTrue="1" operator="lessThan">
      <formula>0</formula>
    </cfRule>
  </conditionalFormatting>
  <conditionalFormatting sqref="C22">
    <cfRule type="cellIs" dxfId="4" priority="1" stopIfTrue="1" operator="lessThan">
      <formula>0</formula>
    </cfRule>
  </conditionalFormatting>
  <conditionalFormatting sqref="C16:C17">
    <cfRule type="cellIs" dxfId="4" priority="7" stopIfTrue="1" operator="lessThan">
      <formula>0</formula>
    </cfRule>
  </conditionalFormatting>
  <conditionalFormatting sqref="D16:D19">
    <cfRule type="cellIs" dxfId="4" priority="5"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F24"/>
  <sheetViews>
    <sheetView showGridLines="0" showZeros="0" view="pageBreakPreview" zoomScale="80" zoomScaleNormal="100" workbookViewId="0">
      <pane ySplit="4" topLeftCell="A6" activePane="bottomLeft" state="frozen"/>
      <selection/>
      <selection pane="bottomLeft" activeCell="D2" sqref="A$1:F$1048576"/>
    </sheetView>
  </sheetViews>
  <sheetFormatPr defaultColWidth="9" defaultRowHeight="15.75" outlineLevelCol="5"/>
  <cols>
    <col min="1" max="1" width="30.6283185840708" style="250" customWidth="1"/>
    <col min="2" max="4" width="16.7610619469027" style="250" customWidth="1"/>
    <col min="5" max="6" width="15.1238938053097" style="250" customWidth="1"/>
    <col min="7" max="245" width="9" style="250"/>
    <col min="246" max="246" width="46" style="250" customWidth="1"/>
    <col min="247" max="247" width="18.2566371681416" style="250" customWidth="1"/>
    <col min="248" max="248" width="17" style="250" customWidth="1"/>
    <col min="249" max="249" width="13.8849557522124" style="250" customWidth="1"/>
    <col min="250" max="501" width="9" style="250"/>
    <col min="502" max="502" width="46" style="250" customWidth="1"/>
    <col min="503" max="503" width="18.2566371681416" style="250" customWidth="1"/>
    <col min="504" max="504" width="17" style="250" customWidth="1"/>
    <col min="505" max="505" width="13.8849557522124" style="250" customWidth="1"/>
    <col min="506" max="757" width="9" style="250"/>
    <col min="758" max="758" width="46" style="250" customWidth="1"/>
    <col min="759" max="759" width="18.2566371681416" style="250" customWidth="1"/>
    <col min="760" max="760" width="17" style="250" customWidth="1"/>
    <col min="761" max="761" width="13.8849557522124" style="250" customWidth="1"/>
    <col min="762" max="1013" width="9" style="250"/>
    <col min="1014" max="1014" width="46" style="250" customWidth="1"/>
    <col min="1015" max="1015" width="18.2566371681416" style="250" customWidth="1"/>
    <col min="1016" max="1016" width="17" style="250" customWidth="1"/>
    <col min="1017" max="1017" width="13.8849557522124" style="250" customWidth="1"/>
    <col min="1018" max="1269" width="9" style="250"/>
    <col min="1270" max="1270" width="46" style="250" customWidth="1"/>
    <col min="1271" max="1271" width="18.2566371681416" style="250" customWidth="1"/>
    <col min="1272" max="1272" width="17" style="250" customWidth="1"/>
    <col min="1273" max="1273" width="13.8849557522124" style="250" customWidth="1"/>
    <col min="1274" max="1525" width="9" style="250"/>
    <col min="1526" max="1526" width="46" style="250" customWidth="1"/>
    <col min="1527" max="1527" width="18.2566371681416" style="250" customWidth="1"/>
    <col min="1528" max="1528" width="17" style="250" customWidth="1"/>
    <col min="1529" max="1529" width="13.8849557522124" style="250" customWidth="1"/>
    <col min="1530" max="1781" width="9" style="250"/>
    <col min="1782" max="1782" width="46" style="250" customWidth="1"/>
    <col min="1783" max="1783" width="18.2566371681416" style="250" customWidth="1"/>
    <col min="1784" max="1784" width="17" style="250" customWidth="1"/>
    <col min="1785" max="1785" width="13.8849557522124" style="250" customWidth="1"/>
    <col min="1786" max="2037" width="9" style="250"/>
    <col min="2038" max="2038" width="46" style="250" customWidth="1"/>
    <col min="2039" max="2039" width="18.2566371681416" style="250" customWidth="1"/>
    <col min="2040" max="2040" width="17" style="250" customWidth="1"/>
    <col min="2041" max="2041" width="13.8849557522124" style="250" customWidth="1"/>
    <col min="2042" max="2293" width="9" style="250"/>
    <col min="2294" max="2294" width="46" style="250" customWidth="1"/>
    <col min="2295" max="2295" width="18.2566371681416" style="250" customWidth="1"/>
    <col min="2296" max="2296" width="17" style="250" customWidth="1"/>
    <col min="2297" max="2297" width="13.8849557522124" style="250" customWidth="1"/>
    <col min="2298" max="2549" width="9" style="250"/>
    <col min="2550" max="2550" width="46" style="250" customWidth="1"/>
    <col min="2551" max="2551" width="18.2566371681416" style="250" customWidth="1"/>
    <col min="2552" max="2552" width="17" style="250" customWidth="1"/>
    <col min="2553" max="2553" width="13.8849557522124" style="250" customWidth="1"/>
    <col min="2554" max="2805" width="9" style="250"/>
    <col min="2806" max="2806" width="46" style="250" customWidth="1"/>
    <col min="2807" max="2807" width="18.2566371681416" style="250" customWidth="1"/>
    <col min="2808" max="2808" width="17" style="250" customWidth="1"/>
    <col min="2809" max="2809" width="13.8849557522124" style="250" customWidth="1"/>
    <col min="2810" max="3061" width="9" style="250"/>
    <col min="3062" max="3062" width="46" style="250" customWidth="1"/>
    <col min="3063" max="3063" width="18.2566371681416" style="250" customWidth="1"/>
    <col min="3064" max="3064" width="17" style="250" customWidth="1"/>
    <col min="3065" max="3065" width="13.8849557522124" style="250" customWidth="1"/>
    <col min="3066" max="3317" width="9" style="250"/>
    <col min="3318" max="3318" width="46" style="250" customWidth="1"/>
    <col min="3319" max="3319" width="18.2566371681416" style="250" customWidth="1"/>
    <col min="3320" max="3320" width="17" style="250" customWidth="1"/>
    <col min="3321" max="3321" width="13.8849557522124" style="250" customWidth="1"/>
    <col min="3322" max="3573" width="9" style="250"/>
    <col min="3574" max="3574" width="46" style="250" customWidth="1"/>
    <col min="3575" max="3575" width="18.2566371681416" style="250" customWidth="1"/>
    <col min="3576" max="3576" width="17" style="250" customWidth="1"/>
    <col min="3577" max="3577" width="13.8849557522124" style="250" customWidth="1"/>
    <col min="3578" max="3829" width="9" style="250"/>
    <col min="3830" max="3830" width="46" style="250" customWidth="1"/>
    <col min="3831" max="3831" width="18.2566371681416" style="250" customWidth="1"/>
    <col min="3832" max="3832" width="17" style="250" customWidth="1"/>
    <col min="3833" max="3833" width="13.8849557522124" style="250" customWidth="1"/>
    <col min="3834" max="4085" width="9" style="250"/>
    <col min="4086" max="4086" width="46" style="250" customWidth="1"/>
    <col min="4087" max="4087" width="18.2566371681416" style="250" customWidth="1"/>
    <col min="4088" max="4088" width="17" style="250" customWidth="1"/>
    <col min="4089" max="4089" width="13.8849557522124" style="250" customWidth="1"/>
    <col min="4090" max="4341" width="9" style="250"/>
    <col min="4342" max="4342" width="46" style="250" customWidth="1"/>
    <col min="4343" max="4343" width="18.2566371681416" style="250" customWidth="1"/>
    <col min="4344" max="4344" width="17" style="250" customWidth="1"/>
    <col min="4345" max="4345" width="13.8849557522124" style="250" customWidth="1"/>
    <col min="4346" max="4597" width="9" style="250"/>
    <col min="4598" max="4598" width="46" style="250" customWidth="1"/>
    <col min="4599" max="4599" width="18.2566371681416" style="250" customWidth="1"/>
    <col min="4600" max="4600" width="17" style="250" customWidth="1"/>
    <col min="4601" max="4601" width="13.8849557522124" style="250" customWidth="1"/>
    <col min="4602" max="4853" width="9" style="250"/>
    <col min="4854" max="4854" width="46" style="250" customWidth="1"/>
    <col min="4855" max="4855" width="18.2566371681416" style="250" customWidth="1"/>
    <col min="4856" max="4856" width="17" style="250" customWidth="1"/>
    <col min="4857" max="4857" width="13.8849557522124" style="250" customWidth="1"/>
    <col min="4858" max="5109" width="9" style="250"/>
    <col min="5110" max="5110" width="46" style="250" customWidth="1"/>
    <col min="5111" max="5111" width="18.2566371681416" style="250" customWidth="1"/>
    <col min="5112" max="5112" width="17" style="250" customWidth="1"/>
    <col min="5113" max="5113" width="13.8849557522124" style="250" customWidth="1"/>
    <col min="5114" max="5365" width="9" style="250"/>
    <col min="5366" max="5366" width="46" style="250" customWidth="1"/>
    <col min="5367" max="5367" width="18.2566371681416" style="250" customWidth="1"/>
    <col min="5368" max="5368" width="17" style="250" customWidth="1"/>
    <col min="5369" max="5369" width="13.8849557522124" style="250" customWidth="1"/>
    <col min="5370" max="5621" width="9" style="250"/>
    <col min="5622" max="5622" width="46" style="250" customWidth="1"/>
    <col min="5623" max="5623" width="18.2566371681416" style="250" customWidth="1"/>
    <col min="5624" max="5624" width="17" style="250" customWidth="1"/>
    <col min="5625" max="5625" width="13.8849557522124" style="250" customWidth="1"/>
    <col min="5626" max="5877" width="9" style="250"/>
    <col min="5878" max="5878" width="46" style="250" customWidth="1"/>
    <col min="5879" max="5879" width="18.2566371681416" style="250" customWidth="1"/>
    <col min="5880" max="5880" width="17" style="250" customWidth="1"/>
    <col min="5881" max="5881" width="13.8849557522124" style="250" customWidth="1"/>
    <col min="5882" max="6133" width="9" style="250"/>
    <col min="6134" max="6134" width="46" style="250" customWidth="1"/>
    <col min="6135" max="6135" width="18.2566371681416" style="250" customWidth="1"/>
    <col min="6136" max="6136" width="17" style="250" customWidth="1"/>
    <col min="6137" max="6137" width="13.8849557522124" style="250" customWidth="1"/>
    <col min="6138" max="6389" width="9" style="250"/>
    <col min="6390" max="6390" width="46" style="250" customWidth="1"/>
    <col min="6391" max="6391" width="18.2566371681416" style="250" customWidth="1"/>
    <col min="6392" max="6392" width="17" style="250" customWidth="1"/>
    <col min="6393" max="6393" width="13.8849557522124" style="250" customWidth="1"/>
    <col min="6394" max="6645" width="9" style="250"/>
    <col min="6646" max="6646" width="46" style="250" customWidth="1"/>
    <col min="6647" max="6647" width="18.2566371681416" style="250" customWidth="1"/>
    <col min="6648" max="6648" width="17" style="250" customWidth="1"/>
    <col min="6649" max="6649" width="13.8849557522124" style="250" customWidth="1"/>
    <col min="6650" max="6901" width="9" style="250"/>
    <col min="6902" max="6902" width="46" style="250" customWidth="1"/>
    <col min="6903" max="6903" width="18.2566371681416" style="250" customWidth="1"/>
    <col min="6904" max="6904" width="17" style="250" customWidth="1"/>
    <col min="6905" max="6905" width="13.8849557522124" style="250" customWidth="1"/>
    <col min="6906" max="7157" width="9" style="250"/>
    <col min="7158" max="7158" width="46" style="250" customWidth="1"/>
    <col min="7159" max="7159" width="18.2566371681416" style="250" customWidth="1"/>
    <col min="7160" max="7160" width="17" style="250" customWidth="1"/>
    <col min="7161" max="7161" width="13.8849557522124" style="250" customWidth="1"/>
    <col min="7162" max="7413" width="9" style="250"/>
    <col min="7414" max="7414" width="46" style="250" customWidth="1"/>
    <col min="7415" max="7415" width="18.2566371681416" style="250" customWidth="1"/>
    <col min="7416" max="7416" width="17" style="250" customWidth="1"/>
    <col min="7417" max="7417" width="13.8849557522124" style="250" customWidth="1"/>
    <col min="7418" max="7669" width="9" style="250"/>
    <col min="7670" max="7670" width="46" style="250" customWidth="1"/>
    <col min="7671" max="7671" width="18.2566371681416" style="250" customWidth="1"/>
    <col min="7672" max="7672" width="17" style="250" customWidth="1"/>
    <col min="7673" max="7673" width="13.8849557522124" style="250" customWidth="1"/>
    <col min="7674" max="7925" width="9" style="250"/>
    <col min="7926" max="7926" width="46" style="250" customWidth="1"/>
    <col min="7927" max="7927" width="18.2566371681416" style="250" customWidth="1"/>
    <col min="7928" max="7928" width="17" style="250" customWidth="1"/>
    <col min="7929" max="7929" width="13.8849557522124" style="250" customWidth="1"/>
    <col min="7930" max="8181" width="9" style="250"/>
    <col min="8182" max="8182" width="46" style="250" customWidth="1"/>
    <col min="8183" max="8183" width="18.2566371681416" style="250" customWidth="1"/>
    <col min="8184" max="8184" width="17" style="250" customWidth="1"/>
    <col min="8185" max="8185" width="13.8849557522124" style="250" customWidth="1"/>
    <col min="8186" max="8437" width="9" style="250"/>
    <col min="8438" max="8438" width="46" style="250" customWidth="1"/>
    <col min="8439" max="8439" width="18.2566371681416" style="250" customWidth="1"/>
    <col min="8440" max="8440" width="17" style="250" customWidth="1"/>
    <col min="8441" max="8441" width="13.8849557522124" style="250" customWidth="1"/>
    <col min="8442" max="8693" width="9" style="250"/>
    <col min="8694" max="8694" width="46" style="250" customWidth="1"/>
    <col min="8695" max="8695" width="18.2566371681416" style="250" customWidth="1"/>
    <col min="8696" max="8696" width="17" style="250" customWidth="1"/>
    <col min="8697" max="8697" width="13.8849557522124" style="250" customWidth="1"/>
    <col min="8698" max="8949" width="9" style="250"/>
    <col min="8950" max="8950" width="46" style="250" customWidth="1"/>
    <col min="8951" max="8951" width="18.2566371681416" style="250" customWidth="1"/>
    <col min="8952" max="8952" width="17" style="250" customWidth="1"/>
    <col min="8953" max="8953" width="13.8849557522124" style="250" customWidth="1"/>
    <col min="8954" max="9205" width="9" style="250"/>
    <col min="9206" max="9206" width="46" style="250" customWidth="1"/>
    <col min="9207" max="9207" width="18.2566371681416" style="250" customWidth="1"/>
    <col min="9208" max="9208" width="17" style="250" customWidth="1"/>
    <col min="9209" max="9209" width="13.8849557522124" style="250" customWidth="1"/>
    <col min="9210" max="9461" width="9" style="250"/>
    <col min="9462" max="9462" width="46" style="250" customWidth="1"/>
    <col min="9463" max="9463" width="18.2566371681416" style="250" customWidth="1"/>
    <col min="9464" max="9464" width="17" style="250" customWidth="1"/>
    <col min="9465" max="9465" width="13.8849557522124" style="250" customWidth="1"/>
    <col min="9466" max="9717" width="9" style="250"/>
    <col min="9718" max="9718" width="46" style="250" customWidth="1"/>
    <col min="9719" max="9719" width="18.2566371681416" style="250" customWidth="1"/>
    <col min="9720" max="9720" width="17" style="250" customWidth="1"/>
    <col min="9721" max="9721" width="13.8849557522124" style="250" customWidth="1"/>
    <col min="9722" max="9973" width="9" style="250"/>
    <col min="9974" max="9974" width="46" style="250" customWidth="1"/>
    <col min="9975" max="9975" width="18.2566371681416" style="250" customWidth="1"/>
    <col min="9976" max="9976" width="17" style="250" customWidth="1"/>
    <col min="9977" max="9977" width="13.8849557522124" style="250" customWidth="1"/>
    <col min="9978" max="10229" width="9" style="250"/>
    <col min="10230" max="10230" width="46" style="250" customWidth="1"/>
    <col min="10231" max="10231" width="18.2566371681416" style="250" customWidth="1"/>
    <col min="10232" max="10232" width="17" style="250" customWidth="1"/>
    <col min="10233" max="10233" width="13.8849557522124" style="250" customWidth="1"/>
    <col min="10234" max="10485" width="9" style="250"/>
    <col min="10486" max="10486" width="46" style="250" customWidth="1"/>
    <col min="10487" max="10487" width="18.2566371681416" style="250" customWidth="1"/>
    <col min="10488" max="10488" width="17" style="250" customWidth="1"/>
    <col min="10489" max="10489" width="13.8849557522124" style="250" customWidth="1"/>
    <col min="10490" max="10741" width="9" style="250"/>
    <col min="10742" max="10742" width="46" style="250" customWidth="1"/>
    <col min="10743" max="10743" width="18.2566371681416" style="250" customWidth="1"/>
    <col min="10744" max="10744" width="17" style="250" customWidth="1"/>
    <col min="10745" max="10745" width="13.8849557522124" style="250" customWidth="1"/>
    <col min="10746" max="10997" width="9" style="250"/>
    <col min="10998" max="10998" width="46" style="250" customWidth="1"/>
    <col min="10999" max="10999" width="18.2566371681416" style="250" customWidth="1"/>
    <col min="11000" max="11000" width="17" style="250" customWidth="1"/>
    <col min="11001" max="11001" width="13.8849557522124" style="250" customWidth="1"/>
    <col min="11002" max="11253" width="9" style="250"/>
    <col min="11254" max="11254" width="46" style="250" customWidth="1"/>
    <col min="11255" max="11255" width="18.2566371681416" style="250" customWidth="1"/>
    <col min="11256" max="11256" width="17" style="250" customWidth="1"/>
    <col min="11257" max="11257" width="13.8849557522124" style="250" customWidth="1"/>
    <col min="11258" max="11509" width="9" style="250"/>
    <col min="11510" max="11510" width="46" style="250" customWidth="1"/>
    <col min="11511" max="11511" width="18.2566371681416" style="250" customWidth="1"/>
    <col min="11512" max="11512" width="17" style="250" customWidth="1"/>
    <col min="11513" max="11513" width="13.8849557522124" style="250" customWidth="1"/>
    <col min="11514" max="11765" width="9" style="250"/>
    <col min="11766" max="11766" width="46" style="250" customWidth="1"/>
    <col min="11767" max="11767" width="18.2566371681416" style="250" customWidth="1"/>
    <col min="11768" max="11768" width="17" style="250" customWidth="1"/>
    <col min="11769" max="11769" width="13.8849557522124" style="250" customWidth="1"/>
    <col min="11770" max="12021" width="9" style="250"/>
    <col min="12022" max="12022" width="46" style="250" customWidth="1"/>
    <col min="12023" max="12023" width="18.2566371681416" style="250" customWidth="1"/>
    <col min="12024" max="12024" width="17" style="250" customWidth="1"/>
    <col min="12025" max="12025" width="13.8849557522124" style="250" customWidth="1"/>
    <col min="12026" max="12277" width="9" style="250"/>
    <col min="12278" max="12278" width="46" style="250" customWidth="1"/>
    <col min="12279" max="12279" width="18.2566371681416" style="250" customWidth="1"/>
    <col min="12280" max="12280" width="17" style="250" customWidth="1"/>
    <col min="12281" max="12281" width="13.8849557522124" style="250" customWidth="1"/>
    <col min="12282" max="12533" width="9" style="250"/>
    <col min="12534" max="12534" width="46" style="250" customWidth="1"/>
    <col min="12535" max="12535" width="18.2566371681416" style="250" customWidth="1"/>
    <col min="12536" max="12536" width="17" style="250" customWidth="1"/>
    <col min="12537" max="12537" width="13.8849557522124" style="250" customWidth="1"/>
    <col min="12538" max="12789" width="9" style="250"/>
    <col min="12790" max="12790" width="46" style="250" customWidth="1"/>
    <col min="12791" max="12791" width="18.2566371681416" style="250" customWidth="1"/>
    <col min="12792" max="12792" width="17" style="250" customWidth="1"/>
    <col min="12793" max="12793" width="13.8849557522124" style="250" customWidth="1"/>
    <col min="12794" max="13045" width="9" style="250"/>
    <col min="13046" max="13046" width="46" style="250" customWidth="1"/>
    <col min="13047" max="13047" width="18.2566371681416" style="250" customWidth="1"/>
    <col min="13048" max="13048" width="17" style="250" customWidth="1"/>
    <col min="13049" max="13049" width="13.8849557522124" style="250" customWidth="1"/>
    <col min="13050" max="13301" width="9" style="250"/>
    <col min="13302" max="13302" width="46" style="250" customWidth="1"/>
    <col min="13303" max="13303" width="18.2566371681416" style="250" customWidth="1"/>
    <col min="13304" max="13304" width="17" style="250" customWidth="1"/>
    <col min="13305" max="13305" width="13.8849557522124" style="250" customWidth="1"/>
    <col min="13306" max="13557" width="9" style="250"/>
    <col min="13558" max="13558" width="46" style="250" customWidth="1"/>
    <col min="13559" max="13559" width="18.2566371681416" style="250" customWidth="1"/>
    <col min="13560" max="13560" width="17" style="250" customWidth="1"/>
    <col min="13561" max="13561" width="13.8849557522124" style="250" customWidth="1"/>
    <col min="13562" max="13813" width="9" style="250"/>
    <col min="13814" max="13814" width="46" style="250" customWidth="1"/>
    <col min="13815" max="13815" width="18.2566371681416" style="250" customWidth="1"/>
    <col min="13816" max="13816" width="17" style="250" customWidth="1"/>
    <col min="13817" max="13817" width="13.8849557522124" style="250" customWidth="1"/>
    <col min="13818" max="14069" width="9" style="250"/>
    <col min="14070" max="14070" width="46" style="250" customWidth="1"/>
    <col min="14071" max="14071" width="18.2566371681416" style="250" customWidth="1"/>
    <col min="14072" max="14072" width="17" style="250" customWidth="1"/>
    <col min="14073" max="14073" width="13.8849557522124" style="250" customWidth="1"/>
    <col min="14074" max="14325" width="9" style="250"/>
    <col min="14326" max="14326" width="46" style="250" customWidth="1"/>
    <col min="14327" max="14327" width="18.2566371681416" style="250" customWidth="1"/>
    <col min="14328" max="14328" width="17" style="250" customWidth="1"/>
    <col min="14329" max="14329" width="13.8849557522124" style="250" customWidth="1"/>
    <col min="14330" max="14581" width="9" style="250"/>
    <col min="14582" max="14582" width="46" style="250" customWidth="1"/>
    <col min="14583" max="14583" width="18.2566371681416" style="250" customWidth="1"/>
    <col min="14584" max="14584" width="17" style="250" customWidth="1"/>
    <col min="14585" max="14585" width="13.8849557522124" style="250" customWidth="1"/>
    <col min="14586" max="14837" width="9" style="250"/>
    <col min="14838" max="14838" width="46" style="250" customWidth="1"/>
    <col min="14839" max="14839" width="18.2566371681416" style="250" customWidth="1"/>
    <col min="14840" max="14840" width="17" style="250" customWidth="1"/>
    <col min="14841" max="14841" width="13.8849557522124" style="250" customWidth="1"/>
    <col min="14842" max="15093" width="9" style="250"/>
    <col min="15094" max="15094" width="46" style="250" customWidth="1"/>
    <col min="15095" max="15095" width="18.2566371681416" style="250" customWidth="1"/>
    <col min="15096" max="15096" width="17" style="250" customWidth="1"/>
    <col min="15097" max="15097" width="13.8849557522124" style="250" customWidth="1"/>
    <col min="15098" max="15349" width="9" style="250"/>
    <col min="15350" max="15350" width="46" style="250" customWidth="1"/>
    <col min="15351" max="15351" width="18.2566371681416" style="250" customWidth="1"/>
    <col min="15352" max="15352" width="17" style="250" customWidth="1"/>
    <col min="15353" max="15353" width="13.8849557522124" style="250" customWidth="1"/>
    <col min="15354" max="15605" width="9" style="250"/>
    <col min="15606" max="15606" width="46" style="250" customWidth="1"/>
    <col min="15607" max="15607" width="18.2566371681416" style="250" customWidth="1"/>
    <col min="15608" max="15608" width="17" style="250" customWidth="1"/>
    <col min="15609" max="15609" width="13.8849557522124" style="250" customWidth="1"/>
    <col min="15610" max="15861" width="9" style="250"/>
    <col min="15862" max="15862" width="46" style="250" customWidth="1"/>
    <col min="15863" max="15863" width="18.2566371681416" style="250" customWidth="1"/>
    <col min="15864" max="15864" width="17" style="250" customWidth="1"/>
    <col min="15865" max="15865" width="13.8849557522124" style="250" customWidth="1"/>
    <col min="15866" max="16117" width="9" style="250"/>
    <col min="16118" max="16118" width="46" style="250" customWidth="1"/>
    <col min="16119" max="16119" width="18.2566371681416" style="250" customWidth="1"/>
    <col min="16120" max="16120" width="17" style="250" customWidth="1"/>
    <col min="16121" max="16121" width="13.8849557522124" style="250" customWidth="1"/>
    <col min="16122" max="16384" width="9" style="250"/>
  </cols>
  <sheetData>
    <row r="1" s="250" customFormat="1" ht="45" customHeight="1" spans="1:6">
      <c r="A1" s="342" t="str">
        <f>YEAR(封面!$B$7)-1&amp;"年市本级社会保险基金结余执行情况表"</f>
        <v>2022年市本级社会保险基金结余执行情况表</v>
      </c>
      <c r="B1" s="342"/>
      <c r="C1" s="342"/>
      <c r="D1" s="342"/>
      <c r="E1" s="342"/>
      <c r="F1" s="342"/>
    </row>
    <row r="2" s="250" customFormat="1" ht="20.1" customHeight="1" spans="1:6">
      <c r="A2" s="463" t="s">
        <v>1675</v>
      </c>
      <c r="B2" s="428"/>
      <c r="C2" s="344"/>
      <c r="D2" s="267"/>
      <c r="F2" s="429" t="s">
        <v>1653</v>
      </c>
    </row>
    <row r="3" ht="36" customHeight="1" spans="1:6">
      <c r="A3" s="518" t="s">
        <v>56</v>
      </c>
      <c r="B3" s="33" t="str">
        <f>YEAR(封面!$B$7)-2&amp;"年决算数"</f>
        <v>2021年决算数</v>
      </c>
      <c r="C3" s="33" t="str">
        <f>YEAR(封面!$B$7)-1&amp;"年"</f>
        <v>2022年</v>
      </c>
      <c r="D3" s="33"/>
      <c r="E3" s="518" t="s">
        <v>57</v>
      </c>
      <c r="F3" s="518"/>
    </row>
    <row r="4" ht="36" customHeight="1" spans="1:6">
      <c r="A4" s="518"/>
      <c r="B4" s="33"/>
      <c r="C4" s="33" t="s">
        <v>58</v>
      </c>
      <c r="D4" s="235" t="s">
        <v>106</v>
      </c>
      <c r="E4" s="33" t="str">
        <f>"比"&amp;YEAR(封面!$B$7)-2&amp;"年决算数增长%"</f>
        <v>比2021年决算数增长%</v>
      </c>
      <c r="F4" s="33" t="str">
        <f>"完成"&amp;YEAR(封面!$B$7)-1&amp;"年预算数的%"</f>
        <v>完成2022年预算数的%</v>
      </c>
    </row>
    <row r="5" ht="36" customHeight="1" spans="1:6">
      <c r="A5" s="536" t="s">
        <v>1654</v>
      </c>
      <c r="B5" s="537">
        <v>-1000</v>
      </c>
      <c r="C5" s="117">
        <v>0</v>
      </c>
      <c r="D5" s="117">
        <v>2347</v>
      </c>
      <c r="E5" s="119" t="str">
        <f>IF(B5&gt;0,D5/B5-1,"")</f>
        <v/>
      </c>
      <c r="F5" s="119" t="str">
        <f>IF(C5&gt;0,D5/C5,"")</f>
        <v/>
      </c>
    </row>
    <row r="6" ht="36" customHeight="1" spans="1:6">
      <c r="A6" s="195" t="s">
        <v>1655</v>
      </c>
      <c r="B6" s="276">
        <v>3580</v>
      </c>
      <c r="C6" s="121">
        <v>3580</v>
      </c>
      <c r="D6" s="121">
        <v>3580</v>
      </c>
      <c r="E6" s="119">
        <f t="shared" ref="E6:E20" si="0">IF(B6&gt;0,D6/B6-1,"")</f>
        <v>0</v>
      </c>
      <c r="F6" s="123">
        <f t="shared" ref="F6:F20" si="1">IF(C6&gt;0,D6/C6,"")</f>
        <v>1</v>
      </c>
    </row>
    <row r="7" ht="36" customHeight="1" spans="1:6">
      <c r="A7" s="536" t="s">
        <v>1676</v>
      </c>
      <c r="B7" s="537">
        <v>-1466</v>
      </c>
      <c r="C7" s="117">
        <v>839</v>
      </c>
      <c r="D7" s="117">
        <v>-858</v>
      </c>
      <c r="E7" s="119" t="str">
        <f t="shared" si="0"/>
        <v/>
      </c>
      <c r="F7" s="119">
        <f t="shared" si="1"/>
        <v>-1.023</v>
      </c>
    </row>
    <row r="8" ht="36" customHeight="1" spans="1:6">
      <c r="A8" s="195" t="s">
        <v>1657</v>
      </c>
      <c r="B8" s="276">
        <v>920</v>
      </c>
      <c r="C8" s="121">
        <v>3331</v>
      </c>
      <c r="D8" s="117">
        <v>350</v>
      </c>
      <c r="E8" s="119">
        <f t="shared" si="0"/>
        <v>-0.62</v>
      </c>
      <c r="F8" s="119">
        <f t="shared" si="1"/>
        <v>0.105</v>
      </c>
    </row>
    <row r="9" ht="36" customHeight="1" spans="1:6">
      <c r="A9" s="536" t="s">
        <v>1658</v>
      </c>
      <c r="B9" s="537">
        <v>115</v>
      </c>
      <c r="C9" s="117">
        <v>202</v>
      </c>
      <c r="D9" s="117">
        <v>1100</v>
      </c>
      <c r="E9" s="119">
        <f t="shared" si="0"/>
        <v>8.565</v>
      </c>
      <c r="F9" s="119">
        <f t="shared" si="1"/>
        <v>5.446</v>
      </c>
    </row>
    <row r="10" ht="36" customHeight="1" spans="1:6">
      <c r="A10" s="195" t="s">
        <v>1659</v>
      </c>
      <c r="B10" s="276">
        <v>286</v>
      </c>
      <c r="C10" s="121">
        <v>439</v>
      </c>
      <c r="D10" s="121">
        <v>300</v>
      </c>
      <c r="E10" s="123">
        <f t="shared" si="0"/>
        <v>0.049</v>
      </c>
      <c r="F10" s="123">
        <f t="shared" si="1"/>
        <v>0.683</v>
      </c>
    </row>
    <row r="11" ht="36" customHeight="1" spans="1:6">
      <c r="A11" s="536" t="s">
        <v>1660</v>
      </c>
      <c r="B11" s="537">
        <v>53</v>
      </c>
      <c r="C11" s="117"/>
      <c r="D11" s="117">
        <v>50</v>
      </c>
      <c r="E11" s="119">
        <f t="shared" si="0"/>
        <v>-0.057</v>
      </c>
      <c r="F11" s="119" t="str">
        <f t="shared" si="1"/>
        <v/>
      </c>
    </row>
    <row r="12" ht="36" customHeight="1" spans="1:6">
      <c r="A12" s="195" t="s">
        <v>1661</v>
      </c>
      <c r="B12" s="276">
        <v>176</v>
      </c>
      <c r="C12" s="121">
        <v>124</v>
      </c>
      <c r="D12" s="121">
        <v>150</v>
      </c>
      <c r="E12" s="123">
        <f t="shared" si="0"/>
        <v>-0.148</v>
      </c>
      <c r="F12" s="123">
        <f t="shared" si="1"/>
        <v>1.21</v>
      </c>
    </row>
    <row r="13" ht="36" customHeight="1" spans="1:6">
      <c r="A13" s="536" t="s">
        <v>1662</v>
      </c>
      <c r="B13" s="537"/>
      <c r="C13" s="117"/>
      <c r="D13" s="117"/>
      <c r="E13" s="119" t="str">
        <f t="shared" si="0"/>
        <v/>
      </c>
      <c r="F13" s="119" t="str">
        <f t="shared" si="1"/>
        <v/>
      </c>
    </row>
    <row r="14" ht="36" customHeight="1" spans="1:6">
      <c r="A14" s="195" t="s">
        <v>1663</v>
      </c>
      <c r="B14" s="276">
        <v>0</v>
      </c>
      <c r="C14" s="121"/>
      <c r="D14" s="117"/>
      <c r="E14" s="119" t="str">
        <f t="shared" si="0"/>
        <v/>
      </c>
      <c r="F14" s="119" t="str">
        <f t="shared" si="1"/>
        <v/>
      </c>
    </row>
    <row r="15" ht="36" customHeight="1" spans="1:6">
      <c r="A15" s="536" t="s">
        <v>1664</v>
      </c>
      <c r="B15" s="124">
        <v>1202</v>
      </c>
      <c r="C15" s="124">
        <v>8860</v>
      </c>
      <c r="D15" s="117">
        <v>1500</v>
      </c>
      <c r="E15" s="119">
        <f t="shared" si="0"/>
        <v>0.248</v>
      </c>
      <c r="F15" s="119">
        <f t="shared" si="1"/>
        <v>0.169</v>
      </c>
    </row>
    <row r="16" ht="36" customHeight="1" spans="1:6">
      <c r="A16" s="195" t="s">
        <v>1665</v>
      </c>
      <c r="B16" s="163">
        <v>17256</v>
      </c>
      <c r="C16" s="163">
        <v>38497</v>
      </c>
      <c r="D16" s="121">
        <v>18000</v>
      </c>
      <c r="E16" s="123">
        <f t="shared" si="0"/>
        <v>0.043</v>
      </c>
      <c r="F16" s="123">
        <f t="shared" si="1"/>
        <v>0.468</v>
      </c>
    </row>
    <row r="17" ht="36" customHeight="1" spans="1:6">
      <c r="A17" s="536" t="s">
        <v>1677</v>
      </c>
      <c r="B17" s="537">
        <v>9</v>
      </c>
      <c r="C17" s="117"/>
      <c r="D17" s="124">
        <v>10</v>
      </c>
      <c r="E17" s="119">
        <f t="shared" si="0"/>
        <v>0.111</v>
      </c>
      <c r="F17" s="119" t="str">
        <f t="shared" si="1"/>
        <v/>
      </c>
    </row>
    <row r="18" ht="36" customHeight="1" spans="1:6">
      <c r="A18" s="195" t="s">
        <v>1667</v>
      </c>
      <c r="B18" s="276">
        <v>19</v>
      </c>
      <c r="C18" s="121">
        <v>10</v>
      </c>
      <c r="D18" s="163">
        <v>15</v>
      </c>
      <c r="E18" s="123">
        <f t="shared" si="0"/>
        <v>-0.211</v>
      </c>
      <c r="F18" s="123">
        <f t="shared" si="1"/>
        <v>1.5</v>
      </c>
    </row>
    <row r="19" ht="36" customHeight="1" spans="1:6">
      <c r="A19" s="536" t="s">
        <v>1678</v>
      </c>
      <c r="B19" s="538">
        <f>B5+B7+B9+B11+B13+B15+B17</f>
        <v>-1087</v>
      </c>
      <c r="C19" s="538">
        <f>C5+C7+C9+C11+C13+C15+C17</f>
        <v>9901</v>
      </c>
      <c r="D19" s="538">
        <f>D5+D7+D9+D11+D13+D15+D17</f>
        <v>4149</v>
      </c>
      <c r="E19" s="119" t="str">
        <f t="shared" si="0"/>
        <v/>
      </c>
      <c r="F19" s="119">
        <f t="shared" si="1"/>
        <v>0.419</v>
      </c>
    </row>
    <row r="20" ht="36" customHeight="1" spans="1:6">
      <c r="A20" s="536" t="s">
        <v>1679</v>
      </c>
      <c r="B20" s="538">
        <f>B6+B8+B10+B12+B14+B16+B18</f>
        <v>22237</v>
      </c>
      <c r="C20" s="538">
        <f>C6+C8+C10+C12+C14+C16+C18</f>
        <v>45981</v>
      </c>
      <c r="D20" s="538">
        <f>D6+D8+D10+D12+D14+D16+D18</f>
        <v>22395</v>
      </c>
      <c r="E20" s="119">
        <f t="shared" si="0"/>
        <v>0.007</v>
      </c>
      <c r="F20" s="119">
        <f t="shared" si="1"/>
        <v>0.487</v>
      </c>
    </row>
    <row r="21" spans="2:4">
      <c r="B21" s="539"/>
      <c r="C21" s="539"/>
      <c r="D21" s="539"/>
    </row>
    <row r="22" spans="2:4">
      <c r="B22" s="539"/>
      <c r="C22" s="539"/>
      <c r="D22" s="539"/>
    </row>
    <row r="23" spans="2:4">
      <c r="B23" s="539"/>
      <c r="C23" s="539"/>
      <c r="D23" s="539"/>
    </row>
    <row r="24" spans="2:4">
      <c r="B24" s="539"/>
      <c r="C24" s="539"/>
      <c r="D24" s="539"/>
    </row>
  </sheetData>
  <autoFilter ref="A4:F20">
    <extLst/>
  </autoFilter>
  <mergeCells count="5">
    <mergeCell ref="A1:F1"/>
    <mergeCell ref="C3:D3"/>
    <mergeCell ref="E3:F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68"/>
  <sheetViews>
    <sheetView showGridLines="0" showZeros="0" view="pageBreakPreview" zoomScale="90" zoomScaleNormal="90" workbookViewId="0">
      <pane ySplit="3" topLeftCell="A41" activePane="bottomLeft" state="frozen"/>
      <selection/>
      <selection pane="bottomLeft" activeCell="F5" sqref="F5"/>
    </sheetView>
  </sheetViews>
  <sheetFormatPr defaultColWidth="9" defaultRowHeight="15.75" outlineLevelCol="7"/>
  <cols>
    <col min="1" max="1" width="9" style="524"/>
    <col min="2" max="2" width="17.6283185840708" style="294" customWidth="1"/>
    <col min="3" max="3" width="45.6283185840708" style="294" customWidth="1"/>
    <col min="4" max="4" width="22.6371681415929" style="294" customWidth="1"/>
    <col min="5" max="6" width="20.6283185840708" style="294" customWidth="1"/>
    <col min="7" max="7" width="20.6283185840708" style="295" customWidth="1"/>
    <col min="8" max="8" width="18.2566371681416" style="524"/>
    <col min="9" max="9" width="11.7610619469027" style="524"/>
    <col min="10" max="10" width="12.6283185840708" style="524"/>
    <col min="11" max="16384" width="9" style="524"/>
  </cols>
  <sheetData>
    <row r="1" ht="45" customHeight="1" spans="2:7">
      <c r="B1" s="525"/>
      <c r="C1" s="296" t="str">
        <f>YEAR(封面!$B$7)&amp;"年澄江市一般公共预算收支情况表"</f>
        <v>2023年澄江市一般公共预算收支情况表</v>
      </c>
      <c r="D1" s="296"/>
      <c r="E1" s="296"/>
      <c r="F1" s="296"/>
      <c r="G1" s="296"/>
    </row>
    <row r="2" ht="18.95" customHeight="1" spans="3:7">
      <c r="C2" s="513" t="s">
        <v>1680</v>
      </c>
      <c r="D2" s="513"/>
      <c r="E2" s="497"/>
      <c r="G2" s="298" t="s">
        <v>54</v>
      </c>
    </row>
    <row r="3" s="522" customFormat="1" ht="45" customHeight="1" spans="2:7">
      <c r="B3" s="299" t="s">
        <v>55</v>
      </c>
      <c r="C3" s="499" t="s">
        <v>56</v>
      </c>
      <c r="D3" s="499" t="s">
        <v>1681</v>
      </c>
      <c r="E3" s="235" t="s">
        <v>1682</v>
      </c>
      <c r="F3" s="235" t="str">
        <f>YEAR(封面!$B$7)&amp;"年预算数"</f>
        <v>2023年预算数</v>
      </c>
      <c r="G3" s="499" t="s">
        <v>1683</v>
      </c>
    </row>
    <row r="4" ht="37.5" customHeight="1" spans="1:8">
      <c r="A4" s="524">
        <f>LEN(B4)</f>
        <v>3</v>
      </c>
      <c r="B4" s="488">
        <v>101</v>
      </c>
      <c r="C4" s="489" t="s">
        <v>1684</v>
      </c>
      <c r="D4" s="526">
        <f>VLOOKUP(B4,'01-1'!A5:D51,4,FALSE)</f>
        <v>71510</v>
      </c>
      <c r="E4" s="526">
        <f>SUM(E5:E19)</f>
        <v>11468</v>
      </c>
      <c r="F4" s="526">
        <f>SUM(F5:F19)</f>
        <v>63475</v>
      </c>
      <c r="G4" s="119">
        <f>IF(E4&gt;0,(F4-E4)/E4,"")</f>
        <v>4.535</v>
      </c>
      <c r="H4" s="527"/>
    </row>
    <row r="5" ht="37.5" customHeight="1" spans="1:7">
      <c r="A5" s="524">
        <f t="shared" ref="A5:A36" si="0">LEN(B5)</f>
        <v>5</v>
      </c>
      <c r="B5" s="328">
        <v>10101</v>
      </c>
      <c r="C5" s="325" t="s">
        <v>1685</v>
      </c>
      <c r="D5" s="528">
        <f>VLOOKUP(B5,'01-1'!A6:D52,4,FALSE)</f>
        <v>17000</v>
      </c>
      <c r="E5" s="528">
        <v>-20923</v>
      </c>
      <c r="F5" s="528">
        <v>18615</v>
      </c>
      <c r="G5" s="123" t="str">
        <f t="shared" ref="G5:G36" si="1">IF(E5&gt;0,(F5-E5)/E5,"")</f>
        <v/>
      </c>
    </row>
    <row r="6" ht="37.5" customHeight="1" spans="1:7">
      <c r="A6" s="524">
        <f t="shared" si="0"/>
        <v>5</v>
      </c>
      <c r="B6" s="328">
        <v>10104</v>
      </c>
      <c r="C6" s="325" t="s">
        <v>65</v>
      </c>
      <c r="D6" s="528">
        <f>VLOOKUP(B6,'01-1'!A7:D53,4,FALSE)</f>
        <v>1760</v>
      </c>
      <c r="E6" s="528">
        <v>3703</v>
      </c>
      <c r="F6" s="528">
        <v>2880</v>
      </c>
      <c r="G6" s="123">
        <f t="shared" si="1"/>
        <v>-0.222</v>
      </c>
    </row>
    <row r="7" ht="37.5" customHeight="1" spans="1:7">
      <c r="A7" s="524">
        <f t="shared" si="0"/>
        <v>5</v>
      </c>
      <c r="B7" s="328">
        <v>10106</v>
      </c>
      <c r="C7" s="325" t="s">
        <v>66</v>
      </c>
      <c r="D7" s="528">
        <f>VLOOKUP(B7,'01-1'!A8:D54,4,FALSE)</f>
        <v>690</v>
      </c>
      <c r="E7" s="528">
        <v>1152</v>
      </c>
      <c r="F7" s="528">
        <v>720</v>
      </c>
      <c r="G7" s="123">
        <f t="shared" si="1"/>
        <v>-0.375</v>
      </c>
    </row>
    <row r="8" ht="37.5" customHeight="1" spans="1:7">
      <c r="A8" s="524">
        <f t="shared" si="0"/>
        <v>5</v>
      </c>
      <c r="B8" s="328">
        <v>10107</v>
      </c>
      <c r="C8" s="325" t="s">
        <v>67</v>
      </c>
      <c r="D8" s="528">
        <f>VLOOKUP(B8,'01-1'!A9:D55,4,FALSE)</f>
        <v>1000</v>
      </c>
      <c r="E8" s="528">
        <v>160</v>
      </c>
      <c r="F8" s="528">
        <v>200</v>
      </c>
      <c r="G8" s="123">
        <f t="shared" si="1"/>
        <v>0.25</v>
      </c>
    </row>
    <row r="9" ht="37.5" customHeight="1" spans="1:7">
      <c r="A9" s="524">
        <f t="shared" si="0"/>
        <v>5</v>
      </c>
      <c r="B9" s="328">
        <v>10109</v>
      </c>
      <c r="C9" s="325" t="s">
        <v>68</v>
      </c>
      <c r="D9" s="528">
        <f>VLOOKUP(B9,'01-1'!A10:D56,4,FALSE)</f>
        <v>2040</v>
      </c>
      <c r="E9" s="528">
        <v>1550</v>
      </c>
      <c r="F9" s="528">
        <v>1800</v>
      </c>
      <c r="G9" s="123">
        <f t="shared" si="1"/>
        <v>0.161</v>
      </c>
    </row>
    <row r="10" ht="37.5" customHeight="1" spans="1:7">
      <c r="A10" s="524">
        <f t="shared" si="0"/>
        <v>5</v>
      </c>
      <c r="B10" s="328">
        <v>10110</v>
      </c>
      <c r="C10" s="325" t="s">
        <v>69</v>
      </c>
      <c r="D10" s="528">
        <f>VLOOKUP(B10,'01-1'!A11:D57,4,FALSE)</f>
        <v>2300</v>
      </c>
      <c r="E10" s="528">
        <v>1900</v>
      </c>
      <c r="F10" s="528">
        <v>2300</v>
      </c>
      <c r="G10" s="123">
        <f t="shared" si="1"/>
        <v>0.211</v>
      </c>
    </row>
    <row r="11" ht="37.5" customHeight="1" spans="1:7">
      <c r="A11" s="524">
        <f t="shared" si="0"/>
        <v>5</v>
      </c>
      <c r="B11" s="328">
        <v>10111</v>
      </c>
      <c r="C11" s="325" t="s">
        <v>70</v>
      </c>
      <c r="D11" s="528">
        <f>VLOOKUP(B11,'01-1'!A12:D58,4,FALSE)</f>
        <v>1200</v>
      </c>
      <c r="E11" s="528">
        <v>700</v>
      </c>
      <c r="F11" s="528">
        <v>1000</v>
      </c>
      <c r="G11" s="123">
        <f t="shared" si="1"/>
        <v>0.429</v>
      </c>
    </row>
    <row r="12" ht="37.5" customHeight="1" spans="1:7">
      <c r="A12" s="524">
        <f t="shared" si="0"/>
        <v>5</v>
      </c>
      <c r="B12" s="328">
        <v>10112</v>
      </c>
      <c r="C12" s="325" t="s">
        <v>71</v>
      </c>
      <c r="D12" s="528">
        <f>VLOOKUP(B12,'01-1'!A13:D59,4,FALSE)</f>
        <v>2425</v>
      </c>
      <c r="E12" s="528">
        <v>2042</v>
      </c>
      <c r="F12" s="528">
        <v>2400</v>
      </c>
      <c r="G12" s="123">
        <f t="shared" si="1"/>
        <v>0.175</v>
      </c>
    </row>
    <row r="13" ht="37.5" customHeight="1" spans="1:7">
      <c r="A13" s="524">
        <f t="shared" si="0"/>
        <v>5</v>
      </c>
      <c r="B13" s="328">
        <v>10113</v>
      </c>
      <c r="C13" s="325" t="s">
        <v>72</v>
      </c>
      <c r="D13" s="528">
        <f>VLOOKUP(B13,'01-1'!A14:D60,4,FALSE)</f>
        <v>12665</v>
      </c>
      <c r="E13" s="528">
        <v>7100</v>
      </c>
      <c r="F13" s="528">
        <v>11700</v>
      </c>
      <c r="G13" s="123">
        <f t="shared" si="1"/>
        <v>0.648</v>
      </c>
    </row>
    <row r="14" ht="37.5" customHeight="1" spans="1:7">
      <c r="A14" s="524">
        <f t="shared" si="0"/>
        <v>5</v>
      </c>
      <c r="B14" s="328">
        <v>10114</v>
      </c>
      <c r="C14" s="325" t="s">
        <v>73</v>
      </c>
      <c r="D14" s="528">
        <f>VLOOKUP(B14,'01-1'!A15:D61,4,FALSE)</f>
        <v>920</v>
      </c>
      <c r="E14" s="528">
        <v>930</v>
      </c>
      <c r="F14" s="528">
        <v>900</v>
      </c>
      <c r="G14" s="123">
        <f t="shared" si="1"/>
        <v>-0.032</v>
      </c>
    </row>
    <row r="15" ht="37.5" customHeight="1" spans="1:7">
      <c r="A15" s="524">
        <f t="shared" si="0"/>
        <v>5</v>
      </c>
      <c r="B15" s="328">
        <v>10118</v>
      </c>
      <c r="C15" s="325" t="s">
        <v>74</v>
      </c>
      <c r="D15" s="528">
        <f>VLOOKUP(B15,'01-1'!A16:D62,4,FALSE)</f>
        <v>1400</v>
      </c>
      <c r="E15" s="528"/>
      <c r="F15" s="528">
        <v>350</v>
      </c>
      <c r="G15" s="123" t="str">
        <f t="shared" si="1"/>
        <v/>
      </c>
    </row>
    <row r="16" ht="37.5" customHeight="1" spans="1:7">
      <c r="A16" s="524">
        <f t="shared" si="0"/>
        <v>5</v>
      </c>
      <c r="B16" s="328">
        <v>10119</v>
      </c>
      <c r="C16" s="325" t="s">
        <v>75</v>
      </c>
      <c r="D16" s="528">
        <f>VLOOKUP(B16,'01-1'!A17:D63,4,FALSE)</f>
        <v>22000</v>
      </c>
      <c r="E16" s="528">
        <v>7201</v>
      </c>
      <c r="F16" s="528">
        <v>14300</v>
      </c>
      <c r="G16" s="123">
        <f t="shared" si="1"/>
        <v>0.986</v>
      </c>
    </row>
    <row r="17" ht="37.5" customHeight="1" spans="1:7">
      <c r="A17" s="524">
        <f t="shared" si="0"/>
        <v>5</v>
      </c>
      <c r="B17" s="328">
        <v>10120</v>
      </c>
      <c r="C17" s="325" t="s">
        <v>76</v>
      </c>
      <c r="D17" s="528">
        <f>VLOOKUP(B17,'01-1'!A18:D64,4,FALSE)</f>
        <v>6000</v>
      </c>
      <c r="E17" s="528">
        <v>5856</v>
      </c>
      <c r="F17" s="528">
        <v>6200</v>
      </c>
      <c r="G17" s="123">
        <f t="shared" si="1"/>
        <v>0.059</v>
      </c>
    </row>
    <row r="18" ht="37.5" customHeight="1" spans="1:7">
      <c r="A18" s="524">
        <f t="shared" si="0"/>
        <v>5</v>
      </c>
      <c r="B18" s="328">
        <v>10121</v>
      </c>
      <c r="C18" s="325" t="s">
        <v>77</v>
      </c>
      <c r="D18" s="528">
        <f>VLOOKUP(B18,'01-1'!A19:D65,4,FALSE)</f>
        <v>110</v>
      </c>
      <c r="E18" s="528">
        <v>97</v>
      </c>
      <c r="F18" s="528">
        <v>110</v>
      </c>
      <c r="G18" s="123">
        <f t="shared" si="1"/>
        <v>0.134</v>
      </c>
    </row>
    <row r="19" ht="37.5" customHeight="1" spans="1:7">
      <c r="A19" s="524">
        <f t="shared" si="0"/>
        <v>5</v>
      </c>
      <c r="B19" s="328">
        <v>10199</v>
      </c>
      <c r="C19" s="325" t="s">
        <v>78</v>
      </c>
      <c r="D19" s="528">
        <f>VLOOKUP(B19,'01-1'!A20:D66,4,FALSE)</f>
        <v>0</v>
      </c>
      <c r="E19" s="528"/>
      <c r="F19" s="528"/>
      <c r="G19" s="123" t="str">
        <f t="shared" si="1"/>
        <v/>
      </c>
    </row>
    <row r="20" ht="37.5" customHeight="1" spans="1:7">
      <c r="A20" s="524">
        <f t="shared" si="0"/>
        <v>3</v>
      </c>
      <c r="B20" s="488">
        <v>103</v>
      </c>
      <c r="C20" s="489" t="s">
        <v>79</v>
      </c>
      <c r="D20" s="526">
        <f>VLOOKUP(B20,'01-1'!A21:D67,4,FALSE)</f>
        <v>21500</v>
      </c>
      <c r="E20" s="526">
        <f>SUM(E21:E28)</f>
        <v>40828</v>
      </c>
      <c r="F20" s="528">
        <f>SUM(F21:F28)</f>
        <v>26515</v>
      </c>
      <c r="G20" s="123">
        <f t="shared" si="1"/>
        <v>-0.351</v>
      </c>
    </row>
    <row r="21" ht="37.5" customHeight="1" spans="1:7">
      <c r="A21" s="524">
        <f t="shared" si="0"/>
        <v>5</v>
      </c>
      <c r="B21" s="529">
        <v>10302</v>
      </c>
      <c r="C21" s="325" t="s">
        <v>80</v>
      </c>
      <c r="D21" s="528">
        <f>VLOOKUP(B21,'01-1'!A22:D68,4,FALSE)</f>
        <v>1650</v>
      </c>
      <c r="E21" s="528">
        <v>1256</v>
      </c>
      <c r="F21" s="528">
        <v>1390</v>
      </c>
      <c r="G21" s="123">
        <f t="shared" si="1"/>
        <v>0.107</v>
      </c>
    </row>
    <row r="22" ht="37.5" customHeight="1" spans="1:7">
      <c r="A22" s="524">
        <f t="shared" si="0"/>
        <v>5</v>
      </c>
      <c r="B22" s="328">
        <v>10304</v>
      </c>
      <c r="C22" s="325" t="s">
        <v>81</v>
      </c>
      <c r="D22" s="528">
        <f>VLOOKUP(B22,'01-1'!A23:D69,4,FALSE)</f>
        <v>1446</v>
      </c>
      <c r="E22" s="528">
        <v>2196</v>
      </c>
      <c r="F22" s="528">
        <v>1484</v>
      </c>
      <c r="G22" s="123">
        <f t="shared" si="1"/>
        <v>-0.324</v>
      </c>
    </row>
    <row r="23" ht="37.5" customHeight="1" spans="1:7">
      <c r="A23" s="524">
        <f t="shared" si="0"/>
        <v>5</v>
      </c>
      <c r="B23" s="328">
        <v>10305</v>
      </c>
      <c r="C23" s="325" t="s">
        <v>82</v>
      </c>
      <c r="D23" s="528">
        <f>VLOOKUP(B23,'01-1'!A24:D70,4,FALSE)</f>
        <v>3711</v>
      </c>
      <c r="E23" s="528">
        <v>7877</v>
      </c>
      <c r="F23" s="528">
        <v>5494</v>
      </c>
      <c r="G23" s="123">
        <f t="shared" si="1"/>
        <v>-0.303</v>
      </c>
    </row>
    <row r="24" ht="37.5" customHeight="1" spans="1:7">
      <c r="A24" s="524">
        <f t="shared" si="0"/>
        <v>5</v>
      </c>
      <c r="B24" s="328">
        <v>10306</v>
      </c>
      <c r="C24" s="325" t="s">
        <v>83</v>
      </c>
      <c r="D24" s="528">
        <f>VLOOKUP(B24,'01-1'!A25:D71,4,FALSE)</f>
        <v>0</v>
      </c>
      <c r="E24" s="528"/>
      <c r="F24" s="528"/>
      <c r="G24" s="123" t="str">
        <f t="shared" si="1"/>
        <v/>
      </c>
    </row>
    <row r="25" ht="37.5" customHeight="1" spans="1:7">
      <c r="A25" s="524">
        <f t="shared" si="0"/>
        <v>5</v>
      </c>
      <c r="B25" s="328">
        <v>10307</v>
      </c>
      <c r="C25" s="325" t="s">
        <v>84</v>
      </c>
      <c r="D25" s="528">
        <f>VLOOKUP(B25,'01-1'!A26:D72,4,FALSE)</f>
        <v>13615</v>
      </c>
      <c r="E25" s="528">
        <v>28837</v>
      </c>
      <c r="F25" s="528">
        <v>17020</v>
      </c>
      <c r="G25" s="123">
        <f t="shared" si="1"/>
        <v>-0.41</v>
      </c>
    </row>
    <row r="26" ht="37.5" customHeight="1" spans="1:7">
      <c r="A26" s="524">
        <f t="shared" si="0"/>
        <v>5</v>
      </c>
      <c r="B26" s="328">
        <v>10308</v>
      </c>
      <c r="C26" s="325" t="s">
        <v>85</v>
      </c>
      <c r="D26" s="528">
        <f>VLOOKUP(B26,'01-1'!A27:D73,4,FALSE)</f>
        <v>0</v>
      </c>
      <c r="E26" s="528"/>
      <c r="F26" s="528"/>
      <c r="G26" s="123" t="str">
        <f t="shared" si="1"/>
        <v/>
      </c>
    </row>
    <row r="27" ht="37.5" customHeight="1" spans="1:7">
      <c r="A27" s="524">
        <f t="shared" si="0"/>
        <v>5</v>
      </c>
      <c r="B27" s="328">
        <v>10309</v>
      </c>
      <c r="C27" s="325" t="s">
        <v>86</v>
      </c>
      <c r="D27" s="528">
        <f>VLOOKUP(B27,'01-1'!A28:D74,4,FALSE)</f>
        <v>950</v>
      </c>
      <c r="E27" s="528">
        <v>557</v>
      </c>
      <c r="F27" s="528">
        <v>1057</v>
      </c>
      <c r="G27" s="123">
        <f t="shared" si="1"/>
        <v>0.898</v>
      </c>
    </row>
    <row r="28" ht="37.5" customHeight="1" spans="1:7">
      <c r="A28" s="524">
        <f t="shared" si="0"/>
        <v>5</v>
      </c>
      <c r="B28" s="328">
        <v>10399</v>
      </c>
      <c r="C28" s="325" t="s">
        <v>87</v>
      </c>
      <c r="D28" s="528">
        <f>VLOOKUP(B28,'01-1'!A29:D75,4,FALSE)</f>
        <v>128</v>
      </c>
      <c r="E28" s="528">
        <v>105</v>
      </c>
      <c r="F28" s="528">
        <v>70</v>
      </c>
      <c r="G28" s="123">
        <f t="shared" si="1"/>
        <v>-0.333</v>
      </c>
    </row>
    <row r="29" ht="37.5" customHeight="1" spans="1:7">
      <c r="A29" s="524">
        <f t="shared" si="0"/>
        <v>0</v>
      </c>
      <c r="B29" s="357"/>
      <c r="C29" s="530"/>
      <c r="D29" s="489"/>
      <c r="E29" s="528"/>
      <c r="F29" s="528"/>
      <c r="G29" s="119" t="str">
        <f t="shared" si="1"/>
        <v/>
      </c>
    </row>
    <row r="30" s="297" customFormat="1" ht="37.5" customHeight="1" spans="1:7">
      <c r="A30" s="524">
        <f t="shared" si="0"/>
        <v>0</v>
      </c>
      <c r="B30" s="531"/>
      <c r="C30" s="467" t="s">
        <v>1686</v>
      </c>
      <c r="D30" s="526">
        <f t="shared" ref="D30:F30" si="2">SUM(D20,D4)</f>
        <v>93010</v>
      </c>
      <c r="E30" s="526">
        <f t="shared" si="2"/>
        <v>52296</v>
      </c>
      <c r="F30" s="526">
        <f t="shared" si="2"/>
        <v>89990</v>
      </c>
      <c r="G30" s="119">
        <f t="shared" si="1"/>
        <v>0.721</v>
      </c>
    </row>
    <row r="31" ht="37.5" customHeight="1" spans="1:7">
      <c r="A31" s="524">
        <f t="shared" si="0"/>
        <v>3</v>
      </c>
      <c r="B31" s="377">
        <v>105</v>
      </c>
      <c r="C31" s="324" t="s">
        <v>90</v>
      </c>
      <c r="D31" s="526">
        <f t="shared" ref="D31:F31" si="3">SUM(D32,D36:D37)</f>
        <v>0</v>
      </c>
      <c r="E31" s="526">
        <f t="shared" si="3"/>
        <v>25800</v>
      </c>
      <c r="F31" s="526">
        <f t="shared" si="3"/>
        <v>0</v>
      </c>
      <c r="G31" s="119">
        <f t="shared" si="1"/>
        <v>-1</v>
      </c>
    </row>
    <row r="32" ht="37.5" customHeight="1" spans="1:7">
      <c r="A32" s="524">
        <f t="shared" si="0"/>
        <v>0</v>
      </c>
      <c r="B32" s="377"/>
      <c r="C32" s="532" t="s">
        <v>91</v>
      </c>
      <c r="D32" s="526">
        <f t="shared" ref="D32:F32" si="4">SUM(D33:D35)</f>
        <v>0</v>
      </c>
      <c r="E32" s="528">
        <f t="shared" si="4"/>
        <v>25800</v>
      </c>
      <c r="F32" s="528">
        <f t="shared" si="4"/>
        <v>0</v>
      </c>
      <c r="G32" s="123">
        <f t="shared" si="1"/>
        <v>-1</v>
      </c>
    </row>
    <row r="33" ht="37.5" customHeight="1" spans="1:7">
      <c r="A33" s="524">
        <f t="shared" si="0"/>
        <v>0</v>
      </c>
      <c r="B33" s="377"/>
      <c r="C33" s="325" t="s">
        <v>92</v>
      </c>
      <c r="D33" s="489"/>
      <c r="E33" s="528"/>
      <c r="F33" s="528"/>
      <c r="G33" s="123" t="str">
        <f t="shared" si="1"/>
        <v/>
      </c>
    </row>
    <row r="34" ht="37.5" customHeight="1" spans="1:7">
      <c r="A34" s="524">
        <f t="shared" si="0"/>
        <v>0</v>
      </c>
      <c r="B34" s="377"/>
      <c r="C34" s="325" t="s">
        <v>93</v>
      </c>
      <c r="D34" s="489"/>
      <c r="E34" s="528">
        <v>25800</v>
      </c>
      <c r="F34" s="528"/>
      <c r="G34" s="123">
        <f t="shared" si="1"/>
        <v>-1</v>
      </c>
    </row>
    <row r="35" ht="37.5" customHeight="1" spans="1:7">
      <c r="A35" s="524">
        <f t="shared" si="0"/>
        <v>0</v>
      </c>
      <c r="B35" s="377"/>
      <c r="C35" s="325" t="s">
        <v>94</v>
      </c>
      <c r="D35" s="489"/>
      <c r="E35" s="526"/>
      <c r="F35" s="526"/>
      <c r="G35" s="119" t="str">
        <f t="shared" si="1"/>
        <v/>
      </c>
    </row>
    <row r="36" ht="37.5" customHeight="1" spans="1:7">
      <c r="A36" s="524">
        <f t="shared" si="0"/>
        <v>0</v>
      </c>
      <c r="B36" s="377"/>
      <c r="C36" s="532" t="s">
        <v>95</v>
      </c>
      <c r="D36" s="489"/>
      <c r="E36" s="526"/>
      <c r="F36" s="526"/>
      <c r="G36" s="119" t="str">
        <f t="shared" si="1"/>
        <v/>
      </c>
    </row>
    <row r="37" ht="37.5" customHeight="1" spans="1:7">
      <c r="A37" s="524">
        <f t="shared" ref="A37:A54" si="5">LEN(B37)</f>
        <v>0</v>
      </c>
      <c r="B37" s="377"/>
      <c r="C37" s="532" t="s">
        <v>96</v>
      </c>
      <c r="D37" s="489"/>
      <c r="E37" s="526"/>
      <c r="F37" s="526"/>
      <c r="G37" s="119" t="str">
        <f t="shared" ref="G37:G54" si="6">IF(E37&gt;0,(F37-E37)/E37,"")</f>
        <v/>
      </c>
    </row>
    <row r="38" ht="37.5" customHeight="1" spans="1:7">
      <c r="A38" s="524">
        <f t="shared" si="5"/>
        <v>3</v>
      </c>
      <c r="B38" s="488">
        <v>110</v>
      </c>
      <c r="C38" s="489" t="s">
        <v>97</v>
      </c>
      <c r="D38" s="526">
        <f>VLOOKUP(B38,'01-1'!A39:D85,4,FALSE)</f>
        <v>203236</v>
      </c>
      <c r="E38" s="526">
        <f>SUM(E39,E40,E41,E42:E43,E47,E48,E53)</f>
        <v>211791</v>
      </c>
      <c r="F38" s="526">
        <f>SUM(F39,F40,F41,F42:F43,F47,F48,F53)</f>
        <v>164732</v>
      </c>
      <c r="G38" s="119">
        <f t="shared" si="6"/>
        <v>-0.222</v>
      </c>
    </row>
    <row r="39" ht="37.5" customHeight="1" spans="1:7">
      <c r="A39" s="524">
        <f t="shared" si="5"/>
        <v>5</v>
      </c>
      <c r="B39" s="357">
        <v>11001</v>
      </c>
      <c r="C39" s="325" t="s">
        <v>98</v>
      </c>
      <c r="D39" s="528">
        <f>VLOOKUP(B39,'01-1'!A40:D86,4,FALSE)</f>
        <v>5214</v>
      </c>
      <c r="E39" s="528">
        <v>5214</v>
      </c>
      <c r="F39" s="528">
        <v>5214</v>
      </c>
      <c r="G39" s="123">
        <f t="shared" si="6"/>
        <v>0</v>
      </c>
    </row>
    <row r="40" ht="37.5" customHeight="1" spans="1:7">
      <c r="A40" s="524">
        <f t="shared" si="5"/>
        <v>5</v>
      </c>
      <c r="B40" s="357">
        <v>11002</v>
      </c>
      <c r="C40" s="325" t="s">
        <v>99</v>
      </c>
      <c r="D40" s="528">
        <f>VLOOKUP(B40,'01-1'!A41:D87,4,FALSE)</f>
        <v>40429</v>
      </c>
      <c r="E40" s="533">
        <v>87941</v>
      </c>
      <c r="F40" s="528">
        <v>63475</v>
      </c>
      <c r="G40" s="123">
        <f t="shared" si="6"/>
        <v>-0.278</v>
      </c>
    </row>
    <row r="41" ht="37.5" customHeight="1" spans="1:7">
      <c r="A41" s="524">
        <f t="shared" si="5"/>
        <v>5</v>
      </c>
      <c r="B41" s="357">
        <v>11003</v>
      </c>
      <c r="C41" s="325" t="s">
        <v>100</v>
      </c>
      <c r="D41" s="528">
        <f>VLOOKUP(B41,'01-1'!A42:D88,4,FALSE)</f>
        <v>34940</v>
      </c>
      <c r="E41" s="367">
        <v>88515</v>
      </c>
      <c r="F41" s="528">
        <v>52287</v>
      </c>
      <c r="G41" s="123">
        <f t="shared" si="6"/>
        <v>-0.409</v>
      </c>
    </row>
    <row r="42" ht="37.5" customHeight="1" spans="1:7">
      <c r="A42" s="524">
        <f t="shared" si="5"/>
        <v>5</v>
      </c>
      <c r="B42" s="357">
        <v>11008</v>
      </c>
      <c r="C42" s="325" t="s">
        <v>101</v>
      </c>
      <c r="D42" s="528">
        <f>VLOOKUP(B42,'01-1'!A43:D89,4,FALSE)</f>
        <v>26781</v>
      </c>
      <c r="E42" s="528">
        <v>26781</v>
      </c>
      <c r="F42" s="528"/>
      <c r="G42" s="123">
        <f t="shared" si="6"/>
        <v>-1</v>
      </c>
    </row>
    <row r="43" ht="37.5" customHeight="1" spans="1:7">
      <c r="A43" s="524">
        <f t="shared" si="5"/>
        <v>5</v>
      </c>
      <c r="B43" s="357">
        <v>11009</v>
      </c>
      <c r="C43" s="325" t="s">
        <v>102</v>
      </c>
      <c r="D43" s="528">
        <f t="shared" ref="D43:F43" si="7">SUM(D44:D46)</f>
        <v>95872</v>
      </c>
      <c r="E43" s="528">
        <f t="shared" si="7"/>
        <v>3340</v>
      </c>
      <c r="F43" s="528">
        <f t="shared" si="7"/>
        <v>43756</v>
      </c>
      <c r="G43" s="123">
        <f t="shared" si="6"/>
        <v>12.101</v>
      </c>
    </row>
    <row r="44" s="228" customFormat="1" ht="37.5" customHeight="1" spans="1:7">
      <c r="A44" s="524">
        <f t="shared" si="5"/>
        <v>7</v>
      </c>
      <c r="B44" s="357">
        <v>1100901</v>
      </c>
      <c r="C44" s="326" t="s">
        <v>1186</v>
      </c>
      <c r="D44" s="367">
        <v>93872</v>
      </c>
      <c r="E44" s="528">
        <v>3140</v>
      </c>
      <c r="F44" s="528">
        <v>43556</v>
      </c>
      <c r="G44" s="123">
        <f t="shared" si="6"/>
        <v>12.871</v>
      </c>
    </row>
    <row r="45" s="228" customFormat="1" ht="37.5" customHeight="1" spans="1:7">
      <c r="A45" s="524">
        <f t="shared" si="5"/>
        <v>7</v>
      </c>
      <c r="B45" s="357">
        <v>1100902</v>
      </c>
      <c r="C45" s="326" t="s">
        <v>1187</v>
      </c>
      <c r="D45" s="367">
        <v>2000</v>
      </c>
      <c r="E45" s="528">
        <v>200</v>
      </c>
      <c r="F45" s="528">
        <v>200</v>
      </c>
      <c r="G45" s="119">
        <f t="shared" si="6"/>
        <v>0</v>
      </c>
    </row>
    <row r="46" s="228" customFormat="1" ht="37.5" customHeight="1" spans="1:7">
      <c r="A46" s="524">
        <f t="shared" si="5"/>
        <v>7</v>
      </c>
      <c r="B46" s="357">
        <v>1100999</v>
      </c>
      <c r="C46" s="326" t="s">
        <v>1188</v>
      </c>
      <c r="D46" s="489"/>
      <c r="E46" s="528"/>
      <c r="F46" s="528"/>
      <c r="G46" s="119" t="str">
        <f t="shared" si="6"/>
        <v/>
      </c>
    </row>
    <row r="47" s="228" customFormat="1" ht="37.5" customHeight="1" spans="1:7">
      <c r="A47" s="524">
        <f t="shared" si="5"/>
        <v>5</v>
      </c>
      <c r="B47" s="357">
        <v>11013</v>
      </c>
      <c r="C47" s="325" t="s">
        <v>1687</v>
      </c>
      <c r="D47" s="489">
        <f>VLOOKUP(B47,'01-1'!A48:D94,4,FALSE)</f>
        <v>0</v>
      </c>
      <c r="E47" s="528"/>
      <c r="F47" s="528"/>
      <c r="G47" s="119" t="str">
        <f t="shared" si="6"/>
        <v/>
      </c>
    </row>
    <row r="48" s="523" customFormat="1" ht="37.5" customHeight="1" spans="1:7">
      <c r="A48" s="524">
        <f t="shared" si="5"/>
        <v>5</v>
      </c>
      <c r="B48" s="490">
        <v>11021</v>
      </c>
      <c r="C48" s="325" t="s">
        <v>1688</v>
      </c>
      <c r="D48" s="528">
        <f t="shared" ref="D48:F48" si="8">SUM(D49:D52)</f>
        <v>0</v>
      </c>
      <c r="E48" s="528">
        <f t="shared" si="8"/>
        <v>0</v>
      </c>
      <c r="F48" s="528">
        <f t="shared" si="8"/>
        <v>0</v>
      </c>
      <c r="G48" s="119" t="str">
        <f t="shared" si="6"/>
        <v/>
      </c>
    </row>
    <row r="49" s="523" customFormat="1" ht="37.5" customHeight="1" spans="1:7">
      <c r="A49" s="524">
        <f t="shared" si="5"/>
        <v>7</v>
      </c>
      <c r="B49" s="490">
        <v>1102101</v>
      </c>
      <c r="C49" s="326" t="s">
        <v>1689</v>
      </c>
      <c r="D49" s="489"/>
      <c r="E49" s="528"/>
      <c r="F49" s="528"/>
      <c r="G49" s="119" t="str">
        <f t="shared" si="6"/>
        <v/>
      </c>
    </row>
    <row r="50" s="523" customFormat="1" ht="37.5" customHeight="1" spans="1:7">
      <c r="A50" s="524">
        <f t="shared" si="5"/>
        <v>7</v>
      </c>
      <c r="B50" s="490">
        <v>1102102</v>
      </c>
      <c r="C50" s="326" t="s">
        <v>1690</v>
      </c>
      <c r="D50" s="489"/>
      <c r="E50" s="528"/>
      <c r="F50" s="528"/>
      <c r="G50" s="119" t="str">
        <f t="shared" si="6"/>
        <v/>
      </c>
    </row>
    <row r="51" s="523" customFormat="1" ht="37.5" customHeight="1" spans="1:7">
      <c r="A51" s="524">
        <f t="shared" si="5"/>
        <v>7</v>
      </c>
      <c r="B51" s="490">
        <v>1102103</v>
      </c>
      <c r="C51" s="326" t="s">
        <v>1691</v>
      </c>
      <c r="D51" s="489"/>
      <c r="E51" s="528"/>
      <c r="F51" s="528"/>
      <c r="G51" s="119" t="str">
        <f t="shared" si="6"/>
        <v/>
      </c>
    </row>
    <row r="52" s="523" customFormat="1" ht="37.5" customHeight="1" spans="1:7">
      <c r="A52" s="524">
        <f t="shared" si="5"/>
        <v>7</v>
      </c>
      <c r="B52" s="490">
        <v>1102199</v>
      </c>
      <c r="C52" s="326" t="s">
        <v>1692</v>
      </c>
      <c r="D52" s="489"/>
      <c r="E52" s="528"/>
      <c r="F52" s="528"/>
      <c r="G52" s="119" t="str">
        <f t="shared" si="6"/>
        <v/>
      </c>
    </row>
    <row r="53" s="523" customFormat="1" ht="37.5" customHeight="1" spans="1:7">
      <c r="A53" s="524">
        <f t="shared" si="5"/>
        <v>5</v>
      </c>
      <c r="B53" s="490">
        <v>11015</v>
      </c>
      <c r="C53" s="325" t="s">
        <v>104</v>
      </c>
      <c r="D53" s="489"/>
      <c r="E53" s="528">
        <f>'01-1'!E50</f>
        <v>0</v>
      </c>
      <c r="F53" s="528"/>
      <c r="G53" s="119" t="str">
        <f t="shared" si="6"/>
        <v/>
      </c>
    </row>
    <row r="54" ht="37.5" customHeight="1" spans="1:7">
      <c r="A54" s="524">
        <f t="shared" si="5"/>
        <v>0</v>
      </c>
      <c r="B54" s="534"/>
      <c r="C54" s="535" t="s">
        <v>105</v>
      </c>
      <c r="D54" s="526">
        <f t="shared" ref="D54:F54" si="9">SUM(D30:D31,D38)</f>
        <v>296246</v>
      </c>
      <c r="E54" s="526">
        <f t="shared" si="9"/>
        <v>289887</v>
      </c>
      <c r="F54" s="526">
        <f t="shared" si="9"/>
        <v>254722</v>
      </c>
      <c r="G54" s="119">
        <f t="shared" si="6"/>
        <v>-0.121</v>
      </c>
    </row>
    <row r="55" ht="25" customHeight="1" spans="3:7">
      <c r="C55" s="335"/>
      <c r="D55" s="336" t="s">
        <v>1295</v>
      </c>
      <c r="E55" s="336" t="s">
        <v>1295</v>
      </c>
      <c r="F55" s="336" t="s">
        <v>1295</v>
      </c>
      <c r="G55" s="335"/>
    </row>
    <row r="56" ht="63" customHeight="1" spans="3:7">
      <c r="C56" s="335"/>
      <c r="D56" s="335"/>
      <c r="E56" s="335"/>
      <c r="F56" s="335"/>
      <c r="G56" s="335"/>
    </row>
    <row r="57" spans="5:6">
      <c r="E57" s="375"/>
      <c r="F57" s="375"/>
    </row>
    <row r="58" spans="6:6">
      <c r="F58" s="375"/>
    </row>
    <row r="59" spans="5:6">
      <c r="E59" s="375"/>
      <c r="F59" s="375"/>
    </row>
    <row r="60" spans="5:6">
      <c r="E60" s="375"/>
      <c r="F60" s="375"/>
    </row>
    <row r="61" spans="6:6">
      <c r="F61" s="375"/>
    </row>
    <row r="62" spans="5:6">
      <c r="E62" s="375"/>
      <c r="F62" s="375"/>
    </row>
    <row r="63" spans="5:6">
      <c r="E63" s="375"/>
      <c r="F63" s="375"/>
    </row>
    <row r="64" spans="5:6">
      <c r="E64" s="375"/>
      <c r="F64" s="375"/>
    </row>
    <row r="65" spans="5:6">
      <c r="E65" s="375"/>
      <c r="F65" s="375"/>
    </row>
    <row r="66" spans="6:6">
      <c r="F66" s="375"/>
    </row>
    <row r="67" spans="5:6">
      <c r="E67" s="375"/>
      <c r="F67" s="375"/>
    </row>
    <row r="68" spans="7:7">
      <c r="G68" s="295" t="str">
        <f>IF(E30&lt;&gt;0,IF((F30/E30-1)&lt;-30%,"",IF((F30/E30-1)&gt;30%,"",F30/E30-1)),"")</f>
        <v/>
      </c>
    </row>
  </sheetData>
  <autoFilter ref="A3:H55">
    <extLst/>
  </autoFilter>
  <mergeCells count="2">
    <mergeCell ref="C1:G1"/>
    <mergeCell ref="C56:G56"/>
  </mergeCells>
  <conditionalFormatting sqref="G2">
    <cfRule type="cellIs" dxfId="0" priority="103" stopIfTrue="1" operator="lessThanOrEqual">
      <formula>-1</formula>
    </cfRule>
  </conditionalFormatting>
  <conditionalFormatting sqref="D4">
    <cfRule type="expression" dxfId="1" priority="2" stopIfTrue="1">
      <formula>"len($A:$A)=3"</formula>
    </cfRule>
    <cfRule type="expression" dxfId="1" priority="1" stopIfTrue="1">
      <formula>"len($A:$A)=3"</formula>
    </cfRule>
  </conditionalFormatting>
  <conditionalFormatting sqref="E4:F4">
    <cfRule type="expression" dxfId="1" priority="98" stopIfTrue="1">
      <formula>"len($A:$A)=3"</formula>
    </cfRule>
  </conditionalFormatting>
  <conditionalFormatting sqref="D20">
    <cfRule type="expression" dxfId="1" priority="4" stopIfTrue="1">
      <formula>"len($A:$A)=3"</formula>
    </cfRule>
    <cfRule type="expression" dxfId="1" priority="3" stopIfTrue="1">
      <formula>"len($A:$A)=3"</formula>
    </cfRule>
  </conditionalFormatting>
  <conditionalFormatting sqref="C38">
    <cfRule type="expression" dxfId="1" priority="78" stopIfTrue="1">
      <formula>"len($A:$A)=3"</formula>
    </cfRule>
  </conditionalFormatting>
  <conditionalFormatting sqref="D38">
    <cfRule type="expression" dxfId="1" priority="6" stopIfTrue="1">
      <formula>"len($A:$A)=3"</formula>
    </cfRule>
    <cfRule type="expression" dxfId="1" priority="5" stopIfTrue="1">
      <formula>"len($A:$A)=3"</formula>
    </cfRule>
  </conditionalFormatting>
  <conditionalFormatting sqref="C43">
    <cfRule type="expression" dxfId="1" priority="33" stopIfTrue="1">
      <formula>"len($A:$A)=3"</formula>
    </cfRule>
    <cfRule type="expression" dxfId="1" priority="34" stopIfTrue="1">
      <formula>"len($A:$A)=3"</formula>
    </cfRule>
    <cfRule type="expression" dxfId="1" priority="35" stopIfTrue="1">
      <formula>"len($A:$A)=3"</formula>
    </cfRule>
  </conditionalFormatting>
  <conditionalFormatting sqref="C47">
    <cfRule type="expression" dxfId="1" priority="24" stopIfTrue="1">
      <formula>"len($A:$A)=3"</formula>
    </cfRule>
    <cfRule type="expression" dxfId="1" priority="25" stopIfTrue="1">
      <formula>"len($A:$A)=3"</formula>
    </cfRule>
    <cfRule type="expression" dxfId="1" priority="26" stopIfTrue="1">
      <formula>"len($A:$A)=3"</formula>
    </cfRule>
  </conditionalFormatting>
  <conditionalFormatting sqref="C48">
    <cfRule type="expression" dxfId="1" priority="30" stopIfTrue="1">
      <formula>"len($A:$A)=3"</formula>
    </cfRule>
    <cfRule type="expression" dxfId="1" priority="31" stopIfTrue="1">
      <formula>"len($A:$A)=3"</formula>
    </cfRule>
    <cfRule type="expression" dxfId="1" priority="32" stopIfTrue="1">
      <formula>"len($A:$A)=3"</formula>
    </cfRule>
  </conditionalFormatting>
  <conditionalFormatting sqref="C53">
    <cfRule type="expression" dxfId="1" priority="27" stopIfTrue="1">
      <formula>"len($A:$A)=3"</formula>
    </cfRule>
    <cfRule type="expression" dxfId="1" priority="28" stopIfTrue="1">
      <formula>"len($A:$A)=3"</formula>
    </cfRule>
    <cfRule type="expression" dxfId="1" priority="29" stopIfTrue="1">
      <formula>"len($A:$A)=3"</formula>
    </cfRule>
  </conditionalFormatting>
  <conditionalFormatting sqref="C54">
    <cfRule type="expression" dxfId="1" priority="72" stopIfTrue="1">
      <formula>"len($A:$A)=3"</formula>
    </cfRule>
    <cfRule type="expression" dxfId="1" priority="73" stopIfTrue="1">
      <formula>"len($A:$A)=3"</formula>
    </cfRule>
  </conditionalFormatting>
  <conditionalFormatting sqref="D54:F54">
    <cfRule type="expression" dxfId="1" priority="97" stopIfTrue="1">
      <formula>"len($A:$A)=3"</formula>
    </cfRule>
  </conditionalFormatting>
  <conditionalFormatting sqref="B39:B41">
    <cfRule type="expression" dxfId="1" priority="76" stopIfTrue="1">
      <formula>"len($A:$A)=3"</formula>
    </cfRule>
  </conditionalFormatting>
  <conditionalFormatting sqref="B42:B43">
    <cfRule type="expression" dxfId="1" priority="74" stopIfTrue="1">
      <formula>"len($A:$A)=3"</formula>
    </cfRule>
  </conditionalFormatting>
  <conditionalFormatting sqref="C5:C19">
    <cfRule type="expression" dxfId="1" priority="42" stopIfTrue="1">
      <formula>"len($A:$A)=3"</formula>
    </cfRule>
    <cfRule type="expression" dxfId="1" priority="43" stopIfTrue="1">
      <formula>"len($A:$A)=3"</formula>
    </cfRule>
    <cfRule type="expression" dxfId="1" priority="44" stopIfTrue="1">
      <formula>"len($A:$A)=3"</formula>
    </cfRule>
  </conditionalFormatting>
  <conditionalFormatting sqref="C21:C28">
    <cfRule type="expression" dxfId="1" priority="39" stopIfTrue="1">
      <formula>"len($A:$A)=3"</formula>
    </cfRule>
    <cfRule type="expression" dxfId="1" priority="40" stopIfTrue="1">
      <formula>"len($A:$A)=3"</formula>
    </cfRule>
    <cfRule type="expression" dxfId="1" priority="41" stopIfTrue="1">
      <formula>"len($A:$A)=3"</formula>
    </cfRule>
  </conditionalFormatting>
  <conditionalFormatting sqref="C32:C37">
    <cfRule type="expression" dxfId="1" priority="45" stopIfTrue="1">
      <formula>"len($A:$A)=3"</formula>
    </cfRule>
    <cfRule type="expression" dxfId="1" priority="46" stopIfTrue="1">
      <formula>"len($A:$A)=3"</formula>
    </cfRule>
    <cfRule type="expression" dxfId="1" priority="47" stopIfTrue="1">
      <formula>"len($A:$A)=3"</formula>
    </cfRule>
  </conditionalFormatting>
  <conditionalFormatting sqref="C39:C42">
    <cfRule type="expression" dxfId="1" priority="36" stopIfTrue="1">
      <formula>"len($A:$A)=3"</formula>
    </cfRule>
    <cfRule type="expression" dxfId="1" priority="37" stopIfTrue="1">
      <formula>"len($A:$A)=3"</formula>
    </cfRule>
    <cfRule type="expression" dxfId="1" priority="38" stopIfTrue="1">
      <formula>"len($A:$A)=3"</formula>
    </cfRule>
  </conditionalFormatting>
  <conditionalFormatting sqref="D5:D19">
    <cfRule type="expression" dxfId="1" priority="12" stopIfTrue="1">
      <formula>"len($A:$A)=3"</formula>
    </cfRule>
    <cfRule type="expression" dxfId="1" priority="11" stopIfTrue="1">
      <formula>"len($A:$A)=3"</formula>
    </cfRule>
  </conditionalFormatting>
  <conditionalFormatting sqref="D21:D28">
    <cfRule type="expression" dxfId="1" priority="10" stopIfTrue="1">
      <formula>"len($A:$A)=3"</formula>
    </cfRule>
    <cfRule type="expression" dxfId="1" priority="9" stopIfTrue="1">
      <formula>"len($A:$A)=3"</formula>
    </cfRule>
  </conditionalFormatting>
  <conditionalFormatting sqref="D39:D42">
    <cfRule type="expression" dxfId="1" priority="8" stopIfTrue="1">
      <formula>"len($A:$A)=3"</formula>
    </cfRule>
    <cfRule type="expression" dxfId="1" priority="7" stopIfTrue="1">
      <formula>"len($A:$A)=3"</formula>
    </cfRule>
  </conditionalFormatting>
  <conditionalFormatting sqref="F5:F19">
    <cfRule type="expression" dxfId="1" priority="87" stopIfTrue="1">
      <formula>"len($A:$A)=3"</formula>
    </cfRule>
  </conditionalFormatting>
  <conditionalFormatting sqref="F21:F28">
    <cfRule type="expression" dxfId="1" priority="61" stopIfTrue="1">
      <formula>"len($A:$A)=3"</formula>
    </cfRule>
  </conditionalFormatting>
  <conditionalFormatting sqref="F33:F37">
    <cfRule type="expression" dxfId="1" priority="83" stopIfTrue="1">
      <formula>"len($A:$A)=3"</formula>
    </cfRule>
    <cfRule type="expression" dxfId="1" priority="88" stopIfTrue="1">
      <formula>"len($A:$A)=3"</formula>
    </cfRule>
  </conditionalFormatting>
  <conditionalFormatting sqref="F46:F47">
    <cfRule type="expression" dxfId="1" priority="79" stopIfTrue="1">
      <formula>"len($A:$A)=3"</formula>
    </cfRule>
  </conditionalFormatting>
  <conditionalFormatting sqref="B4:C4 B29:D29 D49:D53 B5:B19 B21:B28 B20:C20 D33:D37 D46:D47">
    <cfRule type="expression" dxfId="1" priority="114" stopIfTrue="1">
      <formula>"len($A:$A)=3"</formula>
    </cfRule>
  </conditionalFormatting>
  <conditionalFormatting sqref="C4 C54 C31 D29 D33:D37 D46:D47 D49:D53">
    <cfRule type="expression" dxfId="1" priority="123" stopIfTrue="1">
      <formula>"len($A:$A)=3"</formula>
    </cfRule>
  </conditionalFormatting>
  <conditionalFormatting sqref="E20:F20 E29 E4:F4">
    <cfRule type="expression" dxfId="1" priority="95" stopIfTrue="1">
      <formula>"len($A:$A)=3"</formula>
    </cfRule>
  </conditionalFormatting>
  <conditionalFormatting sqref="F5:F19 F21:F29">
    <cfRule type="expression" dxfId="1" priority="84" stopIfTrue="1">
      <formula>"len($A:$A)=3"</formula>
    </cfRule>
  </conditionalFormatting>
  <conditionalFormatting sqref="B31:C31 B32:B37">
    <cfRule type="expression" dxfId="1" priority="109" stopIfTrue="1">
      <formula>"len($A:$A)=3"</formula>
    </cfRule>
  </conditionalFormatting>
  <conditionalFormatting sqref="D31:D32 E31:E33 E35:E37 F31:F32">
    <cfRule type="expression" dxfId="1" priority="94" stopIfTrue="1">
      <formula>"len($A:$A)=3"</formula>
    </cfRule>
  </conditionalFormatting>
  <conditionalFormatting sqref="D31:D32 E31:E33 E35:E37 E53 E39:E42 E44:E47 E38:F38 F31:F32">
    <cfRule type="expression" dxfId="1" priority="99" stopIfTrue="1">
      <formula>"len($A:$A)=3"</formula>
    </cfRule>
  </conditionalFormatting>
  <conditionalFormatting sqref="B38:C38 C54 B39:B41">
    <cfRule type="expression" dxfId="1" priority="77" stopIfTrue="1">
      <formula>"len($A:$A)=3"</formula>
    </cfRule>
  </conditionalFormatting>
  <conditionalFormatting sqref="E53 E39:E42 E44:E47 E38:F38">
    <cfRule type="expression" dxfId="1" priority="93" stopIfTrue="1">
      <formula>"len($A:$A)=3"</formula>
    </cfRule>
  </conditionalFormatting>
  <conditionalFormatting sqref="D43:E43 F39:F45">
    <cfRule type="expression" dxfId="1" priority="13" stopIfTrue="1">
      <formula>"len($A:$A)=3"</formula>
    </cfRule>
    <cfRule type="expression" dxfId="1" priority="14" stopIfTrue="1">
      <formula>"len($A:$A)=3"</formula>
    </cfRule>
    <cfRule type="expression" dxfId="1" priority="15" stopIfTrue="1">
      <formula>"len($A:$A)=3"</formula>
    </cfRule>
  </conditionalFormatting>
  <conditionalFormatting sqref="E39:E42 E44:E47 E53">
    <cfRule type="expression" dxfId="1" priority="92" stopIfTrue="1">
      <formula>"len($A:$A)=3"</formula>
    </cfRule>
  </conditionalFormatting>
  <conditionalFormatting sqref="B42 C54">
    <cfRule type="expression" dxfId="1" priority="121" stopIfTrue="1">
      <formula>"len($A:$A)=3"</formula>
    </cfRule>
  </conditionalFormatting>
  <conditionalFormatting sqref="B44:C46 B49:C52 B47:B48">
    <cfRule type="expression" dxfId="1" priority="50" stopIfTrue="1">
      <formula>"len($A:$A)=3"</formula>
    </cfRule>
  </conditionalFormatting>
  <conditionalFormatting sqref="D48:F48 D54:F54 E49:E52">
    <cfRule type="expression" dxfId="1" priority="100" stopIfTrue="1">
      <formula>"len($A:$A)=3"</formula>
    </cfRule>
  </conditionalFormatting>
  <conditionalFormatting sqref="D54:F54 F49:F53">
    <cfRule type="expression" dxfId="1" priority="89" stopIfTrue="1">
      <formula>"len($A:$A)=3"</formula>
    </cfRule>
  </conditionalFormatting>
  <conditionalFormatting sqref="D54:F54 F53">
    <cfRule type="expression" dxfId="1" priority="8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F64"/>
  <sheetViews>
    <sheetView showGridLines="0" showZeros="0" view="pageBreakPreview" zoomScale="80" zoomScaleNormal="90" workbookViewId="0">
      <pane ySplit="3" topLeftCell="A44" activePane="bottomLeft" state="frozen"/>
      <selection/>
      <selection pane="bottomLeft" activeCell="D4" sqref="D4"/>
    </sheetView>
  </sheetViews>
  <sheetFormatPr defaultColWidth="9" defaultRowHeight="15.75" outlineLevelCol="5"/>
  <cols>
    <col min="1" max="1" width="12.7610619469027" style="340" customWidth="1"/>
    <col min="2" max="2" width="45.6283185840708" style="340" customWidth="1"/>
    <col min="3" max="3" width="21.070796460177" style="340" customWidth="1"/>
    <col min="4" max="6" width="20.6283185840708" style="340" customWidth="1"/>
    <col min="7" max="16381" width="9" style="228"/>
  </cols>
  <sheetData>
    <row r="1" ht="45" customHeight="1" spans="1:6">
      <c r="A1" s="461"/>
      <c r="B1" s="342" t="str">
        <f>YEAR(封面!$B$7)&amp;"年澄江市一般公共预算收支情况表"</f>
        <v>2023年澄江市一般公共预算收支情况表</v>
      </c>
      <c r="C1" s="342"/>
      <c r="D1" s="342"/>
      <c r="E1" s="342"/>
      <c r="F1" s="342"/>
    </row>
    <row r="2" ht="18.95" customHeight="1" spans="1:6">
      <c r="A2" s="462"/>
      <c r="B2" s="463" t="s">
        <v>1680</v>
      </c>
      <c r="C2" s="463"/>
      <c r="D2" s="344"/>
      <c r="F2" s="429" t="s">
        <v>54</v>
      </c>
    </row>
    <row r="3" s="458" customFormat="1" ht="45" customHeight="1" spans="1:6">
      <c r="A3" s="517" t="s">
        <v>55</v>
      </c>
      <c r="B3" s="518" t="s">
        <v>56</v>
      </c>
      <c r="C3" s="518" t="s">
        <v>1681</v>
      </c>
      <c r="D3" s="235" t="s">
        <v>1682</v>
      </c>
      <c r="E3" s="33" t="str">
        <f>YEAR(封面!$B$7)&amp;"年预算数"</f>
        <v>2023年预算数</v>
      </c>
      <c r="F3" s="518" t="s">
        <v>1683</v>
      </c>
    </row>
    <row r="4" ht="37.5" customHeight="1" spans="1:6">
      <c r="A4" s="472">
        <v>201</v>
      </c>
      <c r="B4" s="464" t="s">
        <v>150</v>
      </c>
      <c r="C4" s="368">
        <f>SUMIF('21'!$B$4:$B$1292,A4,'21'!$D$4:$D$1292)</f>
        <v>25277</v>
      </c>
      <c r="D4" s="368">
        <f>SUMIF('21'!$B$4:$B$1292,A4,'21'!$E$4:$E$1292)</f>
        <v>30864</v>
      </c>
      <c r="E4" s="368">
        <f>SUMIF('21'!$B$4:$B$1292,A4,'21'!$F$4:$F$1292)</f>
        <v>22621</v>
      </c>
      <c r="F4" s="123">
        <f>IF(D4&gt;0,(E4-D4)/D4,"")</f>
        <v>-0.267</v>
      </c>
    </row>
    <row r="5" ht="37.5" customHeight="1" spans="1:6">
      <c r="A5" s="472">
        <v>202</v>
      </c>
      <c r="B5" s="465" t="s">
        <v>108</v>
      </c>
      <c r="C5" s="368">
        <f>SUMIF('21'!$B$4:$B$1292,A5,'21'!$D$4:$D$1292)</f>
        <v>0</v>
      </c>
      <c r="D5" s="368">
        <f>SUMIF('21'!$B$4:$B$1292,A5,'21'!$E$4:$E$1292)</f>
        <v>0</v>
      </c>
      <c r="E5" s="368">
        <f>SUMIF('21'!$B$4:$B$1292,A5,'21'!$F$4:$F$1292)</f>
        <v>0</v>
      </c>
      <c r="F5" s="123" t="str">
        <f t="shared" ref="F5:F51" si="0">IF(D5&gt;0,(E5-D5)/D5,"")</f>
        <v/>
      </c>
    </row>
    <row r="6" ht="37.5" customHeight="1" spans="1:6">
      <c r="A6" s="472">
        <v>203</v>
      </c>
      <c r="B6" s="465" t="s">
        <v>109</v>
      </c>
      <c r="C6" s="368">
        <f>SUMIF('21'!$B$4:$B$1292,A6,'21'!$D$4:$D$1292)</f>
        <v>142</v>
      </c>
      <c r="D6" s="368">
        <f>SUMIF('21'!$B$4:$B$1292,A6,'21'!$E$4:$E$1292)</f>
        <v>200</v>
      </c>
      <c r="E6" s="368">
        <f>SUMIF('21'!$B$4:$B$1292,A6,'21'!$F$4:$F$1292)</f>
        <v>196</v>
      </c>
      <c r="F6" s="123">
        <f t="shared" si="0"/>
        <v>-0.02</v>
      </c>
    </row>
    <row r="7" ht="37.5" customHeight="1" spans="1:6">
      <c r="A7" s="472">
        <v>204</v>
      </c>
      <c r="B7" s="465" t="s">
        <v>110</v>
      </c>
      <c r="C7" s="368">
        <f>SUMIF('21'!$B$4:$B$1292,A7,'21'!$D$4:$D$1292)</f>
        <v>8992</v>
      </c>
      <c r="D7" s="368">
        <f>SUMIF('21'!$B$4:$B$1292,A7,'21'!$E$4:$E$1292)</f>
        <v>9677</v>
      </c>
      <c r="E7" s="368">
        <f>SUMIF('21'!$B$4:$B$1292,A7,'21'!$F$4:$F$1292)</f>
        <v>9091</v>
      </c>
      <c r="F7" s="123">
        <f t="shared" si="0"/>
        <v>-0.061</v>
      </c>
    </row>
    <row r="8" ht="37.5" customHeight="1" spans="1:6">
      <c r="A8" s="472">
        <v>205</v>
      </c>
      <c r="B8" s="465" t="s">
        <v>111</v>
      </c>
      <c r="C8" s="368">
        <f>SUMIF('21'!$B$4:$B$1292,A8,'21'!$D$4:$D$1292)</f>
        <v>34663</v>
      </c>
      <c r="D8" s="368">
        <f>SUMIF('21'!$B$4:$B$1292,A8,'21'!$E$4:$E$1292)</f>
        <v>33155</v>
      </c>
      <c r="E8" s="368">
        <f>SUMIF('21'!$B$4:$B$1292,A8,'21'!$F$4:$F$1292)</f>
        <v>35979</v>
      </c>
      <c r="F8" s="123">
        <f t="shared" si="0"/>
        <v>0.085</v>
      </c>
    </row>
    <row r="9" ht="37.5" customHeight="1" spans="1:6">
      <c r="A9" s="472">
        <v>206</v>
      </c>
      <c r="B9" s="465" t="s">
        <v>112</v>
      </c>
      <c r="C9" s="368">
        <f>SUMIF('21'!$B$4:$B$1292,A9,'21'!$D$4:$D$1292)</f>
        <v>1928</v>
      </c>
      <c r="D9" s="368">
        <f>SUMIF('21'!$B$4:$B$1292,A9,'21'!$E$4:$E$1292)</f>
        <v>683</v>
      </c>
      <c r="E9" s="368">
        <f>SUMIF('21'!$B$4:$B$1292,A9,'21'!$F$4:$F$1292)</f>
        <v>831</v>
      </c>
      <c r="F9" s="123">
        <f t="shared" si="0"/>
        <v>0.217</v>
      </c>
    </row>
    <row r="10" ht="37.5" customHeight="1" spans="1:6">
      <c r="A10" s="472">
        <v>207</v>
      </c>
      <c r="B10" s="465" t="s">
        <v>113</v>
      </c>
      <c r="C10" s="368">
        <f>SUMIF('21'!$B$4:$B$1292,A10,'21'!$D$4:$D$1292)</f>
        <v>3481</v>
      </c>
      <c r="D10" s="368">
        <f>SUMIF('21'!$B$4:$B$1292,A10,'21'!$E$4:$E$1292)</f>
        <v>-253</v>
      </c>
      <c r="E10" s="368">
        <f>SUMIF('21'!$B$4:$B$1292,A10,'21'!$F$4:$F$1292)</f>
        <v>3777</v>
      </c>
      <c r="F10" s="123" t="str">
        <f t="shared" si="0"/>
        <v/>
      </c>
    </row>
    <row r="11" ht="37.5" customHeight="1" spans="1:6">
      <c r="A11" s="472">
        <v>208</v>
      </c>
      <c r="B11" s="465" t="s">
        <v>114</v>
      </c>
      <c r="C11" s="368">
        <f>SUMIF('21'!$B$4:$B$1292,A11,'21'!$D$4:$D$1292)</f>
        <v>36862</v>
      </c>
      <c r="D11" s="368">
        <f>SUMIF('21'!$B$4:$B$1292,A11,'21'!$E$4:$E$1292)</f>
        <v>37992</v>
      </c>
      <c r="E11" s="368">
        <f>SUMIF('21'!$B$4:$B$1292,A11,'21'!$F$4:$F$1292)</f>
        <v>34868</v>
      </c>
      <c r="F11" s="123">
        <f t="shared" si="0"/>
        <v>-0.082</v>
      </c>
    </row>
    <row r="12" ht="37.5" customHeight="1" spans="1:6">
      <c r="A12" s="472">
        <v>210</v>
      </c>
      <c r="B12" s="465" t="s">
        <v>115</v>
      </c>
      <c r="C12" s="368">
        <f>SUMIF('21'!$B$4:$B$1292,A12,'21'!$D$4:$D$1292)</f>
        <v>17908</v>
      </c>
      <c r="D12" s="368">
        <f>SUMIF('21'!$B$4:$B$1292,A12,'21'!$E$4:$E$1292)</f>
        <v>22452</v>
      </c>
      <c r="E12" s="368">
        <f>SUMIF('21'!$B$4:$B$1292,A12,'21'!$F$4:$F$1292)</f>
        <v>19519</v>
      </c>
      <c r="F12" s="123">
        <f t="shared" si="0"/>
        <v>-0.131</v>
      </c>
    </row>
    <row r="13" ht="37.5" customHeight="1" spans="1:6">
      <c r="A13" s="472">
        <v>211</v>
      </c>
      <c r="B13" s="465" t="s">
        <v>116</v>
      </c>
      <c r="C13" s="368">
        <f>SUMIF('21'!$B$4:$B$1292,A13,'21'!$D$4:$D$1292)</f>
        <v>45173</v>
      </c>
      <c r="D13" s="368">
        <f>SUMIF('21'!$B$4:$B$1292,A13,'21'!$E$4:$E$1292)</f>
        <v>18606</v>
      </c>
      <c r="E13" s="368">
        <f>SUMIF('21'!$B$4:$B$1292,A13,'21'!$F$4:$F$1292)</f>
        <v>43063</v>
      </c>
      <c r="F13" s="123">
        <f t="shared" si="0"/>
        <v>1.314</v>
      </c>
    </row>
    <row r="14" ht="37.5" customHeight="1" spans="1:6">
      <c r="A14" s="472">
        <v>212</v>
      </c>
      <c r="B14" s="465" t="s">
        <v>117</v>
      </c>
      <c r="C14" s="368">
        <f>SUMIF('21'!$B$4:$B$1292,A14,'21'!$D$4:$D$1292)</f>
        <v>4988</v>
      </c>
      <c r="D14" s="368">
        <f>SUMIF('21'!$B$4:$B$1292,A14,'21'!$E$4:$E$1292)</f>
        <v>6742</v>
      </c>
      <c r="E14" s="368">
        <f>SUMIF('21'!$B$4:$B$1292,A14,'21'!$F$4:$F$1292)</f>
        <v>2522</v>
      </c>
      <c r="F14" s="123">
        <f t="shared" si="0"/>
        <v>-0.626</v>
      </c>
    </row>
    <row r="15" ht="37.5" customHeight="1" spans="1:6">
      <c r="A15" s="472">
        <v>213</v>
      </c>
      <c r="B15" s="465" t="s">
        <v>118</v>
      </c>
      <c r="C15" s="368">
        <f>SUMIF('21'!$B$4:$B$1292,A15,'21'!$D$4:$D$1292)</f>
        <v>27004</v>
      </c>
      <c r="D15" s="368">
        <f>SUMIF('21'!$B$4:$B$1292,A15,'21'!$E$4:$E$1292)</f>
        <v>24541</v>
      </c>
      <c r="E15" s="368">
        <f>SUMIF('21'!$B$4:$B$1292,A15,'21'!$F$4:$F$1292)</f>
        <v>22019</v>
      </c>
      <c r="F15" s="123">
        <f t="shared" si="0"/>
        <v>-0.103</v>
      </c>
    </row>
    <row r="16" ht="37.5" customHeight="1" spans="1:6">
      <c r="A16" s="472">
        <v>214</v>
      </c>
      <c r="B16" s="465" t="s">
        <v>119</v>
      </c>
      <c r="C16" s="368">
        <f>SUMIF('21'!$B$4:$B$1292,A16,'21'!$D$4:$D$1292)</f>
        <v>2847</v>
      </c>
      <c r="D16" s="368">
        <f>SUMIF('21'!$B$4:$B$1292,A16,'21'!$E$4:$E$1292)</f>
        <v>4807</v>
      </c>
      <c r="E16" s="368">
        <f>SUMIF('21'!$B$4:$B$1292,A16,'21'!$F$4:$F$1292)</f>
        <v>2715</v>
      </c>
      <c r="F16" s="123">
        <f t="shared" si="0"/>
        <v>-0.435</v>
      </c>
    </row>
    <row r="17" ht="37.5" customHeight="1" spans="1:6">
      <c r="A17" s="472">
        <v>215</v>
      </c>
      <c r="B17" s="465" t="s">
        <v>120</v>
      </c>
      <c r="C17" s="368">
        <f>SUMIF('21'!$B$4:$B$1292,A17,'21'!$D$4:$D$1292)</f>
        <v>608</v>
      </c>
      <c r="D17" s="368">
        <f>SUMIF('21'!$B$4:$B$1292,A17,'21'!$E$4:$E$1292)</f>
        <v>1741</v>
      </c>
      <c r="E17" s="368">
        <f>SUMIF('21'!$B$4:$B$1292,A17,'21'!$F$4:$F$1292)</f>
        <v>977</v>
      </c>
      <c r="F17" s="123">
        <f t="shared" si="0"/>
        <v>-0.439</v>
      </c>
    </row>
    <row r="18" ht="37.5" customHeight="1" spans="1:6">
      <c r="A18" s="472">
        <v>216</v>
      </c>
      <c r="B18" s="465" t="s">
        <v>121</v>
      </c>
      <c r="C18" s="368">
        <f>SUMIF('21'!$B$4:$B$1292,A18,'21'!$D$4:$D$1292)</f>
        <v>321</v>
      </c>
      <c r="D18" s="368">
        <f>SUMIF('21'!$B$4:$B$1292,A18,'21'!$E$4:$E$1292)</f>
        <v>388</v>
      </c>
      <c r="E18" s="368">
        <f>SUMIF('21'!$B$4:$B$1292,A18,'21'!$F$4:$F$1292)</f>
        <v>324</v>
      </c>
      <c r="F18" s="123">
        <f t="shared" si="0"/>
        <v>-0.165</v>
      </c>
    </row>
    <row r="19" ht="37.5" customHeight="1" spans="1:6">
      <c r="A19" s="472">
        <v>217</v>
      </c>
      <c r="B19" s="465" t="s">
        <v>122</v>
      </c>
      <c r="C19" s="368">
        <f>SUMIF('21'!$B$4:$B$1292,A19,'21'!$D$4:$D$1292)</f>
        <v>0</v>
      </c>
      <c r="D19" s="368">
        <f>SUMIF('21'!$B$4:$B$1292,A19,'21'!$E$4:$E$1292)</f>
        <v>20</v>
      </c>
      <c r="E19" s="368">
        <f>SUMIF('21'!$B$4:$B$1292,A19,'21'!$F$4:$F$1292)</f>
        <v>0</v>
      </c>
      <c r="F19" s="123">
        <f t="shared" si="0"/>
        <v>-1</v>
      </c>
    </row>
    <row r="20" ht="37.5" customHeight="1" spans="1:6">
      <c r="A20" s="472">
        <v>219</v>
      </c>
      <c r="B20" s="465" t="s">
        <v>123</v>
      </c>
      <c r="C20" s="368">
        <f>SUMIF('21'!$B$4:$B$1292,A20,'21'!$D$4:$D$1292)</f>
        <v>0</v>
      </c>
      <c r="D20" s="368">
        <f>SUMIF('21'!$B$4:$B$1292,A20,'21'!$E$4:$E$1292)</f>
        <v>0</v>
      </c>
      <c r="E20" s="368">
        <f>SUMIF('21'!$B$4:$B$1292,A20,'21'!$F$4:$F$1292)</f>
        <v>0</v>
      </c>
      <c r="F20" s="123" t="str">
        <f t="shared" si="0"/>
        <v/>
      </c>
    </row>
    <row r="21" ht="37.5" customHeight="1" spans="1:6">
      <c r="A21" s="472">
        <v>220</v>
      </c>
      <c r="B21" s="465" t="s">
        <v>124</v>
      </c>
      <c r="C21" s="368">
        <f>SUMIF('21'!$B$4:$B$1292,A21,'21'!$D$4:$D$1292)</f>
        <v>1774</v>
      </c>
      <c r="D21" s="368">
        <f>SUMIF('21'!$B$4:$B$1292,A21,'21'!$E$4:$E$1292)</f>
        <v>1477</v>
      </c>
      <c r="E21" s="368">
        <f>SUMIF('21'!$B$4:$B$1292,A21,'21'!$F$4:$F$1292)</f>
        <v>1199</v>
      </c>
      <c r="F21" s="123">
        <f t="shared" si="0"/>
        <v>-0.188</v>
      </c>
    </row>
    <row r="22" ht="37.5" customHeight="1" spans="1:6">
      <c r="A22" s="472">
        <v>221</v>
      </c>
      <c r="B22" s="465" t="s">
        <v>125</v>
      </c>
      <c r="C22" s="368">
        <f>SUMIF('21'!$B$4:$B$1292,A22,'21'!$D$4:$D$1292)</f>
        <v>8436</v>
      </c>
      <c r="D22" s="368">
        <f>SUMIF('21'!$B$4:$B$1292,A22,'21'!$E$4:$E$1292)</f>
        <v>8962</v>
      </c>
      <c r="E22" s="368">
        <f>SUMIF('21'!$B$4:$B$1292,A22,'21'!$F$4:$F$1292)</f>
        <v>8320</v>
      </c>
      <c r="F22" s="123">
        <f t="shared" si="0"/>
        <v>-0.072</v>
      </c>
    </row>
    <row r="23" ht="37.5" customHeight="1" spans="1:6">
      <c r="A23" s="472">
        <v>222</v>
      </c>
      <c r="B23" s="465" t="s">
        <v>126</v>
      </c>
      <c r="C23" s="368">
        <f>SUMIF('21'!$B$4:$B$1292,A23,'21'!$D$4:$D$1292)</f>
        <v>65</v>
      </c>
      <c r="D23" s="368">
        <f>SUMIF('21'!$B$4:$B$1292,A23,'21'!$E$4:$E$1292)</f>
        <v>663</v>
      </c>
      <c r="E23" s="368">
        <f>SUMIF('21'!$B$4:$B$1292,A23,'21'!$F$4:$F$1292)</f>
        <v>395</v>
      </c>
      <c r="F23" s="123">
        <f t="shared" si="0"/>
        <v>-0.404</v>
      </c>
    </row>
    <row r="24" ht="37.5" customHeight="1" spans="1:6">
      <c r="A24" s="472">
        <v>224</v>
      </c>
      <c r="B24" s="465" t="s">
        <v>127</v>
      </c>
      <c r="C24" s="368">
        <f>SUMIF('21'!$B$4:$B$1292,A24,'21'!$D$4:$D$1292)</f>
        <v>2842</v>
      </c>
      <c r="D24" s="368">
        <f>SUMIF('21'!$B$4:$B$1292,A24,'21'!$E$4:$E$1292)</f>
        <v>2785</v>
      </c>
      <c r="E24" s="368">
        <f>SUMIF('21'!$B$4:$B$1292,A24,'21'!$F$4:$F$1292)</f>
        <v>2018</v>
      </c>
      <c r="F24" s="123">
        <f t="shared" si="0"/>
        <v>-0.275</v>
      </c>
    </row>
    <row r="25" ht="37.5" customHeight="1" spans="1:6">
      <c r="A25" s="472">
        <v>227</v>
      </c>
      <c r="B25" s="465" t="s">
        <v>128</v>
      </c>
      <c r="C25" s="368">
        <f>SUMIF('21'!$B$4:$B$1292,A25,'21'!$D$4:$D$1292)</f>
        <v>4000</v>
      </c>
      <c r="D25" s="368">
        <f>SUMIF('21'!$B$4:$B$1292,A25,'21'!$E$4:$E$1292)</f>
        <v>3349</v>
      </c>
      <c r="E25" s="368">
        <f>SUMIF('21'!$B$4:$B$1292,A25,'21'!$F$4:$F$1292)</f>
        <v>3000</v>
      </c>
      <c r="F25" s="123">
        <f t="shared" si="0"/>
        <v>-0.104</v>
      </c>
    </row>
    <row r="26" ht="37.5" customHeight="1" spans="1:6">
      <c r="A26" s="472">
        <v>232</v>
      </c>
      <c r="B26" s="465" t="s">
        <v>129</v>
      </c>
      <c r="C26" s="368">
        <f>SUMIF('21'!$B$4:$B$1292,A26,'21'!$D$4:$D$1292)</f>
        <v>9200</v>
      </c>
      <c r="D26" s="368">
        <f>SUMIF('21'!$B$4:$B$1292,A26,'21'!$E$4:$E$1292)</f>
        <v>9163</v>
      </c>
      <c r="E26" s="368">
        <f>SUMIF('21'!$B$4:$B$1292,A26,'21'!$F$4:$F$1292)</f>
        <v>8870</v>
      </c>
      <c r="F26" s="123">
        <f t="shared" si="0"/>
        <v>-0.032</v>
      </c>
    </row>
    <row r="27" ht="37.5" customHeight="1" spans="1:6">
      <c r="A27" s="472">
        <v>233</v>
      </c>
      <c r="B27" s="465" t="s">
        <v>130</v>
      </c>
      <c r="C27" s="368">
        <f>SUMIF('21'!$B$4:$B$1292,A27,'21'!$D$4:$D$1292)</f>
        <v>28</v>
      </c>
      <c r="D27" s="368">
        <f>SUMIF('21'!$B$4:$B$1292,A27,'21'!$E$4:$E$1292)</f>
        <v>28</v>
      </c>
      <c r="E27" s="368">
        <f>SUMIF('21'!$B$4:$B$1292,A27,'21'!$F$4:$F$1292)</f>
        <v>17</v>
      </c>
      <c r="F27" s="123">
        <f t="shared" si="0"/>
        <v>-0.393</v>
      </c>
    </row>
    <row r="28" ht="37.5" customHeight="1" spans="1:6">
      <c r="A28" s="472">
        <v>229</v>
      </c>
      <c r="B28" s="465" t="s">
        <v>131</v>
      </c>
      <c r="C28" s="368">
        <f>SUMIF('21'!$B$4:$B$1292,A28,'21'!$D$4:$D$1292)</f>
        <v>4840</v>
      </c>
      <c r="D28" s="368">
        <f>SUMIF('21'!$B$4:$B$1292,A28,'21'!$E$4:$E$1292)</f>
        <v>2058</v>
      </c>
      <c r="E28" s="368">
        <f>SUMIF('21'!$B$4:$B$1292,A28,'21'!$F$4:$F$1292)</f>
        <v>4650</v>
      </c>
      <c r="F28" s="123">
        <f t="shared" si="0"/>
        <v>1.259</v>
      </c>
    </row>
    <row r="29" ht="37.5" customHeight="1" spans="1:6">
      <c r="A29" s="355"/>
      <c r="B29" s="465"/>
      <c r="C29" s="465"/>
      <c r="D29" s="368"/>
      <c r="E29" s="368"/>
      <c r="F29" s="119" t="str">
        <f t="shared" si="0"/>
        <v/>
      </c>
    </row>
    <row r="30" s="343" customFormat="1" ht="37.5" customHeight="1" spans="1:6">
      <c r="A30" s="466"/>
      <c r="B30" s="467" t="s">
        <v>132</v>
      </c>
      <c r="C30" s="468">
        <f>SUM(C4:C28)</f>
        <v>241379</v>
      </c>
      <c r="D30" s="468">
        <f>SUM(D4:D28)</f>
        <v>220100</v>
      </c>
      <c r="E30" s="468">
        <f>SUM(E4:E28)</f>
        <v>226971</v>
      </c>
      <c r="F30" s="119">
        <f t="shared" si="0"/>
        <v>0.031</v>
      </c>
    </row>
    <row r="31" ht="37.5" customHeight="1" spans="1:6">
      <c r="A31" s="351">
        <v>230</v>
      </c>
      <c r="B31" s="519" t="s">
        <v>133</v>
      </c>
      <c r="C31" s="468">
        <f>SUM(C32,C35:C39)</f>
        <v>29067</v>
      </c>
      <c r="D31" s="468">
        <f>SUM(D32,D35:D39)</f>
        <v>23991</v>
      </c>
      <c r="E31" s="468">
        <f>SUM(E32,E35:E39)</f>
        <v>27731</v>
      </c>
      <c r="F31" s="119">
        <f t="shared" si="0"/>
        <v>0.156</v>
      </c>
    </row>
    <row r="32" ht="37.5" customHeight="1" spans="1:6">
      <c r="A32" s="472">
        <v>23006</v>
      </c>
      <c r="B32" s="325" t="s">
        <v>134</v>
      </c>
      <c r="C32" s="368">
        <f>SUM(C33:C34)</f>
        <v>29067</v>
      </c>
      <c r="D32" s="121">
        <v>23991</v>
      </c>
      <c r="E32" s="368">
        <f>SUM(E33:E34)</f>
        <v>27731</v>
      </c>
      <c r="F32" s="123">
        <f t="shared" si="0"/>
        <v>0.156</v>
      </c>
    </row>
    <row r="33" ht="37.5" customHeight="1" spans="1:6">
      <c r="A33" s="472">
        <v>2300601</v>
      </c>
      <c r="B33" s="326" t="s">
        <v>135</v>
      </c>
      <c r="C33" s="368">
        <v>22643</v>
      </c>
      <c r="D33" s="368">
        <v>11162</v>
      </c>
      <c r="E33" s="368">
        <v>21307</v>
      </c>
      <c r="F33" s="123">
        <f t="shared" si="0"/>
        <v>0.909</v>
      </c>
    </row>
    <row r="34" ht="37.5" customHeight="1" spans="1:6">
      <c r="A34" s="472">
        <v>2300602</v>
      </c>
      <c r="B34" s="326" t="s">
        <v>136</v>
      </c>
      <c r="C34" s="368">
        <v>6424</v>
      </c>
      <c r="D34" s="368">
        <v>12829</v>
      </c>
      <c r="E34" s="368">
        <v>6424</v>
      </c>
      <c r="F34" s="123">
        <f t="shared" si="0"/>
        <v>-0.499</v>
      </c>
    </row>
    <row r="35" ht="36" customHeight="1" spans="1:6">
      <c r="A35" s="355">
        <v>23008</v>
      </c>
      <c r="B35" s="325" t="s">
        <v>137</v>
      </c>
      <c r="C35" s="325"/>
      <c r="D35" s="368"/>
      <c r="E35" s="368"/>
      <c r="F35" s="119" t="str">
        <f t="shared" si="0"/>
        <v/>
      </c>
    </row>
    <row r="36" ht="37.5" customHeight="1" spans="1:6">
      <c r="A36" s="474">
        <v>23015</v>
      </c>
      <c r="B36" s="325" t="s">
        <v>138</v>
      </c>
      <c r="C36" s="325"/>
      <c r="D36" s="368" t="str">
        <f>'01-2'!F37</f>
        <v/>
      </c>
      <c r="E36" s="368"/>
      <c r="F36" s="119" t="e">
        <f t="shared" si="0"/>
        <v>#VALUE!</v>
      </c>
    </row>
    <row r="37" ht="36" customHeight="1" spans="1:6">
      <c r="A37" s="474">
        <v>23016</v>
      </c>
      <c r="B37" s="325" t="s">
        <v>139</v>
      </c>
      <c r="C37" s="325"/>
      <c r="D37" s="368"/>
      <c r="E37" s="368"/>
      <c r="F37" s="119" t="str">
        <f t="shared" si="0"/>
        <v/>
      </c>
    </row>
    <row r="38" ht="36" customHeight="1" spans="1:6">
      <c r="A38" s="474">
        <v>23013</v>
      </c>
      <c r="B38" s="325" t="s">
        <v>1693</v>
      </c>
      <c r="C38" s="325"/>
      <c r="D38" s="368"/>
      <c r="E38" s="368"/>
      <c r="F38" s="119" t="str">
        <f t="shared" si="0"/>
        <v/>
      </c>
    </row>
    <row r="39" ht="36" customHeight="1" spans="1:6">
      <c r="A39" s="474">
        <v>23021</v>
      </c>
      <c r="B39" s="325" t="s">
        <v>1694</v>
      </c>
      <c r="C39" s="368">
        <f>SUM(C40:C43)</f>
        <v>0</v>
      </c>
      <c r="D39" s="368">
        <f>SUM(D40:D43)</f>
        <v>0</v>
      </c>
      <c r="E39" s="368">
        <f>SUM(E40:E43)</f>
        <v>0</v>
      </c>
      <c r="F39" s="119" t="str">
        <f t="shared" si="0"/>
        <v/>
      </c>
    </row>
    <row r="40" ht="36" customHeight="1" spans="1:6">
      <c r="A40" s="474">
        <v>2302101</v>
      </c>
      <c r="B40" s="326" t="s">
        <v>1695</v>
      </c>
      <c r="C40" s="326"/>
      <c r="D40" s="368"/>
      <c r="E40" s="368"/>
      <c r="F40" s="119" t="str">
        <f t="shared" si="0"/>
        <v/>
      </c>
    </row>
    <row r="41" ht="36" customHeight="1" spans="1:6">
      <c r="A41" s="474">
        <v>2302102</v>
      </c>
      <c r="B41" s="326" t="s">
        <v>1696</v>
      </c>
      <c r="C41" s="326"/>
      <c r="D41" s="368"/>
      <c r="E41" s="368"/>
      <c r="F41" s="119" t="str">
        <f t="shared" si="0"/>
        <v/>
      </c>
    </row>
    <row r="42" ht="36" customHeight="1" spans="1:6">
      <c r="A42" s="474">
        <v>2302103</v>
      </c>
      <c r="B42" s="326" t="s">
        <v>1697</v>
      </c>
      <c r="C42" s="326"/>
      <c r="D42" s="368"/>
      <c r="E42" s="368"/>
      <c r="F42" s="119" t="str">
        <f t="shared" si="0"/>
        <v/>
      </c>
    </row>
    <row r="43" ht="36" customHeight="1" spans="1:6">
      <c r="A43" s="474">
        <v>2302199</v>
      </c>
      <c r="B43" s="326" t="s">
        <v>1698</v>
      </c>
      <c r="C43" s="326"/>
      <c r="D43" s="368"/>
      <c r="E43" s="368"/>
      <c r="F43" s="119" t="str">
        <f t="shared" si="0"/>
        <v/>
      </c>
    </row>
    <row r="44" ht="37.5" customHeight="1" spans="1:6">
      <c r="A44" s="351">
        <v>231</v>
      </c>
      <c r="B44" s="245" t="s">
        <v>141</v>
      </c>
      <c r="C44" s="468">
        <f>SUM(C45,C48:C49)</f>
        <v>25800</v>
      </c>
      <c r="D44" s="468">
        <f>SUM(D45,D48:D49)</f>
        <v>25800</v>
      </c>
      <c r="E44" s="468">
        <f>SUM(E45,E48:E49)</f>
        <v>20</v>
      </c>
      <c r="F44" s="119">
        <f t="shared" si="0"/>
        <v>-0.999</v>
      </c>
    </row>
    <row r="45" ht="37.5" customHeight="1" spans="1:6">
      <c r="A45" s="520">
        <v>2310301</v>
      </c>
      <c r="B45" s="325" t="s">
        <v>142</v>
      </c>
      <c r="C45" s="368">
        <f>SUM(C46:C47)</f>
        <v>25800</v>
      </c>
      <c r="D45" s="368">
        <f>SUM(D46:D47)</f>
        <v>25800</v>
      </c>
      <c r="E45" s="368">
        <f>SUM(E46:E47)</f>
        <v>20</v>
      </c>
      <c r="F45" s="123">
        <f t="shared" si="0"/>
        <v>-0.999</v>
      </c>
    </row>
    <row r="46" ht="37.5" customHeight="1" spans="1:6">
      <c r="A46" s="520"/>
      <c r="B46" s="326" t="s">
        <v>143</v>
      </c>
      <c r="C46" s="368"/>
      <c r="D46" s="468"/>
      <c r="E46" s="368">
        <v>20</v>
      </c>
      <c r="F46" s="123" t="str">
        <f t="shared" si="0"/>
        <v/>
      </c>
    </row>
    <row r="47" ht="37.5" customHeight="1" spans="1:6">
      <c r="A47" s="520"/>
      <c r="B47" s="326" t="s">
        <v>144</v>
      </c>
      <c r="C47" s="368">
        <v>25800</v>
      </c>
      <c r="D47" s="368">
        <v>25800</v>
      </c>
      <c r="E47" s="468"/>
      <c r="F47" s="123">
        <f t="shared" si="0"/>
        <v>-1</v>
      </c>
    </row>
    <row r="48" ht="37.5" customHeight="1" spans="1:6">
      <c r="A48" s="520">
        <v>2310302</v>
      </c>
      <c r="B48" s="325" t="s">
        <v>145</v>
      </c>
      <c r="C48" s="325"/>
      <c r="D48" s="468"/>
      <c r="E48" s="468"/>
      <c r="F48" s="119" t="str">
        <f t="shared" si="0"/>
        <v/>
      </c>
    </row>
    <row r="49" ht="37.5" customHeight="1" spans="1:6">
      <c r="A49" s="520">
        <v>2310399</v>
      </c>
      <c r="B49" s="325" t="s">
        <v>146</v>
      </c>
      <c r="C49" s="325"/>
      <c r="D49" s="468"/>
      <c r="E49" s="468"/>
      <c r="F49" s="119" t="str">
        <f t="shared" si="0"/>
        <v/>
      </c>
    </row>
    <row r="50" ht="37.5" customHeight="1" spans="1:6">
      <c r="A50" s="351">
        <v>23009</v>
      </c>
      <c r="B50" s="476" t="s">
        <v>147</v>
      </c>
      <c r="C50" s="476"/>
      <c r="D50" s="468">
        <v>19996</v>
      </c>
      <c r="E50" s="468"/>
      <c r="F50" s="119">
        <f t="shared" si="0"/>
        <v>-1</v>
      </c>
    </row>
    <row r="51" ht="37.5" customHeight="1" spans="1:6">
      <c r="A51" s="466"/>
      <c r="B51" s="477" t="s">
        <v>148</v>
      </c>
      <c r="C51" s="468">
        <f>SUM(C30:C31,C44,C50)</f>
        <v>296246</v>
      </c>
      <c r="D51" s="468">
        <f>SUM(D30:D31,D44,D50)</f>
        <v>289887</v>
      </c>
      <c r="E51" s="468">
        <f>SUM(E30:E31,E44,E50)</f>
        <v>254722</v>
      </c>
      <c r="F51" s="119">
        <f t="shared" si="0"/>
        <v>-0.121</v>
      </c>
    </row>
    <row r="52" ht="18" customHeight="1" spans="2:6">
      <c r="B52" s="521"/>
      <c r="C52" s="373" t="s">
        <v>1295</v>
      </c>
      <c r="D52" s="373" t="s">
        <v>1295</v>
      </c>
      <c r="E52" s="373" t="s">
        <v>1295</v>
      </c>
      <c r="F52" s="521"/>
    </row>
    <row r="53" ht="85" customHeight="1" spans="2:6">
      <c r="B53" s="360"/>
      <c r="C53" s="360"/>
      <c r="D53" s="360">
        <v>239848</v>
      </c>
      <c r="E53" s="360"/>
      <c r="F53" s="360"/>
    </row>
    <row r="55" spans="5:5">
      <c r="E55" s="380"/>
    </row>
    <row r="56" spans="5:5">
      <c r="E56" s="380"/>
    </row>
    <row r="58" spans="5:5">
      <c r="E58" s="380"/>
    </row>
    <row r="59" spans="5:5">
      <c r="E59" s="380"/>
    </row>
    <row r="60" spans="5:5">
      <c r="E60" s="380"/>
    </row>
    <row r="61" spans="5:5">
      <c r="E61" s="380"/>
    </row>
    <row r="63" spans="5:5">
      <c r="E63" s="380"/>
    </row>
    <row r="64" spans="6:6">
      <c r="F64" s="340" t="str">
        <f>IF(D50&lt;&gt;0,IF((E50/D50-1)&lt;-30%,"",IF((E50/D50-1)&gt;150%,"",E50/D50-1)),"")</f>
        <v/>
      </c>
    </row>
  </sheetData>
  <autoFilter ref="A3:F53">
    <extLst/>
  </autoFilter>
  <mergeCells count="1">
    <mergeCell ref="B1:F1"/>
  </mergeCells>
  <conditionalFormatting sqref="B32">
    <cfRule type="expression" dxfId="1" priority="42" stopIfTrue="1">
      <formula>"len($A:$A)=3"</formula>
    </cfRule>
    <cfRule type="expression" dxfId="1" priority="44" stopIfTrue="1">
      <formula>"len($A:$A)=3"</formula>
    </cfRule>
    <cfRule type="expression" dxfId="1" priority="46" stopIfTrue="1">
      <formula>"len($A:$A)=3"</formula>
    </cfRule>
  </conditionalFormatting>
  <conditionalFormatting sqref="B33">
    <cfRule type="expression" dxfId="1" priority="47" stopIfTrue="1">
      <formula>"len($A:$A)=3"</formula>
    </cfRule>
    <cfRule type="expression" dxfId="1" priority="48" stopIfTrue="1">
      <formula>"len($A:$A)=3"</formula>
    </cfRule>
    <cfRule type="expression" dxfId="1" priority="49" stopIfTrue="1">
      <formula>"len($A:$A)=3"</formula>
    </cfRule>
  </conditionalFormatting>
  <conditionalFormatting sqref="B34">
    <cfRule type="expression" dxfId="1" priority="32" stopIfTrue="1">
      <formula>"len($A:$A)=3"</formula>
    </cfRule>
    <cfRule type="expression" dxfId="1" priority="33" stopIfTrue="1">
      <formula>"len($A:$A)=3"</formula>
    </cfRule>
    <cfRule type="expression" dxfId="1" priority="34" stopIfTrue="1">
      <formula>"len($A:$A)=3"</formula>
    </cfRule>
  </conditionalFormatting>
  <conditionalFormatting sqref="E35">
    <cfRule type="cellIs" dxfId="2" priority="92" stopIfTrue="1" operator="lessThan">
      <formula>0</formula>
    </cfRule>
    <cfRule type="cellIs" dxfId="0" priority="93" stopIfTrue="1" operator="greaterThan">
      <formula>5</formula>
    </cfRule>
  </conditionalFormatting>
  <conditionalFormatting sqref="D36">
    <cfRule type="expression" dxfId="1" priority="77" stopIfTrue="1">
      <formula>"len($A:$A)=3"</formula>
    </cfRule>
  </conditionalFormatting>
  <conditionalFormatting sqref="E36">
    <cfRule type="cellIs" dxfId="0" priority="63" stopIfTrue="1" operator="lessThanOrEqual">
      <formula>-1</formula>
    </cfRule>
  </conditionalFormatting>
  <conditionalFormatting sqref="B45">
    <cfRule type="expression" dxfId="1" priority="23" stopIfTrue="1">
      <formula>"len($A:$A)=3"</formula>
    </cfRule>
    <cfRule type="expression" dxfId="1" priority="24" stopIfTrue="1">
      <formula>"len($A:$A)=3"</formula>
    </cfRule>
    <cfRule type="expression" dxfId="1" priority="25" stopIfTrue="1">
      <formula>"len($A:$A)=3"</formula>
    </cfRule>
  </conditionalFormatting>
  <conditionalFormatting sqref="A36:A38">
    <cfRule type="expression" dxfId="1" priority="72" stopIfTrue="1">
      <formula>"len($A:$A)=3"</formula>
    </cfRule>
  </conditionalFormatting>
  <conditionalFormatting sqref="A39:A43">
    <cfRule type="expression" dxfId="1" priority="62" stopIfTrue="1">
      <formula>"len($A:$A)=3"</formula>
    </cfRule>
  </conditionalFormatting>
  <conditionalFormatting sqref="B35:B39">
    <cfRule type="expression" dxfId="1" priority="38" stopIfTrue="1">
      <formula>"len($A:$A)=3"</formula>
    </cfRule>
    <cfRule type="expression" dxfId="1" priority="39" stopIfTrue="1">
      <formula>"len($A:$A)=3"</formula>
    </cfRule>
    <cfRule type="expression" dxfId="1" priority="40" stopIfTrue="1">
      <formula>"len($A:$A)=3"</formula>
    </cfRule>
  </conditionalFormatting>
  <conditionalFormatting sqref="B40:B43">
    <cfRule type="expression" dxfId="1" priority="29" stopIfTrue="1">
      <formula>"len($A:$A)=3"</formula>
    </cfRule>
    <cfRule type="expression" dxfId="1" priority="30" stopIfTrue="1">
      <formula>"len($A:$A)=3"</formula>
    </cfRule>
    <cfRule type="expression" dxfId="1" priority="31" stopIfTrue="1">
      <formula>"len($A:$A)=3"</formula>
    </cfRule>
  </conditionalFormatting>
  <conditionalFormatting sqref="B46:B47">
    <cfRule type="expression" dxfId="1" priority="26" stopIfTrue="1">
      <formula>"len($A:$A)=3"</formula>
    </cfRule>
    <cfRule type="expression" dxfId="1" priority="27" stopIfTrue="1">
      <formula>"len($A:$A)=3"</formula>
    </cfRule>
    <cfRule type="expression" dxfId="1" priority="28" stopIfTrue="1">
      <formula>"len($A:$A)=3"</formula>
    </cfRule>
  </conditionalFormatting>
  <conditionalFormatting sqref="B48:B49">
    <cfRule type="expression" dxfId="1" priority="20" stopIfTrue="1">
      <formula>"len($A:$A)=3"</formula>
    </cfRule>
    <cfRule type="expression" dxfId="1" priority="21" stopIfTrue="1">
      <formula>"len($A:$A)=3"</formula>
    </cfRule>
    <cfRule type="expression" dxfId="1" priority="22" stopIfTrue="1">
      <formula>"len($A:$A)=3"</formula>
    </cfRule>
  </conditionalFormatting>
  <conditionalFormatting sqref="C35:C38">
    <cfRule type="expression" dxfId="1" priority="16" stopIfTrue="1">
      <formula>"len($A:$A)=3"</formula>
    </cfRule>
    <cfRule type="expression" dxfId="1" priority="15" stopIfTrue="1">
      <formula>"len($A:$A)=3"</formula>
    </cfRule>
    <cfRule type="expression" dxfId="1" priority="14" stopIfTrue="1">
      <formula>"len($A:$A)=3"</formula>
    </cfRule>
  </conditionalFormatting>
  <conditionalFormatting sqref="C40:C43">
    <cfRule type="expression" dxfId="1" priority="10" stopIfTrue="1">
      <formula>"len($A:$A)=3"</formula>
    </cfRule>
    <cfRule type="expression" dxfId="1" priority="9" stopIfTrue="1">
      <formula>"len($A:$A)=3"</formula>
    </cfRule>
    <cfRule type="expression" dxfId="1" priority="8" stopIfTrue="1">
      <formula>"len($A:$A)=3"</formula>
    </cfRule>
  </conditionalFormatting>
  <conditionalFormatting sqref="C48:C49">
    <cfRule type="expression" dxfId="1" priority="4" stopIfTrue="1">
      <formula>"len($A:$A)=3"</formula>
    </cfRule>
    <cfRule type="expression" dxfId="1" priority="3" stopIfTrue="1">
      <formula>"len($A:$A)=3"</formula>
    </cfRule>
    <cfRule type="expression" dxfId="1" priority="2" stopIfTrue="1">
      <formula>"len($A:$A)=3"</formula>
    </cfRule>
  </conditionalFormatting>
  <conditionalFormatting sqref="D33:D34">
    <cfRule type="cellIs" dxfId="0" priority="1" stopIfTrue="1" operator="lessThanOrEqual">
      <formula>-1</formula>
    </cfRule>
  </conditionalFormatting>
  <conditionalFormatting sqref="F2 E54:F56 E33:E34">
    <cfRule type="cellIs" dxfId="0" priority="90"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G1308"/>
  <sheetViews>
    <sheetView showZeros="0" view="pageBreakPreview" zoomScale="70" zoomScaleNormal="100" topLeftCell="B1" workbookViewId="0">
      <pane ySplit="3" topLeftCell="A1279" activePane="bottomLeft" state="frozen"/>
      <selection/>
      <selection pane="bottomLeft" activeCell="J1288" sqref="J1288"/>
    </sheetView>
  </sheetViews>
  <sheetFormatPr defaultColWidth="9" defaultRowHeight="15.75" outlineLevelCol="6"/>
  <cols>
    <col min="1" max="1" width="9" style="294"/>
    <col min="2" max="2" width="23.5044247787611" style="294" customWidth="1"/>
    <col min="3" max="3" width="45.6283185840708" style="294" customWidth="1"/>
    <col min="4" max="4" width="20.353982300885" style="294" customWidth="1"/>
    <col min="5" max="5" width="20.6283185840708" style="294" customWidth="1"/>
    <col min="6" max="6" width="20.6283185840708" style="295" customWidth="1"/>
    <col min="7" max="7" width="20.6283185840708" style="294" customWidth="1"/>
    <col min="8" max="8" width="9.3716814159292" style="294"/>
    <col min="9" max="16384" width="9" style="294"/>
  </cols>
  <sheetData>
    <row r="1" s="492" customFormat="1" ht="45" customHeight="1" spans="3:7">
      <c r="C1" s="296" t="str">
        <f>YEAR(封面!$B$7)&amp;"年澄江市一般公共预算支出情况表"</f>
        <v>2023年澄江市一般公共预算支出情况表</v>
      </c>
      <c r="D1" s="296"/>
      <c r="E1" s="296"/>
      <c r="F1" s="296"/>
      <c r="G1" s="296"/>
    </row>
    <row r="2" s="492" customFormat="1" ht="20.1" customHeight="1" spans="2:7">
      <c r="B2" s="291"/>
      <c r="C2" s="496" t="s">
        <v>1699</v>
      </c>
      <c r="D2" s="496"/>
      <c r="E2" s="497"/>
      <c r="F2" s="298"/>
      <c r="G2" s="298" t="s">
        <v>54</v>
      </c>
    </row>
    <row r="3" s="493" customFormat="1" ht="45" customHeight="1" spans="2:7">
      <c r="B3" s="498" t="s">
        <v>55</v>
      </c>
      <c r="C3" s="499" t="s">
        <v>56</v>
      </c>
      <c r="D3" s="499" t="s">
        <v>1681</v>
      </c>
      <c r="E3" s="235" t="s">
        <v>1682</v>
      </c>
      <c r="F3" s="235" t="s">
        <v>1700</v>
      </c>
      <c r="G3" s="499" t="s">
        <v>1683</v>
      </c>
    </row>
    <row r="4" ht="36" customHeight="1" spans="1:7">
      <c r="A4" s="294">
        <f>LEN(B4)</f>
        <v>3</v>
      </c>
      <c r="B4" s="308">
        <v>201</v>
      </c>
      <c r="C4" s="302" t="s">
        <v>150</v>
      </c>
      <c r="D4" s="303">
        <f>SUM(D5,D17,D26,D37,D48,D59,D70,D78,D87,D100,D109,D120,D132,D139,D147,D153,D160,D167,D174,D181,D188,D196,D202,D208,D215,D230)</f>
        <v>25277</v>
      </c>
      <c r="E4" s="303">
        <f>SUM(E5,E17,E26,E37,E48,E59,E70,E78,E87,E100,E109,E120,E132,E139,E147,E153,E160,E167,E174,E181,E188,E196,E202,E208,E215,E230)</f>
        <v>30864</v>
      </c>
      <c r="F4" s="303">
        <v>22621</v>
      </c>
      <c r="G4" s="119">
        <f>IF(E4&gt;0,(F4-E4)/E4,"")</f>
        <v>-0.267</v>
      </c>
    </row>
    <row r="5" ht="36" customHeight="1" spans="1:7">
      <c r="A5" s="294">
        <f t="shared" ref="A5:A68" si="0">LEN(B5)</f>
        <v>5</v>
      </c>
      <c r="B5" s="305">
        <v>20101</v>
      </c>
      <c r="C5" s="348" t="s">
        <v>151</v>
      </c>
      <c r="D5" s="320">
        <f>SUM(D6:D16)</f>
        <v>1360</v>
      </c>
      <c r="E5" s="320">
        <f>SUM(E6:E16)</f>
        <v>1317</v>
      </c>
      <c r="F5" s="320">
        <v>971</v>
      </c>
      <c r="G5" s="123">
        <f t="shared" ref="G5:G68" si="1">IF(E5&gt;0,(F5-E5)/E5,"")</f>
        <v>-0.263</v>
      </c>
    </row>
    <row r="6" s="340" customFormat="1" ht="36" customHeight="1" spans="1:7">
      <c r="A6" s="294">
        <f t="shared" si="0"/>
        <v>7</v>
      </c>
      <c r="B6" s="305">
        <v>2010101</v>
      </c>
      <c r="C6" s="432" t="s">
        <v>152</v>
      </c>
      <c r="D6" s="320">
        <f>VLOOKUP(B6,'[114]21'!$A$4:$C$1292,3,FALSE)</f>
        <v>873</v>
      </c>
      <c r="E6" s="320">
        <f>IFERROR(VLOOKUP(B6,'[119]02'!$B:$F,5,FALSE),0)</f>
        <v>904</v>
      </c>
      <c r="F6" s="320">
        <v>788</v>
      </c>
      <c r="G6" s="123">
        <f t="shared" si="1"/>
        <v>-0.128</v>
      </c>
    </row>
    <row r="7" s="340" customFormat="1" ht="36" customHeight="1" spans="1:7">
      <c r="A7" s="294">
        <f t="shared" si="0"/>
        <v>7</v>
      </c>
      <c r="B7" s="305">
        <v>2010102</v>
      </c>
      <c r="C7" s="432" t="s">
        <v>153</v>
      </c>
      <c r="D7" s="320">
        <f>VLOOKUP(B7,'[114]21'!$A$4:$C$1292,3,FALSE)</f>
        <v>9</v>
      </c>
      <c r="E7" s="320">
        <f>IFERROR(VLOOKUP(B7,'[119]02'!$B:$F,5,FALSE),0)</f>
        <v>3</v>
      </c>
      <c r="F7" s="320">
        <v>8</v>
      </c>
      <c r="G7" s="123">
        <f t="shared" si="1"/>
        <v>1.667</v>
      </c>
    </row>
    <row r="8" s="340" customFormat="1" ht="36" customHeight="1" spans="1:7">
      <c r="A8" s="294">
        <f t="shared" si="0"/>
        <v>7</v>
      </c>
      <c r="B8" s="305">
        <v>2010103</v>
      </c>
      <c r="C8" s="432" t="s">
        <v>154</v>
      </c>
      <c r="D8" s="320">
        <f>VLOOKUP(B8,'[114]21'!$A$4:$C$1292,3,FALSE)</f>
        <v>0</v>
      </c>
      <c r="E8" s="320">
        <f>IFERROR(VLOOKUP(B8,'[119]02'!$B:$F,5,FALSE),0)</f>
        <v>0</v>
      </c>
      <c r="F8" s="320">
        <v>0</v>
      </c>
      <c r="G8" s="123" t="str">
        <f t="shared" si="1"/>
        <v/>
      </c>
    </row>
    <row r="9" s="340" customFormat="1" ht="36" customHeight="1" spans="1:7">
      <c r="A9" s="294">
        <f t="shared" si="0"/>
        <v>7</v>
      </c>
      <c r="B9" s="305">
        <v>2010104</v>
      </c>
      <c r="C9" s="432" t="s">
        <v>155</v>
      </c>
      <c r="D9" s="320">
        <f>VLOOKUP(B9,'[114]21'!$A$4:$C$1292,3,FALSE)</f>
        <v>55</v>
      </c>
      <c r="E9" s="320">
        <f>IFERROR(VLOOKUP(B9,'[119]02'!$B:$F,5,FALSE),0)</f>
        <v>55</v>
      </c>
      <c r="F9" s="320">
        <v>40</v>
      </c>
      <c r="G9" s="123">
        <f t="shared" si="1"/>
        <v>-0.273</v>
      </c>
    </row>
    <row r="10" s="340" customFormat="1" ht="36" customHeight="1" spans="1:7">
      <c r="A10" s="294">
        <f t="shared" si="0"/>
        <v>7</v>
      </c>
      <c r="B10" s="305">
        <v>2010105</v>
      </c>
      <c r="C10" s="432" t="s">
        <v>156</v>
      </c>
      <c r="D10" s="320">
        <f>VLOOKUP(B10,'[114]21'!$A$4:$C$1292,3,FALSE)</f>
        <v>2</v>
      </c>
      <c r="E10" s="320">
        <f>IFERROR(VLOOKUP(B10,'[119]02'!$B:$F,5,FALSE),0)</f>
        <v>0</v>
      </c>
      <c r="F10" s="320">
        <v>2</v>
      </c>
      <c r="G10" s="123" t="str">
        <f t="shared" si="1"/>
        <v/>
      </c>
    </row>
    <row r="11" s="340" customFormat="1" ht="36" customHeight="1" spans="1:7">
      <c r="A11" s="294">
        <f t="shared" si="0"/>
        <v>7</v>
      </c>
      <c r="B11" s="305">
        <v>2010106</v>
      </c>
      <c r="C11" s="432" t="s">
        <v>157</v>
      </c>
      <c r="D11" s="320">
        <f>VLOOKUP(B11,'[114]21'!$A$4:$C$1292,3,FALSE)</f>
        <v>0</v>
      </c>
      <c r="E11" s="320">
        <f>IFERROR(VLOOKUP(B11,'[119]02'!$B:$F,5,FALSE),0)</f>
        <v>0</v>
      </c>
      <c r="F11" s="320">
        <v>0</v>
      </c>
      <c r="G11" s="123" t="str">
        <f t="shared" si="1"/>
        <v/>
      </c>
    </row>
    <row r="12" s="340" customFormat="1" ht="36" customHeight="1" spans="1:7">
      <c r="A12" s="294">
        <f t="shared" si="0"/>
        <v>7</v>
      </c>
      <c r="B12" s="305">
        <v>2010107</v>
      </c>
      <c r="C12" s="432" t="s">
        <v>158</v>
      </c>
      <c r="D12" s="320">
        <f>VLOOKUP(B12,'[114]21'!$A$4:$C$1292,3,FALSE)</f>
        <v>5</v>
      </c>
      <c r="E12" s="320">
        <f>IFERROR(VLOOKUP(B12,'[119]02'!$B:$F,5,FALSE),0)</f>
        <v>5</v>
      </c>
      <c r="F12" s="320">
        <v>5</v>
      </c>
      <c r="G12" s="123">
        <f t="shared" si="1"/>
        <v>0</v>
      </c>
    </row>
    <row r="13" s="340" customFormat="1" ht="36" customHeight="1" spans="1:7">
      <c r="A13" s="294">
        <f t="shared" si="0"/>
        <v>7</v>
      </c>
      <c r="B13" s="305">
        <v>2010108</v>
      </c>
      <c r="C13" s="432" t="s">
        <v>159</v>
      </c>
      <c r="D13" s="320">
        <f>VLOOKUP(B13,'[114]21'!$A$4:$C$1292,3,FALSE)</f>
        <v>416</v>
      </c>
      <c r="E13" s="320">
        <f>IFERROR(VLOOKUP(B13,'[119]02'!$B:$F,5,FALSE),0)</f>
        <v>350</v>
      </c>
      <c r="F13" s="320">
        <v>128</v>
      </c>
      <c r="G13" s="123">
        <f t="shared" si="1"/>
        <v>-0.634</v>
      </c>
    </row>
    <row r="14" s="340" customFormat="1" ht="36" customHeight="1" spans="1:7">
      <c r="A14" s="294">
        <f t="shared" si="0"/>
        <v>7</v>
      </c>
      <c r="B14" s="305">
        <v>2010109</v>
      </c>
      <c r="C14" s="432" t="s">
        <v>160</v>
      </c>
      <c r="D14" s="320">
        <f>VLOOKUP(B14,'[114]21'!$A$4:$C$1292,3,FALSE)</f>
        <v>0</v>
      </c>
      <c r="E14" s="320">
        <f>IFERROR(VLOOKUP(B14,'[119]02'!$B:$F,5,FALSE),0)</f>
        <v>0</v>
      </c>
      <c r="F14" s="320">
        <v>0</v>
      </c>
      <c r="G14" s="123" t="str">
        <f t="shared" si="1"/>
        <v/>
      </c>
    </row>
    <row r="15" s="340" customFormat="1" ht="36" customHeight="1" spans="1:7">
      <c r="A15" s="294">
        <f t="shared" si="0"/>
        <v>7</v>
      </c>
      <c r="B15" s="305">
        <v>2010150</v>
      </c>
      <c r="C15" s="432" t="s">
        <v>161</v>
      </c>
      <c r="D15" s="320">
        <f>VLOOKUP(B15,'[114]21'!$A$4:$C$1292,3,FALSE)</f>
        <v>0</v>
      </c>
      <c r="E15" s="320">
        <f>IFERROR(VLOOKUP(B15,'[119]02'!$B:$F,5,FALSE),0)</f>
        <v>0</v>
      </c>
      <c r="F15" s="320">
        <v>0</v>
      </c>
      <c r="G15" s="123" t="str">
        <f t="shared" si="1"/>
        <v/>
      </c>
    </row>
    <row r="16" s="340" customFormat="1" ht="36" customHeight="1" spans="1:7">
      <c r="A16" s="294">
        <f t="shared" si="0"/>
        <v>7</v>
      </c>
      <c r="B16" s="305">
        <v>2010199</v>
      </c>
      <c r="C16" s="432" t="s">
        <v>162</v>
      </c>
      <c r="D16" s="320">
        <f>VLOOKUP(B16,'[114]21'!$A$4:$C$1292,3,FALSE)</f>
        <v>0</v>
      </c>
      <c r="E16" s="320">
        <f>IFERROR(VLOOKUP(B16,'[119]02'!$B:$F,5,FALSE),0)</f>
        <v>0</v>
      </c>
      <c r="F16" s="320">
        <v>0</v>
      </c>
      <c r="G16" s="123" t="str">
        <f t="shared" si="1"/>
        <v/>
      </c>
    </row>
    <row r="17" ht="36" customHeight="1" spans="1:7">
      <c r="A17" s="294">
        <f t="shared" si="0"/>
        <v>5</v>
      </c>
      <c r="B17" s="305">
        <v>20102</v>
      </c>
      <c r="C17" s="348" t="s">
        <v>163</v>
      </c>
      <c r="D17" s="320">
        <f>SUM(D18:D25)</f>
        <v>1291</v>
      </c>
      <c r="E17" s="320">
        <f>SUM(E18:E25)</f>
        <v>1106</v>
      </c>
      <c r="F17" s="320">
        <v>879</v>
      </c>
      <c r="G17" s="123">
        <f t="shared" si="1"/>
        <v>-0.205</v>
      </c>
    </row>
    <row r="18" s="340" customFormat="1" ht="36" customHeight="1" spans="1:7">
      <c r="A18" s="294">
        <f t="shared" si="0"/>
        <v>7</v>
      </c>
      <c r="B18" s="305">
        <v>2010201</v>
      </c>
      <c r="C18" s="432" t="s">
        <v>152</v>
      </c>
      <c r="D18" s="320">
        <f>VLOOKUP(B18,'[114]21'!$A$4:$C$1292,3,FALSE)</f>
        <v>729</v>
      </c>
      <c r="E18" s="320">
        <f>IFERROR(VLOOKUP(B18,'[119]02'!$B:$F,5,FALSE),0)</f>
        <v>793</v>
      </c>
      <c r="F18" s="320">
        <v>700</v>
      </c>
      <c r="G18" s="123">
        <f t="shared" si="1"/>
        <v>-0.117</v>
      </c>
    </row>
    <row r="19" s="340" customFormat="1" ht="36" customHeight="1" spans="1:7">
      <c r="A19" s="294">
        <f t="shared" si="0"/>
        <v>7</v>
      </c>
      <c r="B19" s="305">
        <v>2010202</v>
      </c>
      <c r="C19" s="432" t="s">
        <v>153</v>
      </c>
      <c r="D19" s="320">
        <f>VLOOKUP(B19,'[114]21'!$A$4:$C$1292,3,FALSE)</f>
        <v>190</v>
      </c>
      <c r="E19" s="320">
        <f>IFERROR(VLOOKUP(B19,'[119]02'!$B:$F,5,FALSE),0)</f>
        <v>190</v>
      </c>
      <c r="F19" s="320">
        <v>19</v>
      </c>
      <c r="G19" s="123">
        <f t="shared" si="1"/>
        <v>-0.9</v>
      </c>
    </row>
    <row r="20" s="340" customFormat="1" ht="36" customHeight="1" spans="1:7">
      <c r="A20" s="294">
        <f t="shared" si="0"/>
        <v>7</v>
      </c>
      <c r="B20" s="305">
        <v>2010203</v>
      </c>
      <c r="C20" s="432" t="s">
        <v>154</v>
      </c>
      <c r="D20" s="320">
        <f>VLOOKUP(B20,'[114]21'!$A$4:$C$1292,3,FALSE)</f>
        <v>190</v>
      </c>
      <c r="E20" s="320">
        <f>IFERROR(VLOOKUP(B20,'[119]02'!$B:$F,5,FALSE),0)</f>
        <v>0</v>
      </c>
      <c r="F20" s="320">
        <v>0</v>
      </c>
      <c r="G20" s="123" t="str">
        <f t="shared" si="1"/>
        <v/>
      </c>
    </row>
    <row r="21" s="340" customFormat="1" ht="36" customHeight="1" spans="1:7">
      <c r="A21" s="294">
        <f t="shared" si="0"/>
        <v>7</v>
      </c>
      <c r="B21" s="305">
        <v>2010204</v>
      </c>
      <c r="C21" s="432" t="s">
        <v>164</v>
      </c>
      <c r="D21" s="320">
        <f>VLOOKUP(B21,'[114]21'!$A$4:$C$1292,3,FALSE)</f>
        <v>75</v>
      </c>
      <c r="E21" s="320">
        <f>IFERROR(VLOOKUP(B21,'[119]02'!$B:$F,5,FALSE),0)</f>
        <v>53</v>
      </c>
      <c r="F21" s="320">
        <v>50</v>
      </c>
      <c r="G21" s="123">
        <f t="shared" si="1"/>
        <v>-0.057</v>
      </c>
    </row>
    <row r="22" s="340" customFormat="1" ht="36" customHeight="1" spans="1:7">
      <c r="A22" s="294">
        <f t="shared" si="0"/>
        <v>7</v>
      </c>
      <c r="B22" s="305">
        <v>2010205</v>
      </c>
      <c r="C22" s="432" t="s">
        <v>165</v>
      </c>
      <c r="D22" s="320">
        <f>VLOOKUP(B22,'[114]21'!$A$4:$C$1292,3,FALSE)</f>
        <v>20</v>
      </c>
      <c r="E22" s="320">
        <f>IFERROR(VLOOKUP(B22,'[119]02'!$B:$F,5,FALSE),0)</f>
        <v>21</v>
      </c>
      <c r="F22" s="320">
        <v>15</v>
      </c>
      <c r="G22" s="123">
        <f t="shared" si="1"/>
        <v>-0.286</v>
      </c>
    </row>
    <row r="23" s="340" customFormat="1" ht="36" customHeight="1" spans="1:7">
      <c r="A23" s="294">
        <f t="shared" si="0"/>
        <v>7</v>
      </c>
      <c r="B23" s="305">
        <v>2010206</v>
      </c>
      <c r="C23" s="432" t="s">
        <v>166</v>
      </c>
      <c r="D23" s="320">
        <f>VLOOKUP(B23,'[114]21'!$A$4:$C$1292,3,FALSE)</f>
        <v>32</v>
      </c>
      <c r="E23" s="320">
        <f>IFERROR(VLOOKUP(B23,'[119]02'!$B:$F,5,FALSE),0)</f>
        <v>32</v>
      </c>
      <c r="F23" s="320">
        <v>32</v>
      </c>
      <c r="G23" s="123">
        <f t="shared" si="1"/>
        <v>0</v>
      </c>
    </row>
    <row r="24" s="340" customFormat="1" ht="36" customHeight="1" spans="1:7">
      <c r="A24" s="294">
        <f t="shared" si="0"/>
        <v>7</v>
      </c>
      <c r="B24" s="305">
        <v>2010250</v>
      </c>
      <c r="C24" s="432" t="s">
        <v>161</v>
      </c>
      <c r="D24" s="320">
        <f>VLOOKUP(B24,'[114]21'!$A$4:$C$1292,3,FALSE)</f>
        <v>0</v>
      </c>
      <c r="E24" s="320">
        <f>IFERROR(VLOOKUP(B24,'[119]02'!$B:$F,5,FALSE),0)</f>
        <v>0</v>
      </c>
      <c r="F24" s="320">
        <v>0</v>
      </c>
      <c r="G24" s="123" t="str">
        <f t="shared" si="1"/>
        <v/>
      </c>
    </row>
    <row r="25" s="340" customFormat="1" ht="36" customHeight="1" spans="1:7">
      <c r="A25" s="294">
        <f t="shared" si="0"/>
        <v>7</v>
      </c>
      <c r="B25" s="305">
        <v>2010299</v>
      </c>
      <c r="C25" s="432" t="s">
        <v>167</v>
      </c>
      <c r="D25" s="320">
        <f>VLOOKUP(B25,'[114]21'!$A$4:$C$1292,3,FALSE)</f>
        <v>55</v>
      </c>
      <c r="E25" s="320">
        <f>IFERROR(VLOOKUP(B25,'[119]02'!$B:$F,5,FALSE),0)</f>
        <v>17</v>
      </c>
      <c r="F25" s="320">
        <v>63</v>
      </c>
      <c r="G25" s="123">
        <f t="shared" si="1"/>
        <v>2.706</v>
      </c>
    </row>
    <row r="26" ht="36" customHeight="1" spans="1:7">
      <c r="A26" s="294">
        <f t="shared" si="0"/>
        <v>5</v>
      </c>
      <c r="B26" s="305">
        <v>20103</v>
      </c>
      <c r="C26" s="348" t="s">
        <v>168</v>
      </c>
      <c r="D26" s="320">
        <f>SUM(D27:D36)</f>
        <v>5402</v>
      </c>
      <c r="E26" s="320">
        <f>SUM(E27:E36)</f>
        <v>4711</v>
      </c>
      <c r="F26" s="320">
        <v>5537</v>
      </c>
      <c r="G26" s="123">
        <f t="shared" si="1"/>
        <v>0.175</v>
      </c>
    </row>
    <row r="27" s="340" customFormat="1" ht="36" customHeight="1" spans="1:7">
      <c r="A27" s="294">
        <f t="shared" si="0"/>
        <v>7</v>
      </c>
      <c r="B27" s="305">
        <v>2010301</v>
      </c>
      <c r="C27" s="432" t="s">
        <v>152</v>
      </c>
      <c r="D27" s="320">
        <f>VLOOKUP(B27,'[114]21'!$A$4:$C$1292,3,FALSE)</f>
        <v>3174</v>
      </c>
      <c r="E27" s="320">
        <f>IFERROR(VLOOKUP(B27,'[119]02'!$B:$F,5,FALSE),0)</f>
        <v>3329</v>
      </c>
      <c r="F27" s="320">
        <v>3307</v>
      </c>
      <c r="G27" s="123">
        <f t="shared" si="1"/>
        <v>-0.007</v>
      </c>
    </row>
    <row r="28" s="340" customFormat="1" ht="36" customHeight="1" spans="1:7">
      <c r="A28" s="294">
        <f t="shared" si="0"/>
        <v>7</v>
      </c>
      <c r="B28" s="305">
        <v>2010302</v>
      </c>
      <c r="C28" s="432" t="s">
        <v>153</v>
      </c>
      <c r="D28" s="320">
        <f>VLOOKUP(B28,'[114]21'!$A$4:$C$1292,3,FALSE)</f>
        <v>1059</v>
      </c>
      <c r="E28" s="320">
        <f>IFERROR(VLOOKUP(B28,'[119]02'!$B:$F,5,FALSE),0)</f>
        <v>245</v>
      </c>
      <c r="F28" s="320">
        <v>521</v>
      </c>
      <c r="G28" s="123">
        <f t="shared" si="1"/>
        <v>1.127</v>
      </c>
    </row>
    <row r="29" s="340" customFormat="1" ht="36" customHeight="1" spans="1:7">
      <c r="A29" s="294">
        <f t="shared" si="0"/>
        <v>7</v>
      </c>
      <c r="B29" s="305">
        <v>2010303</v>
      </c>
      <c r="C29" s="432" t="s">
        <v>154</v>
      </c>
      <c r="D29" s="320">
        <f>VLOOKUP(B29,'[114]21'!$A$4:$C$1292,3,FALSE)</f>
        <v>434</v>
      </c>
      <c r="E29" s="320">
        <f>IFERROR(VLOOKUP(B29,'[119]02'!$B:$F,5,FALSE),0)</f>
        <v>483</v>
      </c>
      <c r="F29" s="320">
        <v>439</v>
      </c>
      <c r="G29" s="123">
        <f t="shared" si="1"/>
        <v>-0.091</v>
      </c>
    </row>
    <row r="30" s="340" customFormat="1" ht="36" customHeight="1" spans="1:7">
      <c r="A30" s="294">
        <f t="shared" si="0"/>
        <v>7</v>
      </c>
      <c r="B30" s="305">
        <v>2010304</v>
      </c>
      <c r="C30" s="432" t="s">
        <v>169</v>
      </c>
      <c r="D30" s="320">
        <f>VLOOKUP(B30,'[114]21'!$A$4:$C$1292,3,FALSE)</f>
        <v>0</v>
      </c>
      <c r="E30" s="320">
        <f>IFERROR(VLOOKUP(B30,'[119]02'!$B:$F,5,FALSE),0)</f>
        <v>0</v>
      </c>
      <c r="F30" s="320">
        <v>0</v>
      </c>
      <c r="G30" s="123" t="str">
        <f t="shared" si="1"/>
        <v/>
      </c>
    </row>
    <row r="31" s="340" customFormat="1" ht="36" customHeight="1" spans="1:7">
      <c r="A31" s="294">
        <f t="shared" si="0"/>
        <v>7</v>
      </c>
      <c r="B31" s="305">
        <v>2010305</v>
      </c>
      <c r="C31" s="432" t="s">
        <v>170</v>
      </c>
      <c r="D31" s="320">
        <f>VLOOKUP(B31,'[114]21'!$A$4:$C$1292,3,FALSE)</f>
        <v>0</v>
      </c>
      <c r="E31" s="320">
        <f>IFERROR(VLOOKUP(B31,'[119]02'!$B:$F,5,FALSE),0)</f>
        <v>0</v>
      </c>
      <c r="F31" s="320">
        <v>673</v>
      </c>
      <c r="G31" s="123" t="str">
        <f t="shared" si="1"/>
        <v/>
      </c>
    </row>
    <row r="32" s="340" customFormat="1" ht="36" customHeight="1" spans="1:7">
      <c r="A32" s="294">
        <f t="shared" si="0"/>
        <v>7</v>
      </c>
      <c r="B32" s="305">
        <v>2010306</v>
      </c>
      <c r="C32" s="432" t="s">
        <v>171</v>
      </c>
      <c r="D32" s="320">
        <f>VLOOKUP(B32,'[114]21'!$A$4:$C$1292,3,FALSE)</f>
        <v>0</v>
      </c>
      <c r="E32" s="320">
        <f>IFERROR(VLOOKUP(B32,'[119]02'!$B:$F,5,FALSE),0)</f>
        <v>0</v>
      </c>
      <c r="F32" s="320">
        <v>0</v>
      </c>
      <c r="G32" s="123" t="str">
        <f t="shared" si="1"/>
        <v/>
      </c>
    </row>
    <row r="33" s="340" customFormat="1" ht="36" customHeight="1" spans="1:7">
      <c r="A33" s="294">
        <f t="shared" si="0"/>
        <v>7</v>
      </c>
      <c r="B33" s="305">
        <v>2010308</v>
      </c>
      <c r="C33" s="432" t="s">
        <v>172</v>
      </c>
      <c r="D33" s="320">
        <f>VLOOKUP(B33,'[114]21'!$A$4:$C$1292,3,FALSE)</f>
        <v>15</v>
      </c>
      <c r="E33" s="320">
        <f>IFERROR(VLOOKUP(B33,'[119]02'!$B:$F,5,FALSE),0)</f>
        <v>48</v>
      </c>
      <c r="F33" s="320">
        <v>65</v>
      </c>
      <c r="G33" s="123">
        <f t="shared" si="1"/>
        <v>0.354</v>
      </c>
    </row>
    <row r="34" s="340" customFormat="1" ht="36" customHeight="1" spans="1:7">
      <c r="A34" s="294">
        <f t="shared" si="0"/>
        <v>7</v>
      </c>
      <c r="B34" s="305">
        <v>2010309</v>
      </c>
      <c r="C34" s="432" t="s">
        <v>173</v>
      </c>
      <c r="D34" s="320">
        <f>VLOOKUP(B34,'[114]21'!$A$4:$C$1292,3,FALSE)</f>
        <v>0</v>
      </c>
      <c r="E34" s="320">
        <f>IFERROR(VLOOKUP(B34,'[119]02'!$B:$F,5,FALSE),0)</f>
        <v>0</v>
      </c>
      <c r="F34" s="320">
        <v>0</v>
      </c>
      <c r="G34" s="123" t="str">
        <f t="shared" si="1"/>
        <v/>
      </c>
    </row>
    <row r="35" s="340" customFormat="1" ht="36" customHeight="1" spans="1:7">
      <c r="A35" s="294">
        <f t="shared" si="0"/>
        <v>7</v>
      </c>
      <c r="B35" s="305">
        <v>2010350</v>
      </c>
      <c r="C35" s="432" t="s">
        <v>161</v>
      </c>
      <c r="D35" s="320">
        <f>VLOOKUP(B35,'[114]21'!$A$4:$C$1292,3,FALSE)</f>
        <v>231</v>
      </c>
      <c r="E35" s="320">
        <f>IFERROR(VLOOKUP(B35,'[119]02'!$B:$F,5,FALSE),0)</f>
        <v>263</v>
      </c>
      <c r="F35" s="320">
        <v>257</v>
      </c>
      <c r="G35" s="123">
        <f t="shared" si="1"/>
        <v>-0.023</v>
      </c>
    </row>
    <row r="36" s="340" customFormat="1" ht="36" customHeight="1" spans="1:7">
      <c r="A36" s="294">
        <f t="shared" si="0"/>
        <v>7</v>
      </c>
      <c r="B36" s="500">
        <v>2010399</v>
      </c>
      <c r="C36" s="432" t="s">
        <v>174</v>
      </c>
      <c r="D36" s="320">
        <f>VLOOKUP(B36,'[114]21'!$A$4:$C$1292,3,FALSE)</f>
        <v>489</v>
      </c>
      <c r="E36" s="320">
        <f>IFERROR(VLOOKUP(B36,'[119]02'!$B:$F,5,FALSE),0)</f>
        <v>343</v>
      </c>
      <c r="F36" s="320">
        <v>275</v>
      </c>
      <c r="G36" s="123">
        <f t="shared" si="1"/>
        <v>-0.198</v>
      </c>
    </row>
    <row r="37" ht="36" customHeight="1" spans="1:7">
      <c r="A37" s="294">
        <f t="shared" si="0"/>
        <v>5</v>
      </c>
      <c r="B37" s="305">
        <v>20104</v>
      </c>
      <c r="C37" s="348" t="s">
        <v>175</v>
      </c>
      <c r="D37" s="320">
        <f>SUM(D38:D47)</f>
        <v>554</v>
      </c>
      <c r="E37" s="320">
        <f>SUM(E38:E47)</f>
        <v>508</v>
      </c>
      <c r="F37" s="320">
        <v>520</v>
      </c>
      <c r="G37" s="123">
        <f t="shared" si="1"/>
        <v>0.024</v>
      </c>
    </row>
    <row r="38" s="340" customFormat="1" ht="36" customHeight="1" spans="1:7">
      <c r="A38" s="294">
        <f t="shared" si="0"/>
        <v>7</v>
      </c>
      <c r="B38" s="305">
        <v>2010401</v>
      </c>
      <c r="C38" s="432" t="s">
        <v>152</v>
      </c>
      <c r="D38" s="320">
        <f>VLOOKUP(B38,'[114]21'!$A$4:$C$1292,3,FALSE)</f>
        <v>334</v>
      </c>
      <c r="E38" s="320">
        <f>IFERROR(VLOOKUP(B38,'[119]02'!$B:$F,5,FALSE),0)</f>
        <v>345</v>
      </c>
      <c r="F38" s="320">
        <v>319</v>
      </c>
      <c r="G38" s="123">
        <f t="shared" si="1"/>
        <v>-0.075</v>
      </c>
    </row>
    <row r="39" s="340" customFormat="1" ht="36" customHeight="1" spans="1:7">
      <c r="A39" s="294">
        <f t="shared" si="0"/>
        <v>7</v>
      </c>
      <c r="B39" s="305">
        <v>2010402</v>
      </c>
      <c r="C39" s="432" t="s">
        <v>153</v>
      </c>
      <c r="D39" s="320">
        <f>VLOOKUP(B39,'[114]21'!$A$4:$C$1292,3,FALSE)</f>
        <v>9</v>
      </c>
      <c r="E39" s="320">
        <f>IFERROR(VLOOKUP(B39,'[119]02'!$B:$F,5,FALSE),0)</f>
        <v>9</v>
      </c>
      <c r="F39" s="320">
        <v>0</v>
      </c>
      <c r="G39" s="123">
        <f t="shared" si="1"/>
        <v>-1</v>
      </c>
    </row>
    <row r="40" s="340" customFormat="1" ht="36" customHeight="1" spans="1:7">
      <c r="A40" s="294">
        <f t="shared" si="0"/>
        <v>7</v>
      </c>
      <c r="B40" s="305">
        <v>2010403</v>
      </c>
      <c r="C40" s="432" t="s">
        <v>154</v>
      </c>
      <c r="D40" s="320">
        <f>VLOOKUP(B40,'[114]21'!$A$4:$C$1292,3,FALSE)</f>
        <v>0</v>
      </c>
      <c r="E40" s="320">
        <f>IFERROR(VLOOKUP(B40,'[119]02'!$B:$F,5,FALSE),0)</f>
        <v>0</v>
      </c>
      <c r="F40" s="320">
        <v>0</v>
      </c>
      <c r="G40" s="123" t="str">
        <f t="shared" si="1"/>
        <v/>
      </c>
    </row>
    <row r="41" s="340" customFormat="1" ht="36" customHeight="1" spans="1:7">
      <c r="A41" s="294">
        <f t="shared" si="0"/>
        <v>7</v>
      </c>
      <c r="B41" s="305">
        <v>2010404</v>
      </c>
      <c r="C41" s="432" t="s">
        <v>176</v>
      </c>
      <c r="D41" s="320">
        <f>VLOOKUP(B41,'[114]21'!$A$4:$C$1292,3,FALSE)</f>
        <v>56</v>
      </c>
      <c r="E41" s="320">
        <f>IFERROR(VLOOKUP(B41,'[119]02'!$B:$F,5,FALSE),0)</f>
        <v>0</v>
      </c>
      <c r="F41" s="320">
        <v>0</v>
      </c>
      <c r="G41" s="123" t="str">
        <f t="shared" si="1"/>
        <v/>
      </c>
    </row>
    <row r="42" s="340" customFormat="1" ht="36" customHeight="1" spans="1:7">
      <c r="A42" s="294">
        <f t="shared" si="0"/>
        <v>7</v>
      </c>
      <c r="B42" s="305">
        <v>2010405</v>
      </c>
      <c r="C42" s="432" t="s">
        <v>177</v>
      </c>
      <c r="D42" s="320">
        <f>VLOOKUP(B42,'[114]21'!$A$4:$C$1292,3,FALSE)</f>
        <v>0</v>
      </c>
      <c r="E42" s="320">
        <f>IFERROR(VLOOKUP(B42,'[119]02'!$B:$F,5,FALSE),0)</f>
        <v>8</v>
      </c>
      <c r="F42" s="320">
        <v>0</v>
      </c>
      <c r="G42" s="123">
        <f t="shared" si="1"/>
        <v>-1</v>
      </c>
    </row>
    <row r="43" s="340" customFormat="1" ht="36" customHeight="1" spans="1:7">
      <c r="A43" s="294">
        <f t="shared" si="0"/>
        <v>7</v>
      </c>
      <c r="B43" s="305">
        <v>2010406</v>
      </c>
      <c r="C43" s="432" t="s">
        <v>178</v>
      </c>
      <c r="D43" s="320">
        <f>VLOOKUP(B43,'[114]21'!$A$4:$C$1292,3,FALSE)</f>
        <v>0</v>
      </c>
      <c r="E43" s="320">
        <f>IFERROR(VLOOKUP(B43,'[119]02'!$B:$F,5,FALSE),0)</f>
        <v>0</v>
      </c>
      <c r="F43" s="320">
        <v>0</v>
      </c>
      <c r="G43" s="123" t="str">
        <f t="shared" si="1"/>
        <v/>
      </c>
    </row>
    <row r="44" s="340" customFormat="1" ht="36" customHeight="1" spans="1:7">
      <c r="A44" s="294">
        <f t="shared" si="0"/>
        <v>7</v>
      </c>
      <c r="B44" s="305">
        <v>2010407</v>
      </c>
      <c r="C44" s="432" t="s">
        <v>179</v>
      </c>
      <c r="D44" s="320">
        <f>VLOOKUP(B44,'[114]21'!$A$4:$C$1292,3,FALSE)</f>
        <v>0</v>
      </c>
      <c r="E44" s="320">
        <f>IFERROR(VLOOKUP(B44,'[119]02'!$B:$F,5,FALSE),0)</f>
        <v>0</v>
      </c>
      <c r="F44" s="320">
        <v>20</v>
      </c>
      <c r="G44" s="123" t="str">
        <f t="shared" si="1"/>
        <v/>
      </c>
    </row>
    <row r="45" s="340" customFormat="1" ht="36" customHeight="1" spans="1:7">
      <c r="A45" s="294">
        <f t="shared" si="0"/>
        <v>7</v>
      </c>
      <c r="B45" s="305">
        <v>2010408</v>
      </c>
      <c r="C45" s="432" t="s">
        <v>180</v>
      </c>
      <c r="D45" s="320">
        <f>VLOOKUP(B45,'[114]21'!$A$4:$C$1292,3,FALSE)</f>
        <v>0</v>
      </c>
      <c r="E45" s="320">
        <f>IFERROR(VLOOKUP(B45,'[119]02'!$B:$F,5,FALSE),0)</f>
        <v>0</v>
      </c>
      <c r="F45" s="320">
        <v>0</v>
      </c>
      <c r="G45" s="123" t="str">
        <f t="shared" si="1"/>
        <v/>
      </c>
    </row>
    <row r="46" s="340" customFormat="1" ht="36" customHeight="1" spans="1:7">
      <c r="A46" s="294">
        <f t="shared" si="0"/>
        <v>7</v>
      </c>
      <c r="B46" s="305">
        <v>2010450</v>
      </c>
      <c r="C46" s="432" t="s">
        <v>161</v>
      </c>
      <c r="D46" s="320">
        <f>VLOOKUP(B46,'[114]21'!$A$4:$C$1292,3,FALSE)</f>
        <v>134</v>
      </c>
      <c r="E46" s="320">
        <f>IFERROR(VLOOKUP(B46,'[119]02'!$B:$F,5,FALSE),0)</f>
        <v>142</v>
      </c>
      <c r="F46" s="320">
        <v>159</v>
      </c>
      <c r="G46" s="123">
        <f t="shared" si="1"/>
        <v>0.12</v>
      </c>
    </row>
    <row r="47" s="340" customFormat="1" ht="36" customHeight="1" spans="1:7">
      <c r="A47" s="294">
        <f t="shared" si="0"/>
        <v>7</v>
      </c>
      <c r="B47" s="305">
        <v>2010499</v>
      </c>
      <c r="C47" s="432" t="s">
        <v>181</v>
      </c>
      <c r="D47" s="320">
        <f>VLOOKUP(B47,'[114]21'!$A$4:$C$1292,3,FALSE)</f>
        <v>21</v>
      </c>
      <c r="E47" s="320">
        <f>IFERROR(VLOOKUP(B47,'[119]02'!$B:$F,5,FALSE),0)</f>
        <v>4</v>
      </c>
      <c r="F47" s="320">
        <v>22</v>
      </c>
      <c r="G47" s="123">
        <f t="shared" si="1"/>
        <v>4.5</v>
      </c>
    </row>
    <row r="48" ht="36" customHeight="1" spans="1:7">
      <c r="A48" s="294">
        <f t="shared" si="0"/>
        <v>5</v>
      </c>
      <c r="B48" s="305">
        <v>20105</v>
      </c>
      <c r="C48" s="348" t="s">
        <v>182</v>
      </c>
      <c r="D48" s="320">
        <f>SUM(D49:D58)</f>
        <v>574</v>
      </c>
      <c r="E48" s="320">
        <f>SUM(E49:E58)</f>
        <v>631</v>
      </c>
      <c r="F48" s="320">
        <v>577</v>
      </c>
      <c r="G48" s="123">
        <f t="shared" si="1"/>
        <v>-0.086</v>
      </c>
    </row>
    <row r="49" s="340" customFormat="1" ht="36" customHeight="1" spans="1:7">
      <c r="A49" s="294">
        <f t="shared" si="0"/>
        <v>7</v>
      </c>
      <c r="B49" s="305">
        <v>2010501</v>
      </c>
      <c r="C49" s="432" t="s">
        <v>152</v>
      </c>
      <c r="D49" s="320">
        <f>VLOOKUP(B49,'[114]21'!$A$4:$C$1292,3,FALSE)</f>
        <v>304</v>
      </c>
      <c r="E49" s="320">
        <f>IFERROR(VLOOKUP(B49,'[119]02'!$B:$F,5,FALSE),0)</f>
        <v>303</v>
      </c>
      <c r="F49" s="320">
        <v>256</v>
      </c>
      <c r="G49" s="123">
        <f t="shared" si="1"/>
        <v>-0.155</v>
      </c>
    </row>
    <row r="50" s="340" customFormat="1" ht="36" customHeight="1" spans="1:7">
      <c r="A50" s="294">
        <f t="shared" si="0"/>
        <v>7</v>
      </c>
      <c r="B50" s="305">
        <v>2010502</v>
      </c>
      <c r="C50" s="432" t="s">
        <v>153</v>
      </c>
      <c r="D50" s="320">
        <f>VLOOKUP(B50,'[114]21'!$A$4:$C$1292,3,FALSE)</f>
        <v>0</v>
      </c>
      <c r="E50" s="320">
        <f>IFERROR(VLOOKUP(B50,'[119]02'!$B:$F,5,FALSE),0)</f>
        <v>0</v>
      </c>
      <c r="F50" s="320">
        <v>0</v>
      </c>
      <c r="G50" s="123" t="str">
        <f t="shared" si="1"/>
        <v/>
      </c>
    </row>
    <row r="51" s="340" customFormat="1" ht="36" customHeight="1" spans="1:7">
      <c r="A51" s="294">
        <f t="shared" si="0"/>
        <v>7</v>
      </c>
      <c r="B51" s="305">
        <v>2010503</v>
      </c>
      <c r="C51" s="432" t="s">
        <v>154</v>
      </c>
      <c r="D51" s="320">
        <f>VLOOKUP(B51,'[114]21'!$A$4:$C$1292,3,FALSE)</f>
        <v>0</v>
      </c>
      <c r="E51" s="320">
        <f>IFERROR(VLOOKUP(B51,'[119]02'!$B:$F,5,FALSE),0)</f>
        <v>0</v>
      </c>
      <c r="F51" s="320">
        <v>0</v>
      </c>
      <c r="G51" s="123" t="str">
        <f t="shared" si="1"/>
        <v/>
      </c>
    </row>
    <row r="52" s="340" customFormat="1" ht="36" customHeight="1" spans="1:7">
      <c r="A52" s="294">
        <f t="shared" si="0"/>
        <v>7</v>
      </c>
      <c r="B52" s="305">
        <v>2010504</v>
      </c>
      <c r="C52" s="432" t="s">
        <v>183</v>
      </c>
      <c r="D52" s="320">
        <f>VLOOKUP(B52,'[114]21'!$A$4:$C$1292,3,FALSE)</f>
        <v>0</v>
      </c>
      <c r="E52" s="320">
        <f>IFERROR(VLOOKUP(B52,'[119]02'!$B:$F,5,FALSE),0)</f>
        <v>0</v>
      </c>
      <c r="F52" s="320">
        <v>0</v>
      </c>
      <c r="G52" s="123" t="str">
        <f t="shared" si="1"/>
        <v/>
      </c>
    </row>
    <row r="53" s="340" customFormat="1" ht="36" customHeight="1" spans="1:7">
      <c r="A53" s="294">
        <f t="shared" si="0"/>
        <v>7</v>
      </c>
      <c r="B53" s="305">
        <v>2010505</v>
      </c>
      <c r="C53" s="432" t="s">
        <v>184</v>
      </c>
      <c r="D53" s="320">
        <f>VLOOKUP(B53,'[114]21'!$A$4:$C$1292,3,FALSE)</f>
        <v>7</v>
      </c>
      <c r="E53" s="320">
        <f>IFERROR(VLOOKUP(B53,'[119]02'!$B:$F,5,FALSE),0)</f>
        <v>7</v>
      </c>
      <c r="F53" s="320">
        <v>7</v>
      </c>
      <c r="G53" s="123">
        <f t="shared" si="1"/>
        <v>0</v>
      </c>
    </row>
    <row r="54" s="340" customFormat="1" ht="36" customHeight="1" spans="1:7">
      <c r="A54" s="294">
        <f t="shared" si="0"/>
        <v>7</v>
      </c>
      <c r="B54" s="305">
        <v>2010506</v>
      </c>
      <c r="C54" s="432" t="s">
        <v>185</v>
      </c>
      <c r="D54" s="320">
        <f>VLOOKUP(B54,'[114]21'!$A$4:$C$1292,3,FALSE)</f>
        <v>0</v>
      </c>
      <c r="E54" s="320">
        <f>IFERROR(VLOOKUP(B54,'[119]02'!$B:$F,5,FALSE),0)</f>
        <v>0</v>
      </c>
      <c r="F54" s="320">
        <v>0</v>
      </c>
      <c r="G54" s="123" t="str">
        <f t="shared" si="1"/>
        <v/>
      </c>
    </row>
    <row r="55" s="340" customFormat="1" ht="36" customHeight="1" spans="1:7">
      <c r="A55" s="294">
        <f t="shared" si="0"/>
        <v>7</v>
      </c>
      <c r="B55" s="305">
        <v>2010507</v>
      </c>
      <c r="C55" s="432" t="s">
        <v>186</v>
      </c>
      <c r="D55" s="320">
        <f>VLOOKUP(B55,'[114]21'!$A$4:$C$1292,3,FALSE)</f>
        <v>0</v>
      </c>
      <c r="E55" s="320">
        <f>IFERROR(VLOOKUP(B55,'[119]02'!$B:$F,5,FALSE),0)</f>
        <v>0</v>
      </c>
      <c r="F55" s="320">
        <v>50</v>
      </c>
      <c r="G55" s="123" t="str">
        <f t="shared" si="1"/>
        <v/>
      </c>
    </row>
    <row r="56" s="340" customFormat="1" ht="36" customHeight="1" spans="1:7">
      <c r="A56" s="294">
        <f t="shared" si="0"/>
        <v>7</v>
      </c>
      <c r="B56" s="305">
        <v>2010508</v>
      </c>
      <c r="C56" s="432" t="s">
        <v>187</v>
      </c>
      <c r="D56" s="320">
        <f>VLOOKUP(B56,'[114]21'!$A$4:$C$1292,3,FALSE)</f>
        <v>58</v>
      </c>
      <c r="E56" s="320">
        <f>IFERROR(VLOOKUP(B56,'[119]02'!$B:$F,5,FALSE),0)</f>
        <v>84</v>
      </c>
      <c r="F56" s="320">
        <v>52</v>
      </c>
      <c r="G56" s="123">
        <f t="shared" si="1"/>
        <v>-0.381</v>
      </c>
    </row>
    <row r="57" s="340" customFormat="1" ht="36" customHeight="1" spans="1:7">
      <c r="A57" s="294">
        <f t="shared" si="0"/>
        <v>7</v>
      </c>
      <c r="B57" s="305">
        <v>2010550</v>
      </c>
      <c r="C57" s="432" t="s">
        <v>161</v>
      </c>
      <c r="D57" s="320">
        <f>VLOOKUP(B57,'[114]21'!$A$4:$C$1292,3,FALSE)</f>
        <v>205</v>
      </c>
      <c r="E57" s="320">
        <f>IFERROR(VLOOKUP(B57,'[119]02'!$B:$F,5,FALSE),0)</f>
        <v>237</v>
      </c>
      <c r="F57" s="320">
        <v>212</v>
      </c>
      <c r="G57" s="123">
        <f t="shared" si="1"/>
        <v>-0.105</v>
      </c>
    </row>
    <row r="58" s="340" customFormat="1" ht="36" customHeight="1" spans="1:7">
      <c r="A58" s="294">
        <f t="shared" si="0"/>
        <v>7</v>
      </c>
      <c r="B58" s="305">
        <v>2010599</v>
      </c>
      <c r="C58" s="432" t="s">
        <v>188</v>
      </c>
      <c r="D58" s="320">
        <f>VLOOKUP(B58,'[114]21'!$A$4:$C$1292,3,FALSE)</f>
        <v>0</v>
      </c>
      <c r="E58" s="320">
        <f>IFERROR(VLOOKUP(B58,'[119]02'!$B:$F,5,FALSE),0)</f>
        <v>0</v>
      </c>
      <c r="F58" s="320">
        <v>0</v>
      </c>
      <c r="G58" s="123" t="str">
        <f t="shared" si="1"/>
        <v/>
      </c>
    </row>
    <row r="59" ht="36" customHeight="1" spans="1:7">
      <c r="A59" s="294">
        <f t="shared" si="0"/>
        <v>5</v>
      </c>
      <c r="B59" s="305">
        <v>20106</v>
      </c>
      <c r="C59" s="348" t="s">
        <v>189</v>
      </c>
      <c r="D59" s="320">
        <f>SUM(D60:D69)</f>
        <v>1481</v>
      </c>
      <c r="E59" s="320">
        <f>SUM(E60:E69)</f>
        <v>1580</v>
      </c>
      <c r="F59" s="320">
        <v>1494</v>
      </c>
      <c r="G59" s="123">
        <f t="shared" si="1"/>
        <v>-0.054</v>
      </c>
    </row>
    <row r="60" s="340" customFormat="1" ht="36" customHeight="1" spans="1:7">
      <c r="A60" s="294">
        <f t="shared" si="0"/>
        <v>7</v>
      </c>
      <c r="B60" s="305">
        <v>2010601</v>
      </c>
      <c r="C60" s="432" t="s">
        <v>152</v>
      </c>
      <c r="D60" s="320">
        <f>VLOOKUP(B60,'[114]21'!$A$4:$C$1292,3,FALSE)</f>
        <v>807</v>
      </c>
      <c r="E60" s="320">
        <f>IFERROR(VLOOKUP(B60,'[119]02'!$B:$F,5,FALSE),0)</f>
        <v>850</v>
      </c>
      <c r="F60" s="320">
        <v>831</v>
      </c>
      <c r="G60" s="123">
        <f t="shared" si="1"/>
        <v>-0.022</v>
      </c>
    </row>
    <row r="61" s="340" customFormat="1" ht="36" customHeight="1" spans="1:7">
      <c r="A61" s="294">
        <f t="shared" si="0"/>
        <v>7</v>
      </c>
      <c r="B61" s="305">
        <v>2010602</v>
      </c>
      <c r="C61" s="432" t="s">
        <v>153</v>
      </c>
      <c r="D61" s="320">
        <f>VLOOKUP(B61,'[114]21'!$A$4:$C$1292,3,FALSE)</f>
        <v>0</v>
      </c>
      <c r="E61" s="320">
        <f>IFERROR(VLOOKUP(B61,'[119]02'!$B:$F,5,FALSE),0)</f>
        <v>0</v>
      </c>
      <c r="F61" s="320">
        <v>0</v>
      </c>
      <c r="G61" s="123" t="str">
        <f t="shared" si="1"/>
        <v/>
      </c>
    </row>
    <row r="62" s="340" customFormat="1" ht="36" customHeight="1" spans="1:7">
      <c r="A62" s="294">
        <f t="shared" si="0"/>
        <v>7</v>
      </c>
      <c r="B62" s="305">
        <v>2010603</v>
      </c>
      <c r="C62" s="432" t="s">
        <v>154</v>
      </c>
      <c r="D62" s="320">
        <f>VLOOKUP(B62,'[114]21'!$A$4:$C$1292,3,FALSE)</f>
        <v>0</v>
      </c>
      <c r="E62" s="320">
        <f>IFERROR(VLOOKUP(B62,'[119]02'!$B:$F,5,FALSE),0)</f>
        <v>0</v>
      </c>
      <c r="F62" s="320">
        <v>0</v>
      </c>
      <c r="G62" s="123" t="str">
        <f t="shared" si="1"/>
        <v/>
      </c>
    </row>
    <row r="63" s="340" customFormat="1" ht="36" customHeight="1" spans="1:7">
      <c r="A63" s="294">
        <f t="shared" si="0"/>
        <v>7</v>
      </c>
      <c r="B63" s="305">
        <v>2010604</v>
      </c>
      <c r="C63" s="432" t="s">
        <v>190</v>
      </c>
      <c r="D63" s="320">
        <f>VLOOKUP(B63,'[114]21'!$A$4:$C$1292,3,FALSE)</f>
        <v>0</v>
      </c>
      <c r="E63" s="320">
        <f>IFERROR(VLOOKUP(B63,'[119]02'!$B:$F,5,FALSE),0)</f>
        <v>0</v>
      </c>
      <c r="F63" s="320">
        <v>0</v>
      </c>
      <c r="G63" s="123" t="str">
        <f t="shared" si="1"/>
        <v/>
      </c>
    </row>
    <row r="64" s="340" customFormat="1" ht="36" customHeight="1" spans="1:7">
      <c r="A64" s="294">
        <f t="shared" si="0"/>
        <v>7</v>
      </c>
      <c r="B64" s="305">
        <v>2010605</v>
      </c>
      <c r="C64" s="432" t="s">
        <v>191</v>
      </c>
      <c r="D64" s="320">
        <f>VLOOKUP(B64,'[114]21'!$A$4:$C$1292,3,FALSE)</f>
        <v>0</v>
      </c>
      <c r="E64" s="320">
        <f>IFERROR(VLOOKUP(B64,'[119]02'!$B:$F,5,FALSE),0)</f>
        <v>0</v>
      </c>
      <c r="F64" s="320">
        <v>0</v>
      </c>
      <c r="G64" s="123" t="str">
        <f t="shared" si="1"/>
        <v/>
      </c>
    </row>
    <row r="65" s="340" customFormat="1" ht="36" customHeight="1" spans="1:7">
      <c r="A65" s="294">
        <f t="shared" si="0"/>
        <v>7</v>
      </c>
      <c r="B65" s="305">
        <v>2010606</v>
      </c>
      <c r="C65" s="432" t="s">
        <v>192</v>
      </c>
      <c r="D65" s="320">
        <f>VLOOKUP(B65,'[114]21'!$A$4:$C$1292,3,FALSE)</f>
        <v>0</v>
      </c>
      <c r="E65" s="320">
        <f>IFERROR(VLOOKUP(B65,'[119]02'!$B:$F,5,FALSE),0)</f>
        <v>0</v>
      </c>
      <c r="F65" s="320">
        <v>0</v>
      </c>
      <c r="G65" s="123" t="str">
        <f t="shared" si="1"/>
        <v/>
      </c>
    </row>
    <row r="66" s="340" customFormat="1" ht="36" customHeight="1" spans="1:7">
      <c r="A66" s="294">
        <f t="shared" si="0"/>
        <v>7</v>
      </c>
      <c r="B66" s="305">
        <v>2010607</v>
      </c>
      <c r="C66" s="432" t="s">
        <v>193</v>
      </c>
      <c r="D66" s="320">
        <f>VLOOKUP(B66,'[114]21'!$A$4:$C$1292,3,FALSE)</f>
        <v>74</v>
      </c>
      <c r="E66" s="320">
        <f>IFERROR(VLOOKUP(B66,'[119]02'!$B:$F,5,FALSE),0)</f>
        <v>83</v>
      </c>
      <c r="F66" s="320">
        <v>84</v>
      </c>
      <c r="G66" s="123">
        <f t="shared" si="1"/>
        <v>0.012</v>
      </c>
    </row>
    <row r="67" s="340" customFormat="1" ht="36" customHeight="1" spans="1:7">
      <c r="A67" s="294">
        <f t="shared" si="0"/>
        <v>7</v>
      </c>
      <c r="B67" s="305">
        <v>2010608</v>
      </c>
      <c r="C67" s="432" t="s">
        <v>194</v>
      </c>
      <c r="D67" s="320">
        <f>VLOOKUP(B67,'[114]21'!$A$4:$C$1292,3,FALSE)</f>
        <v>50</v>
      </c>
      <c r="E67" s="320">
        <f>IFERROR(VLOOKUP(B67,'[119]02'!$B:$F,5,FALSE),0)</f>
        <v>45</v>
      </c>
      <c r="F67" s="320">
        <v>0</v>
      </c>
      <c r="G67" s="123">
        <f t="shared" si="1"/>
        <v>-1</v>
      </c>
    </row>
    <row r="68" s="340" customFormat="1" ht="36" customHeight="1" spans="1:7">
      <c r="A68" s="294">
        <f t="shared" si="0"/>
        <v>7</v>
      </c>
      <c r="B68" s="305">
        <v>2010650</v>
      </c>
      <c r="C68" s="432" t="s">
        <v>161</v>
      </c>
      <c r="D68" s="320">
        <f>VLOOKUP(B68,'[114]21'!$A$4:$C$1292,3,FALSE)</f>
        <v>450</v>
      </c>
      <c r="E68" s="320">
        <f>IFERROR(VLOOKUP(B68,'[119]02'!$B:$F,5,FALSE),0)</f>
        <v>493</v>
      </c>
      <c r="F68" s="320">
        <v>430</v>
      </c>
      <c r="G68" s="123">
        <f t="shared" si="1"/>
        <v>-0.128</v>
      </c>
    </row>
    <row r="69" s="340" customFormat="1" ht="36" customHeight="1" spans="1:7">
      <c r="A69" s="294">
        <f t="shared" ref="A69:A132" si="2">LEN(B69)</f>
        <v>7</v>
      </c>
      <c r="B69" s="305">
        <v>2010699</v>
      </c>
      <c r="C69" s="432" t="s">
        <v>195</v>
      </c>
      <c r="D69" s="320">
        <f>VLOOKUP(B69,'[114]21'!$A$4:$C$1292,3,FALSE)</f>
        <v>100</v>
      </c>
      <c r="E69" s="320">
        <f>IFERROR(VLOOKUP(B69,'[119]02'!$B:$F,5,FALSE),0)</f>
        <v>109</v>
      </c>
      <c r="F69" s="320">
        <v>149</v>
      </c>
      <c r="G69" s="123">
        <f t="shared" ref="G69:G132" si="3">IF(E69&gt;0,(F69-E69)/E69,"")</f>
        <v>0.367</v>
      </c>
    </row>
    <row r="70" ht="36" customHeight="1" spans="1:7">
      <c r="A70" s="294">
        <f t="shared" si="2"/>
        <v>5</v>
      </c>
      <c r="B70" s="305">
        <v>20107</v>
      </c>
      <c r="C70" s="348" t="s">
        <v>196</v>
      </c>
      <c r="D70" s="320">
        <f>SUM(D71:D77)</f>
        <v>300</v>
      </c>
      <c r="E70" s="320">
        <f>SUM(E71:E77)</f>
        <v>241</v>
      </c>
      <c r="F70" s="320">
        <v>300</v>
      </c>
      <c r="G70" s="123">
        <f t="shared" si="3"/>
        <v>0.245</v>
      </c>
    </row>
    <row r="71" s="340" customFormat="1" ht="36" customHeight="1" spans="1:7">
      <c r="A71" s="294">
        <f t="shared" si="2"/>
        <v>7</v>
      </c>
      <c r="B71" s="305">
        <v>2010701</v>
      </c>
      <c r="C71" s="432" t="s">
        <v>152</v>
      </c>
      <c r="D71" s="320">
        <f>VLOOKUP(B71,'[114]21'!$A$4:$C$1292,3,FALSE)</f>
        <v>0</v>
      </c>
      <c r="E71" s="320">
        <f>IFERROR(VLOOKUP(B71,'[119]02'!$B:$F,5,FALSE),0)</f>
        <v>0</v>
      </c>
      <c r="F71" s="320">
        <v>0</v>
      </c>
      <c r="G71" s="123" t="str">
        <f t="shared" si="3"/>
        <v/>
      </c>
    </row>
    <row r="72" s="340" customFormat="1" ht="36" customHeight="1" spans="1:7">
      <c r="A72" s="294">
        <f t="shared" si="2"/>
        <v>7</v>
      </c>
      <c r="B72" s="305">
        <v>2010702</v>
      </c>
      <c r="C72" s="432" t="s">
        <v>153</v>
      </c>
      <c r="D72" s="320">
        <f>VLOOKUP(B72,'[114]21'!$A$4:$C$1292,3,FALSE)</f>
        <v>0</v>
      </c>
      <c r="E72" s="320">
        <f>IFERROR(VLOOKUP(B72,'[119]02'!$B:$F,5,FALSE),0)</f>
        <v>0</v>
      </c>
      <c r="F72" s="320">
        <v>0</v>
      </c>
      <c r="G72" s="123" t="str">
        <f t="shared" si="3"/>
        <v/>
      </c>
    </row>
    <row r="73" s="340" customFormat="1" ht="36" customHeight="1" spans="1:7">
      <c r="A73" s="294">
        <f t="shared" si="2"/>
        <v>7</v>
      </c>
      <c r="B73" s="305">
        <v>2010703</v>
      </c>
      <c r="C73" s="432" t="s">
        <v>154</v>
      </c>
      <c r="D73" s="320">
        <f>VLOOKUP(B73,'[114]21'!$A$4:$C$1292,3,FALSE)</f>
        <v>0</v>
      </c>
      <c r="E73" s="320">
        <f>IFERROR(VLOOKUP(B73,'[119]02'!$B:$F,5,FALSE),0)</f>
        <v>0</v>
      </c>
      <c r="F73" s="320">
        <v>0</v>
      </c>
      <c r="G73" s="123" t="str">
        <f t="shared" si="3"/>
        <v/>
      </c>
    </row>
    <row r="74" s="340" customFormat="1" ht="36" customHeight="1" spans="1:7">
      <c r="A74" s="294">
        <f t="shared" si="2"/>
        <v>7</v>
      </c>
      <c r="B74" s="305">
        <v>2010709</v>
      </c>
      <c r="C74" s="432" t="s">
        <v>193</v>
      </c>
      <c r="D74" s="320">
        <f>VLOOKUP(B74,'[114]21'!$A$4:$C$1292,3,FALSE)</f>
        <v>0</v>
      </c>
      <c r="E74" s="320">
        <f>IFERROR(VLOOKUP(B74,'[119]02'!$B:$F,5,FALSE),0)</f>
        <v>0</v>
      </c>
      <c r="F74" s="320">
        <v>0</v>
      </c>
      <c r="G74" s="123" t="str">
        <f t="shared" si="3"/>
        <v/>
      </c>
    </row>
    <row r="75" s="340" customFormat="1" ht="36" customHeight="1" spans="1:7">
      <c r="A75" s="294">
        <f t="shared" si="2"/>
        <v>7</v>
      </c>
      <c r="B75" s="501">
        <v>2010710</v>
      </c>
      <c r="C75" s="432" t="s">
        <v>197</v>
      </c>
      <c r="D75" s="320">
        <f>VLOOKUP(B75,'[114]21'!$A$4:$C$1292,3,FALSE)</f>
        <v>0</v>
      </c>
      <c r="E75" s="320">
        <f>IFERROR(VLOOKUP(B75,'[119]02'!$B:$F,5,FALSE),0)</f>
        <v>0</v>
      </c>
      <c r="F75" s="320">
        <v>0</v>
      </c>
      <c r="G75" s="123" t="str">
        <f t="shared" si="3"/>
        <v/>
      </c>
    </row>
    <row r="76" s="340" customFormat="1" ht="36" customHeight="1" spans="1:7">
      <c r="A76" s="294">
        <f t="shared" si="2"/>
        <v>7</v>
      </c>
      <c r="B76" s="305">
        <v>2010750</v>
      </c>
      <c r="C76" s="432" t="s">
        <v>161</v>
      </c>
      <c r="D76" s="320">
        <f>VLOOKUP(B76,'[114]21'!$A$4:$C$1292,3,FALSE)</f>
        <v>0</v>
      </c>
      <c r="E76" s="320">
        <f>IFERROR(VLOOKUP(B76,'[119]02'!$B:$F,5,FALSE),0)</f>
        <v>0</v>
      </c>
      <c r="F76" s="320">
        <v>0</v>
      </c>
      <c r="G76" s="123" t="str">
        <f t="shared" si="3"/>
        <v/>
      </c>
    </row>
    <row r="77" s="340" customFormat="1" ht="36" customHeight="1" spans="1:7">
      <c r="A77" s="294">
        <f t="shared" si="2"/>
        <v>7</v>
      </c>
      <c r="B77" s="305">
        <v>2010799</v>
      </c>
      <c r="C77" s="432" t="s">
        <v>198</v>
      </c>
      <c r="D77" s="320">
        <f>VLOOKUP(B77,'[114]21'!$A$4:$C$1292,3,FALSE)</f>
        <v>300</v>
      </c>
      <c r="E77" s="320">
        <f>IFERROR(VLOOKUP(B77,'[119]02'!$B:$F,5,FALSE),0)</f>
        <v>241</v>
      </c>
      <c r="F77" s="320">
        <v>300</v>
      </c>
      <c r="G77" s="123">
        <f t="shared" si="3"/>
        <v>0.245</v>
      </c>
    </row>
    <row r="78" ht="36" customHeight="1" spans="1:7">
      <c r="A78" s="294">
        <f t="shared" si="2"/>
        <v>5</v>
      </c>
      <c r="B78" s="305">
        <v>20108</v>
      </c>
      <c r="C78" s="348" t="s">
        <v>199</v>
      </c>
      <c r="D78" s="320">
        <f>SUM(D79:D86)</f>
        <v>48</v>
      </c>
      <c r="E78" s="320">
        <f>SUM(E79:E86)</f>
        <v>-272</v>
      </c>
      <c r="F78" s="320">
        <v>0</v>
      </c>
      <c r="G78" s="123" t="str">
        <f t="shared" si="3"/>
        <v/>
      </c>
    </row>
    <row r="79" s="340" customFormat="1" ht="36" customHeight="1" spans="1:7">
      <c r="A79" s="294">
        <f t="shared" si="2"/>
        <v>7</v>
      </c>
      <c r="B79" s="305">
        <v>2010801</v>
      </c>
      <c r="C79" s="432" t="s">
        <v>152</v>
      </c>
      <c r="D79" s="320">
        <f>VLOOKUP(B79,'[114]21'!$A$4:$C$1292,3,FALSE)</f>
        <v>38</v>
      </c>
      <c r="E79" s="320">
        <f>IFERROR(VLOOKUP(B79,'[119]02'!$B:$F,5,FALSE),0)</f>
        <v>-7</v>
      </c>
      <c r="F79" s="320">
        <v>0</v>
      </c>
      <c r="G79" s="123" t="str">
        <f t="shared" si="3"/>
        <v/>
      </c>
    </row>
    <row r="80" s="340" customFormat="1" ht="36" customHeight="1" spans="1:7">
      <c r="A80" s="294">
        <f t="shared" si="2"/>
        <v>7</v>
      </c>
      <c r="B80" s="305">
        <v>2010802</v>
      </c>
      <c r="C80" s="432" t="s">
        <v>153</v>
      </c>
      <c r="D80" s="320">
        <f>VLOOKUP(B80,'[114]21'!$A$4:$C$1292,3,FALSE)</f>
        <v>0</v>
      </c>
      <c r="E80" s="320">
        <f>IFERROR(VLOOKUP(B80,'[119]02'!$B:$F,5,FALSE),0)</f>
        <v>0</v>
      </c>
      <c r="F80" s="320">
        <v>0</v>
      </c>
      <c r="G80" s="123" t="str">
        <f t="shared" si="3"/>
        <v/>
      </c>
    </row>
    <row r="81" s="340" customFormat="1" ht="36" customHeight="1" spans="1:7">
      <c r="A81" s="294">
        <f t="shared" si="2"/>
        <v>7</v>
      </c>
      <c r="B81" s="305">
        <v>2010803</v>
      </c>
      <c r="C81" s="432" t="s">
        <v>154</v>
      </c>
      <c r="D81" s="320">
        <f>VLOOKUP(B81,'[114]21'!$A$4:$C$1292,3,FALSE)</f>
        <v>0</v>
      </c>
      <c r="E81" s="320">
        <f>IFERROR(VLOOKUP(B81,'[119]02'!$B:$F,5,FALSE),0)</f>
        <v>0</v>
      </c>
      <c r="F81" s="320">
        <v>0</v>
      </c>
      <c r="G81" s="123" t="str">
        <f t="shared" si="3"/>
        <v/>
      </c>
    </row>
    <row r="82" s="340" customFormat="1" ht="36" customHeight="1" spans="1:7">
      <c r="A82" s="294">
        <f t="shared" si="2"/>
        <v>7</v>
      </c>
      <c r="B82" s="305">
        <v>2010804</v>
      </c>
      <c r="C82" s="432" t="s">
        <v>200</v>
      </c>
      <c r="D82" s="320">
        <f>VLOOKUP(B82,'[114]21'!$A$4:$C$1292,3,FALSE)</f>
        <v>10</v>
      </c>
      <c r="E82" s="320">
        <f>IFERROR(VLOOKUP(B82,'[119]02'!$B:$F,5,FALSE),0)</f>
        <v>-265</v>
      </c>
      <c r="F82" s="320">
        <v>0</v>
      </c>
      <c r="G82" s="123" t="str">
        <f t="shared" si="3"/>
        <v/>
      </c>
    </row>
    <row r="83" s="340" customFormat="1" ht="36" customHeight="1" spans="1:7">
      <c r="A83" s="294">
        <f t="shared" si="2"/>
        <v>7</v>
      </c>
      <c r="B83" s="305">
        <v>2010805</v>
      </c>
      <c r="C83" s="432" t="s">
        <v>201</v>
      </c>
      <c r="D83" s="320">
        <f>VLOOKUP(B83,'[114]21'!$A$4:$C$1292,3,FALSE)</f>
        <v>0</v>
      </c>
      <c r="E83" s="320">
        <f>IFERROR(VLOOKUP(B83,'[119]02'!$B:$F,5,FALSE),0)</f>
        <v>0</v>
      </c>
      <c r="F83" s="320">
        <v>0</v>
      </c>
      <c r="G83" s="123" t="str">
        <f t="shared" si="3"/>
        <v/>
      </c>
    </row>
    <row r="84" s="340" customFormat="1" ht="36" customHeight="1" spans="1:7">
      <c r="A84" s="294">
        <f t="shared" si="2"/>
        <v>7</v>
      </c>
      <c r="B84" s="305">
        <v>2010806</v>
      </c>
      <c r="C84" s="432" t="s">
        <v>193</v>
      </c>
      <c r="D84" s="320">
        <f>VLOOKUP(B84,'[114]21'!$A$4:$C$1292,3,FALSE)</f>
        <v>0</v>
      </c>
      <c r="E84" s="320">
        <f>IFERROR(VLOOKUP(B84,'[119]02'!$B:$F,5,FALSE),0)</f>
        <v>0</v>
      </c>
      <c r="F84" s="320">
        <v>0</v>
      </c>
      <c r="G84" s="123" t="str">
        <f t="shared" si="3"/>
        <v/>
      </c>
    </row>
    <row r="85" s="340" customFormat="1" ht="36" customHeight="1" spans="1:7">
      <c r="A85" s="294">
        <f t="shared" si="2"/>
        <v>7</v>
      </c>
      <c r="B85" s="305">
        <v>2010850</v>
      </c>
      <c r="C85" s="432" t="s">
        <v>161</v>
      </c>
      <c r="D85" s="320">
        <f>VLOOKUP(B85,'[114]21'!$A$4:$C$1292,3,FALSE)</f>
        <v>0</v>
      </c>
      <c r="E85" s="320">
        <f>IFERROR(VLOOKUP(B85,'[119]02'!$B:$F,5,FALSE),0)</f>
        <v>0</v>
      </c>
      <c r="F85" s="320">
        <v>0</v>
      </c>
      <c r="G85" s="123" t="str">
        <f t="shared" si="3"/>
        <v/>
      </c>
    </row>
    <row r="86" s="340" customFormat="1" ht="36" customHeight="1" spans="1:7">
      <c r="A86" s="294">
        <f t="shared" si="2"/>
        <v>7</v>
      </c>
      <c r="B86" s="305">
        <v>2010899</v>
      </c>
      <c r="C86" s="432" t="s">
        <v>202</v>
      </c>
      <c r="D86" s="320">
        <f>VLOOKUP(B86,'[114]21'!$A$4:$C$1292,3,FALSE)</f>
        <v>0</v>
      </c>
      <c r="E86" s="320">
        <f>IFERROR(VLOOKUP(B86,'[119]02'!$B:$F,5,FALSE),0)</f>
        <v>0</v>
      </c>
      <c r="F86" s="320">
        <v>0</v>
      </c>
      <c r="G86" s="123" t="str">
        <f t="shared" si="3"/>
        <v/>
      </c>
    </row>
    <row r="87" ht="36" customHeight="1" spans="1:7">
      <c r="A87" s="294">
        <f t="shared" si="2"/>
        <v>5</v>
      </c>
      <c r="B87" s="305">
        <v>20109</v>
      </c>
      <c r="C87" s="348" t="s">
        <v>203</v>
      </c>
      <c r="D87" s="320">
        <f>SUM(D88:D99)</f>
        <v>0</v>
      </c>
      <c r="E87" s="320">
        <f>SUM(E88:E99)</f>
        <v>0</v>
      </c>
      <c r="F87" s="320">
        <v>0</v>
      </c>
      <c r="G87" s="123" t="str">
        <f t="shared" si="3"/>
        <v/>
      </c>
    </row>
    <row r="88" s="340" customFormat="1" ht="36" customHeight="1" spans="1:7">
      <c r="A88" s="294">
        <f t="shared" si="2"/>
        <v>7</v>
      </c>
      <c r="B88" s="305">
        <v>2010901</v>
      </c>
      <c r="C88" s="432" t="s">
        <v>152</v>
      </c>
      <c r="D88" s="320">
        <f>VLOOKUP(B88,'[114]21'!$A$4:$C$1292,3,FALSE)</f>
        <v>0</v>
      </c>
      <c r="E88" s="320">
        <f>IFERROR(VLOOKUP(B88,'[119]02'!$B:$F,5,FALSE),0)</f>
        <v>0</v>
      </c>
      <c r="F88" s="320">
        <v>0</v>
      </c>
      <c r="G88" s="123" t="str">
        <f t="shared" si="3"/>
        <v/>
      </c>
    </row>
    <row r="89" s="340" customFormat="1" ht="36" customHeight="1" spans="1:7">
      <c r="A89" s="294">
        <f t="shared" si="2"/>
        <v>7</v>
      </c>
      <c r="B89" s="305">
        <v>2010902</v>
      </c>
      <c r="C89" s="432" t="s">
        <v>153</v>
      </c>
      <c r="D89" s="320">
        <f>VLOOKUP(B89,'[114]21'!$A$4:$C$1292,3,FALSE)</f>
        <v>0</v>
      </c>
      <c r="E89" s="320">
        <f>IFERROR(VLOOKUP(B89,'[119]02'!$B:$F,5,FALSE),0)</f>
        <v>0</v>
      </c>
      <c r="F89" s="320">
        <v>0</v>
      </c>
      <c r="G89" s="123" t="str">
        <f t="shared" si="3"/>
        <v/>
      </c>
    </row>
    <row r="90" s="340" customFormat="1" ht="36" customHeight="1" spans="1:7">
      <c r="A90" s="294">
        <f t="shared" si="2"/>
        <v>7</v>
      </c>
      <c r="B90" s="305">
        <v>2010903</v>
      </c>
      <c r="C90" s="432" t="s">
        <v>154</v>
      </c>
      <c r="D90" s="320">
        <f>VLOOKUP(B90,'[114]21'!$A$4:$C$1292,3,FALSE)</f>
        <v>0</v>
      </c>
      <c r="E90" s="320">
        <f>IFERROR(VLOOKUP(B90,'[119]02'!$B:$F,5,FALSE),0)</f>
        <v>0</v>
      </c>
      <c r="F90" s="320">
        <v>0</v>
      </c>
      <c r="G90" s="123" t="str">
        <f t="shared" si="3"/>
        <v/>
      </c>
    </row>
    <row r="91" s="340" customFormat="1" ht="36" customHeight="1" spans="1:7">
      <c r="A91" s="294">
        <f t="shared" si="2"/>
        <v>7</v>
      </c>
      <c r="B91" s="305">
        <v>2010905</v>
      </c>
      <c r="C91" s="432" t="s">
        <v>204</v>
      </c>
      <c r="D91" s="320">
        <f>VLOOKUP(B91,'[114]21'!$A$4:$C$1292,3,FALSE)</f>
        <v>0</v>
      </c>
      <c r="E91" s="320">
        <f>IFERROR(VLOOKUP(B91,'[119]02'!$B:$F,5,FALSE),0)</f>
        <v>0</v>
      </c>
      <c r="F91" s="320">
        <v>0</v>
      </c>
      <c r="G91" s="123" t="str">
        <f t="shared" si="3"/>
        <v/>
      </c>
    </row>
    <row r="92" s="340" customFormat="1" ht="36" customHeight="1" spans="1:7">
      <c r="A92" s="294">
        <f t="shared" si="2"/>
        <v>7</v>
      </c>
      <c r="B92" s="305">
        <v>2010907</v>
      </c>
      <c r="C92" s="432" t="s">
        <v>205</v>
      </c>
      <c r="D92" s="320">
        <f>VLOOKUP(B92,'[114]21'!$A$4:$C$1292,3,FALSE)</f>
        <v>0</v>
      </c>
      <c r="E92" s="320">
        <f>IFERROR(VLOOKUP(B92,'[119]02'!$B:$F,5,FALSE),0)</f>
        <v>0</v>
      </c>
      <c r="F92" s="320">
        <v>0</v>
      </c>
      <c r="G92" s="123" t="str">
        <f t="shared" si="3"/>
        <v/>
      </c>
    </row>
    <row r="93" s="340" customFormat="1" ht="36" customHeight="1" spans="1:7">
      <c r="A93" s="294">
        <f t="shared" si="2"/>
        <v>7</v>
      </c>
      <c r="B93" s="305">
        <v>2010908</v>
      </c>
      <c r="C93" s="432" t="s">
        <v>193</v>
      </c>
      <c r="D93" s="320">
        <f>VLOOKUP(B93,'[114]21'!$A$4:$C$1292,3,FALSE)</f>
        <v>0</v>
      </c>
      <c r="E93" s="320">
        <f>IFERROR(VLOOKUP(B93,'[119]02'!$B:$F,5,FALSE),0)</f>
        <v>0</v>
      </c>
      <c r="F93" s="320">
        <v>0</v>
      </c>
      <c r="G93" s="123" t="str">
        <f t="shared" si="3"/>
        <v/>
      </c>
    </row>
    <row r="94" s="340" customFormat="1" ht="36" customHeight="1" spans="1:7">
      <c r="A94" s="294">
        <f t="shared" si="2"/>
        <v>7</v>
      </c>
      <c r="B94" s="305">
        <v>2010909</v>
      </c>
      <c r="C94" s="432" t="s">
        <v>206</v>
      </c>
      <c r="D94" s="320">
        <f>VLOOKUP(B94,'[114]21'!$A$4:$C$1292,3,FALSE)</f>
        <v>0</v>
      </c>
      <c r="E94" s="320">
        <f>IFERROR(VLOOKUP(B94,'[119]02'!$B:$F,5,FALSE),0)</f>
        <v>0</v>
      </c>
      <c r="F94" s="320">
        <v>0</v>
      </c>
      <c r="G94" s="123" t="str">
        <f t="shared" si="3"/>
        <v/>
      </c>
    </row>
    <row r="95" s="340" customFormat="1" ht="36" customHeight="1" spans="1:7">
      <c r="A95" s="294">
        <f t="shared" si="2"/>
        <v>7</v>
      </c>
      <c r="B95" s="305">
        <v>2010910</v>
      </c>
      <c r="C95" s="432" t="s">
        <v>207</v>
      </c>
      <c r="D95" s="320">
        <f>VLOOKUP(B95,'[114]21'!$A$4:$C$1292,3,FALSE)</f>
        <v>0</v>
      </c>
      <c r="E95" s="320">
        <f>IFERROR(VLOOKUP(B95,'[119]02'!$B:$F,5,FALSE),0)</f>
        <v>0</v>
      </c>
      <c r="F95" s="320">
        <v>0</v>
      </c>
      <c r="G95" s="123" t="str">
        <f t="shared" si="3"/>
        <v/>
      </c>
    </row>
    <row r="96" s="340" customFormat="1" ht="36" customHeight="1" spans="1:7">
      <c r="A96" s="294">
        <f t="shared" si="2"/>
        <v>7</v>
      </c>
      <c r="B96" s="305">
        <v>2010911</v>
      </c>
      <c r="C96" s="432" t="s">
        <v>208</v>
      </c>
      <c r="D96" s="320">
        <f>VLOOKUP(B96,'[114]21'!$A$4:$C$1292,3,FALSE)</f>
        <v>0</v>
      </c>
      <c r="E96" s="320">
        <f>IFERROR(VLOOKUP(B96,'[119]02'!$B:$F,5,FALSE),0)</f>
        <v>0</v>
      </c>
      <c r="F96" s="320">
        <v>0</v>
      </c>
      <c r="G96" s="123" t="str">
        <f t="shared" si="3"/>
        <v/>
      </c>
    </row>
    <row r="97" s="340" customFormat="1" ht="36" customHeight="1" spans="1:7">
      <c r="A97" s="294">
        <f t="shared" si="2"/>
        <v>7</v>
      </c>
      <c r="B97" s="305">
        <v>2010912</v>
      </c>
      <c r="C97" s="432" t="s">
        <v>209</v>
      </c>
      <c r="D97" s="320">
        <f>VLOOKUP(B97,'[114]21'!$A$4:$C$1292,3,FALSE)</f>
        <v>0</v>
      </c>
      <c r="E97" s="320">
        <f>IFERROR(VLOOKUP(B97,'[119]02'!$B:$F,5,FALSE),0)</f>
        <v>0</v>
      </c>
      <c r="F97" s="320">
        <v>0</v>
      </c>
      <c r="G97" s="123" t="str">
        <f t="shared" si="3"/>
        <v/>
      </c>
    </row>
    <row r="98" s="340" customFormat="1" ht="36" customHeight="1" spans="1:7">
      <c r="A98" s="294">
        <f t="shared" si="2"/>
        <v>7</v>
      </c>
      <c r="B98" s="305">
        <v>2010950</v>
      </c>
      <c r="C98" s="432" t="s">
        <v>161</v>
      </c>
      <c r="D98" s="320">
        <f>VLOOKUP(B98,'[114]21'!$A$4:$C$1292,3,FALSE)</f>
        <v>0</v>
      </c>
      <c r="E98" s="320">
        <f>IFERROR(VLOOKUP(B98,'[119]02'!$B:$F,5,FALSE),0)</f>
        <v>0</v>
      </c>
      <c r="F98" s="320">
        <v>0</v>
      </c>
      <c r="G98" s="123" t="str">
        <f t="shared" si="3"/>
        <v/>
      </c>
    </row>
    <row r="99" s="340" customFormat="1" ht="36" customHeight="1" spans="1:7">
      <c r="A99" s="294">
        <f t="shared" si="2"/>
        <v>7</v>
      </c>
      <c r="B99" s="305">
        <v>2010999</v>
      </c>
      <c r="C99" s="432" t="s">
        <v>210</v>
      </c>
      <c r="D99" s="320">
        <f>VLOOKUP(B99,'[114]21'!$A$4:$C$1292,3,FALSE)</f>
        <v>0</v>
      </c>
      <c r="E99" s="320">
        <f>IFERROR(VLOOKUP(B99,'[119]02'!$B:$F,5,FALSE),0)</f>
        <v>0</v>
      </c>
      <c r="F99" s="320">
        <v>0</v>
      </c>
      <c r="G99" s="123" t="str">
        <f t="shared" si="3"/>
        <v/>
      </c>
    </row>
    <row r="100" ht="36" customHeight="1" spans="1:7">
      <c r="A100" s="294">
        <f t="shared" si="2"/>
        <v>5</v>
      </c>
      <c r="B100" s="305">
        <v>20111</v>
      </c>
      <c r="C100" s="348" t="s">
        <v>211</v>
      </c>
      <c r="D100" s="320">
        <f>SUM(D101:D108)</f>
        <v>1438</v>
      </c>
      <c r="E100" s="320">
        <f>SUM(E101:E108)</f>
        <v>1502</v>
      </c>
      <c r="F100" s="320">
        <v>1406</v>
      </c>
      <c r="G100" s="123">
        <f t="shared" si="3"/>
        <v>-0.064</v>
      </c>
    </row>
    <row r="101" s="340" customFormat="1" ht="36" customHeight="1" spans="1:7">
      <c r="A101" s="294">
        <f t="shared" si="2"/>
        <v>7</v>
      </c>
      <c r="B101" s="305">
        <v>2011101</v>
      </c>
      <c r="C101" s="432" t="s">
        <v>152</v>
      </c>
      <c r="D101" s="320">
        <f>VLOOKUP(B101,'[114]21'!$A$4:$C$1292,3,FALSE)</f>
        <v>1438</v>
      </c>
      <c r="E101" s="320">
        <f>IFERROR(VLOOKUP(B101,'[119]02'!$B:$F,5,FALSE),0)</f>
        <v>1487</v>
      </c>
      <c r="F101" s="320">
        <v>1406</v>
      </c>
      <c r="G101" s="123">
        <f t="shared" si="3"/>
        <v>-0.054</v>
      </c>
    </row>
    <row r="102" s="340" customFormat="1" ht="36" customHeight="1" spans="1:7">
      <c r="A102" s="294">
        <f t="shared" si="2"/>
        <v>7</v>
      </c>
      <c r="B102" s="305">
        <v>2011102</v>
      </c>
      <c r="C102" s="432" t="s">
        <v>153</v>
      </c>
      <c r="D102" s="320">
        <f>VLOOKUP(B102,'[114]21'!$A$4:$C$1292,3,FALSE)</f>
        <v>0</v>
      </c>
      <c r="E102" s="320">
        <f>IFERROR(VLOOKUP(B102,'[119]02'!$B:$F,5,FALSE),0)</f>
        <v>0</v>
      </c>
      <c r="F102" s="320">
        <v>0</v>
      </c>
      <c r="G102" s="123" t="str">
        <f t="shared" si="3"/>
        <v/>
      </c>
    </row>
    <row r="103" s="340" customFormat="1" ht="36" customHeight="1" spans="1:7">
      <c r="A103" s="294">
        <f t="shared" si="2"/>
        <v>7</v>
      </c>
      <c r="B103" s="305">
        <v>2011103</v>
      </c>
      <c r="C103" s="432" t="s">
        <v>154</v>
      </c>
      <c r="D103" s="320">
        <f>VLOOKUP(B103,'[114]21'!$A$4:$C$1292,3,FALSE)</f>
        <v>0</v>
      </c>
      <c r="E103" s="320">
        <f>IFERROR(VLOOKUP(B103,'[119]02'!$B:$F,5,FALSE),0)</f>
        <v>0</v>
      </c>
      <c r="F103" s="320">
        <v>0</v>
      </c>
      <c r="G103" s="123" t="str">
        <f t="shared" si="3"/>
        <v/>
      </c>
    </row>
    <row r="104" s="340" customFormat="1" ht="36" customHeight="1" spans="1:7">
      <c r="A104" s="294">
        <f t="shared" si="2"/>
        <v>7</v>
      </c>
      <c r="B104" s="305">
        <v>2011104</v>
      </c>
      <c r="C104" s="432" t="s">
        <v>212</v>
      </c>
      <c r="D104" s="320">
        <f>VLOOKUP(B104,'[114]21'!$A$4:$C$1292,3,FALSE)</f>
        <v>0</v>
      </c>
      <c r="E104" s="320">
        <f>IFERROR(VLOOKUP(B104,'[119]02'!$B:$F,5,FALSE),0)</f>
        <v>0</v>
      </c>
      <c r="F104" s="320">
        <v>0</v>
      </c>
      <c r="G104" s="123" t="str">
        <f t="shared" si="3"/>
        <v/>
      </c>
    </row>
    <row r="105" s="340" customFormat="1" ht="36" customHeight="1" spans="1:7">
      <c r="A105" s="294">
        <f t="shared" si="2"/>
        <v>7</v>
      </c>
      <c r="B105" s="305">
        <v>2011105</v>
      </c>
      <c r="C105" s="432" t="s">
        <v>213</v>
      </c>
      <c r="D105" s="320">
        <f>VLOOKUP(B105,'[114]21'!$A$4:$C$1292,3,FALSE)</f>
        <v>0</v>
      </c>
      <c r="E105" s="320">
        <f>IFERROR(VLOOKUP(B105,'[119]02'!$B:$F,5,FALSE),0)</f>
        <v>0</v>
      </c>
      <c r="F105" s="320">
        <v>0</v>
      </c>
      <c r="G105" s="123" t="str">
        <f t="shared" si="3"/>
        <v/>
      </c>
    </row>
    <row r="106" s="340" customFormat="1" ht="36" customHeight="1" spans="1:7">
      <c r="A106" s="294">
        <f t="shared" si="2"/>
        <v>7</v>
      </c>
      <c r="B106" s="305">
        <v>2011106</v>
      </c>
      <c r="C106" s="432" t="s">
        <v>214</v>
      </c>
      <c r="D106" s="320">
        <f>VLOOKUP(B106,'[114]21'!$A$4:$C$1292,3,FALSE)</f>
        <v>0</v>
      </c>
      <c r="E106" s="320">
        <f>IFERROR(VLOOKUP(B106,'[119]02'!$B:$F,5,FALSE),0)</f>
        <v>0</v>
      </c>
      <c r="F106" s="320">
        <v>0</v>
      </c>
      <c r="G106" s="123" t="str">
        <f t="shared" si="3"/>
        <v/>
      </c>
    </row>
    <row r="107" s="340" customFormat="1" ht="36" customHeight="1" spans="1:7">
      <c r="A107" s="294">
        <f t="shared" si="2"/>
        <v>7</v>
      </c>
      <c r="B107" s="305">
        <v>2011150</v>
      </c>
      <c r="C107" s="432" t="s">
        <v>161</v>
      </c>
      <c r="D107" s="320">
        <f>VLOOKUP(B107,'[114]21'!$A$4:$C$1292,3,FALSE)</f>
        <v>0</v>
      </c>
      <c r="E107" s="320">
        <f>IFERROR(VLOOKUP(B107,'[119]02'!$B:$F,5,FALSE),0)</f>
        <v>0</v>
      </c>
      <c r="F107" s="320">
        <v>0</v>
      </c>
      <c r="G107" s="123" t="str">
        <f t="shared" si="3"/>
        <v/>
      </c>
    </row>
    <row r="108" s="340" customFormat="1" ht="36" customHeight="1" spans="1:7">
      <c r="A108" s="294">
        <f t="shared" si="2"/>
        <v>7</v>
      </c>
      <c r="B108" s="305">
        <v>2011199</v>
      </c>
      <c r="C108" s="432" t="s">
        <v>215</v>
      </c>
      <c r="D108" s="320">
        <f>VLOOKUP(B108,'[114]21'!$A$4:$C$1292,3,FALSE)</f>
        <v>0</v>
      </c>
      <c r="E108" s="320">
        <f>IFERROR(VLOOKUP(B108,'[119]02'!$B:$F,5,FALSE),0)</f>
        <v>15</v>
      </c>
      <c r="F108" s="320">
        <v>0</v>
      </c>
      <c r="G108" s="123">
        <f t="shared" si="3"/>
        <v>-1</v>
      </c>
    </row>
    <row r="109" ht="36" customHeight="1" spans="1:7">
      <c r="A109" s="294">
        <f t="shared" si="2"/>
        <v>5</v>
      </c>
      <c r="B109" s="305">
        <v>20113</v>
      </c>
      <c r="C109" s="348" t="s">
        <v>216</v>
      </c>
      <c r="D109" s="320">
        <f>SUM(D110:D119)</f>
        <v>411</v>
      </c>
      <c r="E109" s="320">
        <f>SUM(E110:E119)</f>
        <v>166</v>
      </c>
      <c r="F109" s="320">
        <v>156</v>
      </c>
      <c r="G109" s="123">
        <f t="shared" si="3"/>
        <v>-0.06</v>
      </c>
    </row>
    <row r="110" s="340" customFormat="1" ht="36" customHeight="1" spans="1:7">
      <c r="A110" s="294">
        <f t="shared" si="2"/>
        <v>7</v>
      </c>
      <c r="B110" s="305">
        <v>2011301</v>
      </c>
      <c r="C110" s="432" t="s">
        <v>152</v>
      </c>
      <c r="D110" s="320">
        <f>VLOOKUP(B110,'[114]21'!$A$4:$C$1292,3,FALSE)</f>
        <v>154</v>
      </c>
      <c r="E110" s="320">
        <f>IFERROR(VLOOKUP(B110,'[119]02'!$B:$F,5,FALSE),0)</f>
        <v>159</v>
      </c>
      <c r="F110" s="320">
        <v>151</v>
      </c>
      <c r="G110" s="123">
        <f t="shared" si="3"/>
        <v>-0.05</v>
      </c>
    </row>
    <row r="111" s="340" customFormat="1" ht="36" customHeight="1" spans="1:7">
      <c r="A111" s="294">
        <f t="shared" si="2"/>
        <v>7</v>
      </c>
      <c r="B111" s="305">
        <v>2011302</v>
      </c>
      <c r="C111" s="432" t="s">
        <v>153</v>
      </c>
      <c r="D111" s="320">
        <f>VLOOKUP(B111,'[114]21'!$A$4:$C$1292,3,FALSE)</f>
        <v>0</v>
      </c>
      <c r="E111" s="320">
        <f>IFERROR(VLOOKUP(B111,'[119]02'!$B:$F,5,FALSE),0)</f>
        <v>0</v>
      </c>
      <c r="F111" s="320">
        <v>0</v>
      </c>
      <c r="G111" s="123" t="str">
        <f t="shared" si="3"/>
        <v/>
      </c>
    </row>
    <row r="112" s="340" customFormat="1" ht="36" customHeight="1" spans="1:7">
      <c r="A112" s="294">
        <f t="shared" si="2"/>
        <v>7</v>
      </c>
      <c r="B112" s="305">
        <v>2011303</v>
      </c>
      <c r="C112" s="432" t="s">
        <v>154</v>
      </c>
      <c r="D112" s="320">
        <f>VLOOKUP(B112,'[114]21'!$A$4:$C$1292,3,FALSE)</f>
        <v>0</v>
      </c>
      <c r="E112" s="320">
        <f>IFERROR(VLOOKUP(B112,'[119]02'!$B:$F,5,FALSE),0)</f>
        <v>0</v>
      </c>
      <c r="F112" s="320">
        <v>0</v>
      </c>
      <c r="G112" s="123" t="str">
        <f t="shared" si="3"/>
        <v/>
      </c>
    </row>
    <row r="113" s="340" customFormat="1" ht="36" customHeight="1" spans="1:7">
      <c r="A113" s="294">
        <f t="shared" si="2"/>
        <v>7</v>
      </c>
      <c r="B113" s="305">
        <v>2011304</v>
      </c>
      <c r="C113" s="432" t="s">
        <v>217</v>
      </c>
      <c r="D113" s="320">
        <f>VLOOKUP(B113,'[114]21'!$A$4:$C$1292,3,FALSE)</f>
        <v>0</v>
      </c>
      <c r="E113" s="320">
        <f>IFERROR(VLOOKUP(B113,'[119]02'!$B:$F,5,FALSE),0)</f>
        <v>0</v>
      </c>
      <c r="F113" s="320">
        <v>0</v>
      </c>
      <c r="G113" s="123" t="str">
        <f t="shared" si="3"/>
        <v/>
      </c>
    </row>
    <row r="114" s="340" customFormat="1" ht="36" customHeight="1" spans="1:7">
      <c r="A114" s="294">
        <f t="shared" si="2"/>
        <v>7</v>
      </c>
      <c r="B114" s="305">
        <v>2011305</v>
      </c>
      <c r="C114" s="432" t="s">
        <v>218</v>
      </c>
      <c r="D114" s="320">
        <f>VLOOKUP(B114,'[114]21'!$A$4:$C$1292,3,FALSE)</f>
        <v>0</v>
      </c>
      <c r="E114" s="320">
        <f>IFERROR(VLOOKUP(B114,'[119]02'!$B:$F,5,FALSE),0)</f>
        <v>0</v>
      </c>
      <c r="F114" s="320">
        <v>0</v>
      </c>
      <c r="G114" s="123" t="str">
        <f t="shared" si="3"/>
        <v/>
      </c>
    </row>
    <row r="115" s="340" customFormat="1" ht="36" customHeight="1" spans="1:7">
      <c r="A115" s="294">
        <f t="shared" si="2"/>
        <v>7</v>
      </c>
      <c r="B115" s="305">
        <v>2011306</v>
      </c>
      <c r="C115" s="432" t="s">
        <v>219</v>
      </c>
      <c r="D115" s="320">
        <f>VLOOKUP(B115,'[114]21'!$A$4:$C$1292,3,FALSE)</f>
        <v>0</v>
      </c>
      <c r="E115" s="320">
        <f>IFERROR(VLOOKUP(B115,'[119]02'!$B:$F,5,FALSE),0)</f>
        <v>0</v>
      </c>
      <c r="F115" s="320">
        <v>0</v>
      </c>
      <c r="G115" s="123" t="str">
        <f t="shared" si="3"/>
        <v/>
      </c>
    </row>
    <row r="116" s="340" customFormat="1" ht="36" customHeight="1" spans="1:7">
      <c r="A116" s="294">
        <f t="shared" si="2"/>
        <v>7</v>
      </c>
      <c r="B116" s="305">
        <v>2011307</v>
      </c>
      <c r="C116" s="432" t="s">
        <v>220</v>
      </c>
      <c r="D116" s="320">
        <f>VLOOKUP(B116,'[114]21'!$A$4:$C$1292,3,FALSE)</f>
        <v>0</v>
      </c>
      <c r="E116" s="320">
        <f>IFERROR(VLOOKUP(B116,'[119]02'!$B:$F,5,FALSE),0)</f>
        <v>0</v>
      </c>
      <c r="F116" s="320">
        <v>0</v>
      </c>
      <c r="G116" s="123" t="str">
        <f t="shared" si="3"/>
        <v/>
      </c>
    </row>
    <row r="117" s="340" customFormat="1" ht="36" customHeight="1" spans="1:7">
      <c r="A117" s="294">
        <f t="shared" si="2"/>
        <v>7</v>
      </c>
      <c r="B117" s="305">
        <v>2011308</v>
      </c>
      <c r="C117" s="432" t="s">
        <v>221</v>
      </c>
      <c r="D117" s="320">
        <f>VLOOKUP(B117,'[114]21'!$A$4:$C$1292,3,FALSE)</f>
        <v>252</v>
      </c>
      <c r="E117" s="320">
        <f>IFERROR(VLOOKUP(B117,'[119]02'!$B:$F,5,FALSE),0)</f>
        <v>7</v>
      </c>
      <c r="F117" s="320">
        <v>0</v>
      </c>
      <c r="G117" s="123">
        <f t="shared" si="3"/>
        <v>-1</v>
      </c>
    </row>
    <row r="118" s="340" customFormat="1" ht="36" customHeight="1" spans="1:7">
      <c r="A118" s="294">
        <f t="shared" si="2"/>
        <v>7</v>
      </c>
      <c r="B118" s="305">
        <v>2011350</v>
      </c>
      <c r="C118" s="432" t="s">
        <v>161</v>
      </c>
      <c r="D118" s="320">
        <f>VLOOKUP(B118,'[114]21'!$A$4:$C$1292,3,FALSE)</f>
        <v>0</v>
      </c>
      <c r="E118" s="320">
        <f>IFERROR(VLOOKUP(B118,'[119]02'!$B:$F,5,FALSE),0)</f>
        <v>0</v>
      </c>
      <c r="F118" s="320">
        <v>0</v>
      </c>
      <c r="G118" s="123" t="str">
        <f t="shared" si="3"/>
        <v/>
      </c>
    </row>
    <row r="119" s="340" customFormat="1" ht="36" customHeight="1" spans="1:7">
      <c r="A119" s="294">
        <f t="shared" si="2"/>
        <v>7</v>
      </c>
      <c r="B119" s="305">
        <v>2011399</v>
      </c>
      <c r="C119" s="432" t="s">
        <v>222</v>
      </c>
      <c r="D119" s="320">
        <f>VLOOKUP(B119,'[114]21'!$A$4:$C$1292,3,FALSE)</f>
        <v>5</v>
      </c>
      <c r="E119" s="320">
        <f>IFERROR(VLOOKUP(B119,'[119]02'!$B:$F,5,FALSE),0)</f>
        <v>0</v>
      </c>
      <c r="F119" s="320">
        <v>5</v>
      </c>
      <c r="G119" s="123" t="str">
        <f t="shared" si="3"/>
        <v/>
      </c>
    </row>
    <row r="120" ht="36" customHeight="1" spans="1:7">
      <c r="A120" s="294">
        <f t="shared" si="2"/>
        <v>5</v>
      </c>
      <c r="B120" s="305">
        <v>20114</v>
      </c>
      <c r="C120" s="348" t="s">
        <v>223</v>
      </c>
      <c r="D120" s="320">
        <f>SUM(D121:D131)</f>
        <v>0</v>
      </c>
      <c r="E120" s="320">
        <f>SUM(E121:E131)</f>
        <v>0</v>
      </c>
      <c r="F120" s="320">
        <v>0</v>
      </c>
      <c r="G120" s="123" t="str">
        <f t="shared" si="3"/>
        <v/>
      </c>
    </row>
    <row r="121" s="340" customFormat="1" ht="36" customHeight="1" spans="1:7">
      <c r="A121" s="294">
        <f t="shared" si="2"/>
        <v>7</v>
      </c>
      <c r="B121" s="305">
        <v>2011401</v>
      </c>
      <c r="C121" s="432" t="s">
        <v>152</v>
      </c>
      <c r="D121" s="320">
        <f>VLOOKUP(B121,'[114]21'!$A$4:$C$1292,3,FALSE)</f>
        <v>0</v>
      </c>
      <c r="E121" s="320">
        <f>IFERROR(VLOOKUP(B121,'[119]02'!$B:$F,5,FALSE),0)</f>
        <v>0</v>
      </c>
      <c r="F121" s="320">
        <v>0</v>
      </c>
      <c r="G121" s="123" t="str">
        <f t="shared" si="3"/>
        <v/>
      </c>
    </row>
    <row r="122" s="340" customFormat="1" ht="36" customHeight="1" spans="1:7">
      <c r="A122" s="294">
        <f t="shared" si="2"/>
        <v>7</v>
      </c>
      <c r="B122" s="305">
        <v>2011402</v>
      </c>
      <c r="C122" s="432" t="s">
        <v>153</v>
      </c>
      <c r="D122" s="320">
        <f>VLOOKUP(B122,'[114]21'!$A$4:$C$1292,3,FALSE)</f>
        <v>0</v>
      </c>
      <c r="E122" s="320">
        <f>IFERROR(VLOOKUP(B122,'[119]02'!$B:$F,5,FALSE),0)</f>
        <v>0</v>
      </c>
      <c r="F122" s="320">
        <v>0</v>
      </c>
      <c r="G122" s="123" t="str">
        <f t="shared" si="3"/>
        <v/>
      </c>
    </row>
    <row r="123" s="340" customFormat="1" ht="36" customHeight="1" spans="1:7">
      <c r="A123" s="294">
        <f t="shared" si="2"/>
        <v>7</v>
      </c>
      <c r="B123" s="305">
        <v>2011403</v>
      </c>
      <c r="C123" s="432" t="s">
        <v>154</v>
      </c>
      <c r="D123" s="320">
        <f>VLOOKUP(B123,'[114]21'!$A$4:$C$1292,3,FALSE)</f>
        <v>0</v>
      </c>
      <c r="E123" s="320">
        <f>IFERROR(VLOOKUP(B123,'[119]02'!$B:$F,5,FALSE),0)</f>
        <v>0</v>
      </c>
      <c r="F123" s="320">
        <v>0</v>
      </c>
      <c r="G123" s="123" t="str">
        <f t="shared" si="3"/>
        <v/>
      </c>
    </row>
    <row r="124" s="340" customFormat="1" ht="36" customHeight="1" spans="1:7">
      <c r="A124" s="294">
        <f t="shared" si="2"/>
        <v>7</v>
      </c>
      <c r="B124" s="305">
        <v>2011404</v>
      </c>
      <c r="C124" s="432" t="s">
        <v>224</v>
      </c>
      <c r="D124" s="320">
        <f>VLOOKUP(B124,'[114]21'!$A$4:$C$1292,3,FALSE)</f>
        <v>0</v>
      </c>
      <c r="E124" s="320">
        <f>IFERROR(VLOOKUP(B124,'[119]02'!$B:$F,5,FALSE),0)</f>
        <v>0</v>
      </c>
      <c r="F124" s="320">
        <v>0</v>
      </c>
      <c r="G124" s="123" t="str">
        <f t="shared" si="3"/>
        <v/>
      </c>
    </row>
    <row r="125" s="340" customFormat="1" ht="36" customHeight="1" spans="1:7">
      <c r="A125" s="294">
        <f t="shared" si="2"/>
        <v>7</v>
      </c>
      <c r="B125" s="305">
        <v>2011405</v>
      </c>
      <c r="C125" s="432" t="s">
        <v>225</v>
      </c>
      <c r="D125" s="320">
        <f>VLOOKUP(B125,'[114]21'!$A$4:$C$1292,3,FALSE)</f>
        <v>0</v>
      </c>
      <c r="E125" s="320">
        <f>IFERROR(VLOOKUP(B125,'[119]02'!$B:$F,5,FALSE),0)</f>
        <v>0</v>
      </c>
      <c r="F125" s="320">
        <v>0</v>
      </c>
      <c r="G125" s="123" t="str">
        <f t="shared" si="3"/>
        <v/>
      </c>
    </row>
    <row r="126" s="340" customFormat="1" ht="36" customHeight="1" spans="1:7">
      <c r="A126" s="294">
        <f t="shared" si="2"/>
        <v>7</v>
      </c>
      <c r="B126" s="305">
        <v>2011408</v>
      </c>
      <c r="C126" s="432" t="s">
        <v>226</v>
      </c>
      <c r="D126" s="320">
        <f>VLOOKUP(B126,'[114]21'!$A$4:$C$1292,3,FALSE)</f>
        <v>0</v>
      </c>
      <c r="E126" s="320">
        <f>IFERROR(VLOOKUP(B126,'[119]02'!$B:$F,5,FALSE),0)</f>
        <v>0</v>
      </c>
      <c r="F126" s="320">
        <v>0</v>
      </c>
      <c r="G126" s="123" t="str">
        <f t="shared" si="3"/>
        <v/>
      </c>
    </row>
    <row r="127" s="340" customFormat="1" ht="36" customHeight="1" spans="1:7">
      <c r="A127" s="294">
        <f t="shared" si="2"/>
        <v>7</v>
      </c>
      <c r="B127" s="305">
        <v>2011409</v>
      </c>
      <c r="C127" s="432" t="s">
        <v>227</v>
      </c>
      <c r="D127" s="320">
        <f>VLOOKUP(B127,'[114]21'!$A$4:$C$1292,3,FALSE)</f>
        <v>0</v>
      </c>
      <c r="E127" s="320">
        <f>IFERROR(VLOOKUP(B127,'[119]02'!$B:$F,5,FALSE),0)</f>
        <v>0</v>
      </c>
      <c r="F127" s="320">
        <v>0</v>
      </c>
      <c r="G127" s="123" t="str">
        <f t="shared" si="3"/>
        <v/>
      </c>
    </row>
    <row r="128" s="340" customFormat="1" ht="36" customHeight="1" spans="1:7">
      <c r="A128" s="294">
        <f t="shared" si="2"/>
        <v>7</v>
      </c>
      <c r="B128" s="305">
        <v>2011410</v>
      </c>
      <c r="C128" s="432" t="s">
        <v>228</v>
      </c>
      <c r="D128" s="320">
        <f>VLOOKUP(B128,'[114]21'!$A$4:$C$1292,3,FALSE)</f>
        <v>0</v>
      </c>
      <c r="E128" s="320">
        <f>IFERROR(VLOOKUP(B128,'[119]02'!$B:$F,5,FALSE),0)</f>
        <v>0</v>
      </c>
      <c r="F128" s="320">
        <v>0</v>
      </c>
      <c r="G128" s="123" t="str">
        <f t="shared" si="3"/>
        <v/>
      </c>
    </row>
    <row r="129" s="340" customFormat="1" ht="36" customHeight="1" spans="1:7">
      <c r="A129" s="294">
        <f t="shared" si="2"/>
        <v>7</v>
      </c>
      <c r="B129" s="305">
        <v>2011411</v>
      </c>
      <c r="C129" s="432" t="s">
        <v>229</v>
      </c>
      <c r="D129" s="320">
        <f>VLOOKUP(B129,'[114]21'!$A$4:$C$1292,3,FALSE)</f>
        <v>0</v>
      </c>
      <c r="E129" s="320">
        <f>IFERROR(VLOOKUP(B129,'[119]02'!$B:$F,5,FALSE),0)</f>
        <v>0</v>
      </c>
      <c r="F129" s="320">
        <v>0</v>
      </c>
      <c r="G129" s="123" t="str">
        <f t="shared" si="3"/>
        <v/>
      </c>
    </row>
    <row r="130" s="340" customFormat="1" ht="36" customHeight="1" spans="1:7">
      <c r="A130" s="294">
        <f t="shared" si="2"/>
        <v>7</v>
      </c>
      <c r="B130" s="305">
        <v>2011450</v>
      </c>
      <c r="C130" s="432" t="s">
        <v>161</v>
      </c>
      <c r="D130" s="320">
        <f>VLOOKUP(B130,'[114]21'!$A$4:$C$1292,3,FALSE)</f>
        <v>0</v>
      </c>
      <c r="E130" s="320">
        <f>IFERROR(VLOOKUP(B130,'[119]02'!$B:$F,5,FALSE),0)</f>
        <v>0</v>
      </c>
      <c r="F130" s="320">
        <v>0</v>
      </c>
      <c r="G130" s="123" t="str">
        <f t="shared" si="3"/>
        <v/>
      </c>
    </row>
    <row r="131" s="340" customFormat="1" ht="36" customHeight="1" spans="1:7">
      <c r="A131" s="294">
        <f t="shared" si="2"/>
        <v>7</v>
      </c>
      <c r="B131" s="305">
        <v>2011499</v>
      </c>
      <c r="C131" s="432" t="s">
        <v>230</v>
      </c>
      <c r="D131" s="320">
        <f>VLOOKUP(B131,'[114]21'!$A$4:$C$1292,3,FALSE)</f>
        <v>0</v>
      </c>
      <c r="E131" s="320">
        <f>IFERROR(VLOOKUP(B131,'[119]02'!$B:$F,5,FALSE),0)</f>
        <v>0</v>
      </c>
      <c r="F131" s="320">
        <v>0</v>
      </c>
      <c r="G131" s="123" t="str">
        <f t="shared" si="3"/>
        <v/>
      </c>
    </row>
    <row r="132" ht="36" customHeight="1" spans="1:7">
      <c r="A132" s="294">
        <f t="shared" si="2"/>
        <v>5</v>
      </c>
      <c r="B132" s="305">
        <v>20123</v>
      </c>
      <c r="C132" s="348" t="s">
        <v>231</v>
      </c>
      <c r="D132" s="320">
        <f>SUM(D133:D138)</f>
        <v>23</v>
      </c>
      <c r="E132" s="320">
        <f>SUM(E133:E138)</f>
        <v>205</v>
      </c>
      <c r="F132" s="320">
        <v>387</v>
      </c>
      <c r="G132" s="123">
        <f t="shared" si="3"/>
        <v>0.888</v>
      </c>
    </row>
    <row r="133" s="340" customFormat="1" ht="36" customHeight="1" spans="1:7">
      <c r="A133" s="294">
        <f t="shared" ref="A133:A196" si="4">LEN(B133)</f>
        <v>7</v>
      </c>
      <c r="B133" s="305">
        <v>2012301</v>
      </c>
      <c r="C133" s="432" t="s">
        <v>152</v>
      </c>
      <c r="D133" s="320">
        <f>VLOOKUP(B133,'[114]21'!$A$4:$C$1292,3,FALSE)</f>
        <v>0</v>
      </c>
      <c r="E133" s="320">
        <f>IFERROR(VLOOKUP(B133,'[119]02'!$B:$F,5,FALSE),0)</f>
        <v>0</v>
      </c>
      <c r="F133" s="320">
        <v>0</v>
      </c>
      <c r="G133" s="123" t="str">
        <f t="shared" ref="G133:G196" si="5">IF(E133&gt;0,(F133-E133)/E133,"")</f>
        <v/>
      </c>
    </row>
    <row r="134" s="340" customFormat="1" ht="36" customHeight="1" spans="1:7">
      <c r="A134" s="294">
        <f t="shared" si="4"/>
        <v>7</v>
      </c>
      <c r="B134" s="305">
        <v>2012302</v>
      </c>
      <c r="C134" s="432" t="s">
        <v>153</v>
      </c>
      <c r="D134" s="320">
        <f>VLOOKUP(B134,'[114]21'!$A$4:$C$1292,3,FALSE)</f>
        <v>0</v>
      </c>
      <c r="E134" s="320">
        <f>IFERROR(VLOOKUP(B134,'[119]02'!$B:$F,5,FALSE),0)</f>
        <v>0</v>
      </c>
      <c r="F134" s="320">
        <v>0</v>
      </c>
      <c r="G134" s="123" t="str">
        <f t="shared" si="5"/>
        <v/>
      </c>
    </row>
    <row r="135" s="340" customFormat="1" ht="36" customHeight="1" spans="1:7">
      <c r="A135" s="294">
        <f t="shared" si="4"/>
        <v>7</v>
      </c>
      <c r="B135" s="305">
        <v>2012303</v>
      </c>
      <c r="C135" s="432" t="s">
        <v>154</v>
      </c>
      <c r="D135" s="320">
        <f>VLOOKUP(B135,'[114]21'!$A$4:$C$1292,3,FALSE)</f>
        <v>0</v>
      </c>
      <c r="E135" s="320">
        <f>IFERROR(VLOOKUP(B135,'[119]02'!$B:$F,5,FALSE),0)</f>
        <v>0</v>
      </c>
      <c r="F135" s="320">
        <v>0</v>
      </c>
      <c r="G135" s="123" t="str">
        <f t="shared" si="5"/>
        <v/>
      </c>
    </row>
    <row r="136" s="340" customFormat="1" ht="36" customHeight="1" spans="1:7">
      <c r="A136" s="294">
        <f t="shared" si="4"/>
        <v>7</v>
      </c>
      <c r="B136" s="305">
        <v>2012304</v>
      </c>
      <c r="C136" s="432" t="s">
        <v>232</v>
      </c>
      <c r="D136" s="320">
        <f>VLOOKUP(B136,'[114]21'!$A$4:$C$1292,3,FALSE)</f>
        <v>20</v>
      </c>
      <c r="E136" s="320">
        <f>IFERROR(VLOOKUP(B136,'[119]02'!$B:$F,5,FALSE),0)</f>
        <v>202</v>
      </c>
      <c r="F136" s="320">
        <v>210</v>
      </c>
      <c r="G136" s="123">
        <f t="shared" si="5"/>
        <v>0.04</v>
      </c>
    </row>
    <row r="137" s="340" customFormat="1" ht="36" customHeight="1" spans="1:7">
      <c r="A137" s="294">
        <f t="shared" si="4"/>
        <v>7</v>
      </c>
      <c r="B137" s="305">
        <v>2012350</v>
      </c>
      <c r="C137" s="432" t="s">
        <v>161</v>
      </c>
      <c r="D137" s="320">
        <f>VLOOKUP(B137,'[114]21'!$A$4:$C$1292,3,FALSE)</f>
        <v>0</v>
      </c>
      <c r="E137" s="320">
        <f>IFERROR(VLOOKUP(B137,'[119]02'!$B:$F,5,FALSE),0)</f>
        <v>0</v>
      </c>
      <c r="F137" s="320">
        <v>0</v>
      </c>
      <c r="G137" s="123" t="str">
        <f t="shared" si="5"/>
        <v/>
      </c>
    </row>
    <row r="138" s="340" customFormat="1" ht="36" customHeight="1" spans="1:7">
      <c r="A138" s="294">
        <f t="shared" si="4"/>
        <v>7</v>
      </c>
      <c r="B138" s="305">
        <v>2012399</v>
      </c>
      <c r="C138" s="432" t="s">
        <v>233</v>
      </c>
      <c r="D138" s="320">
        <f>VLOOKUP(B138,'[114]21'!$A$4:$C$1292,3,FALSE)</f>
        <v>3</v>
      </c>
      <c r="E138" s="320">
        <f>IFERROR(VLOOKUP(B138,'[119]02'!$B:$F,5,FALSE),0)</f>
        <v>3</v>
      </c>
      <c r="F138" s="320">
        <v>177</v>
      </c>
      <c r="G138" s="123">
        <f t="shared" si="5"/>
        <v>58</v>
      </c>
    </row>
    <row r="139" ht="36" customHeight="1" spans="1:7">
      <c r="A139" s="294">
        <f t="shared" si="4"/>
        <v>5</v>
      </c>
      <c r="B139" s="305">
        <v>20125</v>
      </c>
      <c r="C139" s="348" t="s">
        <v>234</v>
      </c>
      <c r="D139" s="320">
        <f>SUM(D140:D146)</f>
        <v>0</v>
      </c>
      <c r="E139" s="320">
        <f>SUM(E140:E146)</f>
        <v>0</v>
      </c>
      <c r="F139" s="320">
        <v>0</v>
      </c>
      <c r="G139" s="123" t="str">
        <f t="shared" si="5"/>
        <v/>
      </c>
    </row>
    <row r="140" s="340" customFormat="1" ht="36" customHeight="1" spans="1:7">
      <c r="A140" s="294">
        <f t="shared" si="4"/>
        <v>7</v>
      </c>
      <c r="B140" s="305">
        <v>2012501</v>
      </c>
      <c r="C140" s="432" t="s">
        <v>152</v>
      </c>
      <c r="D140" s="320">
        <f>VLOOKUP(B140,'[114]21'!$A$4:$C$1292,3,FALSE)</f>
        <v>0</v>
      </c>
      <c r="E140" s="320">
        <f>IFERROR(VLOOKUP(B140,'[119]02'!$B:$F,5,FALSE),0)</f>
        <v>0</v>
      </c>
      <c r="F140" s="320">
        <v>0</v>
      </c>
      <c r="G140" s="123" t="str">
        <f t="shared" si="5"/>
        <v/>
      </c>
    </row>
    <row r="141" s="340" customFormat="1" ht="36" customHeight="1" spans="1:7">
      <c r="A141" s="294">
        <f t="shared" si="4"/>
        <v>7</v>
      </c>
      <c r="B141" s="305">
        <v>2012502</v>
      </c>
      <c r="C141" s="432" t="s">
        <v>153</v>
      </c>
      <c r="D141" s="320">
        <f>VLOOKUP(B141,'[114]21'!$A$4:$C$1292,3,FALSE)</f>
        <v>0</v>
      </c>
      <c r="E141" s="320">
        <f>IFERROR(VLOOKUP(B141,'[119]02'!$B:$F,5,FALSE),0)</f>
        <v>0</v>
      </c>
      <c r="F141" s="320">
        <v>0</v>
      </c>
      <c r="G141" s="123" t="str">
        <f t="shared" si="5"/>
        <v/>
      </c>
    </row>
    <row r="142" s="340" customFormat="1" ht="36" customHeight="1" spans="1:7">
      <c r="A142" s="294">
        <f t="shared" si="4"/>
        <v>7</v>
      </c>
      <c r="B142" s="305">
        <v>2012503</v>
      </c>
      <c r="C142" s="432" t="s">
        <v>154</v>
      </c>
      <c r="D142" s="320">
        <f>VLOOKUP(B142,'[114]21'!$A$4:$C$1292,3,FALSE)</f>
        <v>0</v>
      </c>
      <c r="E142" s="320">
        <f>IFERROR(VLOOKUP(B142,'[119]02'!$B:$F,5,FALSE),0)</f>
        <v>0</v>
      </c>
      <c r="F142" s="320">
        <v>0</v>
      </c>
      <c r="G142" s="123" t="str">
        <f t="shared" si="5"/>
        <v/>
      </c>
    </row>
    <row r="143" s="340" customFormat="1" ht="36" customHeight="1" spans="1:7">
      <c r="A143" s="294">
        <f t="shared" si="4"/>
        <v>7</v>
      </c>
      <c r="B143" s="305">
        <v>2012504</v>
      </c>
      <c r="C143" s="432" t="s">
        <v>235</v>
      </c>
      <c r="D143" s="320">
        <f>VLOOKUP(B143,'[114]21'!$A$4:$C$1292,3,FALSE)</f>
        <v>0</v>
      </c>
      <c r="E143" s="320">
        <f>IFERROR(VLOOKUP(B143,'[119]02'!$B:$F,5,FALSE),0)</f>
        <v>0</v>
      </c>
      <c r="F143" s="320">
        <v>0</v>
      </c>
      <c r="G143" s="123" t="str">
        <f t="shared" si="5"/>
        <v/>
      </c>
    </row>
    <row r="144" s="340" customFormat="1" ht="36" customHeight="1" spans="1:7">
      <c r="A144" s="294">
        <f t="shared" si="4"/>
        <v>7</v>
      </c>
      <c r="B144" s="305">
        <v>2012505</v>
      </c>
      <c r="C144" s="432" t="s">
        <v>236</v>
      </c>
      <c r="D144" s="320">
        <f>VLOOKUP(B144,'[114]21'!$A$4:$C$1292,3,FALSE)</f>
        <v>0</v>
      </c>
      <c r="E144" s="320">
        <f>IFERROR(VLOOKUP(B144,'[119]02'!$B:$F,5,FALSE),0)</f>
        <v>0</v>
      </c>
      <c r="F144" s="320">
        <v>0</v>
      </c>
      <c r="G144" s="123" t="str">
        <f t="shared" si="5"/>
        <v/>
      </c>
    </row>
    <row r="145" s="340" customFormat="1" ht="36" customHeight="1" spans="1:7">
      <c r="A145" s="294">
        <f t="shared" si="4"/>
        <v>7</v>
      </c>
      <c r="B145" s="305">
        <v>2012550</v>
      </c>
      <c r="C145" s="432" t="s">
        <v>161</v>
      </c>
      <c r="D145" s="320">
        <f>VLOOKUP(B145,'[114]21'!$A$4:$C$1292,3,FALSE)</f>
        <v>0</v>
      </c>
      <c r="E145" s="320">
        <f>IFERROR(VLOOKUP(B145,'[119]02'!$B:$F,5,FALSE),0)</f>
        <v>0</v>
      </c>
      <c r="F145" s="320">
        <v>0</v>
      </c>
      <c r="G145" s="123" t="str">
        <f t="shared" si="5"/>
        <v/>
      </c>
    </row>
    <row r="146" s="340" customFormat="1" ht="36" customHeight="1" spans="1:7">
      <c r="A146" s="294">
        <f t="shared" si="4"/>
        <v>7</v>
      </c>
      <c r="B146" s="305">
        <v>2012599</v>
      </c>
      <c r="C146" s="432" t="s">
        <v>237</v>
      </c>
      <c r="D146" s="320">
        <f>VLOOKUP(B146,'[114]21'!$A$4:$C$1292,3,FALSE)</f>
        <v>0</v>
      </c>
      <c r="E146" s="320">
        <f>IFERROR(VLOOKUP(B146,'[119]02'!$B:$F,5,FALSE),0)</f>
        <v>0</v>
      </c>
      <c r="F146" s="320">
        <v>0</v>
      </c>
      <c r="G146" s="123" t="str">
        <f t="shared" si="5"/>
        <v/>
      </c>
    </row>
    <row r="147" ht="36" customHeight="1" spans="1:7">
      <c r="A147" s="294">
        <f t="shared" si="4"/>
        <v>5</v>
      </c>
      <c r="B147" s="305">
        <v>20126</v>
      </c>
      <c r="C147" s="348" t="s">
        <v>238</v>
      </c>
      <c r="D147" s="320">
        <f>SUM(D148:D152)</f>
        <v>127</v>
      </c>
      <c r="E147" s="320">
        <f>SUM(E148:E152)</f>
        <v>66</v>
      </c>
      <c r="F147" s="320">
        <v>138</v>
      </c>
      <c r="G147" s="123">
        <f t="shared" si="5"/>
        <v>1.091</v>
      </c>
    </row>
    <row r="148" s="340" customFormat="1" ht="36" customHeight="1" spans="1:7">
      <c r="A148" s="294">
        <f t="shared" si="4"/>
        <v>7</v>
      </c>
      <c r="B148" s="305">
        <v>2012601</v>
      </c>
      <c r="C148" s="432" t="s">
        <v>152</v>
      </c>
      <c r="D148" s="320">
        <f>VLOOKUP(B148,'[114]21'!$A$4:$C$1292,3,FALSE)</f>
        <v>99</v>
      </c>
      <c r="E148" s="320">
        <f>IFERROR(VLOOKUP(B148,'[119]02'!$B:$F,5,FALSE),0)</f>
        <v>101</v>
      </c>
      <c r="F148" s="320">
        <v>108</v>
      </c>
      <c r="G148" s="123">
        <f t="shared" si="5"/>
        <v>0.069</v>
      </c>
    </row>
    <row r="149" s="340" customFormat="1" ht="36" customHeight="1" spans="1:7">
      <c r="A149" s="294">
        <f t="shared" si="4"/>
        <v>7</v>
      </c>
      <c r="B149" s="305">
        <v>2012602</v>
      </c>
      <c r="C149" s="432" t="s">
        <v>153</v>
      </c>
      <c r="D149" s="320">
        <f>VLOOKUP(B149,'[114]21'!$A$4:$C$1292,3,FALSE)</f>
        <v>0</v>
      </c>
      <c r="E149" s="320">
        <f>IFERROR(VLOOKUP(B149,'[119]02'!$B:$F,5,FALSE),0)</f>
        <v>0</v>
      </c>
      <c r="F149" s="320">
        <v>0</v>
      </c>
      <c r="G149" s="123" t="str">
        <f t="shared" si="5"/>
        <v/>
      </c>
    </row>
    <row r="150" s="340" customFormat="1" ht="36" customHeight="1" spans="1:7">
      <c r="A150" s="294">
        <f t="shared" si="4"/>
        <v>7</v>
      </c>
      <c r="B150" s="305">
        <v>2012603</v>
      </c>
      <c r="C150" s="432" t="s">
        <v>154</v>
      </c>
      <c r="D150" s="320">
        <f>VLOOKUP(B150,'[114]21'!$A$4:$C$1292,3,FALSE)</f>
        <v>0</v>
      </c>
      <c r="E150" s="320">
        <f>IFERROR(VLOOKUP(B150,'[119]02'!$B:$F,5,FALSE),0)</f>
        <v>0</v>
      </c>
      <c r="F150" s="320">
        <v>0</v>
      </c>
      <c r="G150" s="123" t="str">
        <f t="shared" si="5"/>
        <v/>
      </c>
    </row>
    <row r="151" s="340" customFormat="1" ht="36" customHeight="1" spans="1:7">
      <c r="A151" s="294">
        <f t="shared" si="4"/>
        <v>7</v>
      </c>
      <c r="B151" s="305">
        <v>2012604</v>
      </c>
      <c r="C151" s="432" t="s">
        <v>239</v>
      </c>
      <c r="D151" s="320">
        <f>VLOOKUP(B151,'[114]21'!$A$4:$C$1292,3,FALSE)</f>
        <v>0</v>
      </c>
      <c r="E151" s="320">
        <f>IFERROR(VLOOKUP(B151,'[119]02'!$B:$F,5,FALSE),0)</f>
        <v>0</v>
      </c>
      <c r="F151" s="320">
        <v>0</v>
      </c>
      <c r="G151" s="123" t="str">
        <f t="shared" si="5"/>
        <v/>
      </c>
    </row>
    <row r="152" s="340" customFormat="1" ht="36" customHeight="1" spans="1:7">
      <c r="A152" s="294">
        <f t="shared" si="4"/>
        <v>7</v>
      </c>
      <c r="B152" s="305">
        <v>2012699</v>
      </c>
      <c r="C152" s="432" t="s">
        <v>240</v>
      </c>
      <c r="D152" s="320">
        <f>VLOOKUP(B152,'[114]21'!$A$4:$C$1292,3,FALSE)</f>
        <v>28</v>
      </c>
      <c r="E152" s="320">
        <f>IFERROR(VLOOKUP(B152,'[119]02'!$B:$F,5,FALSE),0)</f>
        <v>-35</v>
      </c>
      <c r="F152" s="320">
        <v>30</v>
      </c>
      <c r="G152" s="123" t="str">
        <f t="shared" si="5"/>
        <v/>
      </c>
    </row>
    <row r="153" ht="36" customHeight="1" spans="1:7">
      <c r="A153" s="294">
        <f t="shared" si="4"/>
        <v>5</v>
      </c>
      <c r="B153" s="305">
        <v>20128</v>
      </c>
      <c r="C153" s="348" t="s">
        <v>241</v>
      </c>
      <c r="D153" s="320">
        <f>SUM(D154:D159)</f>
        <v>54</v>
      </c>
      <c r="E153" s="320">
        <f>SUM(E154:E159)</f>
        <v>57</v>
      </c>
      <c r="F153" s="320">
        <v>49</v>
      </c>
      <c r="G153" s="123">
        <f t="shared" si="5"/>
        <v>-0.14</v>
      </c>
    </row>
    <row r="154" s="340" customFormat="1" ht="36" customHeight="1" spans="1:7">
      <c r="A154" s="294">
        <f t="shared" si="4"/>
        <v>7</v>
      </c>
      <c r="B154" s="305">
        <v>2012801</v>
      </c>
      <c r="C154" s="432" t="s">
        <v>152</v>
      </c>
      <c r="D154" s="320">
        <f>VLOOKUP(B154,'[114]21'!$A$4:$C$1292,3,FALSE)</f>
        <v>50</v>
      </c>
      <c r="E154" s="320">
        <f>IFERROR(VLOOKUP(B154,'[119]02'!$B:$F,5,FALSE),0)</f>
        <v>53</v>
      </c>
      <c r="F154" s="320">
        <v>49</v>
      </c>
      <c r="G154" s="123">
        <f t="shared" si="5"/>
        <v>-0.075</v>
      </c>
    </row>
    <row r="155" s="340" customFormat="1" ht="36" customHeight="1" spans="1:7">
      <c r="A155" s="294">
        <f t="shared" si="4"/>
        <v>7</v>
      </c>
      <c r="B155" s="305">
        <v>2012802</v>
      </c>
      <c r="C155" s="432" t="s">
        <v>153</v>
      </c>
      <c r="D155" s="320">
        <f>VLOOKUP(B155,'[114]21'!$A$4:$C$1292,3,FALSE)</f>
        <v>0</v>
      </c>
      <c r="E155" s="320">
        <f>IFERROR(VLOOKUP(B155,'[119]02'!$B:$F,5,FALSE),0)</f>
        <v>0</v>
      </c>
      <c r="F155" s="320">
        <v>0</v>
      </c>
      <c r="G155" s="123" t="str">
        <f t="shared" si="5"/>
        <v/>
      </c>
    </row>
    <row r="156" s="340" customFormat="1" ht="36" customHeight="1" spans="1:7">
      <c r="A156" s="294">
        <f t="shared" si="4"/>
        <v>7</v>
      </c>
      <c r="B156" s="305">
        <v>2012803</v>
      </c>
      <c r="C156" s="432" t="s">
        <v>154</v>
      </c>
      <c r="D156" s="320">
        <f>VLOOKUP(B156,'[114]21'!$A$4:$C$1292,3,FALSE)</f>
        <v>0</v>
      </c>
      <c r="E156" s="320">
        <f>IFERROR(VLOOKUP(B156,'[119]02'!$B:$F,5,FALSE),0)</f>
        <v>0</v>
      </c>
      <c r="F156" s="320">
        <v>0</v>
      </c>
      <c r="G156" s="123" t="str">
        <f t="shared" si="5"/>
        <v/>
      </c>
    </row>
    <row r="157" s="340" customFormat="1" ht="36" customHeight="1" spans="1:7">
      <c r="A157" s="294">
        <f t="shared" si="4"/>
        <v>7</v>
      </c>
      <c r="B157" s="305">
        <v>2012804</v>
      </c>
      <c r="C157" s="432" t="s">
        <v>166</v>
      </c>
      <c r="D157" s="320">
        <f>VLOOKUP(B157,'[114]21'!$A$4:$C$1292,3,FALSE)</f>
        <v>0</v>
      </c>
      <c r="E157" s="320">
        <f>IFERROR(VLOOKUP(B157,'[119]02'!$B:$F,5,FALSE),0)</f>
        <v>0</v>
      </c>
      <c r="F157" s="320">
        <v>0</v>
      </c>
      <c r="G157" s="123" t="str">
        <f t="shared" si="5"/>
        <v/>
      </c>
    </row>
    <row r="158" s="340" customFormat="1" ht="36" customHeight="1" spans="1:7">
      <c r="A158" s="294">
        <f t="shared" si="4"/>
        <v>7</v>
      </c>
      <c r="B158" s="305">
        <v>2012850</v>
      </c>
      <c r="C158" s="432" t="s">
        <v>161</v>
      </c>
      <c r="D158" s="320">
        <f>VLOOKUP(B158,'[114]21'!$A$4:$C$1292,3,FALSE)</f>
        <v>0</v>
      </c>
      <c r="E158" s="320">
        <f>IFERROR(VLOOKUP(B158,'[119]02'!$B:$F,5,FALSE),0)</f>
        <v>0</v>
      </c>
      <c r="F158" s="320">
        <v>0</v>
      </c>
      <c r="G158" s="123" t="str">
        <f t="shared" si="5"/>
        <v/>
      </c>
    </row>
    <row r="159" s="340" customFormat="1" ht="36" customHeight="1" spans="1:7">
      <c r="A159" s="294">
        <f t="shared" si="4"/>
        <v>7</v>
      </c>
      <c r="B159" s="305">
        <v>2012899</v>
      </c>
      <c r="C159" s="432" t="s">
        <v>242</v>
      </c>
      <c r="D159" s="320">
        <f>VLOOKUP(B159,'[114]21'!$A$4:$C$1292,3,FALSE)</f>
        <v>4</v>
      </c>
      <c r="E159" s="320">
        <f>IFERROR(VLOOKUP(B159,'[119]02'!$B:$F,5,FALSE),0)</f>
        <v>4</v>
      </c>
      <c r="F159" s="320">
        <v>0</v>
      </c>
      <c r="G159" s="123">
        <f t="shared" si="5"/>
        <v>-1</v>
      </c>
    </row>
    <row r="160" ht="36" customHeight="1" spans="1:7">
      <c r="A160" s="294">
        <f t="shared" si="4"/>
        <v>5</v>
      </c>
      <c r="B160" s="305">
        <v>20129</v>
      </c>
      <c r="C160" s="348" t="s">
        <v>243</v>
      </c>
      <c r="D160" s="320">
        <f>SUM(D161:D166)</f>
        <v>443</v>
      </c>
      <c r="E160" s="320">
        <f>SUM(E161:E166)</f>
        <v>340</v>
      </c>
      <c r="F160" s="320">
        <v>433</v>
      </c>
      <c r="G160" s="123">
        <f t="shared" si="5"/>
        <v>0.274</v>
      </c>
    </row>
    <row r="161" s="340" customFormat="1" ht="36" customHeight="1" spans="1:7">
      <c r="A161" s="294">
        <f t="shared" si="4"/>
        <v>7</v>
      </c>
      <c r="B161" s="305">
        <v>2012901</v>
      </c>
      <c r="C161" s="432" t="s">
        <v>152</v>
      </c>
      <c r="D161" s="320">
        <f>VLOOKUP(B161,'[114]21'!$A$4:$C$1292,3,FALSE)</f>
        <v>227</v>
      </c>
      <c r="E161" s="320">
        <f>IFERROR(VLOOKUP(B161,'[119]02'!$B:$F,5,FALSE),0)</f>
        <v>246</v>
      </c>
      <c r="F161" s="320">
        <v>220</v>
      </c>
      <c r="G161" s="123">
        <f t="shared" si="5"/>
        <v>-0.106</v>
      </c>
    </row>
    <row r="162" s="340" customFormat="1" ht="36" customHeight="1" spans="1:7">
      <c r="A162" s="294">
        <f t="shared" si="4"/>
        <v>7</v>
      </c>
      <c r="B162" s="305">
        <v>2012902</v>
      </c>
      <c r="C162" s="432" t="s">
        <v>153</v>
      </c>
      <c r="D162" s="320">
        <f>VLOOKUP(B162,'[114]21'!$A$4:$C$1292,3,FALSE)</f>
        <v>6</v>
      </c>
      <c r="E162" s="320">
        <f>IFERROR(VLOOKUP(B162,'[119]02'!$B:$F,5,FALSE),0)</f>
        <v>8</v>
      </c>
      <c r="F162" s="320">
        <v>8</v>
      </c>
      <c r="G162" s="123">
        <f t="shared" si="5"/>
        <v>0</v>
      </c>
    </row>
    <row r="163" s="340" customFormat="1" ht="36" customHeight="1" spans="1:7">
      <c r="A163" s="294">
        <f t="shared" si="4"/>
        <v>7</v>
      </c>
      <c r="B163" s="305">
        <v>2012903</v>
      </c>
      <c r="C163" s="432" t="s">
        <v>154</v>
      </c>
      <c r="D163" s="320">
        <f>VLOOKUP(B163,'[114]21'!$A$4:$C$1292,3,FALSE)</f>
        <v>0</v>
      </c>
      <c r="E163" s="320">
        <f>IFERROR(VLOOKUP(B163,'[119]02'!$B:$F,5,FALSE),0)</f>
        <v>0</v>
      </c>
      <c r="F163" s="320">
        <v>0</v>
      </c>
      <c r="G163" s="123" t="str">
        <f t="shared" si="5"/>
        <v/>
      </c>
    </row>
    <row r="164" s="340" customFormat="1" ht="36" customHeight="1" spans="1:7">
      <c r="A164" s="294">
        <f t="shared" si="4"/>
        <v>7</v>
      </c>
      <c r="B164" s="310">
        <v>2012906</v>
      </c>
      <c r="C164" s="432" t="s">
        <v>244</v>
      </c>
      <c r="D164" s="320">
        <f>VLOOKUP(B164,'[114]21'!$A$4:$C$1292,3,FALSE)</f>
        <v>0</v>
      </c>
      <c r="E164" s="320">
        <f>IFERROR(VLOOKUP(B164,'[119]02'!$B:$F,5,FALSE),0)</f>
        <v>0</v>
      </c>
      <c r="F164" s="320">
        <v>0</v>
      </c>
      <c r="G164" s="123" t="str">
        <f t="shared" si="5"/>
        <v/>
      </c>
    </row>
    <row r="165" s="340" customFormat="1" ht="36" customHeight="1" spans="1:7">
      <c r="A165" s="294">
        <f t="shared" si="4"/>
        <v>7</v>
      </c>
      <c r="B165" s="305">
        <v>2012950</v>
      </c>
      <c r="C165" s="432" t="s">
        <v>161</v>
      </c>
      <c r="D165" s="320">
        <f>VLOOKUP(B165,'[114]21'!$A$4:$C$1292,3,FALSE)</f>
        <v>42</v>
      </c>
      <c r="E165" s="320">
        <f>IFERROR(VLOOKUP(B165,'[119]02'!$B:$F,5,FALSE),0)</f>
        <v>44</v>
      </c>
      <c r="F165" s="320">
        <v>53</v>
      </c>
      <c r="G165" s="123">
        <f t="shared" si="5"/>
        <v>0.205</v>
      </c>
    </row>
    <row r="166" s="340" customFormat="1" ht="36" customHeight="1" spans="1:7">
      <c r="A166" s="294">
        <f t="shared" si="4"/>
        <v>7</v>
      </c>
      <c r="B166" s="305">
        <v>2012999</v>
      </c>
      <c r="C166" s="432" t="s">
        <v>245</v>
      </c>
      <c r="D166" s="320">
        <f>VLOOKUP(B166,'[114]21'!$A$4:$C$1292,3,FALSE)</f>
        <v>168</v>
      </c>
      <c r="E166" s="320">
        <f>IFERROR(VLOOKUP(B166,'[119]02'!$B:$F,5,FALSE),0)</f>
        <v>42</v>
      </c>
      <c r="F166" s="320">
        <v>152</v>
      </c>
      <c r="G166" s="123">
        <f t="shared" si="5"/>
        <v>2.619</v>
      </c>
    </row>
    <row r="167" ht="36" customHeight="1" spans="1:7">
      <c r="A167" s="294">
        <f t="shared" si="4"/>
        <v>5</v>
      </c>
      <c r="B167" s="305">
        <v>20131</v>
      </c>
      <c r="C167" s="348" t="s">
        <v>246</v>
      </c>
      <c r="D167" s="320">
        <f>SUM(D168:D173)</f>
        <v>1456</v>
      </c>
      <c r="E167" s="320">
        <f>SUM(E168:E173)</f>
        <v>1462</v>
      </c>
      <c r="F167" s="320">
        <v>1362</v>
      </c>
      <c r="G167" s="123">
        <f t="shared" si="5"/>
        <v>-0.068</v>
      </c>
    </row>
    <row r="168" s="340" customFormat="1" ht="36" customHeight="1" spans="1:7">
      <c r="A168" s="294">
        <f t="shared" si="4"/>
        <v>7</v>
      </c>
      <c r="B168" s="305">
        <v>2013101</v>
      </c>
      <c r="C168" s="432" t="s">
        <v>152</v>
      </c>
      <c r="D168" s="320">
        <f>VLOOKUP(B168,'[114]21'!$A$4:$C$1292,3,FALSE)</f>
        <v>1192</v>
      </c>
      <c r="E168" s="320">
        <f>IFERROR(VLOOKUP(B168,'[119]02'!$B:$F,5,FALSE),0)</f>
        <v>1213</v>
      </c>
      <c r="F168" s="320">
        <v>1136</v>
      </c>
      <c r="G168" s="123">
        <f t="shared" si="5"/>
        <v>-0.063</v>
      </c>
    </row>
    <row r="169" s="340" customFormat="1" ht="36" customHeight="1" spans="1:7">
      <c r="A169" s="294">
        <f t="shared" si="4"/>
        <v>7</v>
      </c>
      <c r="B169" s="305">
        <v>2013102</v>
      </c>
      <c r="C169" s="432" t="s">
        <v>153</v>
      </c>
      <c r="D169" s="320">
        <f>VLOOKUP(B169,'[114]21'!$A$4:$C$1292,3,FALSE)</f>
        <v>177</v>
      </c>
      <c r="E169" s="320">
        <f>IFERROR(VLOOKUP(B169,'[119]02'!$B:$F,5,FALSE),0)</f>
        <v>150</v>
      </c>
      <c r="F169" s="320">
        <v>110</v>
      </c>
      <c r="G169" s="123">
        <f t="shared" si="5"/>
        <v>-0.267</v>
      </c>
    </row>
    <row r="170" s="340" customFormat="1" ht="36" customHeight="1" spans="1:7">
      <c r="A170" s="294">
        <f t="shared" si="4"/>
        <v>7</v>
      </c>
      <c r="B170" s="305">
        <v>2013103</v>
      </c>
      <c r="C170" s="432" t="s">
        <v>154</v>
      </c>
      <c r="D170" s="320">
        <f>VLOOKUP(B170,'[114]21'!$A$4:$C$1292,3,FALSE)</f>
        <v>0</v>
      </c>
      <c r="E170" s="320">
        <f>IFERROR(VLOOKUP(B170,'[119]02'!$B:$F,5,FALSE),0)</f>
        <v>0</v>
      </c>
      <c r="F170" s="320">
        <v>0</v>
      </c>
      <c r="G170" s="123" t="str">
        <f t="shared" si="5"/>
        <v/>
      </c>
    </row>
    <row r="171" s="340" customFormat="1" ht="36" customHeight="1" spans="1:7">
      <c r="A171" s="294">
        <f t="shared" si="4"/>
        <v>7</v>
      </c>
      <c r="B171" s="305">
        <v>2013105</v>
      </c>
      <c r="C171" s="432" t="s">
        <v>247</v>
      </c>
      <c r="D171" s="320">
        <f>VLOOKUP(B171,'[114]21'!$A$4:$C$1292,3,FALSE)</f>
        <v>0</v>
      </c>
      <c r="E171" s="320">
        <f>IFERROR(VLOOKUP(B171,'[119]02'!$B:$F,5,FALSE),0)</f>
        <v>0</v>
      </c>
      <c r="F171" s="320">
        <v>0</v>
      </c>
      <c r="G171" s="123" t="str">
        <f t="shared" si="5"/>
        <v/>
      </c>
    </row>
    <row r="172" s="340" customFormat="1" ht="36" customHeight="1" spans="1:7">
      <c r="A172" s="294">
        <f t="shared" si="4"/>
        <v>7</v>
      </c>
      <c r="B172" s="305">
        <v>2013150</v>
      </c>
      <c r="C172" s="432" t="s">
        <v>161</v>
      </c>
      <c r="D172" s="320">
        <f>VLOOKUP(B172,'[114]21'!$A$4:$C$1292,3,FALSE)</f>
        <v>86</v>
      </c>
      <c r="E172" s="320">
        <f>IFERROR(VLOOKUP(B172,'[119]02'!$B:$F,5,FALSE),0)</f>
        <v>98</v>
      </c>
      <c r="F172" s="320">
        <v>116</v>
      </c>
      <c r="G172" s="123">
        <f t="shared" si="5"/>
        <v>0.184</v>
      </c>
    </row>
    <row r="173" s="340" customFormat="1" ht="36" customHeight="1" spans="1:7">
      <c r="A173" s="294">
        <f t="shared" si="4"/>
        <v>7</v>
      </c>
      <c r="B173" s="305">
        <v>2013199</v>
      </c>
      <c r="C173" s="432" t="s">
        <v>248</v>
      </c>
      <c r="D173" s="320">
        <f>VLOOKUP(B173,'[114]21'!$A$4:$C$1292,3,FALSE)</f>
        <v>1</v>
      </c>
      <c r="E173" s="320">
        <f>IFERROR(VLOOKUP(B173,'[119]02'!$B:$F,5,FALSE),0)</f>
        <v>1</v>
      </c>
      <c r="F173" s="320">
        <v>0</v>
      </c>
      <c r="G173" s="123">
        <f t="shared" si="5"/>
        <v>-1</v>
      </c>
    </row>
    <row r="174" ht="36" customHeight="1" spans="1:7">
      <c r="A174" s="294">
        <f t="shared" si="4"/>
        <v>5</v>
      </c>
      <c r="B174" s="305">
        <v>20132</v>
      </c>
      <c r="C174" s="348" t="s">
        <v>249</v>
      </c>
      <c r="D174" s="320">
        <f>SUM(D175:D180)</f>
        <v>1535</v>
      </c>
      <c r="E174" s="320">
        <f>SUM(E175:E180)</f>
        <v>44</v>
      </c>
      <c r="F174" s="320">
        <v>980</v>
      </c>
      <c r="G174" s="123">
        <f t="shared" si="5"/>
        <v>21.273</v>
      </c>
    </row>
    <row r="175" s="340" customFormat="1" ht="36" customHeight="1" spans="1:7">
      <c r="A175" s="294">
        <f t="shared" si="4"/>
        <v>7</v>
      </c>
      <c r="B175" s="305">
        <v>2013201</v>
      </c>
      <c r="C175" s="432" t="s">
        <v>152</v>
      </c>
      <c r="D175" s="320">
        <f>VLOOKUP(B175,'[114]21'!$A$4:$C$1292,3,FALSE)</f>
        <v>728</v>
      </c>
      <c r="E175" s="320">
        <f>IFERROR(VLOOKUP(B175,'[119]02'!$B:$F,5,FALSE),0)</f>
        <v>730</v>
      </c>
      <c r="F175" s="320">
        <v>752</v>
      </c>
      <c r="G175" s="123">
        <f t="shared" si="5"/>
        <v>0.03</v>
      </c>
    </row>
    <row r="176" s="340" customFormat="1" ht="36" customHeight="1" spans="1:7">
      <c r="A176" s="294">
        <f t="shared" si="4"/>
        <v>7</v>
      </c>
      <c r="B176" s="305">
        <v>2013202</v>
      </c>
      <c r="C176" s="432" t="s">
        <v>153</v>
      </c>
      <c r="D176" s="320">
        <f>VLOOKUP(B176,'[114]21'!$A$4:$C$1292,3,FALSE)</f>
        <v>802</v>
      </c>
      <c r="E176" s="320">
        <f>IFERROR(VLOOKUP(B176,'[119]02'!$B:$F,5,FALSE),0)</f>
        <v>-686</v>
      </c>
      <c r="F176" s="320">
        <v>225</v>
      </c>
      <c r="G176" s="123" t="str">
        <f t="shared" si="5"/>
        <v/>
      </c>
    </row>
    <row r="177" s="340" customFormat="1" ht="36" customHeight="1" spans="1:7">
      <c r="A177" s="294">
        <f t="shared" si="4"/>
        <v>7</v>
      </c>
      <c r="B177" s="305">
        <v>2013203</v>
      </c>
      <c r="C177" s="432" t="s">
        <v>154</v>
      </c>
      <c r="D177" s="320">
        <f>VLOOKUP(B177,'[114]21'!$A$4:$C$1292,3,FALSE)</f>
        <v>0</v>
      </c>
      <c r="E177" s="320">
        <f>IFERROR(VLOOKUP(B177,'[119]02'!$B:$F,5,FALSE),0)</f>
        <v>0</v>
      </c>
      <c r="F177" s="320">
        <v>0</v>
      </c>
      <c r="G177" s="123" t="str">
        <f t="shared" si="5"/>
        <v/>
      </c>
    </row>
    <row r="178" s="340" customFormat="1" ht="36" customHeight="1" spans="1:7">
      <c r="A178" s="294">
        <f t="shared" si="4"/>
        <v>7</v>
      </c>
      <c r="B178" s="305">
        <v>2013204</v>
      </c>
      <c r="C178" s="432" t="s">
        <v>250</v>
      </c>
      <c r="D178" s="320">
        <f>VLOOKUP(B178,'[114]21'!$A$4:$C$1292,3,FALSE)</f>
        <v>0</v>
      </c>
      <c r="E178" s="320">
        <f>IFERROR(VLOOKUP(B178,'[119]02'!$B:$F,5,FALSE),0)</f>
        <v>0</v>
      </c>
      <c r="F178" s="320">
        <v>0</v>
      </c>
      <c r="G178" s="123" t="str">
        <f t="shared" si="5"/>
        <v/>
      </c>
    </row>
    <row r="179" s="340" customFormat="1" ht="36" customHeight="1" spans="1:7">
      <c r="A179" s="294">
        <f t="shared" si="4"/>
        <v>7</v>
      </c>
      <c r="B179" s="305">
        <v>2013250</v>
      </c>
      <c r="C179" s="432" t="s">
        <v>161</v>
      </c>
      <c r="D179" s="320">
        <f>VLOOKUP(B179,'[114]21'!$A$4:$C$1292,3,FALSE)</f>
        <v>0</v>
      </c>
      <c r="E179" s="320">
        <f>IFERROR(VLOOKUP(B179,'[119]02'!$B:$F,5,FALSE),0)</f>
        <v>0</v>
      </c>
      <c r="F179" s="320">
        <v>0</v>
      </c>
      <c r="G179" s="123" t="str">
        <f t="shared" si="5"/>
        <v/>
      </c>
    </row>
    <row r="180" s="340" customFormat="1" ht="36" customHeight="1" spans="1:7">
      <c r="A180" s="294">
        <f t="shared" si="4"/>
        <v>7</v>
      </c>
      <c r="B180" s="305">
        <v>2013299</v>
      </c>
      <c r="C180" s="432" t="s">
        <v>251</v>
      </c>
      <c r="D180" s="320">
        <f>VLOOKUP(B180,'[114]21'!$A$4:$C$1292,3,FALSE)</f>
        <v>5</v>
      </c>
      <c r="E180" s="320">
        <f>IFERROR(VLOOKUP(B180,'[119]02'!$B:$F,5,FALSE),0)</f>
        <v>0</v>
      </c>
      <c r="F180" s="320">
        <v>3</v>
      </c>
      <c r="G180" s="123" t="str">
        <f t="shared" si="5"/>
        <v/>
      </c>
    </row>
    <row r="181" ht="36" customHeight="1" spans="1:7">
      <c r="A181" s="294">
        <f t="shared" si="4"/>
        <v>5</v>
      </c>
      <c r="B181" s="305">
        <v>20133</v>
      </c>
      <c r="C181" s="348" t="s">
        <v>252</v>
      </c>
      <c r="D181" s="320">
        <f>SUM(D182:D187)</f>
        <v>738</v>
      </c>
      <c r="E181" s="320">
        <f>SUM(E182:E187)</f>
        <v>505</v>
      </c>
      <c r="F181" s="320">
        <v>695</v>
      </c>
      <c r="G181" s="123">
        <f t="shared" si="5"/>
        <v>0.376</v>
      </c>
    </row>
    <row r="182" s="340" customFormat="1" ht="36" customHeight="1" spans="1:7">
      <c r="A182" s="294">
        <f t="shared" si="4"/>
        <v>7</v>
      </c>
      <c r="B182" s="305">
        <v>2013301</v>
      </c>
      <c r="C182" s="432" t="s">
        <v>152</v>
      </c>
      <c r="D182" s="320">
        <f>VLOOKUP(B182,'[114]21'!$A$4:$C$1292,3,FALSE)</f>
        <v>262</v>
      </c>
      <c r="E182" s="320">
        <f>IFERROR(VLOOKUP(B182,'[119]02'!$B:$F,5,FALSE),0)</f>
        <v>262</v>
      </c>
      <c r="F182" s="320">
        <v>312</v>
      </c>
      <c r="G182" s="123">
        <f t="shared" si="5"/>
        <v>0.191</v>
      </c>
    </row>
    <row r="183" s="340" customFormat="1" ht="36" customHeight="1" spans="1:7">
      <c r="A183" s="294">
        <f t="shared" si="4"/>
        <v>7</v>
      </c>
      <c r="B183" s="305">
        <v>2013302</v>
      </c>
      <c r="C183" s="432" t="s">
        <v>153</v>
      </c>
      <c r="D183" s="320">
        <f>VLOOKUP(B183,'[114]21'!$A$4:$C$1292,3,FALSE)</f>
        <v>154</v>
      </c>
      <c r="E183" s="320">
        <f>IFERROR(VLOOKUP(B183,'[119]02'!$B:$F,5,FALSE),0)</f>
        <v>148</v>
      </c>
      <c r="F183" s="320">
        <v>0</v>
      </c>
      <c r="G183" s="123">
        <f t="shared" si="5"/>
        <v>-1</v>
      </c>
    </row>
    <row r="184" s="340" customFormat="1" ht="36" customHeight="1" spans="1:7">
      <c r="A184" s="294">
        <f t="shared" si="4"/>
        <v>7</v>
      </c>
      <c r="B184" s="305">
        <v>2013303</v>
      </c>
      <c r="C184" s="432" t="s">
        <v>154</v>
      </c>
      <c r="D184" s="320">
        <f>VLOOKUP(B184,'[114]21'!$A$4:$C$1292,3,FALSE)</f>
        <v>0</v>
      </c>
      <c r="E184" s="320">
        <f>IFERROR(VLOOKUP(B184,'[119]02'!$B:$F,5,FALSE),0)</f>
        <v>0</v>
      </c>
      <c r="F184" s="320">
        <v>0</v>
      </c>
      <c r="G184" s="123" t="str">
        <f t="shared" si="5"/>
        <v/>
      </c>
    </row>
    <row r="185" s="340" customFormat="1" ht="36" customHeight="1" spans="1:7">
      <c r="A185" s="294">
        <f t="shared" si="4"/>
        <v>7</v>
      </c>
      <c r="B185" s="305">
        <v>2013304</v>
      </c>
      <c r="C185" s="432" t="s">
        <v>253</v>
      </c>
      <c r="D185" s="320">
        <f>VLOOKUP(B185,'[114]21'!$A$4:$C$1292,3,FALSE)</f>
        <v>157</v>
      </c>
      <c r="E185" s="320">
        <f>IFERROR(VLOOKUP(B185,'[119]02'!$B:$F,5,FALSE),0)</f>
        <v>-94</v>
      </c>
      <c r="F185" s="320">
        <v>113</v>
      </c>
      <c r="G185" s="123" t="str">
        <f t="shared" si="5"/>
        <v/>
      </c>
    </row>
    <row r="186" s="340" customFormat="1" ht="36" customHeight="1" spans="1:7">
      <c r="A186" s="294">
        <f t="shared" si="4"/>
        <v>7</v>
      </c>
      <c r="B186" s="305">
        <v>2013350</v>
      </c>
      <c r="C186" s="432" t="s">
        <v>161</v>
      </c>
      <c r="D186" s="320">
        <f>VLOOKUP(B186,'[114]21'!$A$4:$C$1292,3,FALSE)</f>
        <v>81</v>
      </c>
      <c r="E186" s="320">
        <f>IFERROR(VLOOKUP(B186,'[119]02'!$B:$F,5,FALSE),0)</f>
        <v>105</v>
      </c>
      <c r="F186" s="320">
        <v>270</v>
      </c>
      <c r="G186" s="123">
        <f t="shared" si="5"/>
        <v>1.571</v>
      </c>
    </row>
    <row r="187" s="340" customFormat="1" ht="36" customHeight="1" spans="1:7">
      <c r="A187" s="294">
        <f t="shared" si="4"/>
        <v>7</v>
      </c>
      <c r="B187" s="305">
        <v>2013399</v>
      </c>
      <c r="C187" s="432" t="s">
        <v>254</v>
      </c>
      <c r="D187" s="320">
        <f>VLOOKUP(B187,'[114]21'!$A$4:$C$1292,3,FALSE)</f>
        <v>84</v>
      </c>
      <c r="E187" s="320">
        <f>IFERROR(VLOOKUP(B187,'[119]02'!$B:$F,5,FALSE),0)</f>
        <v>84</v>
      </c>
      <c r="F187" s="320">
        <v>0</v>
      </c>
      <c r="G187" s="123">
        <f t="shared" si="5"/>
        <v>-1</v>
      </c>
    </row>
    <row r="188" ht="36" customHeight="1" spans="1:7">
      <c r="A188" s="294">
        <f t="shared" si="4"/>
        <v>5</v>
      </c>
      <c r="B188" s="305">
        <v>20134</v>
      </c>
      <c r="C188" s="348" t="s">
        <v>255</v>
      </c>
      <c r="D188" s="320">
        <f>SUM(D189:D195)</f>
        <v>256</v>
      </c>
      <c r="E188" s="320">
        <f>SUM(E189:E195)</f>
        <v>713</v>
      </c>
      <c r="F188" s="320">
        <v>695</v>
      </c>
      <c r="G188" s="123">
        <f t="shared" si="5"/>
        <v>-0.025</v>
      </c>
    </row>
    <row r="189" s="340" customFormat="1" ht="36" customHeight="1" spans="1:7">
      <c r="A189" s="294">
        <f t="shared" si="4"/>
        <v>7</v>
      </c>
      <c r="B189" s="305">
        <v>2013401</v>
      </c>
      <c r="C189" s="432" t="s">
        <v>152</v>
      </c>
      <c r="D189" s="320">
        <f>VLOOKUP(B189,'[114]21'!$A$4:$C$1292,3,FALSE)</f>
        <v>155</v>
      </c>
      <c r="E189" s="320">
        <f>IFERROR(VLOOKUP(B189,'[119]02'!$B:$F,5,FALSE),0)</f>
        <v>152</v>
      </c>
      <c r="F189" s="320">
        <v>155</v>
      </c>
      <c r="G189" s="123">
        <f t="shared" si="5"/>
        <v>0.02</v>
      </c>
    </row>
    <row r="190" s="340" customFormat="1" ht="36" customHeight="1" spans="1:7">
      <c r="A190" s="294">
        <f t="shared" si="4"/>
        <v>7</v>
      </c>
      <c r="B190" s="305">
        <v>2013402</v>
      </c>
      <c r="C190" s="432" t="s">
        <v>153</v>
      </c>
      <c r="D190" s="320">
        <f>VLOOKUP(B190,'[114]21'!$A$4:$C$1292,3,FALSE)</f>
        <v>1</v>
      </c>
      <c r="E190" s="320">
        <f>IFERROR(VLOOKUP(B190,'[119]02'!$B:$F,5,FALSE),0)</f>
        <v>1</v>
      </c>
      <c r="F190" s="320">
        <v>1</v>
      </c>
      <c r="G190" s="123">
        <f t="shared" si="5"/>
        <v>0</v>
      </c>
    </row>
    <row r="191" s="340" customFormat="1" ht="36" customHeight="1" spans="1:7">
      <c r="A191" s="294">
        <f t="shared" si="4"/>
        <v>7</v>
      </c>
      <c r="B191" s="305">
        <v>2013403</v>
      </c>
      <c r="C191" s="432" t="s">
        <v>154</v>
      </c>
      <c r="D191" s="320">
        <f>VLOOKUP(B191,'[114]21'!$A$4:$C$1292,3,FALSE)</f>
        <v>0</v>
      </c>
      <c r="E191" s="320">
        <f>IFERROR(VLOOKUP(B191,'[119]02'!$B:$F,5,FALSE),0)</f>
        <v>0</v>
      </c>
      <c r="F191" s="320">
        <v>0</v>
      </c>
      <c r="G191" s="123" t="str">
        <f t="shared" si="5"/>
        <v/>
      </c>
    </row>
    <row r="192" s="340" customFormat="1" ht="36" customHeight="1" spans="1:7">
      <c r="A192" s="294">
        <f t="shared" si="4"/>
        <v>7</v>
      </c>
      <c r="B192" s="305">
        <v>2013404</v>
      </c>
      <c r="C192" s="432" t="s">
        <v>256</v>
      </c>
      <c r="D192" s="320">
        <f>VLOOKUP(B192,'[114]21'!$A$4:$C$1292,3,FALSE)</f>
        <v>27</v>
      </c>
      <c r="E192" s="320">
        <f>IFERROR(VLOOKUP(B192,'[119]02'!$B:$F,5,FALSE),0)</f>
        <v>482</v>
      </c>
      <c r="F192" s="320">
        <v>464</v>
      </c>
      <c r="G192" s="123">
        <f t="shared" si="5"/>
        <v>-0.037</v>
      </c>
    </row>
    <row r="193" s="340" customFormat="1" ht="36" customHeight="1" spans="1:7">
      <c r="A193" s="294">
        <f t="shared" si="4"/>
        <v>7</v>
      </c>
      <c r="B193" s="305">
        <v>2013405</v>
      </c>
      <c r="C193" s="432" t="s">
        <v>257</v>
      </c>
      <c r="D193" s="320">
        <f>VLOOKUP(B193,'[114]21'!$A$4:$C$1292,3,FALSE)</f>
        <v>0</v>
      </c>
      <c r="E193" s="320">
        <f>IFERROR(VLOOKUP(B193,'[119]02'!$B:$F,5,FALSE),0)</f>
        <v>5</v>
      </c>
      <c r="F193" s="320">
        <v>0</v>
      </c>
      <c r="G193" s="123">
        <f t="shared" si="5"/>
        <v>-1</v>
      </c>
    </row>
    <row r="194" s="340" customFormat="1" ht="36" customHeight="1" spans="1:7">
      <c r="A194" s="294">
        <f t="shared" si="4"/>
        <v>7</v>
      </c>
      <c r="B194" s="305">
        <v>2013450</v>
      </c>
      <c r="C194" s="432" t="s">
        <v>161</v>
      </c>
      <c r="D194" s="320">
        <f>VLOOKUP(B194,'[114]21'!$A$4:$C$1292,3,FALSE)</f>
        <v>0</v>
      </c>
      <c r="E194" s="320">
        <f>IFERROR(VLOOKUP(B194,'[119]02'!$B:$F,5,FALSE),0)</f>
        <v>23</v>
      </c>
      <c r="F194" s="320">
        <v>34</v>
      </c>
      <c r="G194" s="123">
        <f t="shared" si="5"/>
        <v>0.478</v>
      </c>
    </row>
    <row r="195" s="340" customFormat="1" ht="36" customHeight="1" spans="1:7">
      <c r="A195" s="294">
        <f t="shared" si="4"/>
        <v>7</v>
      </c>
      <c r="B195" s="305">
        <v>2013499</v>
      </c>
      <c r="C195" s="432" t="s">
        <v>258</v>
      </c>
      <c r="D195" s="320">
        <f>VLOOKUP(B195,'[114]21'!$A$4:$C$1292,3,FALSE)</f>
        <v>73</v>
      </c>
      <c r="E195" s="320">
        <f>IFERROR(VLOOKUP(B195,'[119]02'!$B:$F,5,FALSE),0)</f>
        <v>50</v>
      </c>
      <c r="F195" s="320">
        <v>41</v>
      </c>
      <c r="G195" s="123">
        <f t="shared" si="5"/>
        <v>-0.18</v>
      </c>
    </row>
    <row r="196" ht="36" customHeight="1" spans="1:7">
      <c r="A196" s="294">
        <f t="shared" si="4"/>
        <v>5</v>
      </c>
      <c r="B196" s="305">
        <v>20135</v>
      </c>
      <c r="C196" s="348" t="s">
        <v>259</v>
      </c>
      <c r="D196" s="320">
        <f>SUM(D197:D201)</f>
        <v>0</v>
      </c>
      <c r="E196" s="320">
        <f>SUM(E197:E201)</f>
        <v>0</v>
      </c>
      <c r="F196" s="320">
        <v>0</v>
      </c>
      <c r="G196" s="123" t="str">
        <f t="shared" si="5"/>
        <v/>
      </c>
    </row>
    <row r="197" s="340" customFormat="1" ht="36" customHeight="1" spans="1:7">
      <c r="A197" s="294">
        <f t="shared" ref="A197:A260" si="6">LEN(B197)</f>
        <v>7</v>
      </c>
      <c r="B197" s="305">
        <v>2013501</v>
      </c>
      <c r="C197" s="432" t="s">
        <v>152</v>
      </c>
      <c r="D197" s="320">
        <f>VLOOKUP(B197,'[114]21'!$A$4:$C$1292,3,FALSE)</f>
        <v>0</v>
      </c>
      <c r="E197" s="320">
        <f>IFERROR(VLOOKUP(B197,'[119]02'!$B:$F,5,FALSE),0)</f>
        <v>0</v>
      </c>
      <c r="F197" s="320">
        <v>0</v>
      </c>
      <c r="G197" s="123" t="str">
        <f t="shared" ref="G197:G260" si="7">IF(E197&gt;0,(F197-E197)/E197,"")</f>
        <v/>
      </c>
    </row>
    <row r="198" s="340" customFormat="1" ht="36" customHeight="1" spans="1:7">
      <c r="A198" s="294">
        <f t="shared" si="6"/>
        <v>7</v>
      </c>
      <c r="B198" s="305">
        <v>2013502</v>
      </c>
      <c r="C198" s="432" t="s">
        <v>153</v>
      </c>
      <c r="D198" s="320">
        <f>VLOOKUP(B198,'[114]21'!$A$4:$C$1292,3,FALSE)</f>
        <v>0</v>
      </c>
      <c r="E198" s="320">
        <f>IFERROR(VLOOKUP(B198,'[119]02'!$B:$F,5,FALSE),0)</f>
        <v>0</v>
      </c>
      <c r="F198" s="320">
        <v>0</v>
      </c>
      <c r="G198" s="123" t="str">
        <f t="shared" si="7"/>
        <v/>
      </c>
    </row>
    <row r="199" s="340" customFormat="1" ht="36" customHeight="1" spans="1:7">
      <c r="A199" s="294">
        <f t="shared" si="6"/>
        <v>7</v>
      </c>
      <c r="B199" s="305">
        <v>2013503</v>
      </c>
      <c r="C199" s="432" t="s">
        <v>154</v>
      </c>
      <c r="D199" s="320">
        <f>VLOOKUP(B199,'[114]21'!$A$4:$C$1292,3,FALSE)</f>
        <v>0</v>
      </c>
      <c r="E199" s="320">
        <f>IFERROR(VLOOKUP(B199,'[119]02'!$B:$F,5,FALSE),0)</f>
        <v>0</v>
      </c>
      <c r="F199" s="320">
        <v>0</v>
      </c>
      <c r="G199" s="123" t="str">
        <f t="shared" si="7"/>
        <v/>
      </c>
    </row>
    <row r="200" s="340" customFormat="1" ht="36" customHeight="1" spans="1:7">
      <c r="A200" s="294">
        <f t="shared" si="6"/>
        <v>7</v>
      </c>
      <c r="B200" s="305">
        <v>2013550</v>
      </c>
      <c r="C200" s="432" t="s">
        <v>161</v>
      </c>
      <c r="D200" s="320">
        <f>VLOOKUP(B200,'[114]21'!$A$4:$C$1292,3,FALSE)</f>
        <v>0</v>
      </c>
      <c r="E200" s="320">
        <f>IFERROR(VLOOKUP(B200,'[119]02'!$B:$F,5,FALSE),0)</f>
        <v>0</v>
      </c>
      <c r="F200" s="320">
        <v>0</v>
      </c>
      <c r="G200" s="123" t="str">
        <f t="shared" si="7"/>
        <v/>
      </c>
    </row>
    <row r="201" s="340" customFormat="1" ht="36" customHeight="1" spans="1:7">
      <c r="A201" s="294">
        <f t="shared" si="6"/>
        <v>7</v>
      </c>
      <c r="B201" s="305">
        <v>2013599</v>
      </c>
      <c r="C201" s="432" t="s">
        <v>260</v>
      </c>
      <c r="D201" s="320">
        <f>VLOOKUP(B201,'[114]21'!$A$4:$C$1292,3,FALSE)</f>
        <v>0</v>
      </c>
      <c r="E201" s="320">
        <f>IFERROR(VLOOKUP(B201,'[119]02'!$B:$F,5,FALSE),0)</f>
        <v>0</v>
      </c>
      <c r="F201" s="320">
        <v>0</v>
      </c>
      <c r="G201" s="123" t="str">
        <f t="shared" si="7"/>
        <v/>
      </c>
    </row>
    <row r="202" ht="36" customHeight="1" spans="1:7">
      <c r="A202" s="294">
        <f t="shared" si="6"/>
        <v>5</v>
      </c>
      <c r="B202" s="305">
        <v>20136</v>
      </c>
      <c r="C202" s="348" t="s">
        <v>261</v>
      </c>
      <c r="D202" s="320">
        <f>SUM(D203:D207)</f>
        <v>132</v>
      </c>
      <c r="E202" s="320">
        <f>SUM(E203:E207)</f>
        <v>134</v>
      </c>
      <c r="F202" s="320">
        <v>147</v>
      </c>
      <c r="G202" s="123">
        <f t="shared" si="7"/>
        <v>0.097</v>
      </c>
    </row>
    <row r="203" s="340" customFormat="1" ht="36" customHeight="1" spans="1:7">
      <c r="A203" s="294">
        <f t="shared" si="6"/>
        <v>7</v>
      </c>
      <c r="B203" s="305">
        <v>2013601</v>
      </c>
      <c r="C203" s="432" t="s">
        <v>152</v>
      </c>
      <c r="D203" s="320">
        <f>VLOOKUP(B203,'[114]21'!$A$4:$C$1292,3,FALSE)</f>
        <v>0</v>
      </c>
      <c r="E203" s="320">
        <f>IFERROR(VLOOKUP(B203,'[119]02'!$B:$F,5,FALSE),0)</f>
        <v>0</v>
      </c>
      <c r="F203" s="320">
        <v>0</v>
      </c>
      <c r="G203" s="123" t="str">
        <f t="shared" si="7"/>
        <v/>
      </c>
    </row>
    <row r="204" s="340" customFormat="1" ht="36" customHeight="1" spans="1:7">
      <c r="A204" s="294">
        <f t="shared" si="6"/>
        <v>7</v>
      </c>
      <c r="B204" s="305">
        <v>2013602</v>
      </c>
      <c r="C204" s="432" t="s">
        <v>153</v>
      </c>
      <c r="D204" s="320">
        <f>VLOOKUP(B204,'[114]21'!$A$4:$C$1292,3,FALSE)</f>
        <v>21</v>
      </c>
      <c r="E204" s="320">
        <f>IFERROR(VLOOKUP(B204,'[119]02'!$B:$F,5,FALSE),0)</f>
        <v>21</v>
      </c>
      <c r="F204" s="320">
        <v>10</v>
      </c>
      <c r="G204" s="123">
        <f t="shared" si="7"/>
        <v>-0.524</v>
      </c>
    </row>
    <row r="205" s="340" customFormat="1" ht="36" customHeight="1" spans="1:7">
      <c r="A205" s="294">
        <f t="shared" si="6"/>
        <v>7</v>
      </c>
      <c r="B205" s="305">
        <v>2013603</v>
      </c>
      <c r="C205" s="432" t="s">
        <v>154</v>
      </c>
      <c r="D205" s="320">
        <f>VLOOKUP(B205,'[114]21'!$A$4:$C$1292,3,FALSE)</f>
        <v>0</v>
      </c>
      <c r="E205" s="320">
        <f>IFERROR(VLOOKUP(B205,'[119]02'!$B:$F,5,FALSE),0)</f>
        <v>0</v>
      </c>
      <c r="F205" s="320">
        <v>0</v>
      </c>
      <c r="G205" s="123" t="str">
        <f t="shared" si="7"/>
        <v/>
      </c>
    </row>
    <row r="206" s="340" customFormat="1" ht="36" customHeight="1" spans="1:7">
      <c r="A206" s="294">
        <f t="shared" si="6"/>
        <v>7</v>
      </c>
      <c r="B206" s="305">
        <v>2013650</v>
      </c>
      <c r="C206" s="432" t="s">
        <v>161</v>
      </c>
      <c r="D206" s="320">
        <f>VLOOKUP(B206,'[114]21'!$A$4:$C$1292,3,FALSE)</f>
        <v>101</v>
      </c>
      <c r="E206" s="320">
        <f>IFERROR(VLOOKUP(B206,'[119]02'!$B:$F,5,FALSE),0)</f>
        <v>110</v>
      </c>
      <c r="F206" s="320">
        <v>109</v>
      </c>
      <c r="G206" s="123">
        <f t="shared" si="7"/>
        <v>-0.009</v>
      </c>
    </row>
    <row r="207" s="340" customFormat="1" ht="36" customHeight="1" spans="1:7">
      <c r="A207" s="294">
        <f t="shared" si="6"/>
        <v>7</v>
      </c>
      <c r="B207" s="305">
        <v>2013699</v>
      </c>
      <c r="C207" s="432" t="s">
        <v>261</v>
      </c>
      <c r="D207" s="320">
        <f>VLOOKUP(B207,'[114]21'!$A$4:$C$1292,3,FALSE)</f>
        <v>10</v>
      </c>
      <c r="E207" s="320">
        <f>IFERROR(VLOOKUP(B207,'[119]02'!$B:$F,5,FALSE),0)</f>
        <v>3</v>
      </c>
      <c r="F207" s="320">
        <v>28</v>
      </c>
      <c r="G207" s="123">
        <f t="shared" si="7"/>
        <v>8.333</v>
      </c>
    </row>
    <row r="208" ht="36" customHeight="1" spans="1:7">
      <c r="A208" s="294">
        <f t="shared" si="6"/>
        <v>5</v>
      </c>
      <c r="B208" s="305">
        <v>20137</v>
      </c>
      <c r="C208" s="348" t="s">
        <v>262</v>
      </c>
      <c r="D208" s="320">
        <f>SUM(D209:D214)</f>
        <v>0</v>
      </c>
      <c r="E208" s="320">
        <f>SUM(E209:E214)</f>
        <v>0</v>
      </c>
      <c r="F208" s="320">
        <v>0</v>
      </c>
      <c r="G208" s="123" t="str">
        <f t="shared" si="7"/>
        <v/>
      </c>
    </row>
    <row r="209" s="340" customFormat="1" ht="36" customHeight="1" spans="1:7">
      <c r="A209" s="294">
        <f t="shared" si="6"/>
        <v>7</v>
      </c>
      <c r="B209" s="305">
        <v>2013701</v>
      </c>
      <c r="C209" s="432" t="s">
        <v>152</v>
      </c>
      <c r="D209" s="320">
        <f>VLOOKUP(B209,'[114]21'!$A$4:$C$1292,3,FALSE)</f>
        <v>0</v>
      </c>
      <c r="E209" s="320">
        <f>IFERROR(VLOOKUP(B209,'[119]02'!$B:$F,5,FALSE),0)</f>
        <v>0</v>
      </c>
      <c r="F209" s="320">
        <v>0</v>
      </c>
      <c r="G209" s="123" t="str">
        <f t="shared" si="7"/>
        <v/>
      </c>
    </row>
    <row r="210" s="340" customFormat="1" ht="36" customHeight="1" spans="1:7">
      <c r="A210" s="294">
        <f t="shared" si="6"/>
        <v>7</v>
      </c>
      <c r="B210" s="305">
        <v>2013702</v>
      </c>
      <c r="C210" s="432" t="s">
        <v>153</v>
      </c>
      <c r="D210" s="320">
        <f>VLOOKUP(B210,'[114]21'!$A$4:$C$1292,3,FALSE)</f>
        <v>0</v>
      </c>
      <c r="E210" s="320">
        <f>IFERROR(VLOOKUP(B210,'[119]02'!$B:$F,5,FALSE),0)</f>
        <v>0</v>
      </c>
      <c r="F210" s="320">
        <v>0</v>
      </c>
      <c r="G210" s="123" t="str">
        <f t="shared" si="7"/>
        <v/>
      </c>
    </row>
    <row r="211" s="340" customFormat="1" ht="36" customHeight="1" spans="1:7">
      <c r="A211" s="294">
        <f t="shared" si="6"/>
        <v>7</v>
      </c>
      <c r="B211" s="305">
        <v>2013703</v>
      </c>
      <c r="C211" s="432" t="s">
        <v>154</v>
      </c>
      <c r="D211" s="320">
        <f>VLOOKUP(B211,'[114]21'!$A$4:$C$1292,3,FALSE)</f>
        <v>0</v>
      </c>
      <c r="E211" s="320">
        <f>IFERROR(VLOOKUP(B211,'[119]02'!$B:$F,5,FALSE),0)</f>
        <v>0</v>
      </c>
      <c r="F211" s="320">
        <v>0</v>
      </c>
      <c r="G211" s="123" t="str">
        <f t="shared" si="7"/>
        <v/>
      </c>
    </row>
    <row r="212" s="340" customFormat="1" ht="36" customHeight="1" spans="1:7">
      <c r="A212" s="294">
        <f t="shared" si="6"/>
        <v>7</v>
      </c>
      <c r="B212" s="305">
        <v>2013704</v>
      </c>
      <c r="C212" s="432" t="s">
        <v>263</v>
      </c>
      <c r="D212" s="320">
        <f>VLOOKUP(B212,'[114]21'!$A$4:$C$1292,3,FALSE)</f>
        <v>0</v>
      </c>
      <c r="E212" s="320">
        <f>IFERROR(VLOOKUP(B212,'[119]02'!$B:$F,5,FALSE),0)</f>
        <v>0</v>
      </c>
      <c r="F212" s="320">
        <v>0</v>
      </c>
      <c r="G212" s="123" t="str">
        <f t="shared" si="7"/>
        <v/>
      </c>
    </row>
    <row r="213" s="340" customFormat="1" ht="36" customHeight="1" spans="1:7">
      <c r="A213" s="294">
        <f t="shared" si="6"/>
        <v>7</v>
      </c>
      <c r="B213" s="305">
        <v>2013750</v>
      </c>
      <c r="C213" s="432" t="s">
        <v>161</v>
      </c>
      <c r="D213" s="320">
        <f>VLOOKUP(B213,'[114]21'!$A$4:$C$1292,3,FALSE)</f>
        <v>0</v>
      </c>
      <c r="E213" s="320">
        <f>IFERROR(VLOOKUP(B213,'[119]02'!$B:$F,5,FALSE),0)</f>
        <v>0</v>
      </c>
      <c r="F213" s="320">
        <v>0</v>
      </c>
      <c r="G213" s="123" t="str">
        <f t="shared" si="7"/>
        <v/>
      </c>
    </row>
    <row r="214" s="340" customFormat="1" ht="36" customHeight="1" spans="1:7">
      <c r="A214" s="294">
        <f t="shared" si="6"/>
        <v>7</v>
      </c>
      <c r="B214" s="305">
        <v>2013799</v>
      </c>
      <c r="C214" s="432" t="s">
        <v>264</v>
      </c>
      <c r="D214" s="320">
        <f>VLOOKUP(B214,'[114]21'!$A$4:$C$1292,3,FALSE)</f>
        <v>0</v>
      </c>
      <c r="E214" s="320">
        <f>IFERROR(VLOOKUP(B214,'[119]02'!$B:$F,5,FALSE),0)</f>
        <v>0</v>
      </c>
      <c r="F214" s="320">
        <v>0</v>
      </c>
      <c r="G214" s="123" t="str">
        <f t="shared" si="7"/>
        <v/>
      </c>
    </row>
    <row r="215" ht="36" customHeight="1" spans="1:7">
      <c r="A215" s="294">
        <f t="shared" si="6"/>
        <v>5</v>
      </c>
      <c r="B215" s="305">
        <v>20138</v>
      </c>
      <c r="C215" s="348" t="s">
        <v>265</v>
      </c>
      <c r="D215" s="320">
        <f>SUM(D216:D229)</f>
        <v>1106</v>
      </c>
      <c r="E215" s="320">
        <f>SUM(E216:E229)</f>
        <v>1112</v>
      </c>
      <c r="F215" s="320">
        <v>974</v>
      </c>
      <c r="G215" s="123">
        <f t="shared" si="7"/>
        <v>-0.124</v>
      </c>
    </row>
    <row r="216" s="340" customFormat="1" ht="36" customHeight="1" spans="1:7">
      <c r="A216" s="294">
        <f t="shared" si="6"/>
        <v>7</v>
      </c>
      <c r="B216" s="305">
        <v>2013801</v>
      </c>
      <c r="C216" s="432" t="s">
        <v>152</v>
      </c>
      <c r="D216" s="320">
        <f>VLOOKUP(B216,'[114]21'!$A$4:$C$1292,3,FALSE)</f>
        <v>888</v>
      </c>
      <c r="E216" s="320">
        <f>IFERROR(VLOOKUP(B216,'[119]02'!$B:$F,5,FALSE),0)</f>
        <v>912</v>
      </c>
      <c r="F216" s="320">
        <v>792</v>
      </c>
      <c r="G216" s="123">
        <f t="shared" si="7"/>
        <v>-0.132</v>
      </c>
    </row>
    <row r="217" s="340" customFormat="1" ht="36" customHeight="1" spans="1:7">
      <c r="A217" s="294">
        <f t="shared" si="6"/>
        <v>7</v>
      </c>
      <c r="B217" s="305">
        <v>2013802</v>
      </c>
      <c r="C217" s="432" t="s">
        <v>153</v>
      </c>
      <c r="D217" s="320">
        <f>VLOOKUP(B217,'[114]21'!$A$4:$C$1292,3,FALSE)</f>
        <v>0</v>
      </c>
      <c r="E217" s="320">
        <f>IFERROR(VLOOKUP(B217,'[119]02'!$B:$F,5,FALSE),0)</f>
        <v>0</v>
      </c>
      <c r="F217" s="320">
        <v>0</v>
      </c>
      <c r="G217" s="123" t="str">
        <f t="shared" si="7"/>
        <v/>
      </c>
    </row>
    <row r="218" s="340" customFormat="1" ht="36" customHeight="1" spans="1:7">
      <c r="A218" s="294">
        <f t="shared" si="6"/>
        <v>7</v>
      </c>
      <c r="B218" s="305">
        <v>2013803</v>
      </c>
      <c r="C218" s="432" t="s">
        <v>154</v>
      </c>
      <c r="D218" s="320">
        <f>VLOOKUP(B218,'[114]21'!$A$4:$C$1292,3,FALSE)</f>
        <v>0</v>
      </c>
      <c r="E218" s="320">
        <f>IFERROR(VLOOKUP(B218,'[119]02'!$B:$F,5,FALSE),0)</f>
        <v>0</v>
      </c>
      <c r="F218" s="320">
        <v>0</v>
      </c>
      <c r="G218" s="123" t="str">
        <f t="shared" si="7"/>
        <v/>
      </c>
    </row>
    <row r="219" s="340" customFormat="1" ht="36" customHeight="1" spans="1:7">
      <c r="A219" s="294">
        <f t="shared" si="6"/>
        <v>7</v>
      </c>
      <c r="B219" s="305">
        <v>2013804</v>
      </c>
      <c r="C219" s="432" t="s">
        <v>266</v>
      </c>
      <c r="D219" s="320">
        <f>VLOOKUP(B219,'[114]21'!$A$4:$C$1292,3,FALSE)</f>
        <v>20</v>
      </c>
      <c r="E219" s="320">
        <f>IFERROR(VLOOKUP(B219,'[119]02'!$B:$F,5,FALSE),0)</f>
        <v>20</v>
      </c>
      <c r="F219" s="320">
        <v>21</v>
      </c>
      <c r="G219" s="123">
        <f t="shared" si="7"/>
        <v>0.05</v>
      </c>
    </row>
    <row r="220" s="340" customFormat="1" ht="36" customHeight="1" spans="1:7">
      <c r="A220" s="294">
        <f t="shared" si="6"/>
        <v>7</v>
      </c>
      <c r="B220" s="305">
        <v>2013805</v>
      </c>
      <c r="C220" s="432" t="s">
        <v>267</v>
      </c>
      <c r="D220" s="320">
        <f>VLOOKUP(B220,'[114]21'!$A$4:$C$1292,3,FALSE)</f>
        <v>5</v>
      </c>
      <c r="E220" s="320">
        <f>IFERROR(VLOOKUP(B220,'[119]02'!$B:$F,5,FALSE),0)</f>
        <v>5</v>
      </c>
      <c r="F220" s="320">
        <v>12</v>
      </c>
      <c r="G220" s="123">
        <f t="shared" si="7"/>
        <v>1.4</v>
      </c>
    </row>
    <row r="221" s="340" customFormat="1" ht="36" customHeight="1" spans="1:7">
      <c r="A221" s="294">
        <f t="shared" si="6"/>
        <v>7</v>
      </c>
      <c r="B221" s="305">
        <v>2013808</v>
      </c>
      <c r="C221" s="432" t="s">
        <v>193</v>
      </c>
      <c r="D221" s="320">
        <f>VLOOKUP(B221,'[114]21'!$A$4:$C$1292,3,FALSE)</f>
        <v>0</v>
      </c>
      <c r="E221" s="320">
        <f>IFERROR(VLOOKUP(B221,'[119]02'!$B:$F,5,FALSE),0)</f>
        <v>0</v>
      </c>
      <c r="F221" s="320">
        <v>0</v>
      </c>
      <c r="G221" s="123" t="str">
        <f t="shared" si="7"/>
        <v/>
      </c>
    </row>
    <row r="222" s="340" customFormat="1" ht="36" customHeight="1" spans="1:7">
      <c r="A222" s="294">
        <f t="shared" si="6"/>
        <v>7</v>
      </c>
      <c r="B222" s="305">
        <v>2013810</v>
      </c>
      <c r="C222" s="432" t="s">
        <v>268</v>
      </c>
      <c r="D222" s="320">
        <f>VLOOKUP(B222,'[114]21'!$A$4:$C$1292,3,FALSE)</f>
        <v>11</v>
      </c>
      <c r="E222" s="320">
        <f>IFERROR(VLOOKUP(B222,'[119]02'!$B:$F,5,FALSE),0)</f>
        <v>-5</v>
      </c>
      <c r="F222" s="320">
        <v>3</v>
      </c>
      <c r="G222" s="123" t="str">
        <f t="shared" si="7"/>
        <v/>
      </c>
    </row>
    <row r="223" s="340" customFormat="1" ht="36" customHeight="1" spans="1:7">
      <c r="A223" s="294">
        <f t="shared" si="6"/>
        <v>7</v>
      </c>
      <c r="B223" s="305">
        <v>2013812</v>
      </c>
      <c r="C223" s="432" t="s">
        <v>269</v>
      </c>
      <c r="D223" s="320">
        <f>VLOOKUP(B223,'[114]21'!$A$4:$C$1292,3,FALSE)</f>
        <v>3</v>
      </c>
      <c r="E223" s="320">
        <f>IFERROR(VLOOKUP(B223,'[119]02'!$B:$F,5,FALSE),0)</f>
        <v>3</v>
      </c>
      <c r="F223" s="320">
        <v>1</v>
      </c>
      <c r="G223" s="123">
        <f t="shared" si="7"/>
        <v>-0.667</v>
      </c>
    </row>
    <row r="224" s="340" customFormat="1" ht="36" customHeight="1" spans="1:7">
      <c r="A224" s="294">
        <f t="shared" si="6"/>
        <v>7</v>
      </c>
      <c r="B224" s="305">
        <v>2013813</v>
      </c>
      <c r="C224" s="432" t="s">
        <v>270</v>
      </c>
      <c r="D224" s="320">
        <f>VLOOKUP(B224,'[114]21'!$A$4:$C$1292,3,FALSE)</f>
        <v>0</v>
      </c>
      <c r="E224" s="320">
        <f>IFERROR(VLOOKUP(B224,'[119]02'!$B:$F,5,FALSE),0)</f>
        <v>0</v>
      </c>
      <c r="F224" s="320">
        <v>0</v>
      </c>
      <c r="G224" s="123" t="str">
        <f t="shared" si="7"/>
        <v/>
      </c>
    </row>
    <row r="225" s="340" customFormat="1" ht="36" customHeight="1" spans="1:7">
      <c r="A225" s="294">
        <f t="shared" si="6"/>
        <v>7</v>
      </c>
      <c r="B225" s="305">
        <v>2013814</v>
      </c>
      <c r="C225" s="432" t="s">
        <v>271</v>
      </c>
      <c r="D225" s="320">
        <f>VLOOKUP(B225,'[114]21'!$A$4:$C$1292,3,FALSE)</f>
        <v>0</v>
      </c>
      <c r="E225" s="320">
        <f>IFERROR(VLOOKUP(B225,'[119]02'!$B:$F,5,FALSE),0)</f>
        <v>0</v>
      </c>
      <c r="F225" s="320">
        <v>0</v>
      </c>
      <c r="G225" s="123" t="str">
        <f t="shared" si="7"/>
        <v/>
      </c>
    </row>
    <row r="226" s="340" customFormat="1" ht="36" customHeight="1" spans="1:7">
      <c r="A226" s="294">
        <f t="shared" si="6"/>
        <v>7</v>
      </c>
      <c r="B226" s="305">
        <v>2013815</v>
      </c>
      <c r="C226" s="432" t="s">
        <v>272</v>
      </c>
      <c r="D226" s="320">
        <f>VLOOKUP(B226,'[114]21'!$A$4:$C$1292,3,FALSE)</f>
        <v>9</v>
      </c>
      <c r="E226" s="320">
        <f>IFERROR(VLOOKUP(B226,'[119]02'!$B:$F,5,FALSE),0)</f>
        <v>9</v>
      </c>
      <c r="F226" s="320">
        <v>0</v>
      </c>
      <c r="G226" s="123">
        <f t="shared" si="7"/>
        <v>-1</v>
      </c>
    </row>
    <row r="227" s="340" customFormat="1" ht="36" customHeight="1" spans="1:7">
      <c r="A227" s="294">
        <f t="shared" si="6"/>
        <v>7</v>
      </c>
      <c r="B227" s="305">
        <v>2013816</v>
      </c>
      <c r="C227" s="432" t="s">
        <v>273</v>
      </c>
      <c r="D227" s="320">
        <f>VLOOKUP(B227,'[114]21'!$A$4:$C$1292,3,FALSE)</f>
        <v>29</v>
      </c>
      <c r="E227" s="320">
        <f>IFERROR(VLOOKUP(B227,'[119]02'!$B:$F,5,FALSE),0)</f>
        <v>27</v>
      </c>
      <c r="F227" s="320">
        <v>13</v>
      </c>
      <c r="G227" s="123">
        <f t="shared" si="7"/>
        <v>-0.519</v>
      </c>
    </row>
    <row r="228" s="340" customFormat="1" ht="36" customHeight="1" spans="1:7">
      <c r="A228" s="294">
        <f t="shared" si="6"/>
        <v>7</v>
      </c>
      <c r="B228" s="305">
        <v>2013850</v>
      </c>
      <c r="C228" s="432" t="s">
        <v>161</v>
      </c>
      <c r="D228" s="320">
        <f>VLOOKUP(B228,'[114]21'!$A$4:$C$1292,3,FALSE)</f>
        <v>136</v>
      </c>
      <c r="E228" s="320">
        <f>IFERROR(VLOOKUP(B228,'[119]02'!$B:$F,5,FALSE),0)</f>
        <v>136</v>
      </c>
      <c r="F228" s="320">
        <v>127</v>
      </c>
      <c r="G228" s="123">
        <f t="shared" si="7"/>
        <v>-0.066</v>
      </c>
    </row>
    <row r="229" s="340" customFormat="1" ht="36" customHeight="1" spans="1:7">
      <c r="A229" s="294">
        <f t="shared" si="6"/>
        <v>7</v>
      </c>
      <c r="B229" s="305">
        <v>2013899</v>
      </c>
      <c r="C229" s="432" t="s">
        <v>274</v>
      </c>
      <c r="D229" s="320">
        <f>VLOOKUP(B229,'[114]21'!$A$4:$C$1292,3,FALSE)</f>
        <v>5</v>
      </c>
      <c r="E229" s="320">
        <f>IFERROR(VLOOKUP(B229,'[119]02'!$B:$F,5,FALSE),0)</f>
        <v>5</v>
      </c>
      <c r="F229" s="320">
        <v>5</v>
      </c>
      <c r="G229" s="123">
        <f t="shared" si="7"/>
        <v>0</v>
      </c>
    </row>
    <row r="230" ht="36" customHeight="1" spans="1:7">
      <c r="A230" s="294">
        <f t="shared" si="6"/>
        <v>5</v>
      </c>
      <c r="B230" s="305">
        <v>20199</v>
      </c>
      <c r="C230" s="348" t="s">
        <v>275</v>
      </c>
      <c r="D230" s="320">
        <f>SUM(D231:D232)</f>
        <v>6548</v>
      </c>
      <c r="E230" s="320">
        <f>SUM(E231:E232)</f>
        <v>14736</v>
      </c>
      <c r="F230" s="320">
        <v>4921</v>
      </c>
      <c r="G230" s="123">
        <f t="shared" si="7"/>
        <v>-0.666</v>
      </c>
    </row>
    <row r="231" s="340" customFormat="1" ht="36" customHeight="1" spans="1:7">
      <c r="A231" s="294">
        <f t="shared" si="6"/>
        <v>7</v>
      </c>
      <c r="B231" s="305">
        <v>2019901</v>
      </c>
      <c r="C231" s="432" t="s">
        <v>276</v>
      </c>
      <c r="D231" s="320">
        <f>VLOOKUP(B231,'[114]21'!$A$4:$C$1292,3,FALSE)</f>
        <v>0</v>
      </c>
      <c r="E231" s="320">
        <f>IFERROR(VLOOKUP(B231,'[119]02'!$B:$F,5,FALSE),0)</f>
        <v>0</v>
      </c>
      <c r="F231" s="320">
        <v>0</v>
      </c>
      <c r="G231" s="123" t="str">
        <f t="shared" si="7"/>
        <v/>
      </c>
    </row>
    <row r="232" s="340" customFormat="1" ht="36" customHeight="1" spans="1:7">
      <c r="A232" s="294">
        <f t="shared" si="6"/>
        <v>7</v>
      </c>
      <c r="B232" s="305">
        <v>2019999</v>
      </c>
      <c r="C232" s="432" t="s">
        <v>275</v>
      </c>
      <c r="D232" s="320">
        <f>VLOOKUP(B232,'[114]21'!$A$4:$C$1292,3,FALSE)</f>
        <v>6548</v>
      </c>
      <c r="E232" s="320">
        <f>IFERROR(VLOOKUP(B232,'[119]02'!$B:$F,5,FALSE),0)</f>
        <v>14736</v>
      </c>
      <c r="F232" s="320">
        <v>4921</v>
      </c>
      <c r="G232" s="123">
        <f t="shared" si="7"/>
        <v>-0.666</v>
      </c>
    </row>
    <row r="233" ht="36" customHeight="1" spans="1:7">
      <c r="A233" s="294">
        <f t="shared" si="6"/>
        <v>3</v>
      </c>
      <c r="B233" s="308">
        <v>202</v>
      </c>
      <c r="C233" s="302" t="s">
        <v>108</v>
      </c>
      <c r="D233" s="303">
        <f>SUM(D234:D235)</f>
        <v>0</v>
      </c>
      <c r="E233" s="303">
        <f>SUM(E234:E235)</f>
        <v>0</v>
      </c>
      <c r="F233" s="303">
        <v>0</v>
      </c>
      <c r="G233" s="119" t="str">
        <f t="shared" si="7"/>
        <v/>
      </c>
    </row>
    <row r="234" s="340" customFormat="1" ht="36" customHeight="1" spans="1:7">
      <c r="A234" s="294">
        <f t="shared" si="6"/>
        <v>5</v>
      </c>
      <c r="B234" s="305">
        <v>20205</v>
      </c>
      <c r="C234" s="348" t="s">
        <v>277</v>
      </c>
      <c r="D234" s="320">
        <f>40-40</f>
        <v>0</v>
      </c>
      <c r="E234" s="320">
        <f>40-40</f>
        <v>0</v>
      </c>
      <c r="F234" s="320">
        <v>0</v>
      </c>
      <c r="G234" s="123" t="str">
        <f t="shared" si="7"/>
        <v/>
      </c>
    </row>
    <row r="235" s="340" customFormat="1" ht="36" customHeight="1" spans="1:7">
      <c r="A235" s="294">
        <f t="shared" si="6"/>
        <v>5</v>
      </c>
      <c r="B235" s="305">
        <v>20299</v>
      </c>
      <c r="C235" s="348" t="s">
        <v>278</v>
      </c>
      <c r="D235" s="303"/>
      <c r="E235" s="303"/>
      <c r="F235" s="303"/>
      <c r="G235" s="123" t="str">
        <f t="shared" si="7"/>
        <v/>
      </c>
    </row>
    <row r="236" ht="36" customHeight="1" spans="1:7">
      <c r="A236" s="294">
        <f t="shared" si="6"/>
        <v>3</v>
      </c>
      <c r="B236" s="308">
        <v>203</v>
      </c>
      <c r="C236" s="302" t="s">
        <v>109</v>
      </c>
      <c r="D236" s="303">
        <f>SUM(D237,D241,D243,D245,D255)</f>
        <v>142</v>
      </c>
      <c r="E236" s="303">
        <f>SUM(E237,E241,E243,E245,E255)</f>
        <v>200</v>
      </c>
      <c r="F236" s="303">
        <v>196</v>
      </c>
      <c r="G236" s="119">
        <f t="shared" si="7"/>
        <v>-0.02</v>
      </c>
    </row>
    <row r="237" ht="36" customHeight="1" spans="1:7">
      <c r="A237" s="294">
        <f t="shared" si="6"/>
        <v>5</v>
      </c>
      <c r="B237" s="318">
        <v>20301</v>
      </c>
      <c r="C237" s="364" t="s">
        <v>1701</v>
      </c>
      <c r="D237" s="320">
        <f>SUM(D238:D240)</f>
        <v>0</v>
      </c>
      <c r="E237" s="320">
        <f>SUM(E238:E240)</f>
        <v>0</v>
      </c>
      <c r="F237" s="320">
        <v>0</v>
      </c>
      <c r="G237" s="123" t="str">
        <f t="shared" si="7"/>
        <v/>
      </c>
    </row>
    <row r="238" s="340" customFormat="1" ht="36" customHeight="1" spans="1:7">
      <c r="A238" s="294">
        <f t="shared" si="6"/>
        <v>7</v>
      </c>
      <c r="B238" s="318">
        <v>2030101</v>
      </c>
      <c r="C238" s="432" t="s">
        <v>280</v>
      </c>
      <c r="D238" s="320">
        <f>VLOOKUP(B238,'[114]21'!$A$4:$C$1292,3,FALSE)</f>
        <v>0</v>
      </c>
      <c r="E238" s="320">
        <f>IFERROR(VLOOKUP(B238,'[119]02'!$B:$F,5,FALSE),0)</f>
        <v>0</v>
      </c>
      <c r="F238" s="320">
        <v>0</v>
      </c>
      <c r="G238" s="123" t="str">
        <f t="shared" si="7"/>
        <v/>
      </c>
    </row>
    <row r="239" s="340" customFormat="1" ht="36" customHeight="1" spans="1:7">
      <c r="A239" s="294">
        <f t="shared" si="6"/>
        <v>7</v>
      </c>
      <c r="B239" s="318">
        <v>2030102</v>
      </c>
      <c r="C239" s="438" t="s">
        <v>281</v>
      </c>
      <c r="D239" s="320">
        <f>VLOOKUP(B239,'[114]21'!$A$4:$C$1292,3,FALSE)</f>
        <v>0</v>
      </c>
      <c r="E239" s="320">
        <f>IFERROR(VLOOKUP(B239,'[119]02'!$B:$F,5,FALSE),0)</f>
        <v>0</v>
      </c>
      <c r="F239" s="320">
        <v>0</v>
      </c>
      <c r="G239" s="123" t="str">
        <f t="shared" si="7"/>
        <v/>
      </c>
    </row>
    <row r="240" s="340" customFormat="1" ht="36" customHeight="1" spans="1:7">
      <c r="A240" s="294">
        <f t="shared" si="6"/>
        <v>7</v>
      </c>
      <c r="B240" s="318">
        <v>2030199</v>
      </c>
      <c r="C240" s="438" t="s">
        <v>282</v>
      </c>
      <c r="D240" s="320">
        <f>VLOOKUP(B240,'[114]21'!$A$4:$C$1292,3,FALSE)</f>
        <v>0</v>
      </c>
      <c r="E240" s="320">
        <f>IFERROR(VLOOKUP(B240,'[119]02'!$B:$F,5,FALSE),0)</f>
        <v>0</v>
      </c>
      <c r="F240" s="320">
        <v>0</v>
      </c>
      <c r="G240" s="123" t="str">
        <f t="shared" si="7"/>
        <v/>
      </c>
    </row>
    <row r="241" s="340" customFormat="1" ht="36" customHeight="1" spans="1:7">
      <c r="A241" s="294">
        <f t="shared" si="6"/>
        <v>5</v>
      </c>
      <c r="B241" s="318">
        <v>20304</v>
      </c>
      <c r="C241" s="348" t="s">
        <v>283</v>
      </c>
      <c r="D241" s="303">
        <f>D242</f>
        <v>0</v>
      </c>
      <c r="E241" s="303">
        <f>E242</f>
        <v>0</v>
      </c>
      <c r="F241" s="303">
        <v>0</v>
      </c>
      <c r="G241" s="123" t="str">
        <f t="shared" si="7"/>
        <v/>
      </c>
    </row>
    <row r="242" s="340" customFormat="1" ht="36" customHeight="1" spans="1:7">
      <c r="A242" s="294">
        <f t="shared" si="6"/>
        <v>7</v>
      </c>
      <c r="B242" s="318">
        <v>2030401</v>
      </c>
      <c r="C242" s="432" t="s">
        <v>283</v>
      </c>
      <c r="D242" s="320">
        <f>VLOOKUP(B242,'[114]21'!$A$4:$C$1292,3,FALSE)</f>
        <v>0</v>
      </c>
      <c r="E242" s="320">
        <f>IFERROR(VLOOKUP(B242,'[119]02'!$B:$F,5,FALSE),0)</f>
        <v>0</v>
      </c>
      <c r="F242" s="320">
        <v>0</v>
      </c>
      <c r="G242" s="123" t="str">
        <f t="shared" si="7"/>
        <v/>
      </c>
    </row>
    <row r="243" s="340" customFormat="1" ht="36" customHeight="1" spans="1:7">
      <c r="A243" s="294">
        <f t="shared" si="6"/>
        <v>5</v>
      </c>
      <c r="B243" s="318">
        <v>20305</v>
      </c>
      <c r="C243" s="348" t="s">
        <v>284</v>
      </c>
      <c r="D243" s="303">
        <f>D244</f>
        <v>0</v>
      </c>
      <c r="E243" s="303">
        <f>E244</f>
        <v>0</v>
      </c>
      <c r="F243" s="303">
        <v>0</v>
      </c>
      <c r="G243" s="123" t="str">
        <f t="shared" si="7"/>
        <v/>
      </c>
    </row>
    <row r="244" s="340" customFormat="1" ht="36" customHeight="1" spans="1:7">
      <c r="A244" s="294">
        <f t="shared" si="6"/>
        <v>7</v>
      </c>
      <c r="B244" s="318">
        <v>2030501</v>
      </c>
      <c r="C244" s="432" t="s">
        <v>284</v>
      </c>
      <c r="D244" s="320">
        <f>VLOOKUP(B244,'[114]21'!$A$4:$C$1292,3,FALSE)</f>
        <v>0</v>
      </c>
      <c r="E244" s="320">
        <f>IFERROR(VLOOKUP(B244,'[119]02'!$B:$F,5,FALSE),0)</f>
        <v>0</v>
      </c>
      <c r="F244" s="320">
        <v>0</v>
      </c>
      <c r="G244" s="123" t="str">
        <f t="shared" si="7"/>
        <v/>
      </c>
    </row>
    <row r="245" ht="36" customHeight="1" spans="1:7">
      <c r="A245" s="294">
        <f t="shared" si="6"/>
        <v>5</v>
      </c>
      <c r="B245" s="305">
        <v>20306</v>
      </c>
      <c r="C245" s="348" t="s">
        <v>285</v>
      </c>
      <c r="D245" s="320">
        <f>SUM(D246:D254)</f>
        <v>142</v>
      </c>
      <c r="E245" s="320">
        <f>SUM(E246:E254)</f>
        <v>200</v>
      </c>
      <c r="F245" s="320">
        <v>196</v>
      </c>
      <c r="G245" s="123">
        <f t="shared" si="7"/>
        <v>-0.02</v>
      </c>
    </row>
    <row r="246" s="340" customFormat="1" ht="36" customHeight="1" spans="1:7">
      <c r="A246" s="294">
        <f t="shared" si="6"/>
        <v>7</v>
      </c>
      <c r="B246" s="305">
        <v>2030601</v>
      </c>
      <c r="C246" s="432" t="s">
        <v>286</v>
      </c>
      <c r="D246" s="320">
        <f>VLOOKUP(B246,'[114]21'!$A$4:$C$1292,3,FALSE)</f>
        <v>73</v>
      </c>
      <c r="E246" s="320">
        <f>IFERROR(VLOOKUP(B246,'[119]02'!$B:$F,5,FALSE),0)</f>
        <v>84</v>
      </c>
      <c r="F246" s="320">
        <v>88</v>
      </c>
      <c r="G246" s="123">
        <f t="shared" si="7"/>
        <v>0.048</v>
      </c>
    </row>
    <row r="247" s="340" customFormat="1" ht="36" customHeight="1" spans="1:7">
      <c r="A247" s="294">
        <f t="shared" si="6"/>
        <v>7</v>
      </c>
      <c r="B247" s="305">
        <v>2030602</v>
      </c>
      <c r="C247" s="432" t="s">
        <v>287</v>
      </c>
      <c r="D247" s="320">
        <f>VLOOKUP(B247,'[114]21'!$A$4:$C$1292,3,FALSE)</f>
        <v>0</v>
      </c>
      <c r="E247" s="320">
        <f>IFERROR(VLOOKUP(B247,'[119]02'!$B:$F,5,FALSE),0)</f>
        <v>0</v>
      </c>
      <c r="F247" s="320">
        <v>0</v>
      </c>
      <c r="G247" s="123" t="str">
        <f t="shared" si="7"/>
        <v/>
      </c>
    </row>
    <row r="248" s="340" customFormat="1" ht="36" customHeight="1" spans="1:7">
      <c r="A248" s="294">
        <f t="shared" si="6"/>
        <v>7</v>
      </c>
      <c r="B248" s="305">
        <v>2030603</v>
      </c>
      <c r="C248" s="432" t="s">
        <v>288</v>
      </c>
      <c r="D248" s="320">
        <f>VLOOKUP(B248,'[114]21'!$A$4:$C$1292,3,FALSE)</f>
        <v>0</v>
      </c>
      <c r="E248" s="320">
        <f>IFERROR(VLOOKUP(B248,'[119]02'!$B:$F,5,FALSE),0)</f>
        <v>0</v>
      </c>
      <c r="F248" s="320">
        <v>0</v>
      </c>
      <c r="G248" s="123" t="str">
        <f t="shared" si="7"/>
        <v/>
      </c>
    </row>
    <row r="249" s="340" customFormat="1" ht="36" customHeight="1" spans="1:7">
      <c r="A249" s="294">
        <f t="shared" si="6"/>
        <v>7</v>
      </c>
      <c r="B249" s="305">
        <v>2030604</v>
      </c>
      <c r="C249" s="432" t="s">
        <v>289</v>
      </c>
      <c r="D249" s="320">
        <f>VLOOKUP(B249,'[114]21'!$A$4:$C$1292,3,FALSE)</f>
        <v>0</v>
      </c>
      <c r="E249" s="320">
        <f>IFERROR(VLOOKUP(B249,'[119]02'!$B:$F,5,FALSE),0)</f>
        <v>0</v>
      </c>
      <c r="F249" s="320">
        <v>0</v>
      </c>
      <c r="G249" s="123" t="str">
        <f t="shared" si="7"/>
        <v/>
      </c>
    </row>
    <row r="250" s="340" customFormat="1" ht="36" customHeight="1" spans="1:7">
      <c r="A250" s="294">
        <f t="shared" si="6"/>
        <v>7</v>
      </c>
      <c r="B250" s="305">
        <v>2030605</v>
      </c>
      <c r="C250" s="432" t="s">
        <v>290</v>
      </c>
      <c r="D250" s="320">
        <f>VLOOKUP(B250,'[114]21'!$A$4:$C$1292,3,FALSE)</f>
        <v>0</v>
      </c>
      <c r="E250" s="320">
        <f>IFERROR(VLOOKUP(B250,'[119]02'!$B:$F,5,FALSE),0)</f>
        <v>0</v>
      </c>
      <c r="F250" s="320">
        <v>0</v>
      </c>
      <c r="G250" s="123" t="str">
        <f t="shared" si="7"/>
        <v/>
      </c>
    </row>
    <row r="251" s="340" customFormat="1" ht="36" customHeight="1" spans="1:7">
      <c r="A251" s="294">
        <f t="shared" si="6"/>
        <v>7</v>
      </c>
      <c r="B251" s="305">
        <v>2030606</v>
      </c>
      <c r="C251" s="432" t="s">
        <v>291</v>
      </c>
      <c r="D251" s="320">
        <f>VLOOKUP(B251,'[114]21'!$A$4:$C$1292,3,FALSE)</f>
        <v>0</v>
      </c>
      <c r="E251" s="320">
        <f>IFERROR(VLOOKUP(B251,'[119]02'!$B:$F,5,FALSE),0)</f>
        <v>0</v>
      </c>
      <c r="F251" s="320">
        <v>0</v>
      </c>
      <c r="G251" s="123" t="str">
        <f t="shared" si="7"/>
        <v/>
      </c>
    </row>
    <row r="252" s="340" customFormat="1" ht="36" customHeight="1" spans="1:7">
      <c r="A252" s="294">
        <f t="shared" si="6"/>
        <v>7</v>
      </c>
      <c r="B252" s="305">
        <v>2030607</v>
      </c>
      <c r="C252" s="432" t="s">
        <v>292</v>
      </c>
      <c r="D252" s="320">
        <f>VLOOKUP(B252,'[114]21'!$A$4:$C$1292,3,FALSE)</f>
        <v>47</v>
      </c>
      <c r="E252" s="320">
        <f>IFERROR(VLOOKUP(B252,'[119]02'!$B:$F,5,FALSE),0)</f>
        <v>94</v>
      </c>
      <c r="F252" s="320">
        <v>106</v>
      </c>
      <c r="G252" s="123">
        <f t="shared" si="7"/>
        <v>0.128</v>
      </c>
    </row>
    <row r="253" s="340" customFormat="1" ht="36" customHeight="1" spans="1:7">
      <c r="A253" s="294">
        <f t="shared" si="6"/>
        <v>7</v>
      </c>
      <c r="B253" s="305">
        <v>2030608</v>
      </c>
      <c r="C253" s="432" t="s">
        <v>293</v>
      </c>
      <c r="D253" s="320">
        <f>VLOOKUP(B253,'[114]21'!$A$4:$C$1292,3,FALSE)</f>
        <v>0</v>
      </c>
      <c r="E253" s="320">
        <f>IFERROR(VLOOKUP(B253,'[119]02'!$B:$F,5,FALSE),0)</f>
        <v>0</v>
      </c>
      <c r="F253" s="320">
        <v>0</v>
      </c>
      <c r="G253" s="123" t="str">
        <f t="shared" si="7"/>
        <v/>
      </c>
    </row>
    <row r="254" s="340" customFormat="1" ht="36" customHeight="1" spans="1:7">
      <c r="A254" s="294">
        <f t="shared" si="6"/>
        <v>7</v>
      </c>
      <c r="B254" s="305">
        <v>2030699</v>
      </c>
      <c r="C254" s="432" t="s">
        <v>294</v>
      </c>
      <c r="D254" s="320">
        <f>VLOOKUP(B254,'[114]21'!$A$4:$C$1292,3,FALSE)</f>
        <v>22</v>
      </c>
      <c r="E254" s="320">
        <f>IFERROR(VLOOKUP(B254,'[119]02'!$B:$F,5,FALSE),0)</f>
        <v>22</v>
      </c>
      <c r="F254" s="320">
        <v>2</v>
      </c>
      <c r="G254" s="123">
        <f t="shared" si="7"/>
        <v>-0.909</v>
      </c>
    </row>
    <row r="255" ht="36" customHeight="1" spans="1:7">
      <c r="A255" s="294">
        <f t="shared" si="6"/>
        <v>5</v>
      </c>
      <c r="B255" s="305">
        <v>20399</v>
      </c>
      <c r="C255" s="348" t="s">
        <v>295</v>
      </c>
      <c r="D255" s="320">
        <f>D256</f>
        <v>0</v>
      </c>
      <c r="E255" s="320">
        <f>E256</f>
        <v>0</v>
      </c>
      <c r="F255" s="320">
        <v>0</v>
      </c>
      <c r="G255" s="123" t="str">
        <f t="shared" si="7"/>
        <v/>
      </c>
    </row>
    <row r="256" s="340" customFormat="1" ht="36" customHeight="1" spans="1:7">
      <c r="A256" s="294">
        <f t="shared" si="6"/>
        <v>7</v>
      </c>
      <c r="B256" s="502">
        <v>2039999</v>
      </c>
      <c r="C256" s="432" t="s">
        <v>295</v>
      </c>
      <c r="D256" s="320">
        <f>VLOOKUP(B256,'[114]21'!$A$4:$C$1292,3,FALSE)</f>
        <v>0</v>
      </c>
      <c r="E256" s="320">
        <f>IFERROR(VLOOKUP(B256,'[119]02'!$B:$F,5,FALSE),0)</f>
        <v>0</v>
      </c>
      <c r="F256" s="320">
        <v>0</v>
      </c>
      <c r="G256" s="123" t="str">
        <f t="shared" si="7"/>
        <v/>
      </c>
    </row>
    <row r="257" ht="36" customHeight="1" spans="1:7">
      <c r="A257" s="294">
        <f t="shared" si="6"/>
        <v>3</v>
      </c>
      <c r="B257" s="308">
        <v>204</v>
      </c>
      <c r="C257" s="302" t="s">
        <v>110</v>
      </c>
      <c r="D257" s="303">
        <f>SUM(D258,D261,D272,D279,D287,D296,D310,D320,D330,D338,D344)</f>
        <v>8992</v>
      </c>
      <c r="E257" s="303">
        <f>SUM(E258,E261,E272,E279,E287,E296,E310,E320,E330,E338,E344)</f>
        <v>9677</v>
      </c>
      <c r="F257" s="303">
        <v>9091</v>
      </c>
      <c r="G257" s="119">
        <f t="shared" si="7"/>
        <v>-0.061</v>
      </c>
    </row>
    <row r="258" ht="36" customHeight="1" spans="1:7">
      <c r="A258" s="294">
        <f t="shared" si="6"/>
        <v>5</v>
      </c>
      <c r="B258" s="305">
        <v>20401</v>
      </c>
      <c r="C258" s="348" t="s">
        <v>296</v>
      </c>
      <c r="D258" s="320">
        <f>SUM(D259:D260)</f>
        <v>22</v>
      </c>
      <c r="E258" s="320">
        <f>SUM(E259:E260)</f>
        <v>7</v>
      </c>
      <c r="F258" s="320">
        <v>15</v>
      </c>
      <c r="G258" s="123">
        <f t="shared" si="7"/>
        <v>1.143</v>
      </c>
    </row>
    <row r="259" s="340" customFormat="1" ht="36" customHeight="1" spans="1:7">
      <c r="A259" s="294">
        <f t="shared" si="6"/>
        <v>7</v>
      </c>
      <c r="B259" s="305">
        <v>2040101</v>
      </c>
      <c r="C259" s="432" t="s">
        <v>296</v>
      </c>
      <c r="D259" s="320">
        <f>VLOOKUP(B259,'[114]21'!$A$4:$C$1292,3,FALSE)</f>
        <v>0</v>
      </c>
      <c r="E259" s="320">
        <f>IFERROR(VLOOKUP(B259,'[119]02'!$B:$F,5,FALSE),0)</f>
        <v>0</v>
      </c>
      <c r="F259" s="320">
        <v>0</v>
      </c>
      <c r="G259" s="123" t="str">
        <f t="shared" si="7"/>
        <v/>
      </c>
    </row>
    <row r="260" s="340" customFormat="1" ht="36" customHeight="1" spans="1:7">
      <c r="A260" s="294">
        <f t="shared" si="6"/>
        <v>7</v>
      </c>
      <c r="B260" s="305">
        <v>2040199</v>
      </c>
      <c r="C260" s="432" t="s">
        <v>297</v>
      </c>
      <c r="D260" s="320">
        <f>VLOOKUP(B260,'[114]21'!$A$4:$C$1292,3,FALSE)</f>
        <v>22</v>
      </c>
      <c r="E260" s="320">
        <f>IFERROR(VLOOKUP(B260,'[119]02'!$B:$F,5,FALSE),0)</f>
        <v>7</v>
      </c>
      <c r="F260" s="320">
        <v>15</v>
      </c>
      <c r="G260" s="123">
        <f t="shared" si="7"/>
        <v>1.143</v>
      </c>
    </row>
    <row r="261" ht="36" customHeight="1" spans="1:7">
      <c r="A261" s="294">
        <f t="shared" ref="A261:A324" si="8">LEN(B261)</f>
        <v>5</v>
      </c>
      <c r="B261" s="305">
        <v>20402</v>
      </c>
      <c r="C261" s="348" t="s">
        <v>298</v>
      </c>
      <c r="D261" s="320">
        <f>SUM(D262:D271)</f>
        <v>7756</v>
      </c>
      <c r="E261" s="320">
        <f>SUM(E262:E271)</f>
        <v>8396</v>
      </c>
      <c r="F261" s="320">
        <v>8072</v>
      </c>
      <c r="G261" s="123">
        <f t="shared" ref="G261:G324" si="9">IF(E261&gt;0,(F261-E261)/E261,"")</f>
        <v>-0.039</v>
      </c>
    </row>
    <row r="262" s="340" customFormat="1" ht="36" customHeight="1" spans="1:7">
      <c r="A262" s="294">
        <f t="shared" si="8"/>
        <v>7</v>
      </c>
      <c r="B262" s="305">
        <v>2040201</v>
      </c>
      <c r="C262" s="432" t="s">
        <v>152</v>
      </c>
      <c r="D262" s="320">
        <f>VLOOKUP(B262,'[114]21'!$A$4:$C$1292,3,FALSE)</f>
        <v>6541</v>
      </c>
      <c r="E262" s="320">
        <f>IFERROR(VLOOKUP(B262,'[119]02'!$B:$F,5,FALSE),0)</f>
        <v>6657</v>
      </c>
      <c r="F262" s="320">
        <v>6314</v>
      </c>
      <c r="G262" s="123">
        <f t="shared" si="9"/>
        <v>-0.052</v>
      </c>
    </row>
    <row r="263" s="340" customFormat="1" ht="36" customHeight="1" spans="1:7">
      <c r="A263" s="294">
        <f t="shared" si="8"/>
        <v>7</v>
      </c>
      <c r="B263" s="305">
        <v>2040202</v>
      </c>
      <c r="C263" s="432" t="s">
        <v>153</v>
      </c>
      <c r="D263" s="320">
        <f>VLOOKUP(B263,'[114]21'!$A$4:$C$1292,3,FALSE)</f>
        <v>846</v>
      </c>
      <c r="E263" s="320">
        <f>IFERROR(VLOOKUP(B263,'[119]02'!$B:$F,5,FALSE),0)</f>
        <v>784</v>
      </c>
      <c r="F263" s="320">
        <v>844</v>
      </c>
      <c r="G263" s="123">
        <f t="shared" si="9"/>
        <v>0.077</v>
      </c>
    </row>
    <row r="264" s="340" customFormat="1" ht="36" customHeight="1" spans="1:7">
      <c r="A264" s="294">
        <f t="shared" si="8"/>
        <v>7</v>
      </c>
      <c r="B264" s="305">
        <v>2040203</v>
      </c>
      <c r="C264" s="432" t="s">
        <v>154</v>
      </c>
      <c r="D264" s="320">
        <f>VLOOKUP(B264,'[114]21'!$A$4:$C$1292,3,FALSE)</f>
        <v>0</v>
      </c>
      <c r="E264" s="320">
        <f>IFERROR(VLOOKUP(B264,'[119]02'!$B:$F,5,FALSE),0)</f>
        <v>0</v>
      </c>
      <c r="F264" s="320">
        <v>0</v>
      </c>
      <c r="G264" s="123" t="str">
        <f t="shared" si="9"/>
        <v/>
      </c>
    </row>
    <row r="265" s="340" customFormat="1" ht="36" customHeight="1" spans="1:7">
      <c r="A265" s="294">
        <f t="shared" si="8"/>
        <v>7</v>
      </c>
      <c r="B265" s="305">
        <v>2040219</v>
      </c>
      <c r="C265" s="432" t="s">
        <v>193</v>
      </c>
      <c r="D265" s="320">
        <f>VLOOKUP(B265,'[114]21'!$A$4:$C$1292,3,FALSE)</f>
        <v>0</v>
      </c>
      <c r="E265" s="320">
        <f>IFERROR(VLOOKUP(B265,'[119]02'!$B:$F,5,FALSE),0)</f>
        <v>0</v>
      </c>
      <c r="F265" s="320">
        <v>0</v>
      </c>
      <c r="G265" s="123" t="str">
        <f t="shared" si="9"/>
        <v/>
      </c>
    </row>
    <row r="266" s="340" customFormat="1" ht="36" customHeight="1" spans="1:7">
      <c r="A266" s="294">
        <f t="shared" si="8"/>
        <v>7</v>
      </c>
      <c r="B266" s="305">
        <v>2040220</v>
      </c>
      <c r="C266" s="432" t="s">
        <v>299</v>
      </c>
      <c r="D266" s="320">
        <f>VLOOKUP(B266,'[114]21'!$A$4:$C$1292,3,FALSE)</f>
        <v>128</v>
      </c>
      <c r="E266" s="320">
        <f>IFERROR(VLOOKUP(B266,'[119]02'!$B:$F,5,FALSE),0)</f>
        <v>123</v>
      </c>
      <c r="F266" s="320">
        <v>100</v>
      </c>
      <c r="G266" s="123">
        <f t="shared" si="9"/>
        <v>-0.187</v>
      </c>
    </row>
    <row r="267" s="340" customFormat="1" ht="36" customHeight="1" spans="1:7">
      <c r="A267" s="294">
        <f t="shared" si="8"/>
        <v>7</v>
      </c>
      <c r="B267" s="305">
        <v>2040221</v>
      </c>
      <c r="C267" s="432" t="s">
        <v>300</v>
      </c>
      <c r="D267" s="320">
        <f>VLOOKUP(B267,'[114]21'!$A$4:$C$1292,3,FALSE)</f>
        <v>0</v>
      </c>
      <c r="E267" s="320">
        <f>IFERROR(VLOOKUP(B267,'[119]02'!$B:$F,5,FALSE),0)</f>
        <v>0</v>
      </c>
      <c r="F267" s="320">
        <v>0</v>
      </c>
      <c r="G267" s="123" t="str">
        <f t="shared" si="9"/>
        <v/>
      </c>
    </row>
    <row r="268" s="340" customFormat="1" ht="36" customHeight="1" spans="1:7">
      <c r="A268" s="294">
        <f t="shared" si="8"/>
        <v>7</v>
      </c>
      <c r="B268" s="305">
        <v>2040222</v>
      </c>
      <c r="C268" s="432" t="s">
        <v>301</v>
      </c>
      <c r="D268" s="320">
        <f>VLOOKUP(B268,'[114]21'!$A$4:$C$1292,3,FALSE)</f>
        <v>0</v>
      </c>
      <c r="E268" s="320">
        <f>IFERROR(VLOOKUP(B268,'[119]02'!$B:$F,5,FALSE),0)</f>
        <v>0</v>
      </c>
      <c r="F268" s="320">
        <v>0</v>
      </c>
      <c r="G268" s="123" t="str">
        <f t="shared" si="9"/>
        <v/>
      </c>
    </row>
    <row r="269" s="340" customFormat="1" ht="36" customHeight="1" spans="1:7">
      <c r="A269" s="294">
        <f t="shared" si="8"/>
        <v>7</v>
      </c>
      <c r="B269" s="305">
        <v>2040223</v>
      </c>
      <c r="C269" s="432" t="s">
        <v>302</v>
      </c>
      <c r="D269" s="320">
        <f>VLOOKUP(B269,'[114]21'!$A$4:$C$1292,3,FALSE)</f>
        <v>0</v>
      </c>
      <c r="E269" s="320">
        <f>IFERROR(VLOOKUP(B269,'[119]02'!$B:$F,5,FALSE),0)</f>
        <v>0</v>
      </c>
      <c r="F269" s="320">
        <v>0</v>
      </c>
      <c r="G269" s="123" t="str">
        <f t="shared" si="9"/>
        <v/>
      </c>
    </row>
    <row r="270" s="340" customFormat="1" ht="36" customHeight="1" spans="1:7">
      <c r="A270" s="294">
        <f t="shared" si="8"/>
        <v>7</v>
      </c>
      <c r="B270" s="305">
        <v>2040250</v>
      </c>
      <c r="C270" s="432" t="s">
        <v>161</v>
      </c>
      <c r="D270" s="320">
        <f>VLOOKUP(B270,'[114]21'!$A$4:$C$1292,3,FALSE)</f>
        <v>0</v>
      </c>
      <c r="E270" s="320">
        <f>IFERROR(VLOOKUP(B270,'[119]02'!$B:$F,5,FALSE),0)</f>
        <v>0</v>
      </c>
      <c r="F270" s="320">
        <v>0</v>
      </c>
      <c r="G270" s="123" t="str">
        <f t="shared" si="9"/>
        <v/>
      </c>
    </row>
    <row r="271" s="340" customFormat="1" ht="36" customHeight="1" spans="1:7">
      <c r="A271" s="294">
        <f t="shared" si="8"/>
        <v>7</v>
      </c>
      <c r="B271" s="305">
        <v>2040299</v>
      </c>
      <c r="C271" s="432" t="s">
        <v>303</v>
      </c>
      <c r="D271" s="320">
        <f>VLOOKUP(B271,'[114]21'!$A$4:$C$1292,3,FALSE)</f>
        <v>241</v>
      </c>
      <c r="E271" s="320">
        <f>IFERROR(VLOOKUP(B271,'[119]02'!$B:$F,5,FALSE),0)</f>
        <v>832</v>
      </c>
      <c r="F271" s="320">
        <v>814</v>
      </c>
      <c r="G271" s="123">
        <f t="shared" si="9"/>
        <v>-0.022</v>
      </c>
    </row>
    <row r="272" ht="36" customHeight="1" spans="1:7">
      <c r="A272" s="294">
        <f t="shared" si="8"/>
        <v>5</v>
      </c>
      <c r="B272" s="305">
        <v>20403</v>
      </c>
      <c r="C272" s="348" t="s">
        <v>304</v>
      </c>
      <c r="D272" s="320">
        <f>SUM(D273:D278)</f>
        <v>0</v>
      </c>
      <c r="E272" s="320">
        <f>SUM(E273:E278)</f>
        <v>0</v>
      </c>
      <c r="F272" s="320">
        <v>0</v>
      </c>
      <c r="G272" s="123" t="str">
        <f t="shared" si="9"/>
        <v/>
      </c>
    </row>
    <row r="273" s="340" customFormat="1" ht="36" customHeight="1" spans="1:7">
      <c r="A273" s="294">
        <f t="shared" si="8"/>
        <v>7</v>
      </c>
      <c r="B273" s="305">
        <v>2040301</v>
      </c>
      <c r="C273" s="432" t="s">
        <v>152</v>
      </c>
      <c r="D273" s="320">
        <f>VLOOKUP(B273,'[114]21'!$A$4:$C$1292,3,FALSE)</f>
        <v>0</v>
      </c>
      <c r="E273" s="320">
        <f>IFERROR(VLOOKUP(B273,'[119]02'!$B:$F,5,FALSE),0)</f>
        <v>0</v>
      </c>
      <c r="F273" s="320">
        <v>0</v>
      </c>
      <c r="G273" s="123" t="str">
        <f t="shared" si="9"/>
        <v/>
      </c>
    </row>
    <row r="274" s="340" customFormat="1" ht="36" customHeight="1" spans="1:7">
      <c r="A274" s="294">
        <f t="shared" si="8"/>
        <v>7</v>
      </c>
      <c r="B274" s="305">
        <v>2040302</v>
      </c>
      <c r="C274" s="432" t="s">
        <v>153</v>
      </c>
      <c r="D274" s="320">
        <f>VLOOKUP(B274,'[114]21'!$A$4:$C$1292,3,FALSE)</f>
        <v>0</v>
      </c>
      <c r="E274" s="320">
        <f>IFERROR(VLOOKUP(B274,'[119]02'!$B:$F,5,FALSE),0)</f>
        <v>0</v>
      </c>
      <c r="F274" s="320">
        <v>0</v>
      </c>
      <c r="G274" s="123" t="str">
        <f t="shared" si="9"/>
        <v/>
      </c>
    </row>
    <row r="275" s="340" customFormat="1" ht="36" customHeight="1" spans="1:7">
      <c r="A275" s="294">
        <f t="shared" si="8"/>
        <v>7</v>
      </c>
      <c r="B275" s="305">
        <v>2040303</v>
      </c>
      <c r="C275" s="432" t="s">
        <v>154</v>
      </c>
      <c r="D275" s="320">
        <f>VLOOKUP(B275,'[114]21'!$A$4:$C$1292,3,FALSE)</f>
        <v>0</v>
      </c>
      <c r="E275" s="320">
        <f>IFERROR(VLOOKUP(B275,'[119]02'!$B:$F,5,FALSE),0)</f>
        <v>0</v>
      </c>
      <c r="F275" s="320">
        <v>0</v>
      </c>
      <c r="G275" s="123" t="str">
        <f t="shared" si="9"/>
        <v/>
      </c>
    </row>
    <row r="276" s="340" customFormat="1" ht="36" customHeight="1" spans="1:7">
      <c r="A276" s="294">
        <f t="shared" si="8"/>
        <v>7</v>
      </c>
      <c r="B276" s="305">
        <v>2040304</v>
      </c>
      <c r="C276" s="432" t="s">
        <v>305</v>
      </c>
      <c r="D276" s="320">
        <f>VLOOKUP(B276,'[114]21'!$A$4:$C$1292,3,FALSE)</f>
        <v>0</v>
      </c>
      <c r="E276" s="320">
        <f>IFERROR(VLOOKUP(B276,'[119]02'!$B:$F,5,FALSE),0)</f>
        <v>0</v>
      </c>
      <c r="F276" s="320">
        <v>0</v>
      </c>
      <c r="G276" s="123" t="str">
        <f t="shared" si="9"/>
        <v/>
      </c>
    </row>
    <row r="277" s="340" customFormat="1" ht="36" customHeight="1" spans="1:7">
      <c r="A277" s="294">
        <f t="shared" si="8"/>
        <v>7</v>
      </c>
      <c r="B277" s="305">
        <v>2040350</v>
      </c>
      <c r="C277" s="432" t="s">
        <v>161</v>
      </c>
      <c r="D277" s="320">
        <f>VLOOKUP(B277,'[114]21'!$A$4:$C$1292,3,FALSE)</f>
        <v>0</v>
      </c>
      <c r="E277" s="320">
        <f>IFERROR(VLOOKUP(B277,'[119]02'!$B:$F,5,FALSE),0)</f>
        <v>0</v>
      </c>
      <c r="F277" s="320">
        <v>0</v>
      </c>
      <c r="G277" s="123" t="str">
        <f t="shared" si="9"/>
        <v/>
      </c>
    </row>
    <row r="278" s="340" customFormat="1" ht="36" customHeight="1" spans="1:7">
      <c r="A278" s="294">
        <f t="shared" si="8"/>
        <v>7</v>
      </c>
      <c r="B278" s="305">
        <v>2040399</v>
      </c>
      <c r="C278" s="432" t="s">
        <v>306</v>
      </c>
      <c r="D278" s="320">
        <f>VLOOKUP(B278,'[114]21'!$A$4:$C$1292,3,FALSE)</f>
        <v>0</v>
      </c>
      <c r="E278" s="320">
        <f>IFERROR(VLOOKUP(B278,'[119]02'!$B:$F,5,FALSE),0)</f>
        <v>0</v>
      </c>
      <c r="F278" s="320">
        <v>0</v>
      </c>
      <c r="G278" s="123" t="str">
        <f t="shared" si="9"/>
        <v/>
      </c>
    </row>
    <row r="279" ht="36" customHeight="1" spans="1:7">
      <c r="A279" s="294">
        <f t="shared" si="8"/>
        <v>5</v>
      </c>
      <c r="B279" s="305">
        <v>20404</v>
      </c>
      <c r="C279" s="348" t="s">
        <v>307</v>
      </c>
      <c r="D279" s="320">
        <f>SUM(D280:D286)</f>
        <v>80</v>
      </c>
      <c r="E279" s="320">
        <f>SUM(E280:E286)</f>
        <v>80</v>
      </c>
      <c r="F279" s="320">
        <v>31</v>
      </c>
      <c r="G279" s="123">
        <f t="shared" si="9"/>
        <v>-0.613</v>
      </c>
    </row>
    <row r="280" s="340" customFormat="1" ht="36" customHeight="1" spans="1:7">
      <c r="A280" s="294">
        <f t="shared" si="8"/>
        <v>7</v>
      </c>
      <c r="B280" s="305">
        <v>2040401</v>
      </c>
      <c r="C280" s="432" t="s">
        <v>152</v>
      </c>
      <c r="D280" s="320">
        <f>VLOOKUP(B280,'[114]21'!$A$4:$C$1292,3,FALSE)</f>
        <v>80</v>
      </c>
      <c r="E280" s="320">
        <f>IFERROR(VLOOKUP(B280,'[119]02'!$B:$F,5,FALSE),0)</f>
        <v>80</v>
      </c>
      <c r="F280" s="320">
        <v>31</v>
      </c>
      <c r="G280" s="123">
        <f t="shared" si="9"/>
        <v>-0.613</v>
      </c>
    </row>
    <row r="281" s="340" customFormat="1" ht="36" customHeight="1" spans="1:7">
      <c r="A281" s="294">
        <f t="shared" si="8"/>
        <v>7</v>
      </c>
      <c r="B281" s="305">
        <v>2040402</v>
      </c>
      <c r="C281" s="432" t="s">
        <v>153</v>
      </c>
      <c r="D281" s="320">
        <f>VLOOKUP(B281,'[114]21'!$A$4:$C$1292,3,FALSE)</f>
        <v>0</v>
      </c>
      <c r="E281" s="320">
        <f>IFERROR(VLOOKUP(B281,'[119]02'!$B:$F,5,FALSE),0)</f>
        <v>0</v>
      </c>
      <c r="F281" s="320">
        <v>0</v>
      </c>
      <c r="G281" s="123" t="str">
        <f t="shared" si="9"/>
        <v/>
      </c>
    </row>
    <row r="282" s="340" customFormat="1" ht="36" customHeight="1" spans="1:7">
      <c r="A282" s="294">
        <f t="shared" si="8"/>
        <v>7</v>
      </c>
      <c r="B282" s="305">
        <v>2040403</v>
      </c>
      <c r="C282" s="432" t="s">
        <v>154</v>
      </c>
      <c r="D282" s="320">
        <f>VLOOKUP(B282,'[114]21'!$A$4:$C$1292,3,FALSE)</f>
        <v>0</v>
      </c>
      <c r="E282" s="320">
        <f>IFERROR(VLOOKUP(B282,'[119]02'!$B:$F,5,FALSE),0)</f>
        <v>0</v>
      </c>
      <c r="F282" s="320">
        <v>0</v>
      </c>
      <c r="G282" s="123" t="str">
        <f t="shared" si="9"/>
        <v/>
      </c>
    </row>
    <row r="283" s="340" customFormat="1" ht="36" customHeight="1" spans="1:7">
      <c r="A283" s="294">
        <f t="shared" si="8"/>
        <v>7</v>
      </c>
      <c r="B283" s="305">
        <v>2040409</v>
      </c>
      <c r="C283" s="432" t="s">
        <v>308</v>
      </c>
      <c r="D283" s="320">
        <f>VLOOKUP(B283,'[114]21'!$A$4:$C$1292,3,FALSE)</f>
        <v>0</v>
      </c>
      <c r="E283" s="320">
        <f>IFERROR(VLOOKUP(B283,'[119]02'!$B:$F,5,FALSE),0)</f>
        <v>0</v>
      </c>
      <c r="F283" s="320">
        <v>0</v>
      </c>
      <c r="G283" s="123" t="str">
        <f t="shared" si="9"/>
        <v/>
      </c>
    </row>
    <row r="284" s="340" customFormat="1" ht="36" customHeight="1" spans="1:7">
      <c r="A284" s="294">
        <f t="shared" si="8"/>
        <v>7</v>
      </c>
      <c r="B284" s="305">
        <v>2040410</v>
      </c>
      <c r="C284" s="432" t="s">
        <v>309</v>
      </c>
      <c r="D284" s="320">
        <f>VLOOKUP(B284,'[114]21'!$A$4:$C$1292,3,FALSE)</f>
        <v>0</v>
      </c>
      <c r="E284" s="320">
        <f>IFERROR(VLOOKUP(B284,'[119]02'!$B:$F,5,FALSE),0)</f>
        <v>0</v>
      </c>
      <c r="F284" s="320">
        <v>0</v>
      </c>
      <c r="G284" s="123" t="str">
        <f t="shared" si="9"/>
        <v/>
      </c>
    </row>
    <row r="285" s="340" customFormat="1" ht="36" customHeight="1" spans="1:7">
      <c r="A285" s="294">
        <f t="shared" si="8"/>
        <v>7</v>
      </c>
      <c r="B285" s="305">
        <v>2040450</v>
      </c>
      <c r="C285" s="432" t="s">
        <v>161</v>
      </c>
      <c r="D285" s="320">
        <f>VLOOKUP(B285,'[114]21'!$A$4:$C$1292,3,FALSE)</f>
        <v>0</v>
      </c>
      <c r="E285" s="320">
        <f>IFERROR(VLOOKUP(B285,'[119]02'!$B:$F,5,FALSE),0)</f>
        <v>0</v>
      </c>
      <c r="F285" s="320">
        <v>0</v>
      </c>
      <c r="G285" s="123" t="str">
        <f t="shared" si="9"/>
        <v/>
      </c>
    </row>
    <row r="286" s="340" customFormat="1" ht="36" customHeight="1" spans="1:7">
      <c r="A286" s="294">
        <f t="shared" si="8"/>
        <v>7</v>
      </c>
      <c r="B286" s="305">
        <v>2040499</v>
      </c>
      <c r="C286" s="432" t="s">
        <v>310</v>
      </c>
      <c r="D286" s="320">
        <f>VLOOKUP(B286,'[114]21'!$A$4:$C$1292,3,FALSE)</f>
        <v>0</v>
      </c>
      <c r="E286" s="320">
        <f>IFERROR(VLOOKUP(B286,'[119]02'!$B:$F,5,FALSE),0)</f>
        <v>0</v>
      </c>
      <c r="F286" s="320">
        <v>0</v>
      </c>
      <c r="G286" s="123" t="str">
        <f t="shared" si="9"/>
        <v/>
      </c>
    </row>
    <row r="287" ht="36" customHeight="1" spans="1:7">
      <c r="A287" s="294">
        <f t="shared" si="8"/>
        <v>5</v>
      </c>
      <c r="B287" s="305">
        <v>20405</v>
      </c>
      <c r="C287" s="348" t="s">
        <v>311</v>
      </c>
      <c r="D287" s="320">
        <f>SUM(D288:D295)</f>
        <v>163</v>
      </c>
      <c r="E287" s="320">
        <f>SUM(E288:E295)</f>
        <v>163</v>
      </c>
      <c r="F287" s="320">
        <v>51</v>
      </c>
      <c r="G287" s="123">
        <f t="shared" si="9"/>
        <v>-0.687</v>
      </c>
    </row>
    <row r="288" s="340" customFormat="1" ht="36" customHeight="1" spans="1:7">
      <c r="A288" s="294">
        <f t="shared" si="8"/>
        <v>7</v>
      </c>
      <c r="B288" s="305">
        <v>2040501</v>
      </c>
      <c r="C288" s="432" t="s">
        <v>152</v>
      </c>
      <c r="D288" s="320">
        <f>VLOOKUP(B288,'[114]21'!$A$4:$C$1292,3,FALSE)</f>
        <v>131</v>
      </c>
      <c r="E288" s="320">
        <f>IFERROR(VLOOKUP(B288,'[119]02'!$B:$F,5,FALSE),0)</f>
        <v>131</v>
      </c>
      <c r="F288" s="320">
        <v>51</v>
      </c>
      <c r="G288" s="123">
        <f t="shared" si="9"/>
        <v>-0.611</v>
      </c>
    </row>
    <row r="289" s="340" customFormat="1" ht="36" customHeight="1" spans="1:7">
      <c r="A289" s="294">
        <f t="shared" si="8"/>
        <v>7</v>
      </c>
      <c r="B289" s="305">
        <v>2040502</v>
      </c>
      <c r="C289" s="432" t="s">
        <v>153</v>
      </c>
      <c r="D289" s="320">
        <f>VLOOKUP(B289,'[114]21'!$A$4:$C$1292,3,FALSE)</f>
        <v>20</v>
      </c>
      <c r="E289" s="320">
        <f>IFERROR(VLOOKUP(B289,'[119]02'!$B:$F,5,FALSE),0)</f>
        <v>0</v>
      </c>
      <c r="F289" s="320">
        <v>0</v>
      </c>
      <c r="G289" s="123" t="str">
        <f t="shared" si="9"/>
        <v/>
      </c>
    </row>
    <row r="290" s="340" customFormat="1" ht="36" customHeight="1" spans="1:7">
      <c r="A290" s="294">
        <f t="shared" si="8"/>
        <v>7</v>
      </c>
      <c r="B290" s="305">
        <v>2040503</v>
      </c>
      <c r="C290" s="432" t="s">
        <v>154</v>
      </c>
      <c r="D290" s="320">
        <f>VLOOKUP(B290,'[114]21'!$A$4:$C$1292,3,FALSE)</f>
        <v>0</v>
      </c>
      <c r="E290" s="320">
        <f>IFERROR(VLOOKUP(B290,'[119]02'!$B:$F,5,FALSE),0)</f>
        <v>0</v>
      </c>
      <c r="F290" s="320">
        <v>0</v>
      </c>
      <c r="G290" s="123" t="str">
        <f t="shared" si="9"/>
        <v/>
      </c>
    </row>
    <row r="291" s="340" customFormat="1" ht="36" customHeight="1" spans="1:7">
      <c r="A291" s="294">
        <f t="shared" si="8"/>
        <v>7</v>
      </c>
      <c r="B291" s="305">
        <v>2040504</v>
      </c>
      <c r="C291" s="432" t="s">
        <v>312</v>
      </c>
      <c r="D291" s="320">
        <f>VLOOKUP(B291,'[114]21'!$A$4:$C$1292,3,FALSE)</f>
        <v>0</v>
      </c>
      <c r="E291" s="320">
        <f>IFERROR(VLOOKUP(B291,'[119]02'!$B:$F,5,FALSE),0)</f>
        <v>0</v>
      </c>
      <c r="F291" s="320">
        <v>0</v>
      </c>
      <c r="G291" s="123" t="str">
        <f t="shared" si="9"/>
        <v/>
      </c>
    </row>
    <row r="292" s="340" customFormat="1" ht="36" customHeight="1" spans="1:7">
      <c r="A292" s="294">
        <f t="shared" si="8"/>
        <v>7</v>
      </c>
      <c r="B292" s="305">
        <v>2040505</v>
      </c>
      <c r="C292" s="432" t="s">
        <v>313</v>
      </c>
      <c r="D292" s="320">
        <f>VLOOKUP(B292,'[114]21'!$A$4:$C$1292,3,FALSE)</f>
        <v>0</v>
      </c>
      <c r="E292" s="320">
        <f>IFERROR(VLOOKUP(B292,'[119]02'!$B:$F,5,FALSE),0)</f>
        <v>0</v>
      </c>
      <c r="F292" s="320">
        <v>0</v>
      </c>
      <c r="G292" s="123" t="str">
        <f t="shared" si="9"/>
        <v/>
      </c>
    </row>
    <row r="293" s="340" customFormat="1" ht="36" customHeight="1" spans="1:7">
      <c r="A293" s="294">
        <f t="shared" si="8"/>
        <v>7</v>
      </c>
      <c r="B293" s="305">
        <v>2040506</v>
      </c>
      <c r="C293" s="432" t="s">
        <v>314</v>
      </c>
      <c r="D293" s="320">
        <f>VLOOKUP(B293,'[114]21'!$A$4:$C$1292,3,FALSE)</f>
        <v>0</v>
      </c>
      <c r="E293" s="320">
        <f>IFERROR(VLOOKUP(B293,'[119]02'!$B:$F,5,FALSE),0)</f>
        <v>0</v>
      </c>
      <c r="F293" s="320">
        <v>0</v>
      </c>
      <c r="G293" s="123" t="str">
        <f t="shared" si="9"/>
        <v/>
      </c>
    </row>
    <row r="294" s="340" customFormat="1" ht="36" customHeight="1" spans="1:7">
      <c r="A294" s="294">
        <f t="shared" si="8"/>
        <v>7</v>
      </c>
      <c r="B294" s="305">
        <v>2040550</v>
      </c>
      <c r="C294" s="432" t="s">
        <v>161</v>
      </c>
      <c r="D294" s="320">
        <f>VLOOKUP(B294,'[114]21'!$A$4:$C$1292,3,FALSE)</f>
        <v>0</v>
      </c>
      <c r="E294" s="320">
        <f>IFERROR(VLOOKUP(B294,'[119]02'!$B:$F,5,FALSE),0)</f>
        <v>0</v>
      </c>
      <c r="F294" s="320">
        <v>0</v>
      </c>
      <c r="G294" s="123" t="str">
        <f t="shared" si="9"/>
        <v/>
      </c>
    </row>
    <row r="295" s="340" customFormat="1" ht="36" customHeight="1" spans="1:7">
      <c r="A295" s="294">
        <f t="shared" si="8"/>
        <v>7</v>
      </c>
      <c r="B295" s="305">
        <v>2040599</v>
      </c>
      <c r="C295" s="432" t="s">
        <v>315</v>
      </c>
      <c r="D295" s="320">
        <f>VLOOKUP(B295,'[114]21'!$A$4:$C$1292,3,FALSE)</f>
        <v>12</v>
      </c>
      <c r="E295" s="320">
        <f>IFERROR(VLOOKUP(B295,'[119]02'!$B:$F,5,FALSE),0)</f>
        <v>32</v>
      </c>
      <c r="F295" s="320">
        <v>0</v>
      </c>
      <c r="G295" s="123">
        <f t="shared" si="9"/>
        <v>-1</v>
      </c>
    </row>
    <row r="296" ht="36" customHeight="1" spans="1:7">
      <c r="A296" s="294">
        <f t="shared" si="8"/>
        <v>5</v>
      </c>
      <c r="B296" s="305">
        <v>20406</v>
      </c>
      <c r="C296" s="348" t="s">
        <v>316</v>
      </c>
      <c r="D296" s="320">
        <f>SUM(D297:D309)</f>
        <v>691</v>
      </c>
      <c r="E296" s="320">
        <f>SUM(E297:E309)</f>
        <v>677</v>
      </c>
      <c r="F296" s="320">
        <v>631</v>
      </c>
      <c r="G296" s="123">
        <f t="shared" si="9"/>
        <v>-0.068</v>
      </c>
    </row>
    <row r="297" s="340" customFormat="1" ht="36" customHeight="1" spans="1:7">
      <c r="A297" s="294">
        <f t="shared" si="8"/>
        <v>7</v>
      </c>
      <c r="B297" s="305">
        <v>2040601</v>
      </c>
      <c r="C297" s="432" t="s">
        <v>152</v>
      </c>
      <c r="D297" s="320">
        <f>VLOOKUP(B297,'[114]21'!$A$4:$C$1292,3,FALSE)</f>
        <v>383</v>
      </c>
      <c r="E297" s="320">
        <f>IFERROR(VLOOKUP(B297,'[119]02'!$B:$F,5,FALSE),0)</f>
        <v>406</v>
      </c>
      <c r="F297" s="320">
        <v>442</v>
      </c>
      <c r="G297" s="123">
        <f t="shared" si="9"/>
        <v>0.089</v>
      </c>
    </row>
    <row r="298" s="340" customFormat="1" ht="36" customHeight="1" spans="1:7">
      <c r="A298" s="294">
        <f t="shared" si="8"/>
        <v>7</v>
      </c>
      <c r="B298" s="305">
        <v>2040602</v>
      </c>
      <c r="C298" s="432" t="s">
        <v>153</v>
      </c>
      <c r="D298" s="320">
        <f>VLOOKUP(B298,'[114]21'!$A$4:$C$1292,3,FALSE)</f>
        <v>23</v>
      </c>
      <c r="E298" s="320">
        <f>IFERROR(VLOOKUP(B298,'[119]02'!$B:$F,5,FALSE),0)</f>
        <v>7</v>
      </c>
      <c r="F298" s="320">
        <v>37</v>
      </c>
      <c r="G298" s="123">
        <f t="shared" si="9"/>
        <v>4.286</v>
      </c>
    </row>
    <row r="299" s="340" customFormat="1" ht="36" customHeight="1" spans="1:7">
      <c r="A299" s="294">
        <f t="shared" si="8"/>
        <v>7</v>
      </c>
      <c r="B299" s="305">
        <v>2040603</v>
      </c>
      <c r="C299" s="432" t="s">
        <v>154</v>
      </c>
      <c r="D299" s="320">
        <f>VLOOKUP(B299,'[114]21'!$A$4:$C$1292,3,FALSE)</f>
        <v>0</v>
      </c>
      <c r="E299" s="320">
        <f>IFERROR(VLOOKUP(B299,'[119]02'!$B:$F,5,FALSE),0)</f>
        <v>0</v>
      </c>
      <c r="F299" s="320">
        <v>0</v>
      </c>
      <c r="G299" s="123" t="str">
        <f t="shared" si="9"/>
        <v/>
      </c>
    </row>
    <row r="300" s="340" customFormat="1" ht="36" customHeight="1" spans="1:7">
      <c r="A300" s="294">
        <f t="shared" si="8"/>
        <v>7</v>
      </c>
      <c r="B300" s="305">
        <v>2040604</v>
      </c>
      <c r="C300" s="432" t="s">
        <v>317</v>
      </c>
      <c r="D300" s="320">
        <f>VLOOKUP(B300,'[114]21'!$A$4:$C$1292,3,FALSE)</f>
        <v>26</v>
      </c>
      <c r="E300" s="320">
        <f>IFERROR(VLOOKUP(B300,'[119]02'!$B:$F,5,FALSE),0)</f>
        <v>21</v>
      </c>
      <c r="F300" s="320">
        <v>9</v>
      </c>
      <c r="G300" s="123">
        <f t="shared" si="9"/>
        <v>-0.571</v>
      </c>
    </row>
    <row r="301" s="340" customFormat="1" ht="36" customHeight="1" spans="1:7">
      <c r="A301" s="294">
        <f t="shared" si="8"/>
        <v>7</v>
      </c>
      <c r="B301" s="305">
        <v>2040605</v>
      </c>
      <c r="C301" s="432" t="s">
        <v>318</v>
      </c>
      <c r="D301" s="320">
        <f>VLOOKUP(B301,'[114]21'!$A$4:$C$1292,3,FALSE)</f>
        <v>28</v>
      </c>
      <c r="E301" s="320">
        <f>IFERROR(VLOOKUP(B301,'[119]02'!$B:$F,5,FALSE),0)</f>
        <v>5</v>
      </c>
      <c r="F301" s="320">
        <v>2</v>
      </c>
      <c r="G301" s="123">
        <f t="shared" si="9"/>
        <v>-0.6</v>
      </c>
    </row>
    <row r="302" s="340" customFormat="1" ht="36" customHeight="1" spans="1:7">
      <c r="A302" s="294">
        <f t="shared" si="8"/>
        <v>7</v>
      </c>
      <c r="B302" s="503">
        <v>2040606</v>
      </c>
      <c r="C302" s="432" t="s">
        <v>1702</v>
      </c>
      <c r="D302" s="320">
        <f>VLOOKUP(B302,'[114]21'!$A$4:$C$1292,3,FALSE)</f>
        <v>0</v>
      </c>
      <c r="E302" s="320">
        <f>IFERROR(VLOOKUP(B302,'[119]02'!$B:$F,5,FALSE),0)</f>
        <v>0</v>
      </c>
      <c r="F302" s="320">
        <v>0</v>
      </c>
      <c r="G302" s="123" t="str">
        <f t="shared" si="9"/>
        <v/>
      </c>
    </row>
    <row r="303" s="340" customFormat="1" ht="36" customHeight="1" spans="1:7">
      <c r="A303" s="294">
        <f t="shared" si="8"/>
        <v>7</v>
      </c>
      <c r="B303" s="503">
        <v>2040607</v>
      </c>
      <c r="C303" s="432" t="s">
        <v>1703</v>
      </c>
      <c r="D303" s="320">
        <f>VLOOKUP(B303,'[114]21'!$A$4:$C$1292,3,FALSE)</f>
        <v>65</v>
      </c>
      <c r="E303" s="320">
        <f>IFERROR(VLOOKUP(B303,'[119]02'!$B:$F,5,FALSE),0)</f>
        <v>66</v>
      </c>
      <c r="F303" s="320">
        <v>7</v>
      </c>
      <c r="G303" s="123">
        <f t="shared" si="9"/>
        <v>-0.894</v>
      </c>
    </row>
    <row r="304" s="340" customFormat="1" ht="36" customHeight="1" spans="1:7">
      <c r="A304" s="294">
        <f t="shared" si="8"/>
        <v>7</v>
      </c>
      <c r="B304" s="305">
        <v>2040608</v>
      </c>
      <c r="C304" s="432" t="s">
        <v>321</v>
      </c>
      <c r="D304" s="320">
        <f>VLOOKUP(B304,'[114]21'!$A$4:$C$1292,3,FALSE)</f>
        <v>0</v>
      </c>
      <c r="E304" s="320">
        <f>IFERROR(VLOOKUP(B304,'[119]02'!$B:$F,5,FALSE),0)</f>
        <v>0</v>
      </c>
      <c r="F304" s="320">
        <v>0</v>
      </c>
      <c r="G304" s="123" t="str">
        <f t="shared" si="9"/>
        <v/>
      </c>
    </row>
    <row r="305" s="340" customFormat="1" ht="36" customHeight="1" spans="1:7">
      <c r="A305" s="294">
        <f t="shared" si="8"/>
        <v>7</v>
      </c>
      <c r="B305" s="305">
        <v>2040610</v>
      </c>
      <c r="C305" s="432" t="s">
        <v>322</v>
      </c>
      <c r="D305" s="320">
        <f>VLOOKUP(B305,'[114]21'!$A$4:$C$1292,3,FALSE)</f>
        <v>25</v>
      </c>
      <c r="E305" s="320">
        <f>IFERROR(VLOOKUP(B305,'[119]02'!$B:$F,5,FALSE),0)</f>
        <v>38</v>
      </c>
      <c r="F305" s="320">
        <v>16</v>
      </c>
      <c r="G305" s="123">
        <f t="shared" si="9"/>
        <v>-0.579</v>
      </c>
    </row>
    <row r="306" s="340" customFormat="1" ht="36" customHeight="1" spans="1:7">
      <c r="A306" s="294">
        <f t="shared" si="8"/>
        <v>7</v>
      </c>
      <c r="B306" s="305">
        <v>2040612</v>
      </c>
      <c r="C306" s="438" t="s">
        <v>1704</v>
      </c>
      <c r="D306" s="320">
        <f>VLOOKUP(B306,'[114]21'!$A$4:$C$1292,3,FALSE)</f>
        <v>11</v>
      </c>
      <c r="E306" s="320">
        <f>IFERROR(VLOOKUP(B306,'[119]02'!$B:$F,5,FALSE),0)</f>
        <v>18</v>
      </c>
      <c r="F306" s="320">
        <v>2</v>
      </c>
      <c r="G306" s="123">
        <f t="shared" si="9"/>
        <v>-0.889</v>
      </c>
    </row>
    <row r="307" s="340" customFormat="1" ht="36" customHeight="1" spans="1:7">
      <c r="A307" s="294">
        <f t="shared" si="8"/>
        <v>7</v>
      </c>
      <c r="B307" s="305">
        <v>2040613</v>
      </c>
      <c r="C307" s="432" t="s">
        <v>193</v>
      </c>
      <c r="D307" s="320">
        <f>VLOOKUP(B307,'[114]21'!$A$4:$C$1292,3,FALSE)</f>
        <v>0</v>
      </c>
      <c r="E307" s="320">
        <f>IFERROR(VLOOKUP(B307,'[119]02'!$B:$F,5,FALSE),0)</f>
        <v>0</v>
      </c>
      <c r="F307" s="320">
        <v>0</v>
      </c>
      <c r="G307" s="123" t="str">
        <f t="shared" si="9"/>
        <v/>
      </c>
    </row>
    <row r="308" s="340" customFormat="1" ht="36" customHeight="1" spans="1:7">
      <c r="A308" s="294">
        <f t="shared" si="8"/>
        <v>7</v>
      </c>
      <c r="B308" s="305">
        <v>2040650</v>
      </c>
      <c r="C308" s="432" t="s">
        <v>161</v>
      </c>
      <c r="D308" s="320">
        <f>VLOOKUP(B308,'[114]21'!$A$4:$C$1292,3,FALSE)</f>
        <v>0</v>
      </c>
      <c r="E308" s="320">
        <f>IFERROR(VLOOKUP(B308,'[119]02'!$B:$F,5,FALSE),0)</f>
        <v>0</v>
      </c>
      <c r="F308" s="320">
        <v>0</v>
      </c>
      <c r="G308" s="123" t="str">
        <f t="shared" si="9"/>
        <v/>
      </c>
    </row>
    <row r="309" s="340" customFormat="1" ht="36" customHeight="1" spans="1:7">
      <c r="A309" s="294">
        <f t="shared" si="8"/>
        <v>7</v>
      </c>
      <c r="B309" s="305">
        <v>2040699</v>
      </c>
      <c r="C309" s="432" t="s">
        <v>324</v>
      </c>
      <c r="D309" s="320">
        <f>VLOOKUP(B309,'[114]21'!$A$4:$C$1292,3,FALSE)</f>
        <v>130</v>
      </c>
      <c r="E309" s="320">
        <f>IFERROR(VLOOKUP(B309,'[119]02'!$B:$F,5,FALSE),0)</f>
        <v>116</v>
      </c>
      <c r="F309" s="320">
        <v>116</v>
      </c>
      <c r="G309" s="123">
        <f t="shared" si="9"/>
        <v>0</v>
      </c>
    </row>
    <row r="310" ht="36" customHeight="1" spans="1:7">
      <c r="A310" s="294">
        <f t="shared" si="8"/>
        <v>5</v>
      </c>
      <c r="B310" s="305">
        <v>20407</v>
      </c>
      <c r="C310" s="348" t="s">
        <v>325</v>
      </c>
      <c r="D310" s="320">
        <f>SUM(D311:D319)</f>
        <v>0</v>
      </c>
      <c r="E310" s="320">
        <f>SUM(E311:E319)</f>
        <v>0</v>
      </c>
      <c r="F310" s="320">
        <v>0</v>
      </c>
      <c r="G310" s="123" t="str">
        <f t="shared" si="9"/>
        <v/>
      </c>
    </row>
    <row r="311" s="340" customFormat="1" ht="36" customHeight="1" spans="1:7">
      <c r="A311" s="294">
        <f t="shared" si="8"/>
        <v>7</v>
      </c>
      <c r="B311" s="305">
        <v>2040701</v>
      </c>
      <c r="C311" s="432" t="s">
        <v>152</v>
      </c>
      <c r="D311" s="320">
        <f>VLOOKUP(B311,'[114]21'!$A$4:$C$1292,3,FALSE)</f>
        <v>0</v>
      </c>
      <c r="E311" s="320">
        <f>IFERROR(VLOOKUP(B311,'[119]02'!$B:$F,5,FALSE),0)</f>
        <v>0</v>
      </c>
      <c r="F311" s="320">
        <v>0</v>
      </c>
      <c r="G311" s="123" t="str">
        <f t="shared" si="9"/>
        <v/>
      </c>
    </row>
    <row r="312" s="340" customFormat="1" ht="36" customHeight="1" spans="1:7">
      <c r="A312" s="294">
        <f t="shared" si="8"/>
        <v>7</v>
      </c>
      <c r="B312" s="305">
        <v>2040702</v>
      </c>
      <c r="C312" s="432" t="s">
        <v>153</v>
      </c>
      <c r="D312" s="320">
        <f>VLOOKUP(B312,'[114]21'!$A$4:$C$1292,3,FALSE)</f>
        <v>0</v>
      </c>
      <c r="E312" s="320">
        <f>IFERROR(VLOOKUP(B312,'[119]02'!$B:$F,5,FALSE),0)</f>
        <v>0</v>
      </c>
      <c r="F312" s="320">
        <v>0</v>
      </c>
      <c r="G312" s="123" t="str">
        <f t="shared" si="9"/>
        <v/>
      </c>
    </row>
    <row r="313" s="340" customFormat="1" ht="36" customHeight="1" spans="1:7">
      <c r="A313" s="294">
        <f t="shared" si="8"/>
        <v>7</v>
      </c>
      <c r="B313" s="305">
        <v>2040703</v>
      </c>
      <c r="C313" s="432" t="s">
        <v>154</v>
      </c>
      <c r="D313" s="320">
        <f>VLOOKUP(B313,'[114]21'!$A$4:$C$1292,3,FALSE)</f>
        <v>0</v>
      </c>
      <c r="E313" s="320">
        <f>IFERROR(VLOOKUP(B313,'[119]02'!$B:$F,5,FALSE),0)</f>
        <v>0</v>
      </c>
      <c r="F313" s="320">
        <v>0</v>
      </c>
      <c r="G313" s="123" t="str">
        <f t="shared" si="9"/>
        <v/>
      </c>
    </row>
    <row r="314" s="340" customFormat="1" ht="36" customHeight="1" spans="1:7">
      <c r="A314" s="294">
        <f t="shared" si="8"/>
        <v>7</v>
      </c>
      <c r="B314" s="305">
        <v>2040704</v>
      </c>
      <c r="C314" s="438" t="s">
        <v>1705</v>
      </c>
      <c r="D314" s="320">
        <f>VLOOKUP(B314,'[114]21'!$A$4:$C$1292,3,FALSE)</f>
        <v>0</v>
      </c>
      <c r="E314" s="320">
        <f>IFERROR(VLOOKUP(B314,'[119]02'!$B:$F,5,FALSE),0)</f>
        <v>0</v>
      </c>
      <c r="F314" s="320">
        <v>0</v>
      </c>
      <c r="G314" s="123" t="str">
        <f t="shared" si="9"/>
        <v/>
      </c>
    </row>
    <row r="315" s="340" customFormat="1" ht="36" customHeight="1" spans="1:7">
      <c r="A315" s="294">
        <f t="shared" si="8"/>
        <v>7</v>
      </c>
      <c r="B315" s="305">
        <v>2040705</v>
      </c>
      <c r="C315" s="438" t="s">
        <v>1706</v>
      </c>
      <c r="D315" s="320">
        <f>VLOOKUP(B315,'[114]21'!$A$4:$C$1292,3,FALSE)</f>
        <v>0</v>
      </c>
      <c r="E315" s="320">
        <f>IFERROR(VLOOKUP(B315,'[119]02'!$B:$F,5,FALSE),0)</f>
        <v>0</v>
      </c>
      <c r="F315" s="320">
        <v>0</v>
      </c>
      <c r="G315" s="123" t="str">
        <f t="shared" si="9"/>
        <v/>
      </c>
    </row>
    <row r="316" s="340" customFormat="1" ht="36" customHeight="1" spans="1:7">
      <c r="A316" s="294">
        <f t="shared" si="8"/>
        <v>7</v>
      </c>
      <c r="B316" s="305">
        <v>2040706</v>
      </c>
      <c r="C316" s="432" t="s">
        <v>328</v>
      </c>
      <c r="D316" s="320">
        <f>VLOOKUP(B316,'[114]21'!$A$4:$C$1292,3,FALSE)</f>
        <v>0</v>
      </c>
      <c r="E316" s="320">
        <f>IFERROR(VLOOKUP(B316,'[119]02'!$B:$F,5,FALSE),0)</f>
        <v>0</v>
      </c>
      <c r="F316" s="320">
        <v>0</v>
      </c>
      <c r="G316" s="123" t="str">
        <f t="shared" si="9"/>
        <v/>
      </c>
    </row>
    <row r="317" s="340" customFormat="1" ht="36" customHeight="1" spans="1:7">
      <c r="A317" s="294">
        <f t="shared" si="8"/>
        <v>7</v>
      </c>
      <c r="B317" s="305">
        <v>2040707</v>
      </c>
      <c r="C317" s="432" t="s">
        <v>193</v>
      </c>
      <c r="D317" s="320">
        <f>VLOOKUP(B317,'[114]21'!$A$4:$C$1292,3,FALSE)</f>
        <v>0</v>
      </c>
      <c r="E317" s="320">
        <f>IFERROR(VLOOKUP(B317,'[119]02'!$B:$F,5,FALSE),0)</f>
        <v>0</v>
      </c>
      <c r="F317" s="320">
        <v>0</v>
      </c>
      <c r="G317" s="123" t="str">
        <f t="shared" si="9"/>
        <v/>
      </c>
    </row>
    <row r="318" s="340" customFormat="1" ht="36" customHeight="1" spans="1:7">
      <c r="A318" s="294">
        <f t="shared" si="8"/>
        <v>7</v>
      </c>
      <c r="B318" s="305">
        <v>2040750</v>
      </c>
      <c r="C318" s="432" t="s">
        <v>161</v>
      </c>
      <c r="D318" s="320">
        <f>VLOOKUP(B318,'[114]21'!$A$4:$C$1292,3,FALSE)</f>
        <v>0</v>
      </c>
      <c r="E318" s="320">
        <f>IFERROR(VLOOKUP(B318,'[119]02'!$B:$F,5,FALSE),0)</f>
        <v>0</v>
      </c>
      <c r="F318" s="320">
        <v>0</v>
      </c>
      <c r="G318" s="123" t="str">
        <f t="shared" si="9"/>
        <v/>
      </c>
    </row>
    <row r="319" s="340" customFormat="1" ht="36" customHeight="1" spans="1:7">
      <c r="A319" s="294">
        <f t="shared" si="8"/>
        <v>7</v>
      </c>
      <c r="B319" s="305">
        <v>2040799</v>
      </c>
      <c r="C319" s="432" t="s">
        <v>329</v>
      </c>
      <c r="D319" s="320">
        <f>VLOOKUP(B319,'[114]21'!$A$4:$C$1292,3,FALSE)</f>
        <v>0</v>
      </c>
      <c r="E319" s="320">
        <f>IFERROR(VLOOKUP(B319,'[119]02'!$B:$F,5,FALSE),0)</f>
        <v>0</v>
      </c>
      <c r="F319" s="320">
        <v>0</v>
      </c>
      <c r="G319" s="123" t="str">
        <f t="shared" si="9"/>
        <v/>
      </c>
    </row>
    <row r="320" ht="36" customHeight="1" spans="1:7">
      <c r="A320" s="294">
        <f t="shared" si="8"/>
        <v>5</v>
      </c>
      <c r="B320" s="305">
        <v>20408</v>
      </c>
      <c r="C320" s="348" t="s">
        <v>330</v>
      </c>
      <c r="D320" s="320">
        <f>SUM(D321:D329)</f>
        <v>0</v>
      </c>
      <c r="E320" s="320">
        <f>SUM(E321:E329)</f>
        <v>0</v>
      </c>
      <c r="F320" s="320">
        <v>0</v>
      </c>
      <c r="G320" s="123" t="str">
        <f t="shared" si="9"/>
        <v/>
      </c>
    </row>
    <row r="321" s="340" customFormat="1" ht="36" customHeight="1" spans="1:7">
      <c r="A321" s="294">
        <f t="shared" si="8"/>
        <v>7</v>
      </c>
      <c r="B321" s="305">
        <v>2040801</v>
      </c>
      <c r="C321" s="432" t="s">
        <v>152</v>
      </c>
      <c r="D321" s="320">
        <f>VLOOKUP(B321,'[114]21'!$A$4:$C$1292,3,FALSE)</f>
        <v>0</v>
      </c>
      <c r="E321" s="320">
        <f>IFERROR(VLOOKUP(B321,'[119]02'!$B:$F,5,FALSE),0)</f>
        <v>0</v>
      </c>
      <c r="F321" s="320">
        <v>0</v>
      </c>
      <c r="G321" s="123" t="str">
        <f t="shared" si="9"/>
        <v/>
      </c>
    </row>
    <row r="322" s="340" customFormat="1" ht="36" customHeight="1" spans="1:7">
      <c r="A322" s="294">
        <f t="shared" si="8"/>
        <v>7</v>
      </c>
      <c r="B322" s="305">
        <v>2040802</v>
      </c>
      <c r="C322" s="432" t="s">
        <v>153</v>
      </c>
      <c r="D322" s="320">
        <f>VLOOKUP(B322,'[114]21'!$A$4:$C$1292,3,FALSE)</f>
        <v>0</v>
      </c>
      <c r="E322" s="320">
        <f>IFERROR(VLOOKUP(B322,'[119]02'!$B:$F,5,FALSE),0)</f>
        <v>0</v>
      </c>
      <c r="F322" s="320">
        <v>0</v>
      </c>
      <c r="G322" s="123" t="str">
        <f t="shared" si="9"/>
        <v/>
      </c>
    </row>
    <row r="323" s="340" customFormat="1" ht="36" customHeight="1" spans="1:7">
      <c r="A323" s="294">
        <f t="shared" si="8"/>
        <v>7</v>
      </c>
      <c r="B323" s="305">
        <v>2040803</v>
      </c>
      <c r="C323" s="432" t="s">
        <v>154</v>
      </c>
      <c r="D323" s="320">
        <f>VLOOKUP(B323,'[114]21'!$A$4:$C$1292,3,FALSE)</f>
        <v>0</v>
      </c>
      <c r="E323" s="320">
        <f>IFERROR(VLOOKUP(B323,'[119]02'!$B:$F,5,FALSE),0)</f>
        <v>0</v>
      </c>
      <c r="F323" s="320">
        <v>0</v>
      </c>
      <c r="G323" s="123" t="str">
        <f t="shared" si="9"/>
        <v/>
      </c>
    </row>
    <row r="324" s="340" customFormat="1" ht="36" customHeight="1" spans="1:7">
      <c r="A324" s="294">
        <f t="shared" si="8"/>
        <v>7</v>
      </c>
      <c r="B324" s="305">
        <v>2040804</v>
      </c>
      <c r="C324" s="432" t="s">
        <v>331</v>
      </c>
      <c r="D324" s="320">
        <f>VLOOKUP(B324,'[114]21'!$A$4:$C$1292,3,FALSE)</f>
        <v>0</v>
      </c>
      <c r="E324" s="320">
        <f>IFERROR(VLOOKUP(B324,'[119]02'!$B:$F,5,FALSE),0)</f>
        <v>0</v>
      </c>
      <c r="F324" s="320">
        <v>0</v>
      </c>
      <c r="G324" s="123" t="str">
        <f t="shared" si="9"/>
        <v/>
      </c>
    </row>
    <row r="325" s="340" customFormat="1" ht="36" customHeight="1" spans="1:7">
      <c r="A325" s="294">
        <f t="shared" ref="A325:A388" si="10">LEN(B325)</f>
        <v>7</v>
      </c>
      <c r="B325" s="305">
        <v>2040805</v>
      </c>
      <c r="C325" s="432" t="s">
        <v>332</v>
      </c>
      <c r="D325" s="320">
        <f>VLOOKUP(B325,'[114]21'!$A$4:$C$1292,3,FALSE)</f>
        <v>0</v>
      </c>
      <c r="E325" s="320">
        <f>IFERROR(VLOOKUP(B325,'[119]02'!$B:$F,5,FALSE),0)</f>
        <v>0</v>
      </c>
      <c r="F325" s="320">
        <v>0</v>
      </c>
      <c r="G325" s="123" t="str">
        <f t="shared" ref="G325:G388" si="11">IF(E325&gt;0,(F325-E325)/E325,"")</f>
        <v/>
      </c>
    </row>
    <row r="326" s="340" customFormat="1" ht="36" customHeight="1" spans="1:7">
      <c r="A326" s="294">
        <f t="shared" si="10"/>
        <v>7</v>
      </c>
      <c r="B326" s="305">
        <v>2040806</v>
      </c>
      <c r="C326" s="432" t="s">
        <v>333</v>
      </c>
      <c r="D326" s="320">
        <f>VLOOKUP(B326,'[114]21'!$A$4:$C$1292,3,FALSE)</f>
        <v>0</v>
      </c>
      <c r="E326" s="320">
        <f>IFERROR(VLOOKUP(B326,'[119]02'!$B:$F,5,FALSE),0)</f>
        <v>0</v>
      </c>
      <c r="F326" s="320">
        <v>0</v>
      </c>
      <c r="G326" s="123" t="str">
        <f t="shared" si="11"/>
        <v/>
      </c>
    </row>
    <row r="327" s="340" customFormat="1" ht="36" customHeight="1" spans="1:7">
      <c r="A327" s="294">
        <f t="shared" si="10"/>
        <v>7</v>
      </c>
      <c r="B327" s="305">
        <v>2040807</v>
      </c>
      <c r="C327" s="432" t="s">
        <v>193</v>
      </c>
      <c r="D327" s="320">
        <f>VLOOKUP(B327,'[114]21'!$A$4:$C$1292,3,FALSE)</f>
        <v>0</v>
      </c>
      <c r="E327" s="320">
        <f>IFERROR(VLOOKUP(B327,'[119]02'!$B:$F,5,FALSE),0)</f>
        <v>0</v>
      </c>
      <c r="F327" s="320">
        <v>0</v>
      </c>
      <c r="G327" s="123" t="str">
        <f t="shared" si="11"/>
        <v/>
      </c>
    </row>
    <row r="328" s="340" customFormat="1" ht="36" customHeight="1" spans="1:7">
      <c r="A328" s="294">
        <f t="shared" si="10"/>
        <v>7</v>
      </c>
      <c r="B328" s="305">
        <v>2040850</v>
      </c>
      <c r="C328" s="432" t="s">
        <v>161</v>
      </c>
      <c r="D328" s="320">
        <f>VLOOKUP(B328,'[114]21'!$A$4:$C$1292,3,FALSE)</f>
        <v>0</v>
      </c>
      <c r="E328" s="320">
        <f>IFERROR(VLOOKUP(B328,'[119]02'!$B:$F,5,FALSE),0)</f>
        <v>0</v>
      </c>
      <c r="F328" s="320">
        <v>0</v>
      </c>
      <c r="G328" s="123" t="str">
        <f t="shared" si="11"/>
        <v/>
      </c>
    </row>
    <row r="329" s="340" customFormat="1" ht="36" customHeight="1" spans="1:7">
      <c r="A329" s="294">
        <f t="shared" si="10"/>
        <v>7</v>
      </c>
      <c r="B329" s="305">
        <v>2040899</v>
      </c>
      <c r="C329" s="432" t="s">
        <v>334</v>
      </c>
      <c r="D329" s="320">
        <f>VLOOKUP(B329,'[114]21'!$A$4:$C$1292,3,FALSE)</f>
        <v>0</v>
      </c>
      <c r="E329" s="320">
        <f>IFERROR(VLOOKUP(B329,'[119]02'!$B:$F,5,FALSE),0)</f>
        <v>0</v>
      </c>
      <c r="F329" s="320">
        <v>0</v>
      </c>
      <c r="G329" s="123" t="str">
        <f t="shared" si="11"/>
        <v/>
      </c>
    </row>
    <row r="330" ht="36" customHeight="1" spans="1:7">
      <c r="A330" s="294">
        <f t="shared" si="10"/>
        <v>5</v>
      </c>
      <c r="B330" s="305">
        <v>20409</v>
      </c>
      <c r="C330" s="348" t="s">
        <v>335</v>
      </c>
      <c r="D330" s="320">
        <f>SUM(D331:D337)</f>
        <v>0</v>
      </c>
      <c r="E330" s="320">
        <f>SUM(E331:E337)</f>
        <v>0</v>
      </c>
      <c r="F330" s="320">
        <v>0</v>
      </c>
      <c r="G330" s="123" t="str">
        <f t="shared" si="11"/>
        <v/>
      </c>
    </row>
    <row r="331" s="340" customFormat="1" ht="36" customHeight="1" spans="1:7">
      <c r="A331" s="294">
        <f t="shared" si="10"/>
        <v>7</v>
      </c>
      <c r="B331" s="305">
        <v>2040901</v>
      </c>
      <c r="C331" s="432" t="s">
        <v>152</v>
      </c>
      <c r="D331" s="320">
        <f>VLOOKUP(B331,'[114]21'!$A$4:$C$1292,3,FALSE)</f>
        <v>0</v>
      </c>
      <c r="E331" s="320">
        <f>IFERROR(VLOOKUP(B331,'[119]02'!$B:$F,5,FALSE),0)</f>
        <v>0</v>
      </c>
      <c r="F331" s="320">
        <v>0</v>
      </c>
      <c r="G331" s="123" t="str">
        <f t="shared" si="11"/>
        <v/>
      </c>
    </row>
    <row r="332" s="340" customFormat="1" ht="36" customHeight="1" spans="1:7">
      <c r="A332" s="294">
        <f t="shared" si="10"/>
        <v>7</v>
      </c>
      <c r="B332" s="305">
        <v>2040902</v>
      </c>
      <c r="C332" s="432" t="s">
        <v>153</v>
      </c>
      <c r="D332" s="320">
        <f>VLOOKUP(B332,'[114]21'!$A$4:$C$1292,3,FALSE)</f>
        <v>0</v>
      </c>
      <c r="E332" s="320">
        <f>IFERROR(VLOOKUP(B332,'[119]02'!$B:$F,5,FALSE),0)</f>
        <v>0</v>
      </c>
      <c r="F332" s="320">
        <v>0</v>
      </c>
      <c r="G332" s="123" t="str">
        <f t="shared" si="11"/>
        <v/>
      </c>
    </row>
    <row r="333" s="340" customFormat="1" ht="36" customHeight="1" spans="1:7">
      <c r="A333" s="294">
        <f t="shared" si="10"/>
        <v>7</v>
      </c>
      <c r="B333" s="305">
        <v>2040903</v>
      </c>
      <c r="C333" s="432" t="s">
        <v>154</v>
      </c>
      <c r="D333" s="320">
        <f>VLOOKUP(B333,'[114]21'!$A$4:$C$1292,3,FALSE)</f>
        <v>0</v>
      </c>
      <c r="E333" s="320">
        <f>IFERROR(VLOOKUP(B333,'[119]02'!$B:$F,5,FALSE),0)</f>
        <v>0</v>
      </c>
      <c r="F333" s="320">
        <v>0</v>
      </c>
      <c r="G333" s="123" t="str">
        <f t="shared" si="11"/>
        <v/>
      </c>
    </row>
    <row r="334" s="340" customFormat="1" ht="36" customHeight="1" spans="1:7">
      <c r="A334" s="294">
        <f t="shared" si="10"/>
        <v>7</v>
      </c>
      <c r="B334" s="305">
        <v>2040904</v>
      </c>
      <c r="C334" s="432" t="s">
        <v>336</v>
      </c>
      <c r="D334" s="320">
        <f>VLOOKUP(B334,'[114]21'!$A$4:$C$1292,3,FALSE)</f>
        <v>0</v>
      </c>
      <c r="E334" s="320">
        <f>IFERROR(VLOOKUP(B334,'[119]02'!$B:$F,5,FALSE),0)</f>
        <v>0</v>
      </c>
      <c r="F334" s="320">
        <v>0</v>
      </c>
      <c r="G334" s="123" t="str">
        <f t="shared" si="11"/>
        <v/>
      </c>
    </row>
    <row r="335" s="340" customFormat="1" ht="36" customHeight="1" spans="1:7">
      <c r="A335" s="294">
        <f t="shared" si="10"/>
        <v>7</v>
      </c>
      <c r="B335" s="305">
        <v>2040905</v>
      </c>
      <c r="C335" s="432" t="s">
        <v>337</v>
      </c>
      <c r="D335" s="320">
        <f>VLOOKUP(B335,'[114]21'!$A$4:$C$1292,3,FALSE)</f>
        <v>0</v>
      </c>
      <c r="E335" s="320">
        <f>IFERROR(VLOOKUP(B335,'[119]02'!$B:$F,5,FALSE),0)</f>
        <v>0</v>
      </c>
      <c r="F335" s="320">
        <v>0</v>
      </c>
      <c r="G335" s="123" t="str">
        <f t="shared" si="11"/>
        <v/>
      </c>
    </row>
    <row r="336" s="340" customFormat="1" ht="36" customHeight="1" spans="1:7">
      <c r="A336" s="294">
        <f t="shared" si="10"/>
        <v>7</v>
      </c>
      <c r="B336" s="305">
        <v>2040950</v>
      </c>
      <c r="C336" s="432" t="s">
        <v>161</v>
      </c>
      <c r="D336" s="320">
        <f>VLOOKUP(B336,'[114]21'!$A$4:$C$1292,3,FALSE)</f>
        <v>0</v>
      </c>
      <c r="E336" s="320">
        <f>IFERROR(VLOOKUP(B336,'[119]02'!$B:$F,5,FALSE),0)</f>
        <v>0</v>
      </c>
      <c r="F336" s="320">
        <v>0</v>
      </c>
      <c r="G336" s="123" t="str">
        <f t="shared" si="11"/>
        <v/>
      </c>
    </row>
    <row r="337" s="340" customFormat="1" ht="36" customHeight="1" spans="1:7">
      <c r="A337" s="294">
        <f t="shared" si="10"/>
        <v>7</v>
      </c>
      <c r="B337" s="305">
        <v>2040999</v>
      </c>
      <c r="C337" s="432" t="s">
        <v>338</v>
      </c>
      <c r="D337" s="320">
        <f>VLOOKUP(B337,'[114]21'!$A$4:$C$1292,3,FALSE)</f>
        <v>0</v>
      </c>
      <c r="E337" s="320">
        <f>IFERROR(VLOOKUP(B337,'[119]02'!$B:$F,5,FALSE),0)</f>
        <v>0</v>
      </c>
      <c r="F337" s="320">
        <v>0</v>
      </c>
      <c r="G337" s="123" t="str">
        <f t="shared" si="11"/>
        <v/>
      </c>
    </row>
    <row r="338" ht="36" customHeight="1" spans="1:7">
      <c r="A338" s="294">
        <f t="shared" si="10"/>
        <v>5</v>
      </c>
      <c r="B338" s="305">
        <v>20410</v>
      </c>
      <c r="C338" s="348" t="s">
        <v>339</v>
      </c>
      <c r="D338" s="303">
        <f>SUM(D339:D343)</f>
        <v>0</v>
      </c>
      <c r="E338" s="303">
        <f>SUM(E339:E343)</f>
        <v>0</v>
      </c>
      <c r="F338" s="303">
        <v>0</v>
      </c>
      <c r="G338" s="123" t="str">
        <f t="shared" si="11"/>
        <v/>
      </c>
    </row>
    <row r="339" s="340" customFormat="1" ht="36" customHeight="1" spans="1:7">
      <c r="A339" s="294">
        <f t="shared" si="10"/>
        <v>7</v>
      </c>
      <c r="B339" s="305">
        <v>2041001</v>
      </c>
      <c r="C339" s="432" t="s">
        <v>152</v>
      </c>
      <c r="D339" s="320">
        <f>VLOOKUP(B339,'[114]21'!$A$4:$C$1292,3,FALSE)</f>
        <v>0</v>
      </c>
      <c r="E339" s="320">
        <f>IFERROR(VLOOKUP(B339,'[119]02'!$B:$F,5,FALSE),0)</f>
        <v>0</v>
      </c>
      <c r="F339" s="320">
        <v>0</v>
      </c>
      <c r="G339" s="123" t="str">
        <f t="shared" si="11"/>
        <v/>
      </c>
    </row>
    <row r="340" s="340" customFormat="1" ht="36" customHeight="1" spans="1:7">
      <c r="A340" s="294">
        <f t="shared" si="10"/>
        <v>7</v>
      </c>
      <c r="B340" s="305">
        <v>2041002</v>
      </c>
      <c r="C340" s="432" t="s">
        <v>153</v>
      </c>
      <c r="D340" s="320">
        <f>VLOOKUP(B340,'[114]21'!$A$4:$C$1292,3,FALSE)</f>
        <v>0</v>
      </c>
      <c r="E340" s="320">
        <f>IFERROR(VLOOKUP(B340,'[119]02'!$B:$F,5,FALSE),0)</f>
        <v>0</v>
      </c>
      <c r="F340" s="320">
        <v>0</v>
      </c>
      <c r="G340" s="123" t="str">
        <f t="shared" si="11"/>
        <v/>
      </c>
    </row>
    <row r="341" s="340" customFormat="1" ht="36" customHeight="1" spans="1:7">
      <c r="A341" s="294">
        <f t="shared" si="10"/>
        <v>7</v>
      </c>
      <c r="B341" s="305">
        <v>2041006</v>
      </c>
      <c r="C341" s="432" t="s">
        <v>193</v>
      </c>
      <c r="D341" s="320">
        <f>VLOOKUP(B341,'[114]21'!$A$4:$C$1292,3,FALSE)</f>
        <v>0</v>
      </c>
      <c r="E341" s="320">
        <f>IFERROR(VLOOKUP(B341,'[119]02'!$B:$F,5,FALSE),0)</f>
        <v>0</v>
      </c>
      <c r="F341" s="320">
        <v>0</v>
      </c>
      <c r="G341" s="123" t="str">
        <f t="shared" si="11"/>
        <v/>
      </c>
    </row>
    <row r="342" s="340" customFormat="1" ht="36" customHeight="1" spans="1:7">
      <c r="A342" s="294">
        <f t="shared" si="10"/>
        <v>7</v>
      </c>
      <c r="B342" s="305">
        <v>2041007</v>
      </c>
      <c r="C342" s="432" t="s">
        <v>340</v>
      </c>
      <c r="D342" s="320">
        <f>VLOOKUP(B342,'[114]21'!$A$4:$C$1292,3,FALSE)</f>
        <v>0</v>
      </c>
      <c r="E342" s="320">
        <f>IFERROR(VLOOKUP(B342,'[119]02'!$B:$F,5,FALSE),0)</f>
        <v>0</v>
      </c>
      <c r="F342" s="320">
        <v>0</v>
      </c>
      <c r="G342" s="123" t="str">
        <f t="shared" si="11"/>
        <v/>
      </c>
    </row>
    <row r="343" s="340" customFormat="1" ht="36" customHeight="1" spans="1:7">
      <c r="A343" s="294">
        <f t="shared" si="10"/>
        <v>7</v>
      </c>
      <c r="B343" s="305">
        <v>2041099</v>
      </c>
      <c r="C343" s="432" t="s">
        <v>341</v>
      </c>
      <c r="D343" s="320">
        <f>VLOOKUP(B343,'[114]21'!$A$4:$C$1292,3,FALSE)</f>
        <v>0</v>
      </c>
      <c r="E343" s="320">
        <f>IFERROR(VLOOKUP(B343,'[119]02'!$B:$F,5,FALSE),0)</f>
        <v>0</v>
      </c>
      <c r="F343" s="320">
        <v>0</v>
      </c>
      <c r="G343" s="123" t="str">
        <f t="shared" si="11"/>
        <v/>
      </c>
    </row>
    <row r="344" ht="36" customHeight="1" spans="1:7">
      <c r="A344" s="294">
        <f t="shared" si="10"/>
        <v>5</v>
      </c>
      <c r="B344" s="305">
        <v>20499</v>
      </c>
      <c r="C344" s="348" t="s">
        <v>342</v>
      </c>
      <c r="D344" s="320">
        <f>SUM(D345:D346)</f>
        <v>280</v>
      </c>
      <c r="E344" s="320">
        <f>SUM(E345:E346)</f>
        <v>354</v>
      </c>
      <c r="F344" s="320">
        <v>291</v>
      </c>
      <c r="G344" s="123">
        <f t="shared" si="11"/>
        <v>-0.178</v>
      </c>
    </row>
    <row r="345" s="340" customFormat="1" ht="36" customHeight="1" spans="1:7">
      <c r="A345" s="294">
        <f t="shared" si="10"/>
        <v>7</v>
      </c>
      <c r="B345" s="310">
        <v>2049902</v>
      </c>
      <c r="C345" s="432" t="s">
        <v>343</v>
      </c>
      <c r="D345" s="320">
        <f>VLOOKUP(B345,'[114]21'!$A$4:$C$1292,3,FALSE)</f>
        <v>0</v>
      </c>
      <c r="E345" s="320">
        <f>IFERROR(VLOOKUP(B345,'[119]02'!$B:$F,5,FALSE),0)</f>
        <v>0</v>
      </c>
      <c r="F345" s="320">
        <v>0</v>
      </c>
      <c r="G345" s="123" t="str">
        <f t="shared" si="11"/>
        <v/>
      </c>
    </row>
    <row r="346" s="340" customFormat="1" ht="36" customHeight="1" spans="1:7">
      <c r="A346" s="294">
        <f t="shared" si="10"/>
        <v>7</v>
      </c>
      <c r="B346" s="504">
        <v>2049999</v>
      </c>
      <c r="C346" s="432" t="s">
        <v>342</v>
      </c>
      <c r="D346" s="320">
        <f>VLOOKUP(B346,'[114]21'!$A$4:$C$1292,3,FALSE)</f>
        <v>280</v>
      </c>
      <c r="E346" s="320">
        <f>IFERROR(VLOOKUP(B346,'[119]02'!$B:$F,5,FALSE),0)</f>
        <v>354</v>
      </c>
      <c r="F346" s="320">
        <v>291</v>
      </c>
      <c r="G346" s="123">
        <f t="shared" si="11"/>
        <v>-0.178</v>
      </c>
    </row>
    <row r="347" ht="36" customHeight="1" spans="1:7">
      <c r="A347" s="294">
        <f t="shared" si="10"/>
        <v>3</v>
      </c>
      <c r="B347" s="308">
        <v>205</v>
      </c>
      <c r="C347" s="302" t="s">
        <v>111</v>
      </c>
      <c r="D347" s="303">
        <f>SUM(D348,D353,D360,D366,D372,D376,D380,D384,D390,D397)</f>
        <v>34663</v>
      </c>
      <c r="E347" s="303">
        <f>SUM(E348,E353,E360,E366,E372,E376,E380,E384,E390,E397)</f>
        <v>33155</v>
      </c>
      <c r="F347" s="303">
        <v>35979</v>
      </c>
      <c r="G347" s="119">
        <f t="shared" si="11"/>
        <v>0.085</v>
      </c>
    </row>
    <row r="348" ht="36" customHeight="1" spans="1:7">
      <c r="A348" s="294">
        <f t="shared" si="10"/>
        <v>5</v>
      </c>
      <c r="B348" s="305">
        <v>20501</v>
      </c>
      <c r="C348" s="348" t="s">
        <v>344</v>
      </c>
      <c r="D348" s="320">
        <f>SUM(D349:D352)</f>
        <v>698</v>
      </c>
      <c r="E348" s="320">
        <f>SUM(E349:E352)</f>
        <v>669</v>
      </c>
      <c r="F348" s="320">
        <v>642</v>
      </c>
      <c r="G348" s="123">
        <f t="shared" si="11"/>
        <v>-0.04</v>
      </c>
    </row>
    <row r="349" s="340" customFormat="1" ht="36" customHeight="1" spans="1:7">
      <c r="A349" s="294">
        <f t="shared" si="10"/>
        <v>7</v>
      </c>
      <c r="B349" s="305">
        <v>2050101</v>
      </c>
      <c r="C349" s="432" t="s">
        <v>152</v>
      </c>
      <c r="D349" s="320">
        <f>VLOOKUP(B349,'[114]21'!$A$4:$C$1292,3,FALSE)</f>
        <v>151</v>
      </c>
      <c r="E349" s="320">
        <f>IFERROR(VLOOKUP(B349,'[119]02'!$B:$F,5,FALSE),0)</f>
        <v>157</v>
      </c>
      <c r="F349" s="320">
        <v>163</v>
      </c>
      <c r="G349" s="123">
        <f t="shared" si="11"/>
        <v>0.038</v>
      </c>
    </row>
    <row r="350" s="340" customFormat="1" ht="36" customHeight="1" spans="1:7">
      <c r="A350" s="294">
        <f t="shared" si="10"/>
        <v>7</v>
      </c>
      <c r="B350" s="305">
        <v>2050102</v>
      </c>
      <c r="C350" s="432" t="s">
        <v>153</v>
      </c>
      <c r="D350" s="320">
        <f>VLOOKUP(B350,'[114]21'!$A$4:$C$1292,3,FALSE)</f>
        <v>0</v>
      </c>
      <c r="E350" s="320">
        <f>IFERROR(VLOOKUP(B350,'[119]02'!$B:$F,5,FALSE),0)</f>
        <v>0</v>
      </c>
      <c r="F350" s="320">
        <v>0</v>
      </c>
      <c r="G350" s="123" t="str">
        <f t="shared" si="11"/>
        <v/>
      </c>
    </row>
    <row r="351" s="340" customFormat="1" ht="36" customHeight="1" spans="1:7">
      <c r="A351" s="294">
        <f t="shared" si="10"/>
        <v>7</v>
      </c>
      <c r="B351" s="305">
        <v>2050103</v>
      </c>
      <c r="C351" s="432" t="s">
        <v>154</v>
      </c>
      <c r="D351" s="320">
        <f>VLOOKUP(B351,'[114]21'!$A$4:$C$1292,3,FALSE)</f>
        <v>0</v>
      </c>
      <c r="E351" s="320">
        <f>IFERROR(VLOOKUP(B351,'[119]02'!$B:$F,5,FALSE),0)</f>
        <v>0</v>
      </c>
      <c r="F351" s="320">
        <v>0</v>
      </c>
      <c r="G351" s="123" t="str">
        <f t="shared" si="11"/>
        <v/>
      </c>
    </row>
    <row r="352" s="340" customFormat="1" ht="36" customHeight="1" spans="1:7">
      <c r="A352" s="294">
        <f t="shared" si="10"/>
        <v>7</v>
      </c>
      <c r="B352" s="305">
        <v>2050199</v>
      </c>
      <c r="C352" s="432" t="s">
        <v>345</v>
      </c>
      <c r="D352" s="320">
        <f>VLOOKUP(B352,'[114]21'!$A$4:$C$1292,3,FALSE)</f>
        <v>547</v>
      </c>
      <c r="E352" s="320">
        <f>IFERROR(VLOOKUP(B352,'[119]02'!$B:$F,5,FALSE),0)</f>
        <v>512</v>
      </c>
      <c r="F352" s="320">
        <v>479</v>
      </c>
      <c r="G352" s="123">
        <f t="shared" si="11"/>
        <v>-0.064</v>
      </c>
    </row>
    <row r="353" ht="36" customHeight="1" spans="1:7">
      <c r="A353" s="294">
        <f t="shared" si="10"/>
        <v>5</v>
      </c>
      <c r="B353" s="305">
        <v>20502</v>
      </c>
      <c r="C353" s="348" t="s">
        <v>346</v>
      </c>
      <c r="D353" s="320">
        <f>SUM(D354:D359)</f>
        <v>32319</v>
      </c>
      <c r="E353" s="320">
        <f>SUM(E354:E359)</f>
        <v>30222</v>
      </c>
      <c r="F353" s="320">
        <v>33658</v>
      </c>
      <c r="G353" s="123">
        <f t="shared" si="11"/>
        <v>0.114</v>
      </c>
    </row>
    <row r="354" s="340" customFormat="1" ht="36" customHeight="1" spans="1:7">
      <c r="A354" s="294">
        <f t="shared" si="10"/>
        <v>7</v>
      </c>
      <c r="B354" s="305">
        <v>2050201</v>
      </c>
      <c r="C354" s="432" t="s">
        <v>347</v>
      </c>
      <c r="D354" s="320">
        <f>VLOOKUP(B354,'[114]21'!$A$4:$C$1292,3,FALSE)</f>
        <v>2922</v>
      </c>
      <c r="E354" s="320">
        <f>IFERROR(VLOOKUP(B354,'[119]02'!$B:$F,5,FALSE),0)</f>
        <v>2690</v>
      </c>
      <c r="F354" s="320">
        <v>2587</v>
      </c>
      <c r="G354" s="123">
        <f t="shared" si="11"/>
        <v>-0.038</v>
      </c>
    </row>
    <row r="355" s="340" customFormat="1" ht="36" customHeight="1" spans="1:7">
      <c r="A355" s="294">
        <f t="shared" si="10"/>
        <v>7</v>
      </c>
      <c r="B355" s="305">
        <v>2050202</v>
      </c>
      <c r="C355" s="432" t="s">
        <v>348</v>
      </c>
      <c r="D355" s="320">
        <f>VLOOKUP(B355,'[114]21'!$A$4:$C$1292,3,FALSE)</f>
        <v>12941</v>
      </c>
      <c r="E355" s="320">
        <f>IFERROR(VLOOKUP(B355,'[119]02'!$B:$F,5,FALSE),0)</f>
        <v>13353</v>
      </c>
      <c r="F355" s="320">
        <v>13238</v>
      </c>
      <c r="G355" s="123">
        <f t="shared" si="11"/>
        <v>-0.009</v>
      </c>
    </row>
    <row r="356" s="340" customFormat="1" ht="36" customHeight="1" spans="1:7">
      <c r="A356" s="294">
        <f t="shared" si="10"/>
        <v>7</v>
      </c>
      <c r="B356" s="305">
        <v>2050203</v>
      </c>
      <c r="C356" s="432" t="s">
        <v>349</v>
      </c>
      <c r="D356" s="320">
        <f>VLOOKUP(B356,'[114]21'!$A$4:$C$1292,3,FALSE)</f>
        <v>6358</v>
      </c>
      <c r="E356" s="320">
        <f>IFERROR(VLOOKUP(B356,'[119]02'!$B:$F,5,FALSE),0)</f>
        <v>6500</v>
      </c>
      <c r="F356" s="320">
        <v>6915</v>
      </c>
      <c r="G356" s="123">
        <f t="shared" si="11"/>
        <v>0.064</v>
      </c>
    </row>
    <row r="357" s="340" customFormat="1" ht="36" customHeight="1" spans="1:7">
      <c r="A357" s="294">
        <f t="shared" si="10"/>
        <v>7</v>
      </c>
      <c r="B357" s="305">
        <v>2050204</v>
      </c>
      <c r="C357" s="432" t="s">
        <v>350</v>
      </c>
      <c r="D357" s="320">
        <f>VLOOKUP(B357,'[114]21'!$A$4:$C$1292,3,FALSE)</f>
        <v>2775</v>
      </c>
      <c r="E357" s="320">
        <f>IFERROR(VLOOKUP(B357,'[119]02'!$B:$F,5,FALSE),0)</f>
        <v>2873</v>
      </c>
      <c r="F357" s="320">
        <v>3557</v>
      </c>
      <c r="G357" s="123">
        <f t="shared" si="11"/>
        <v>0.238</v>
      </c>
    </row>
    <row r="358" s="340" customFormat="1" ht="36" customHeight="1" spans="1:7">
      <c r="A358" s="294">
        <f t="shared" si="10"/>
        <v>7</v>
      </c>
      <c r="B358" s="305">
        <v>2050205</v>
      </c>
      <c r="C358" s="432" t="s">
        <v>351</v>
      </c>
      <c r="D358" s="320">
        <f>VLOOKUP(B358,'[114]21'!$A$4:$C$1292,3,FALSE)</f>
        <v>0</v>
      </c>
      <c r="E358" s="320">
        <f>IFERROR(VLOOKUP(B358,'[119]02'!$B:$F,5,FALSE),0)</f>
        <v>18</v>
      </c>
      <c r="F358" s="320">
        <v>18</v>
      </c>
      <c r="G358" s="123">
        <f t="shared" si="11"/>
        <v>0</v>
      </c>
    </row>
    <row r="359" s="340" customFormat="1" ht="36" customHeight="1" spans="1:7">
      <c r="A359" s="294">
        <f t="shared" si="10"/>
        <v>7</v>
      </c>
      <c r="B359" s="305">
        <v>2050299</v>
      </c>
      <c r="C359" s="432" t="s">
        <v>352</v>
      </c>
      <c r="D359" s="320">
        <f>VLOOKUP(B359,'[114]21'!$A$4:$C$1292,3,FALSE)</f>
        <v>7323</v>
      </c>
      <c r="E359" s="320">
        <f>IFERROR(VLOOKUP(B359,'[119]02'!$B:$F,5,FALSE),0)</f>
        <v>4788</v>
      </c>
      <c r="F359" s="320">
        <v>7343</v>
      </c>
      <c r="G359" s="123">
        <f t="shared" si="11"/>
        <v>0.534</v>
      </c>
    </row>
    <row r="360" ht="36" customHeight="1" spans="1:7">
      <c r="A360" s="294">
        <f t="shared" si="10"/>
        <v>5</v>
      </c>
      <c r="B360" s="305">
        <v>20503</v>
      </c>
      <c r="C360" s="348" t="s">
        <v>353</v>
      </c>
      <c r="D360" s="320">
        <f>SUM(D361:D365)</f>
        <v>1243</v>
      </c>
      <c r="E360" s="320">
        <f>SUM(E361:E365)</f>
        <v>1329</v>
      </c>
      <c r="F360" s="320">
        <v>913</v>
      </c>
      <c r="G360" s="123">
        <f t="shared" si="11"/>
        <v>-0.313</v>
      </c>
    </row>
    <row r="361" s="340" customFormat="1" ht="36" customHeight="1" spans="1:7">
      <c r="A361" s="294">
        <f t="shared" si="10"/>
        <v>7</v>
      </c>
      <c r="B361" s="305">
        <v>2050301</v>
      </c>
      <c r="C361" s="432" t="s">
        <v>354</v>
      </c>
      <c r="D361" s="320">
        <f>VLOOKUP(B361,'[114]21'!$A$4:$C$1292,3,FALSE)</f>
        <v>0</v>
      </c>
      <c r="E361" s="320">
        <f>IFERROR(VLOOKUP(B361,'[119]02'!$B:$F,5,FALSE),0)</f>
        <v>0</v>
      </c>
      <c r="F361" s="320">
        <v>0</v>
      </c>
      <c r="G361" s="123" t="str">
        <f t="shared" si="11"/>
        <v/>
      </c>
    </row>
    <row r="362" s="340" customFormat="1" ht="36" customHeight="1" spans="1:7">
      <c r="A362" s="294">
        <f t="shared" si="10"/>
        <v>7</v>
      </c>
      <c r="B362" s="305">
        <v>2050302</v>
      </c>
      <c r="C362" s="432" t="s">
        <v>355</v>
      </c>
      <c r="D362" s="320">
        <f>VLOOKUP(B362,'[114]21'!$A$4:$C$1292,3,FALSE)</f>
        <v>1243</v>
      </c>
      <c r="E362" s="320">
        <f>IFERROR(VLOOKUP(B362,'[119]02'!$B:$F,5,FALSE),0)</f>
        <v>1329</v>
      </c>
      <c r="F362" s="320">
        <v>913</v>
      </c>
      <c r="G362" s="123">
        <f t="shared" si="11"/>
        <v>-0.313</v>
      </c>
    </row>
    <row r="363" s="340" customFormat="1" ht="36" customHeight="1" spans="1:7">
      <c r="A363" s="294">
        <f t="shared" si="10"/>
        <v>7</v>
      </c>
      <c r="B363" s="305">
        <v>2050303</v>
      </c>
      <c r="C363" s="432" t="s">
        <v>356</v>
      </c>
      <c r="D363" s="320">
        <f>VLOOKUP(B363,'[114]21'!$A$4:$C$1292,3,FALSE)</f>
        <v>0</v>
      </c>
      <c r="E363" s="320">
        <f>IFERROR(VLOOKUP(B363,'[119]02'!$B:$F,5,FALSE),0)</f>
        <v>0</v>
      </c>
      <c r="F363" s="320">
        <v>0</v>
      </c>
      <c r="G363" s="123" t="str">
        <f t="shared" si="11"/>
        <v/>
      </c>
    </row>
    <row r="364" s="340" customFormat="1" ht="36" customHeight="1" spans="1:7">
      <c r="A364" s="294">
        <f t="shared" si="10"/>
        <v>7</v>
      </c>
      <c r="B364" s="305">
        <v>2050305</v>
      </c>
      <c r="C364" s="432" t="s">
        <v>357</v>
      </c>
      <c r="D364" s="320">
        <f>VLOOKUP(B364,'[114]21'!$A$4:$C$1292,3,FALSE)</f>
        <v>0</v>
      </c>
      <c r="E364" s="320">
        <f>IFERROR(VLOOKUP(B364,'[119]02'!$B:$F,5,FALSE),0)</f>
        <v>0</v>
      </c>
      <c r="F364" s="320">
        <v>0</v>
      </c>
      <c r="G364" s="123" t="str">
        <f t="shared" si="11"/>
        <v/>
      </c>
    </row>
    <row r="365" s="340" customFormat="1" ht="36" customHeight="1" spans="1:7">
      <c r="A365" s="294">
        <f t="shared" si="10"/>
        <v>7</v>
      </c>
      <c r="B365" s="305">
        <v>2050399</v>
      </c>
      <c r="C365" s="432" t="s">
        <v>358</v>
      </c>
      <c r="D365" s="320">
        <f>VLOOKUP(B365,'[114]21'!$A$4:$C$1292,3,FALSE)</f>
        <v>0</v>
      </c>
      <c r="E365" s="320">
        <f>IFERROR(VLOOKUP(B365,'[119]02'!$B:$F,5,FALSE),0)</f>
        <v>0</v>
      </c>
      <c r="F365" s="320">
        <v>0</v>
      </c>
      <c r="G365" s="123" t="str">
        <f t="shared" si="11"/>
        <v/>
      </c>
    </row>
    <row r="366" ht="36" customHeight="1" spans="1:7">
      <c r="A366" s="294">
        <f t="shared" si="10"/>
        <v>5</v>
      </c>
      <c r="B366" s="305">
        <v>20504</v>
      </c>
      <c r="C366" s="348" t="s">
        <v>359</v>
      </c>
      <c r="D366" s="320">
        <f>SUM(D367:D371)</f>
        <v>0</v>
      </c>
      <c r="E366" s="320">
        <f>SUM(E367:E371)</f>
        <v>0</v>
      </c>
      <c r="F366" s="320">
        <v>0</v>
      </c>
      <c r="G366" s="123" t="str">
        <f t="shared" si="11"/>
        <v/>
      </c>
    </row>
    <row r="367" s="340" customFormat="1" ht="36" customHeight="1" spans="1:7">
      <c r="A367" s="294">
        <f t="shared" si="10"/>
        <v>7</v>
      </c>
      <c r="B367" s="305">
        <v>2050401</v>
      </c>
      <c r="C367" s="432" t="s">
        <v>360</v>
      </c>
      <c r="D367" s="320">
        <f>VLOOKUP(B367,'[114]21'!$A$4:$C$1292,3,FALSE)</f>
        <v>0</v>
      </c>
      <c r="E367" s="320">
        <f>IFERROR(VLOOKUP(B367,'[119]02'!$B:$F,5,FALSE),0)</f>
        <v>0</v>
      </c>
      <c r="F367" s="320">
        <v>0</v>
      </c>
      <c r="G367" s="123" t="str">
        <f t="shared" si="11"/>
        <v/>
      </c>
    </row>
    <row r="368" s="340" customFormat="1" ht="36" customHeight="1" spans="1:7">
      <c r="A368" s="294">
        <f t="shared" si="10"/>
        <v>7</v>
      </c>
      <c r="B368" s="305">
        <v>2050402</v>
      </c>
      <c r="C368" s="432" t="s">
        <v>361</v>
      </c>
      <c r="D368" s="320">
        <f>VLOOKUP(B368,'[114]21'!$A$4:$C$1292,3,FALSE)</f>
        <v>0</v>
      </c>
      <c r="E368" s="320">
        <f>IFERROR(VLOOKUP(B368,'[119]02'!$B:$F,5,FALSE),0)</f>
        <v>0</v>
      </c>
      <c r="F368" s="320">
        <v>0</v>
      </c>
      <c r="G368" s="123" t="str">
        <f t="shared" si="11"/>
        <v/>
      </c>
    </row>
    <row r="369" s="340" customFormat="1" ht="36" customHeight="1" spans="1:7">
      <c r="A369" s="294">
        <f t="shared" si="10"/>
        <v>7</v>
      </c>
      <c r="B369" s="305">
        <v>2050403</v>
      </c>
      <c r="C369" s="432" t="s">
        <v>362</v>
      </c>
      <c r="D369" s="320">
        <f>VLOOKUP(B369,'[114]21'!$A$4:$C$1292,3,FALSE)</f>
        <v>0</v>
      </c>
      <c r="E369" s="320">
        <f>IFERROR(VLOOKUP(B369,'[119]02'!$B:$F,5,FALSE),0)</f>
        <v>0</v>
      </c>
      <c r="F369" s="320">
        <v>0</v>
      </c>
      <c r="G369" s="123" t="str">
        <f t="shared" si="11"/>
        <v/>
      </c>
    </row>
    <row r="370" s="340" customFormat="1" ht="36" customHeight="1" spans="1:7">
      <c r="A370" s="294">
        <f t="shared" si="10"/>
        <v>7</v>
      </c>
      <c r="B370" s="305">
        <v>2050404</v>
      </c>
      <c r="C370" s="432" t="s">
        <v>363</v>
      </c>
      <c r="D370" s="320">
        <f>VLOOKUP(B370,'[114]21'!$A$4:$C$1292,3,FALSE)</f>
        <v>0</v>
      </c>
      <c r="E370" s="320">
        <f>IFERROR(VLOOKUP(B370,'[119]02'!$B:$F,5,FALSE),0)</f>
        <v>0</v>
      </c>
      <c r="F370" s="320">
        <v>0</v>
      </c>
      <c r="G370" s="123" t="str">
        <f t="shared" si="11"/>
        <v/>
      </c>
    </row>
    <row r="371" s="340" customFormat="1" ht="36" customHeight="1" spans="1:7">
      <c r="A371" s="294">
        <f t="shared" si="10"/>
        <v>7</v>
      </c>
      <c r="B371" s="305">
        <v>2050499</v>
      </c>
      <c r="C371" s="432" t="s">
        <v>364</v>
      </c>
      <c r="D371" s="320">
        <f>VLOOKUP(B371,'[114]21'!$A$4:$C$1292,3,FALSE)</f>
        <v>0</v>
      </c>
      <c r="E371" s="320">
        <f>IFERROR(VLOOKUP(B371,'[119]02'!$B:$F,5,FALSE),0)</f>
        <v>0</v>
      </c>
      <c r="F371" s="320">
        <v>0</v>
      </c>
      <c r="G371" s="123" t="str">
        <f t="shared" si="11"/>
        <v/>
      </c>
    </row>
    <row r="372" ht="36" customHeight="1" spans="1:7">
      <c r="A372" s="294">
        <f t="shared" si="10"/>
        <v>5</v>
      </c>
      <c r="B372" s="305">
        <v>20505</v>
      </c>
      <c r="C372" s="348" t="s">
        <v>365</v>
      </c>
      <c r="D372" s="320">
        <f>SUM(D373:D375)</f>
        <v>0</v>
      </c>
      <c r="E372" s="320">
        <f>SUM(E373:E375)</f>
        <v>0</v>
      </c>
      <c r="F372" s="320">
        <v>0</v>
      </c>
      <c r="G372" s="123" t="str">
        <f t="shared" si="11"/>
        <v/>
      </c>
    </row>
    <row r="373" s="340" customFormat="1" ht="36" customHeight="1" spans="1:7">
      <c r="A373" s="294">
        <f t="shared" si="10"/>
        <v>7</v>
      </c>
      <c r="B373" s="305">
        <v>2050501</v>
      </c>
      <c r="C373" s="432" t="s">
        <v>366</v>
      </c>
      <c r="D373" s="320">
        <f>VLOOKUP(B373,'[114]21'!$A$4:$C$1292,3,FALSE)</f>
        <v>0</v>
      </c>
      <c r="E373" s="320">
        <f>IFERROR(VLOOKUP(B373,'[119]02'!$B:$F,5,FALSE),0)</f>
        <v>0</v>
      </c>
      <c r="F373" s="320">
        <v>0</v>
      </c>
      <c r="G373" s="123" t="str">
        <f t="shared" si="11"/>
        <v/>
      </c>
    </row>
    <row r="374" s="340" customFormat="1" ht="36" customHeight="1" spans="1:7">
      <c r="A374" s="294">
        <f t="shared" si="10"/>
        <v>7</v>
      </c>
      <c r="B374" s="305">
        <v>2050502</v>
      </c>
      <c r="C374" s="432" t="s">
        <v>367</v>
      </c>
      <c r="D374" s="320">
        <f>VLOOKUP(B374,'[114]21'!$A$4:$C$1292,3,FALSE)</f>
        <v>0</v>
      </c>
      <c r="E374" s="320">
        <f>IFERROR(VLOOKUP(B374,'[119]02'!$B:$F,5,FALSE),0)</f>
        <v>0</v>
      </c>
      <c r="F374" s="320">
        <v>0</v>
      </c>
      <c r="G374" s="123" t="str">
        <f t="shared" si="11"/>
        <v/>
      </c>
    </row>
    <row r="375" s="340" customFormat="1" ht="36" customHeight="1" spans="1:7">
      <c r="A375" s="294">
        <f t="shared" si="10"/>
        <v>7</v>
      </c>
      <c r="B375" s="305">
        <v>2050599</v>
      </c>
      <c r="C375" s="432" t="s">
        <v>368</v>
      </c>
      <c r="D375" s="320">
        <f>VLOOKUP(B375,'[114]21'!$A$4:$C$1292,3,FALSE)</f>
        <v>0</v>
      </c>
      <c r="E375" s="320">
        <f>IFERROR(VLOOKUP(B375,'[119]02'!$B:$F,5,FALSE),0)</f>
        <v>0</v>
      </c>
      <c r="F375" s="320">
        <v>0</v>
      </c>
      <c r="G375" s="123" t="str">
        <f t="shared" si="11"/>
        <v/>
      </c>
    </row>
    <row r="376" s="426" customFormat="1" ht="36" customHeight="1" spans="1:7">
      <c r="A376" s="294">
        <f t="shared" si="10"/>
        <v>5</v>
      </c>
      <c r="B376" s="305">
        <v>20506</v>
      </c>
      <c r="C376" s="348" t="s">
        <v>369</v>
      </c>
      <c r="D376" s="320">
        <f>SUM(D377:D379)</f>
        <v>0</v>
      </c>
      <c r="E376" s="320">
        <f>SUM(E377:E379)</f>
        <v>0</v>
      </c>
      <c r="F376" s="320">
        <v>0</v>
      </c>
      <c r="G376" s="123" t="str">
        <f t="shared" si="11"/>
        <v/>
      </c>
    </row>
    <row r="377" s="340" customFormat="1" ht="36" customHeight="1" spans="1:7">
      <c r="A377" s="294">
        <f t="shared" si="10"/>
        <v>7</v>
      </c>
      <c r="B377" s="305">
        <v>2050601</v>
      </c>
      <c r="C377" s="432" t="s">
        <v>370</v>
      </c>
      <c r="D377" s="320">
        <f>VLOOKUP(B377,'[114]21'!$A$4:$C$1292,3,FALSE)</f>
        <v>0</v>
      </c>
      <c r="E377" s="320">
        <f>IFERROR(VLOOKUP(B377,'[119]02'!$B:$F,5,FALSE),0)</f>
        <v>0</v>
      </c>
      <c r="F377" s="320">
        <v>0</v>
      </c>
      <c r="G377" s="123" t="str">
        <f t="shared" si="11"/>
        <v/>
      </c>
    </row>
    <row r="378" s="340" customFormat="1" ht="36" customHeight="1" spans="1:7">
      <c r="A378" s="294">
        <f t="shared" si="10"/>
        <v>7</v>
      </c>
      <c r="B378" s="305">
        <v>2050602</v>
      </c>
      <c r="C378" s="432" t="s">
        <v>371</v>
      </c>
      <c r="D378" s="320">
        <f>VLOOKUP(B378,'[114]21'!$A$4:$C$1292,3,FALSE)</f>
        <v>0</v>
      </c>
      <c r="E378" s="320">
        <f>IFERROR(VLOOKUP(B378,'[119]02'!$B:$F,5,FALSE),0)</f>
        <v>0</v>
      </c>
      <c r="F378" s="320">
        <v>0</v>
      </c>
      <c r="G378" s="123" t="str">
        <f t="shared" si="11"/>
        <v/>
      </c>
    </row>
    <row r="379" s="426" customFormat="1" ht="36" customHeight="1" spans="1:7">
      <c r="A379" s="294">
        <f t="shared" si="10"/>
        <v>7</v>
      </c>
      <c r="B379" s="305">
        <v>2050699</v>
      </c>
      <c r="C379" s="432" t="s">
        <v>372</v>
      </c>
      <c r="D379" s="320">
        <f>VLOOKUP(B379,'[114]21'!$A$4:$C$1292,3,FALSE)</f>
        <v>0</v>
      </c>
      <c r="E379" s="320">
        <f>IFERROR(VLOOKUP(B379,'[119]02'!$B:$F,5,FALSE),0)</f>
        <v>0</v>
      </c>
      <c r="F379" s="320">
        <v>0</v>
      </c>
      <c r="G379" s="123" t="str">
        <f t="shared" si="11"/>
        <v/>
      </c>
    </row>
    <row r="380" ht="36" customHeight="1" spans="1:7">
      <c r="A380" s="294">
        <f t="shared" si="10"/>
        <v>5</v>
      </c>
      <c r="B380" s="305">
        <v>20507</v>
      </c>
      <c r="C380" s="348" t="s">
        <v>373</v>
      </c>
      <c r="D380" s="320">
        <f>SUM(D381:D383)</f>
        <v>3</v>
      </c>
      <c r="E380" s="320">
        <f>SUM(E381:E383)</f>
        <v>3</v>
      </c>
      <c r="F380" s="320">
        <v>2</v>
      </c>
      <c r="G380" s="123">
        <f t="shared" si="11"/>
        <v>-0.333</v>
      </c>
    </row>
    <row r="381" s="340" customFormat="1" ht="36" customHeight="1" spans="1:7">
      <c r="A381" s="294">
        <f t="shared" si="10"/>
        <v>7</v>
      </c>
      <c r="B381" s="305">
        <v>2050701</v>
      </c>
      <c r="C381" s="432" t="s">
        <v>374</v>
      </c>
      <c r="D381" s="320">
        <f>VLOOKUP(B381,'[114]21'!$A$4:$C$1292,3,FALSE)</f>
        <v>3</v>
      </c>
      <c r="E381" s="320">
        <f>IFERROR(VLOOKUP(B381,'[119]02'!$B:$F,5,FALSE),0)</f>
        <v>3</v>
      </c>
      <c r="F381" s="320">
        <v>0</v>
      </c>
      <c r="G381" s="123">
        <f t="shared" si="11"/>
        <v>-1</v>
      </c>
    </row>
    <row r="382" s="340" customFormat="1" ht="36" customHeight="1" spans="1:7">
      <c r="A382" s="294">
        <f t="shared" si="10"/>
        <v>7</v>
      </c>
      <c r="B382" s="305">
        <v>2050702</v>
      </c>
      <c r="C382" s="432" t="s">
        <v>375</v>
      </c>
      <c r="D382" s="320">
        <f>VLOOKUP(B382,'[114]21'!$A$4:$C$1292,3,FALSE)</f>
        <v>0</v>
      </c>
      <c r="E382" s="320">
        <f>IFERROR(VLOOKUP(B382,'[119]02'!$B:$F,5,FALSE),0)</f>
        <v>0</v>
      </c>
      <c r="F382" s="320">
        <v>0</v>
      </c>
      <c r="G382" s="123" t="str">
        <f t="shared" si="11"/>
        <v/>
      </c>
    </row>
    <row r="383" s="340" customFormat="1" ht="36" customHeight="1" spans="1:7">
      <c r="A383" s="294">
        <f t="shared" si="10"/>
        <v>7</v>
      </c>
      <c r="B383" s="305">
        <v>2050799</v>
      </c>
      <c r="C383" s="432" t="s">
        <v>376</v>
      </c>
      <c r="D383" s="320">
        <f>VLOOKUP(B383,'[114]21'!$A$4:$C$1292,3,FALSE)</f>
        <v>0</v>
      </c>
      <c r="E383" s="320">
        <f>IFERROR(VLOOKUP(B383,'[119]02'!$B:$F,5,FALSE),0)</f>
        <v>0</v>
      </c>
      <c r="F383" s="320">
        <v>2</v>
      </c>
      <c r="G383" s="123" t="str">
        <f t="shared" si="11"/>
        <v/>
      </c>
    </row>
    <row r="384" ht="36" customHeight="1" spans="1:7">
      <c r="A384" s="294">
        <f t="shared" si="10"/>
        <v>5</v>
      </c>
      <c r="B384" s="305">
        <v>20508</v>
      </c>
      <c r="C384" s="348" t="s">
        <v>377</v>
      </c>
      <c r="D384" s="320">
        <f>SUM(D385:D389)</f>
        <v>235</v>
      </c>
      <c r="E384" s="320">
        <f>SUM(E385:E389)</f>
        <v>745</v>
      </c>
      <c r="F384" s="320">
        <v>726</v>
      </c>
      <c r="G384" s="123">
        <f t="shared" si="11"/>
        <v>-0.026</v>
      </c>
    </row>
    <row r="385" s="340" customFormat="1" ht="36" customHeight="1" spans="1:7">
      <c r="A385" s="294">
        <f t="shared" si="10"/>
        <v>7</v>
      </c>
      <c r="B385" s="305">
        <v>2050801</v>
      </c>
      <c r="C385" s="432" t="s">
        <v>378</v>
      </c>
      <c r="D385" s="320">
        <f>VLOOKUP(B385,'[114]21'!$A$4:$C$1292,3,FALSE)</f>
        <v>0</v>
      </c>
      <c r="E385" s="320">
        <f>IFERROR(VLOOKUP(B385,'[119]02'!$B:$F,5,FALSE),0)</f>
        <v>0</v>
      </c>
      <c r="F385" s="320">
        <v>0</v>
      </c>
      <c r="G385" s="123" t="str">
        <f t="shared" si="11"/>
        <v/>
      </c>
    </row>
    <row r="386" s="340" customFormat="1" ht="36" customHeight="1" spans="1:7">
      <c r="A386" s="294">
        <f t="shared" si="10"/>
        <v>7</v>
      </c>
      <c r="B386" s="305">
        <v>2050802</v>
      </c>
      <c r="C386" s="432" t="s">
        <v>379</v>
      </c>
      <c r="D386" s="320">
        <f>VLOOKUP(B386,'[114]21'!$A$4:$C$1292,3,FALSE)</f>
        <v>235</v>
      </c>
      <c r="E386" s="320">
        <f>IFERROR(VLOOKUP(B386,'[119]02'!$B:$F,5,FALSE),0)</f>
        <v>745</v>
      </c>
      <c r="F386" s="320">
        <v>726</v>
      </c>
      <c r="G386" s="123">
        <f t="shared" si="11"/>
        <v>-0.026</v>
      </c>
    </row>
    <row r="387" s="340" customFormat="1" ht="36" customHeight="1" spans="1:7">
      <c r="A387" s="294">
        <f t="shared" si="10"/>
        <v>7</v>
      </c>
      <c r="B387" s="305">
        <v>2050803</v>
      </c>
      <c r="C387" s="432" t="s">
        <v>380</v>
      </c>
      <c r="D387" s="320">
        <f>VLOOKUP(B387,'[114]21'!$A$4:$C$1292,3,FALSE)</f>
        <v>0</v>
      </c>
      <c r="E387" s="320">
        <f>IFERROR(VLOOKUP(B387,'[119]02'!$B:$F,5,FALSE),0)</f>
        <v>0</v>
      </c>
      <c r="F387" s="320">
        <v>0</v>
      </c>
      <c r="G387" s="123" t="str">
        <f t="shared" si="11"/>
        <v/>
      </c>
    </row>
    <row r="388" s="340" customFormat="1" ht="36" customHeight="1" spans="1:7">
      <c r="A388" s="294">
        <f t="shared" si="10"/>
        <v>7</v>
      </c>
      <c r="B388" s="305">
        <v>2050804</v>
      </c>
      <c r="C388" s="432" t="s">
        <v>381</v>
      </c>
      <c r="D388" s="320">
        <f>VLOOKUP(B388,'[114]21'!$A$4:$C$1292,3,FALSE)</f>
        <v>0</v>
      </c>
      <c r="E388" s="320">
        <f>IFERROR(VLOOKUP(B388,'[119]02'!$B:$F,5,FALSE),0)</f>
        <v>0</v>
      </c>
      <c r="F388" s="320">
        <v>0</v>
      </c>
      <c r="G388" s="123" t="str">
        <f t="shared" si="11"/>
        <v/>
      </c>
    </row>
    <row r="389" s="340" customFormat="1" ht="36" customHeight="1" spans="1:7">
      <c r="A389" s="294">
        <f t="shared" ref="A389:A452" si="12">LEN(B389)</f>
        <v>7</v>
      </c>
      <c r="B389" s="305">
        <v>2050899</v>
      </c>
      <c r="C389" s="432" t="s">
        <v>382</v>
      </c>
      <c r="D389" s="320">
        <f>VLOOKUP(B389,'[114]21'!$A$4:$C$1292,3,FALSE)</f>
        <v>0</v>
      </c>
      <c r="E389" s="320">
        <f>IFERROR(VLOOKUP(B389,'[119]02'!$B:$F,5,FALSE),0)</f>
        <v>0</v>
      </c>
      <c r="F389" s="320">
        <v>0</v>
      </c>
      <c r="G389" s="123" t="str">
        <f t="shared" ref="G389:G452" si="13">IF(E389&gt;0,(F389-E389)/E389,"")</f>
        <v/>
      </c>
    </row>
    <row r="390" ht="36" customHeight="1" spans="1:7">
      <c r="A390" s="294">
        <f t="shared" si="12"/>
        <v>5</v>
      </c>
      <c r="B390" s="305">
        <v>20509</v>
      </c>
      <c r="C390" s="348" t="s">
        <v>383</v>
      </c>
      <c r="D390" s="320">
        <f>SUM(D391:D396)</f>
        <v>0</v>
      </c>
      <c r="E390" s="320">
        <f>SUM(E391:E396)</f>
        <v>0</v>
      </c>
      <c r="F390" s="320">
        <v>0</v>
      </c>
      <c r="G390" s="123" t="str">
        <f t="shared" si="13"/>
        <v/>
      </c>
    </row>
    <row r="391" s="340" customFormat="1" ht="36" customHeight="1" spans="1:7">
      <c r="A391" s="294">
        <f t="shared" si="12"/>
        <v>7</v>
      </c>
      <c r="B391" s="305">
        <v>2050901</v>
      </c>
      <c r="C391" s="432" t="s">
        <v>384</v>
      </c>
      <c r="D391" s="320">
        <f>VLOOKUP(B391,'[114]21'!$A$4:$C$1292,3,FALSE)</f>
        <v>0</v>
      </c>
      <c r="E391" s="320">
        <f>IFERROR(VLOOKUP(B391,'[119]02'!$B:$F,5,FALSE),0)</f>
        <v>0</v>
      </c>
      <c r="F391" s="320">
        <v>0</v>
      </c>
      <c r="G391" s="123" t="str">
        <f t="shared" si="13"/>
        <v/>
      </c>
    </row>
    <row r="392" s="340" customFormat="1" ht="36" customHeight="1" spans="1:7">
      <c r="A392" s="294">
        <f t="shared" si="12"/>
        <v>7</v>
      </c>
      <c r="B392" s="305">
        <v>2050902</v>
      </c>
      <c r="C392" s="432" t="s">
        <v>385</v>
      </c>
      <c r="D392" s="320">
        <f>VLOOKUP(B392,'[114]21'!$A$4:$C$1292,3,FALSE)</f>
        <v>0</v>
      </c>
      <c r="E392" s="320">
        <f>IFERROR(VLOOKUP(B392,'[119]02'!$B:$F,5,FALSE),0)</f>
        <v>0</v>
      </c>
      <c r="F392" s="320">
        <v>0</v>
      </c>
      <c r="G392" s="123" t="str">
        <f t="shared" si="13"/>
        <v/>
      </c>
    </row>
    <row r="393" s="340" customFormat="1" ht="36" customHeight="1" spans="1:7">
      <c r="A393" s="294">
        <f t="shared" si="12"/>
        <v>7</v>
      </c>
      <c r="B393" s="305">
        <v>2050903</v>
      </c>
      <c r="C393" s="432" t="s">
        <v>386</v>
      </c>
      <c r="D393" s="320">
        <f>VLOOKUP(B393,'[114]21'!$A$4:$C$1292,3,FALSE)</f>
        <v>0</v>
      </c>
      <c r="E393" s="320">
        <f>IFERROR(VLOOKUP(B393,'[119]02'!$B:$F,5,FALSE),0)</f>
        <v>0</v>
      </c>
      <c r="F393" s="320">
        <v>0</v>
      </c>
      <c r="G393" s="123" t="str">
        <f t="shared" si="13"/>
        <v/>
      </c>
    </row>
    <row r="394" s="340" customFormat="1" ht="36" customHeight="1" spans="1:7">
      <c r="A394" s="294">
        <f t="shared" si="12"/>
        <v>7</v>
      </c>
      <c r="B394" s="305">
        <v>2050904</v>
      </c>
      <c r="C394" s="432" t="s">
        <v>387</v>
      </c>
      <c r="D394" s="320">
        <f>VLOOKUP(B394,'[114]21'!$A$4:$C$1292,3,FALSE)</f>
        <v>0</v>
      </c>
      <c r="E394" s="320">
        <f>IFERROR(VLOOKUP(B394,'[119]02'!$B:$F,5,FALSE),0)</f>
        <v>0</v>
      </c>
      <c r="F394" s="320">
        <v>0</v>
      </c>
      <c r="G394" s="123" t="str">
        <f t="shared" si="13"/>
        <v/>
      </c>
    </row>
    <row r="395" s="340" customFormat="1" ht="36" customHeight="1" spans="1:7">
      <c r="A395" s="294">
        <f t="shared" si="12"/>
        <v>7</v>
      </c>
      <c r="B395" s="305">
        <v>2050905</v>
      </c>
      <c r="C395" s="432" t="s">
        <v>388</v>
      </c>
      <c r="D395" s="320">
        <f>VLOOKUP(B395,'[114]21'!$A$4:$C$1292,3,FALSE)</f>
        <v>0</v>
      </c>
      <c r="E395" s="320">
        <f>IFERROR(VLOOKUP(B395,'[119]02'!$B:$F,5,FALSE),0)</f>
        <v>0</v>
      </c>
      <c r="F395" s="320">
        <v>0</v>
      </c>
      <c r="G395" s="123" t="str">
        <f t="shared" si="13"/>
        <v/>
      </c>
    </row>
    <row r="396" s="340" customFormat="1" ht="36" customHeight="1" spans="1:7">
      <c r="A396" s="294">
        <f t="shared" si="12"/>
        <v>7</v>
      </c>
      <c r="B396" s="305">
        <v>2050999</v>
      </c>
      <c r="C396" s="432" t="s">
        <v>389</v>
      </c>
      <c r="D396" s="320">
        <f>VLOOKUP(B396,'[114]21'!$A$4:$C$1292,3,FALSE)</f>
        <v>0</v>
      </c>
      <c r="E396" s="320">
        <f>IFERROR(VLOOKUP(B396,'[119]02'!$B:$F,5,FALSE),0)</f>
        <v>0</v>
      </c>
      <c r="F396" s="320">
        <v>0</v>
      </c>
      <c r="G396" s="123" t="str">
        <f t="shared" si="13"/>
        <v/>
      </c>
    </row>
    <row r="397" ht="36" customHeight="1" spans="1:7">
      <c r="A397" s="294">
        <f t="shared" si="12"/>
        <v>5</v>
      </c>
      <c r="B397" s="305">
        <v>20599</v>
      </c>
      <c r="C397" s="348" t="s">
        <v>390</v>
      </c>
      <c r="D397" s="320">
        <f>D398</f>
        <v>165</v>
      </c>
      <c r="E397" s="320">
        <f>E398</f>
        <v>187</v>
      </c>
      <c r="F397" s="320">
        <v>38</v>
      </c>
      <c r="G397" s="123">
        <f t="shared" si="13"/>
        <v>-0.797</v>
      </c>
    </row>
    <row r="398" s="340" customFormat="1" ht="36" customHeight="1" spans="1:7">
      <c r="A398" s="294">
        <f t="shared" si="12"/>
        <v>7</v>
      </c>
      <c r="B398" s="315">
        <v>2059999</v>
      </c>
      <c r="C398" s="432" t="s">
        <v>390</v>
      </c>
      <c r="D398" s="320">
        <f>VLOOKUP(B398,'[114]21'!$A$4:$C$1292,3,FALSE)</f>
        <v>165</v>
      </c>
      <c r="E398" s="320">
        <f>IFERROR(VLOOKUP(B398,'[119]02'!$B:$F,5,FALSE),0)</f>
        <v>187</v>
      </c>
      <c r="F398" s="320">
        <v>38</v>
      </c>
      <c r="G398" s="123">
        <f t="shared" si="13"/>
        <v>-0.797</v>
      </c>
    </row>
    <row r="399" ht="36" customHeight="1" spans="1:7">
      <c r="A399" s="294">
        <f t="shared" si="12"/>
        <v>3</v>
      </c>
      <c r="B399" s="308">
        <v>206</v>
      </c>
      <c r="C399" s="302" t="s">
        <v>112</v>
      </c>
      <c r="D399" s="303">
        <f>SUM(D400,D405,D414,D420,D425,D430,D435,D442,D446,D450)</f>
        <v>1928</v>
      </c>
      <c r="E399" s="303">
        <f>SUM(E400,E405,E414,E420,E425,E430,E435,E442,E446,E450)</f>
        <v>683</v>
      </c>
      <c r="F399" s="303">
        <v>831</v>
      </c>
      <c r="G399" s="119">
        <f t="shared" si="13"/>
        <v>0.217</v>
      </c>
    </row>
    <row r="400" ht="36" customHeight="1" spans="1:7">
      <c r="A400" s="294">
        <f t="shared" si="12"/>
        <v>5</v>
      </c>
      <c r="B400" s="305">
        <v>20601</v>
      </c>
      <c r="C400" s="348" t="s">
        <v>391</v>
      </c>
      <c r="D400" s="320">
        <f>SUM(D401:D404)</f>
        <v>66</v>
      </c>
      <c r="E400" s="320">
        <f>SUM(E401:E404)</f>
        <v>73</v>
      </c>
      <c r="F400" s="320">
        <v>81</v>
      </c>
      <c r="G400" s="123">
        <f t="shared" si="13"/>
        <v>0.11</v>
      </c>
    </row>
    <row r="401" s="340" customFormat="1" ht="36" customHeight="1" spans="1:7">
      <c r="A401" s="294">
        <f t="shared" si="12"/>
        <v>7</v>
      </c>
      <c r="B401" s="305">
        <v>2060101</v>
      </c>
      <c r="C401" s="432" t="s">
        <v>152</v>
      </c>
      <c r="D401" s="320">
        <f>VLOOKUP(B401,'[114]21'!$A$4:$C$1292,3,FALSE)</f>
        <v>66</v>
      </c>
      <c r="E401" s="320">
        <f>IFERROR(VLOOKUP(B401,'[119]02'!$B:$F,5,FALSE),0)</f>
        <v>73</v>
      </c>
      <c r="F401" s="320">
        <v>81</v>
      </c>
      <c r="G401" s="123">
        <f t="shared" si="13"/>
        <v>0.11</v>
      </c>
    </row>
    <row r="402" s="340" customFormat="1" ht="36" customHeight="1" spans="1:7">
      <c r="A402" s="294">
        <f t="shared" si="12"/>
        <v>7</v>
      </c>
      <c r="B402" s="305">
        <v>2060102</v>
      </c>
      <c r="C402" s="432" t="s">
        <v>153</v>
      </c>
      <c r="D402" s="320">
        <f>VLOOKUP(B402,'[114]21'!$A$4:$C$1292,3,FALSE)</f>
        <v>0</v>
      </c>
      <c r="E402" s="320">
        <f>IFERROR(VLOOKUP(B402,'[119]02'!$B:$F,5,FALSE),0)</f>
        <v>0</v>
      </c>
      <c r="F402" s="320">
        <v>0</v>
      </c>
      <c r="G402" s="123" t="str">
        <f t="shared" si="13"/>
        <v/>
      </c>
    </row>
    <row r="403" s="340" customFormat="1" ht="36" customHeight="1" spans="1:7">
      <c r="A403" s="294">
        <f t="shared" si="12"/>
        <v>7</v>
      </c>
      <c r="B403" s="305">
        <v>2060103</v>
      </c>
      <c r="C403" s="432" t="s">
        <v>154</v>
      </c>
      <c r="D403" s="320">
        <f>VLOOKUP(B403,'[114]21'!$A$4:$C$1292,3,FALSE)</f>
        <v>0</v>
      </c>
      <c r="E403" s="320">
        <f>IFERROR(VLOOKUP(B403,'[119]02'!$B:$F,5,FALSE),0)</f>
        <v>0</v>
      </c>
      <c r="F403" s="320">
        <v>0</v>
      </c>
      <c r="G403" s="123" t="str">
        <f t="shared" si="13"/>
        <v/>
      </c>
    </row>
    <row r="404" s="340" customFormat="1" ht="36" customHeight="1" spans="1:7">
      <c r="A404" s="294">
        <f t="shared" si="12"/>
        <v>7</v>
      </c>
      <c r="B404" s="305">
        <v>2060199</v>
      </c>
      <c r="C404" s="432" t="s">
        <v>392</v>
      </c>
      <c r="D404" s="320">
        <f>VLOOKUP(B404,'[114]21'!$A$4:$C$1292,3,FALSE)</f>
        <v>0</v>
      </c>
      <c r="E404" s="320">
        <f>IFERROR(VLOOKUP(B404,'[119]02'!$B:$F,5,FALSE),0)</f>
        <v>0</v>
      </c>
      <c r="F404" s="320">
        <v>0</v>
      </c>
      <c r="G404" s="123" t="str">
        <f t="shared" si="13"/>
        <v/>
      </c>
    </row>
    <row r="405" ht="36" customHeight="1" spans="1:7">
      <c r="A405" s="294">
        <f t="shared" si="12"/>
        <v>5</v>
      </c>
      <c r="B405" s="305">
        <v>20602</v>
      </c>
      <c r="C405" s="348" t="s">
        <v>393</v>
      </c>
      <c r="D405" s="320">
        <f>SUM(D406:D413)</f>
        <v>475</v>
      </c>
      <c r="E405" s="320">
        <f>SUM(E406:E413)</f>
        <v>0</v>
      </c>
      <c r="F405" s="320">
        <v>0</v>
      </c>
      <c r="G405" s="123" t="str">
        <f t="shared" si="13"/>
        <v/>
      </c>
    </row>
    <row r="406" s="340" customFormat="1" ht="36" customHeight="1" spans="1:7">
      <c r="A406" s="294">
        <f t="shared" si="12"/>
        <v>7</v>
      </c>
      <c r="B406" s="305">
        <v>2060201</v>
      </c>
      <c r="C406" s="432" t="s">
        <v>394</v>
      </c>
      <c r="D406" s="320">
        <f>VLOOKUP(B406,'[114]21'!$A$4:$C$1292,3,FALSE)</f>
        <v>0</v>
      </c>
      <c r="E406" s="320">
        <f>IFERROR(VLOOKUP(B406,'[119]02'!$B:$F,5,FALSE),0)</f>
        <v>0</v>
      </c>
      <c r="F406" s="320">
        <v>0</v>
      </c>
      <c r="G406" s="123" t="str">
        <f t="shared" si="13"/>
        <v/>
      </c>
    </row>
    <row r="407" s="340" customFormat="1" ht="36" customHeight="1" spans="1:7">
      <c r="A407" s="294">
        <f t="shared" si="12"/>
        <v>7</v>
      </c>
      <c r="B407" s="305">
        <v>2060203</v>
      </c>
      <c r="C407" s="432" t="s">
        <v>395</v>
      </c>
      <c r="D407" s="320">
        <f>VLOOKUP(B407,'[114]21'!$A$4:$C$1292,3,FALSE)</f>
        <v>0</v>
      </c>
      <c r="E407" s="320">
        <f>IFERROR(VLOOKUP(B407,'[119]02'!$B:$F,5,FALSE),0)</f>
        <v>0</v>
      </c>
      <c r="F407" s="320">
        <v>0</v>
      </c>
      <c r="G407" s="123" t="str">
        <f t="shared" si="13"/>
        <v/>
      </c>
    </row>
    <row r="408" s="340" customFormat="1" ht="36" customHeight="1" spans="1:7">
      <c r="A408" s="294">
        <f t="shared" si="12"/>
        <v>7</v>
      </c>
      <c r="B408" s="305">
        <v>2060204</v>
      </c>
      <c r="C408" s="432" t="s">
        <v>1707</v>
      </c>
      <c r="D408" s="320">
        <f>VLOOKUP(B408,'[114]21'!$A$4:$C$1292,3,FALSE)</f>
        <v>0</v>
      </c>
      <c r="E408" s="320">
        <f>IFERROR(VLOOKUP(B408,'[119]02'!$B:$F,5,FALSE),0)</f>
        <v>0</v>
      </c>
      <c r="F408" s="320">
        <v>0</v>
      </c>
      <c r="G408" s="123" t="str">
        <f t="shared" si="13"/>
        <v/>
      </c>
    </row>
    <row r="409" s="340" customFormat="1" ht="36" customHeight="1" spans="1:7">
      <c r="A409" s="294">
        <f t="shared" si="12"/>
        <v>7</v>
      </c>
      <c r="B409" s="305">
        <v>2060205</v>
      </c>
      <c r="C409" s="432" t="s">
        <v>397</v>
      </c>
      <c r="D409" s="320">
        <f>VLOOKUP(B409,'[114]21'!$A$4:$C$1292,3,FALSE)</f>
        <v>0</v>
      </c>
      <c r="E409" s="320">
        <f>IFERROR(VLOOKUP(B409,'[119]02'!$B:$F,5,FALSE),0)</f>
        <v>0</v>
      </c>
      <c r="F409" s="320">
        <v>0</v>
      </c>
      <c r="G409" s="123" t="str">
        <f t="shared" si="13"/>
        <v/>
      </c>
    </row>
    <row r="410" s="340" customFormat="1" ht="36" customHeight="1" spans="1:7">
      <c r="A410" s="294">
        <f t="shared" si="12"/>
        <v>7</v>
      </c>
      <c r="B410" s="305">
        <v>2060206</v>
      </c>
      <c r="C410" s="432" t="s">
        <v>398</v>
      </c>
      <c r="D410" s="320">
        <f>VLOOKUP(B410,'[114]21'!$A$4:$C$1292,3,FALSE)</f>
        <v>0</v>
      </c>
      <c r="E410" s="320">
        <f>IFERROR(VLOOKUP(B410,'[119]02'!$B:$F,5,FALSE),0)</f>
        <v>0</v>
      </c>
      <c r="F410" s="320">
        <v>0</v>
      </c>
      <c r="G410" s="123" t="str">
        <f t="shared" si="13"/>
        <v/>
      </c>
    </row>
    <row r="411" s="340" customFormat="1" ht="36" customHeight="1" spans="1:7">
      <c r="A411" s="294">
        <f t="shared" si="12"/>
        <v>7</v>
      </c>
      <c r="B411" s="305">
        <v>2060207</v>
      </c>
      <c r="C411" s="432" t="s">
        <v>399</v>
      </c>
      <c r="D411" s="320">
        <f>VLOOKUP(B411,'[114]21'!$A$4:$C$1292,3,FALSE)</f>
        <v>0</v>
      </c>
      <c r="E411" s="320">
        <f>IFERROR(VLOOKUP(B411,'[119]02'!$B:$F,5,FALSE),0)</f>
        <v>0</v>
      </c>
      <c r="F411" s="320">
        <v>0</v>
      </c>
      <c r="G411" s="123" t="str">
        <f t="shared" si="13"/>
        <v/>
      </c>
    </row>
    <row r="412" s="340" customFormat="1" ht="36" customHeight="1" spans="1:7">
      <c r="A412" s="294">
        <f t="shared" si="12"/>
        <v>7</v>
      </c>
      <c r="B412" s="501">
        <v>2060208</v>
      </c>
      <c r="C412" s="442" t="s">
        <v>400</v>
      </c>
      <c r="D412" s="320">
        <f>VLOOKUP(B412,'[114]21'!$A$4:$C$1292,3,FALSE)</f>
        <v>0</v>
      </c>
      <c r="E412" s="320">
        <f>IFERROR(VLOOKUP(B412,'[119]02'!$B:$F,5,FALSE),0)</f>
        <v>0</v>
      </c>
      <c r="F412" s="320">
        <v>0</v>
      </c>
      <c r="G412" s="123" t="str">
        <f t="shared" si="13"/>
        <v/>
      </c>
    </row>
    <row r="413" s="340" customFormat="1" ht="36" customHeight="1" spans="1:7">
      <c r="A413" s="294">
        <f t="shared" si="12"/>
        <v>7</v>
      </c>
      <c r="B413" s="305">
        <v>2060299</v>
      </c>
      <c r="C413" s="432" t="s">
        <v>401</v>
      </c>
      <c r="D413" s="320">
        <f>VLOOKUP(B413,'[114]21'!$A$4:$C$1292,3,FALSE)</f>
        <v>475</v>
      </c>
      <c r="E413" s="320">
        <f>IFERROR(VLOOKUP(B413,'[119]02'!$B:$F,5,FALSE),0)</f>
        <v>0</v>
      </c>
      <c r="F413" s="320">
        <v>0</v>
      </c>
      <c r="G413" s="123" t="str">
        <f t="shared" si="13"/>
        <v/>
      </c>
    </row>
    <row r="414" ht="36" customHeight="1" spans="1:7">
      <c r="A414" s="294">
        <f t="shared" si="12"/>
        <v>5</v>
      </c>
      <c r="B414" s="305">
        <v>20603</v>
      </c>
      <c r="C414" s="348" t="s">
        <v>402</v>
      </c>
      <c r="D414" s="320">
        <f>SUM(D415:D419)</f>
        <v>0</v>
      </c>
      <c r="E414" s="320">
        <f>SUM(E415:E419)</f>
        <v>0</v>
      </c>
      <c r="F414" s="320">
        <v>0</v>
      </c>
      <c r="G414" s="123" t="str">
        <f t="shared" si="13"/>
        <v/>
      </c>
    </row>
    <row r="415" s="340" customFormat="1" ht="36" customHeight="1" spans="1:7">
      <c r="A415" s="294">
        <f t="shared" si="12"/>
        <v>7</v>
      </c>
      <c r="B415" s="305">
        <v>2060301</v>
      </c>
      <c r="C415" s="432" t="s">
        <v>394</v>
      </c>
      <c r="D415" s="320">
        <f>VLOOKUP(B415,'[114]21'!$A$4:$C$1292,3,FALSE)</f>
        <v>0</v>
      </c>
      <c r="E415" s="320">
        <f>IFERROR(VLOOKUP(B415,'[119]02'!$B:$F,5,FALSE),0)</f>
        <v>0</v>
      </c>
      <c r="F415" s="320">
        <v>0</v>
      </c>
      <c r="G415" s="123" t="str">
        <f t="shared" si="13"/>
        <v/>
      </c>
    </row>
    <row r="416" s="340" customFormat="1" ht="36" customHeight="1" spans="1:7">
      <c r="A416" s="294">
        <f t="shared" si="12"/>
        <v>7</v>
      </c>
      <c r="B416" s="305">
        <v>2060302</v>
      </c>
      <c r="C416" s="432" t="s">
        <v>403</v>
      </c>
      <c r="D416" s="320">
        <f>VLOOKUP(B416,'[114]21'!$A$4:$C$1292,3,FALSE)</f>
        <v>0</v>
      </c>
      <c r="E416" s="320">
        <f>IFERROR(VLOOKUP(B416,'[119]02'!$B:$F,5,FALSE),0)</f>
        <v>0</v>
      </c>
      <c r="F416" s="320">
        <v>0</v>
      </c>
      <c r="G416" s="123" t="str">
        <f t="shared" si="13"/>
        <v/>
      </c>
    </row>
    <row r="417" s="340" customFormat="1" ht="36" customHeight="1" spans="1:7">
      <c r="A417" s="294">
        <f t="shared" si="12"/>
        <v>7</v>
      </c>
      <c r="B417" s="305">
        <v>2060303</v>
      </c>
      <c r="C417" s="432" t="s">
        <v>404</v>
      </c>
      <c r="D417" s="320">
        <f>VLOOKUP(B417,'[114]21'!$A$4:$C$1292,3,FALSE)</f>
        <v>0</v>
      </c>
      <c r="E417" s="320">
        <f>IFERROR(VLOOKUP(B417,'[119]02'!$B:$F,5,FALSE),0)</f>
        <v>0</v>
      </c>
      <c r="F417" s="320">
        <v>0</v>
      </c>
      <c r="G417" s="123" t="str">
        <f t="shared" si="13"/>
        <v/>
      </c>
    </row>
    <row r="418" s="340" customFormat="1" ht="36" customHeight="1" spans="1:7">
      <c r="A418" s="294">
        <f t="shared" si="12"/>
        <v>7</v>
      </c>
      <c r="B418" s="305">
        <v>2060304</v>
      </c>
      <c r="C418" s="432" t="s">
        <v>405</v>
      </c>
      <c r="D418" s="320">
        <f>VLOOKUP(B418,'[114]21'!$A$4:$C$1292,3,FALSE)</f>
        <v>0</v>
      </c>
      <c r="E418" s="320">
        <f>IFERROR(VLOOKUP(B418,'[119]02'!$B:$F,5,FALSE),0)</f>
        <v>0</v>
      </c>
      <c r="F418" s="320">
        <v>0</v>
      </c>
      <c r="G418" s="123" t="str">
        <f t="shared" si="13"/>
        <v/>
      </c>
    </row>
    <row r="419" s="340" customFormat="1" ht="36" customHeight="1" spans="1:7">
      <c r="A419" s="294">
        <f t="shared" si="12"/>
        <v>7</v>
      </c>
      <c r="B419" s="305">
        <v>2060399</v>
      </c>
      <c r="C419" s="432" t="s">
        <v>406</v>
      </c>
      <c r="D419" s="320">
        <f>VLOOKUP(B419,'[114]21'!$A$4:$C$1292,3,FALSE)</f>
        <v>0</v>
      </c>
      <c r="E419" s="320">
        <f>IFERROR(VLOOKUP(B419,'[119]02'!$B:$F,5,FALSE),0)</f>
        <v>0</v>
      </c>
      <c r="F419" s="320">
        <v>0</v>
      </c>
      <c r="G419" s="123" t="str">
        <f t="shared" si="13"/>
        <v/>
      </c>
    </row>
    <row r="420" ht="36" customHeight="1" spans="1:7">
      <c r="A420" s="294">
        <f t="shared" si="12"/>
        <v>5</v>
      </c>
      <c r="B420" s="305">
        <v>20604</v>
      </c>
      <c r="C420" s="348" t="s">
        <v>407</v>
      </c>
      <c r="D420" s="320">
        <f>SUM(D421:D424)</f>
        <v>168</v>
      </c>
      <c r="E420" s="320">
        <f>SUM(E421:E424)</f>
        <v>54</v>
      </c>
      <c r="F420" s="320">
        <v>54</v>
      </c>
      <c r="G420" s="123">
        <f t="shared" si="13"/>
        <v>0</v>
      </c>
    </row>
    <row r="421" s="340" customFormat="1" ht="36" customHeight="1" spans="1:7">
      <c r="A421" s="294">
        <f t="shared" si="12"/>
        <v>7</v>
      </c>
      <c r="B421" s="305">
        <v>2060401</v>
      </c>
      <c r="C421" s="432" t="s">
        <v>394</v>
      </c>
      <c r="D421" s="320">
        <f>VLOOKUP(B421,'[114]21'!$A$4:$C$1292,3,FALSE)</f>
        <v>0</v>
      </c>
      <c r="E421" s="320">
        <f>IFERROR(VLOOKUP(B421,'[119]02'!$B:$F,5,FALSE),0)</f>
        <v>0</v>
      </c>
      <c r="F421" s="320">
        <v>0</v>
      </c>
      <c r="G421" s="123" t="str">
        <f t="shared" si="13"/>
        <v/>
      </c>
    </row>
    <row r="422" s="340" customFormat="1" ht="36" customHeight="1" spans="1:7">
      <c r="A422" s="294">
        <f t="shared" si="12"/>
        <v>7</v>
      </c>
      <c r="B422" s="305">
        <v>2060404</v>
      </c>
      <c r="C422" s="432" t="s">
        <v>408</v>
      </c>
      <c r="D422" s="320">
        <f>VLOOKUP(B422,'[114]21'!$A$4:$C$1292,3,FALSE)</f>
        <v>0</v>
      </c>
      <c r="E422" s="320">
        <f>IFERROR(VLOOKUP(B422,'[119]02'!$B:$F,5,FALSE),0)</f>
        <v>0</v>
      </c>
      <c r="F422" s="320">
        <v>0</v>
      </c>
      <c r="G422" s="123" t="str">
        <f t="shared" si="13"/>
        <v/>
      </c>
    </row>
    <row r="423" s="340" customFormat="1" ht="36" customHeight="1" spans="1:7">
      <c r="A423" s="294">
        <f t="shared" si="12"/>
        <v>7</v>
      </c>
      <c r="B423" s="505">
        <v>2060405</v>
      </c>
      <c r="C423" s="432" t="s">
        <v>409</v>
      </c>
      <c r="D423" s="320">
        <f>VLOOKUP(B423,'[114]21'!$A$4:$C$1292,3,FALSE)</f>
        <v>0</v>
      </c>
      <c r="E423" s="320">
        <f>IFERROR(VLOOKUP(B423,'[119]02'!$B:$F,5,FALSE),0)</f>
        <v>0</v>
      </c>
      <c r="F423" s="320">
        <v>0</v>
      </c>
      <c r="G423" s="123" t="str">
        <f t="shared" si="13"/>
        <v/>
      </c>
    </row>
    <row r="424" s="340" customFormat="1" ht="36" customHeight="1" spans="1:7">
      <c r="A424" s="294">
        <f t="shared" si="12"/>
        <v>7</v>
      </c>
      <c r="B424" s="305">
        <v>2060499</v>
      </c>
      <c r="C424" s="432" t="s">
        <v>410</v>
      </c>
      <c r="D424" s="320">
        <f>VLOOKUP(B424,'[114]21'!$A$4:$C$1292,3,FALSE)</f>
        <v>168</v>
      </c>
      <c r="E424" s="320">
        <f>IFERROR(VLOOKUP(B424,'[119]02'!$B:$F,5,FALSE),0)</f>
        <v>54</v>
      </c>
      <c r="F424" s="320">
        <v>54</v>
      </c>
      <c r="G424" s="123">
        <f t="shared" si="13"/>
        <v>0</v>
      </c>
    </row>
    <row r="425" ht="36" customHeight="1" spans="1:7">
      <c r="A425" s="294">
        <f t="shared" si="12"/>
        <v>5</v>
      </c>
      <c r="B425" s="305">
        <v>20605</v>
      </c>
      <c r="C425" s="348" t="s">
        <v>411</v>
      </c>
      <c r="D425" s="320">
        <f>SUM(D426:D429)</f>
        <v>0</v>
      </c>
      <c r="E425" s="320">
        <f>SUM(E426:E429)</f>
        <v>0</v>
      </c>
      <c r="F425" s="320">
        <v>0</v>
      </c>
      <c r="G425" s="123" t="str">
        <f t="shared" si="13"/>
        <v/>
      </c>
    </row>
    <row r="426" s="340" customFormat="1" ht="36" customHeight="1" spans="1:7">
      <c r="A426" s="294">
        <f t="shared" si="12"/>
        <v>7</v>
      </c>
      <c r="B426" s="305">
        <v>2060501</v>
      </c>
      <c r="C426" s="432" t="s">
        <v>394</v>
      </c>
      <c r="D426" s="320">
        <f>VLOOKUP(B426,'[114]21'!$A$4:$C$1292,3,FALSE)</f>
        <v>0</v>
      </c>
      <c r="E426" s="320">
        <f>IFERROR(VLOOKUP(B426,'[119]02'!$B:$F,5,FALSE),0)</f>
        <v>0</v>
      </c>
      <c r="F426" s="320">
        <v>0</v>
      </c>
      <c r="G426" s="123" t="str">
        <f t="shared" si="13"/>
        <v/>
      </c>
    </row>
    <row r="427" s="340" customFormat="1" ht="36" customHeight="1" spans="1:7">
      <c r="A427" s="294">
        <f t="shared" si="12"/>
        <v>7</v>
      </c>
      <c r="B427" s="305">
        <v>2060502</v>
      </c>
      <c r="C427" s="432" t="s">
        <v>412</v>
      </c>
      <c r="D427" s="320">
        <f>VLOOKUP(B427,'[114]21'!$A$4:$C$1292,3,FALSE)</f>
        <v>0</v>
      </c>
      <c r="E427" s="320">
        <f>IFERROR(VLOOKUP(B427,'[119]02'!$B:$F,5,FALSE),0)</f>
        <v>0</v>
      </c>
      <c r="F427" s="320">
        <v>0</v>
      </c>
      <c r="G427" s="123" t="str">
        <f t="shared" si="13"/>
        <v/>
      </c>
    </row>
    <row r="428" s="340" customFormat="1" ht="36" customHeight="1" spans="1:7">
      <c r="A428" s="294">
        <f t="shared" si="12"/>
        <v>7</v>
      </c>
      <c r="B428" s="305">
        <v>2060503</v>
      </c>
      <c r="C428" s="432" t="s">
        <v>413</v>
      </c>
      <c r="D428" s="320">
        <f>VLOOKUP(B428,'[114]21'!$A$4:$C$1292,3,FALSE)</f>
        <v>0</v>
      </c>
      <c r="E428" s="320">
        <f>IFERROR(VLOOKUP(B428,'[119]02'!$B:$F,5,FALSE),0)</f>
        <v>0</v>
      </c>
      <c r="F428" s="320">
        <v>0</v>
      </c>
      <c r="G428" s="123" t="str">
        <f t="shared" si="13"/>
        <v/>
      </c>
    </row>
    <row r="429" s="340" customFormat="1" ht="36" customHeight="1" spans="1:7">
      <c r="A429" s="294">
        <f t="shared" si="12"/>
        <v>7</v>
      </c>
      <c r="B429" s="305">
        <v>2060599</v>
      </c>
      <c r="C429" s="432" t="s">
        <v>414</v>
      </c>
      <c r="D429" s="320">
        <f>VLOOKUP(B429,'[114]21'!$A$4:$C$1292,3,FALSE)</f>
        <v>0</v>
      </c>
      <c r="E429" s="320">
        <f>IFERROR(VLOOKUP(B429,'[119]02'!$B:$F,5,FALSE),0)</f>
        <v>0</v>
      </c>
      <c r="F429" s="320">
        <v>0</v>
      </c>
      <c r="G429" s="123" t="str">
        <f t="shared" si="13"/>
        <v/>
      </c>
    </row>
    <row r="430" ht="36" customHeight="1" spans="1:7">
      <c r="A430" s="294">
        <f t="shared" si="12"/>
        <v>5</v>
      </c>
      <c r="B430" s="305">
        <v>20606</v>
      </c>
      <c r="C430" s="348" t="s">
        <v>415</v>
      </c>
      <c r="D430" s="320">
        <f>SUM(D431:D434)</f>
        <v>0</v>
      </c>
      <c r="E430" s="320">
        <f>SUM(E431:E434)</f>
        <v>0</v>
      </c>
      <c r="F430" s="320">
        <v>0</v>
      </c>
      <c r="G430" s="123" t="str">
        <f t="shared" si="13"/>
        <v/>
      </c>
    </row>
    <row r="431" s="340" customFormat="1" ht="36" customHeight="1" spans="1:7">
      <c r="A431" s="294">
        <f t="shared" si="12"/>
        <v>7</v>
      </c>
      <c r="B431" s="305">
        <v>2060601</v>
      </c>
      <c r="C431" s="432" t="s">
        <v>416</v>
      </c>
      <c r="D431" s="320">
        <f>VLOOKUP(B431,'[114]21'!$A$4:$C$1292,3,FALSE)</f>
        <v>0</v>
      </c>
      <c r="E431" s="320">
        <f>IFERROR(VLOOKUP(B431,'[119]02'!$B:$F,5,FALSE),0)</f>
        <v>0</v>
      </c>
      <c r="F431" s="320">
        <v>0</v>
      </c>
      <c r="G431" s="123" t="str">
        <f t="shared" si="13"/>
        <v/>
      </c>
    </row>
    <row r="432" s="340" customFormat="1" ht="36" customHeight="1" spans="1:7">
      <c r="A432" s="294">
        <f t="shared" si="12"/>
        <v>7</v>
      </c>
      <c r="B432" s="305">
        <v>2060602</v>
      </c>
      <c r="C432" s="432" t="s">
        <v>417</v>
      </c>
      <c r="D432" s="320">
        <f>VLOOKUP(B432,'[114]21'!$A$4:$C$1292,3,FALSE)</f>
        <v>0</v>
      </c>
      <c r="E432" s="320">
        <f>IFERROR(VLOOKUP(B432,'[119]02'!$B:$F,5,FALSE),0)</f>
        <v>0</v>
      </c>
      <c r="F432" s="320">
        <v>0</v>
      </c>
      <c r="G432" s="123" t="str">
        <f t="shared" si="13"/>
        <v/>
      </c>
    </row>
    <row r="433" s="340" customFormat="1" ht="36" customHeight="1" spans="1:7">
      <c r="A433" s="294">
        <f t="shared" si="12"/>
        <v>7</v>
      </c>
      <c r="B433" s="305">
        <v>2060603</v>
      </c>
      <c r="C433" s="432" t="s">
        <v>418</v>
      </c>
      <c r="D433" s="320">
        <f>VLOOKUP(B433,'[114]21'!$A$4:$C$1292,3,FALSE)</f>
        <v>0</v>
      </c>
      <c r="E433" s="320">
        <f>IFERROR(VLOOKUP(B433,'[119]02'!$B:$F,5,FALSE),0)</f>
        <v>0</v>
      </c>
      <c r="F433" s="320">
        <v>0</v>
      </c>
      <c r="G433" s="123" t="str">
        <f t="shared" si="13"/>
        <v/>
      </c>
    </row>
    <row r="434" s="340" customFormat="1" ht="36" customHeight="1" spans="1:7">
      <c r="A434" s="294">
        <f t="shared" si="12"/>
        <v>7</v>
      </c>
      <c r="B434" s="305">
        <v>2060699</v>
      </c>
      <c r="C434" s="432" t="s">
        <v>419</v>
      </c>
      <c r="D434" s="320">
        <f>VLOOKUP(B434,'[114]21'!$A$4:$C$1292,3,FALSE)</f>
        <v>0</v>
      </c>
      <c r="E434" s="320">
        <f>IFERROR(VLOOKUP(B434,'[119]02'!$B:$F,5,FALSE),0)</f>
        <v>0</v>
      </c>
      <c r="F434" s="320">
        <v>0</v>
      </c>
      <c r="G434" s="123" t="str">
        <f t="shared" si="13"/>
        <v/>
      </c>
    </row>
    <row r="435" ht="36" customHeight="1" spans="1:7">
      <c r="A435" s="294">
        <f t="shared" si="12"/>
        <v>5</v>
      </c>
      <c r="B435" s="305">
        <v>20607</v>
      </c>
      <c r="C435" s="348" t="s">
        <v>420</v>
      </c>
      <c r="D435" s="320">
        <f>SUM(D436:D441)</f>
        <v>99</v>
      </c>
      <c r="E435" s="320">
        <f>SUM(E436:E441)</f>
        <v>-49</v>
      </c>
      <c r="F435" s="320">
        <v>91</v>
      </c>
      <c r="G435" s="123" t="str">
        <f t="shared" si="13"/>
        <v/>
      </c>
    </row>
    <row r="436" s="340" customFormat="1" ht="36" customHeight="1" spans="1:7">
      <c r="A436" s="294">
        <f t="shared" si="12"/>
        <v>7</v>
      </c>
      <c r="B436" s="305">
        <v>2060701</v>
      </c>
      <c r="C436" s="432" t="s">
        <v>394</v>
      </c>
      <c r="D436" s="320">
        <f>VLOOKUP(B436,'[114]21'!$A$4:$C$1292,3,FALSE)</f>
        <v>0</v>
      </c>
      <c r="E436" s="320">
        <f>IFERROR(VLOOKUP(B436,'[119]02'!$B:$F,5,FALSE),0)</f>
        <v>0</v>
      </c>
      <c r="F436" s="320">
        <v>0</v>
      </c>
      <c r="G436" s="123" t="str">
        <f t="shared" si="13"/>
        <v/>
      </c>
    </row>
    <row r="437" s="340" customFormat="1" ht="36" customHeight="1" spans="1:7">
      <c r="A437" s="294">
        <f t="shared" si="12"/>
        <v>7</v>
      </c>
      <c r="B437" s="305">
        <v>2060702</v>
      </c>
      <c r="C437" s="432" t="s">
        <v>421</v>
      </c>
      <c r="D437" s="320">
        <f>VLOOKUP(B437,'[114]21'!$A$4:$C$1292,3,FALSE)</f>
        <v>74</v>
      </c>
      <c r="E437" s="320">
        <f>IFERROR(VLOOKUP(B437,'[119]02'!$B:$F,5,FALSE),0)</f>
        <v>70</v>
      </c>
      <c r="F437" s="320">
        <v>71</v>
      </c>
      <c r="G437" s="123">
        <f t="shared" si="13"/>
        <v>0.014</v>
      </c>
    </row>
    <row r="438" s="340" customFormat="1" ht="36" customHeight="1" spans="1:7">
      <c r="A438" s="294">
        <f t="shared" si="12"/>
        <v>7</v>
      </c>
      <c r="B438" s="305">
        <v>2060703</v>
      </c>
      <c r="C438" s="432" t="s">
        <v>422</v>
      </c>
      <c r="D438" s="320">
        <f>VLOOKUP(B438,'[114]21'!$A$4:$C$1292,3,FALSE)</f>
        <v>0</v>
      </c>
      <c r="E438" s="320">
        <f>IFERROR(VLOOKUP(B438,'[119]02'!$B:$F,5,FALSE),0)</f>
        <v>0</v>
      </c>
      <c r="F438" s="320">
        <v>0</v>
      </c>
      <c r="G438" s="123" t="str">
        <f t="shared" si="13"/>
        <v/>
      </c>
    </row>
    <row r="439" s="340" customFormat="1" ht="36" customHeight="1" spans="1:7">
      <c r="A439" s="294">
        <f t="shared" si="12"/>
        <v>7</v>
      </c>
      <c r="B439" s="305">
        <v>2060704</v>
      </c>
      <c r="C439" s="432" t="s">
        <v>423</v>
      </c>
      <c r="D439" s="320">
        <f>VLOOKUP(B439,'[114]21'!$A$4:$C$1292,3,FALSE)</f>
        <v>0</v>
      </c>
      <c r="E439" s="320">
        <f>IFERROR(VLOOKUP(B439,'[119]02'!$B:$F,5,FALSE),0)</f>
        <v>0</v>
      </c>
      <c r="F439" s="320">
        <v>0</v>
      </c>
      <c r="G439" s="123" t="str">
        <f t="shared" si="13"/>
        <v/>
      </c>
    </row>
    <row r="440" s="340" customFormat="1" ht="36" customHeight="1" spans="1:7">
      <c r="A440" s="294">
        <f t="shared" si="12"/>
        <v>7</v>
      </c>
      <c r="B440" s="305">
        <v>2060705</v>
      </c>
      <c r="C440" s="432" t="s">
        <v>424</v>
      </c>
      <c r="D440" s="320">
        <f>VLOOKUP(B440,'[114]21'!$A$4:$C$1292,3,FALSE)</f>
        <v>0</v>
      </c>
      <c r="E440" s="320">
        <f>IFERROR(VLOOKUP(B440,'[119]02'!$B:$F,5,FALSE),0)</f>
        <v>0</v>
      </c>
      <c r="F440" s="320">
        <v>0</v>
      </c>
      <c r="G440" s="123" t="str">
        <f t="shared" si="13"/>
        <v/>
      </c>
    </row>
    <row r="441" s="340" customFormat="1" ht="36" customHeight="1" spans="1:7">
      <c r="A441" s="294">
        <f t="shared" si="12"/>
        <v>7</v>
      </c>
      <c r="B441" s="305">
        <v>2060799</v>
      </c>
      <c r="C441" s="432" t="s">
        <v>425</v>
      </c>
      <c r="D441" s="320">
        <f>VLOOKUP(B441,'[114]21'!$A$4:$C$1292,3,FALSE)</f>
        <v>25</v>
      </c>
      <c r="E441" s="320">
        <f>IFERROR(VLOOKUP(B441,'[119]02'!$B:$F,5,FALSE),0)</f>
        <v>-119</v>
      </c>
      <c r="F441" s="320">
        <v>20</v>
      </c>
      <c r="G441" s="123" t="str">
        <f t="shared" si="13"/>
        <v/>
      </c>
    </row>
    <row r="442" ht="36" customHeight="1" spans="1:7">
      <c r="A442" s="294">
        <f t="shared" si="12"/>
        <v>5</v>
      </c>
      <c r="B442" s="305">
        <v>20608</v>
      </c>
      <c r="C442" s="348" t="s">
        <v>426</v>
      </c>
      <c r="D442" s="320">
        <f>SUM(D443:D445)</f>
        <v>0</v>
      </c>
      <c r="E442" s="320">
        <f>SUM(E443:E445)</f>
        <v>0</v>
      </c>
      <c r="F442" s="320">
        <v>0</v>
      </c>
      <c r="G442" s="123" t="str">
        <f t="shared" si="13"/>
        <v/>
      </c>
    </row>
    <row r="443" s="340" customFormat="1" ht="36" customHeight="1" spans="1:7">
      <c r="A443" s="294">
        <f t="shared" si="12"/>
        <v>7</v>
      </c>
      <c r="B443" s="305">
        <v>2060801</v>
      </c>
      <c r="C443" s="432" t="s">
        <v>427</v>
      </c>
      <c r="D443" s="320">
        <f>VLOOKUP(B443,'[114]21'!$A$4:$C$1292,3,FALSE)</f>
        <v>0</v>
      </c>
      <c r="E443" s="320">
        <f>IFERROR(VLOOKUP(B443,'[119]02'!$B:$F,5,FALSE),0)</f>
        <v>0</v>
      </c>
      <c r="F443" s="320">
        <v>0</v>
      </c>
      <c r="G443" s="123" t="str">
        <f t="shared" si="13"/>
        <v/>
      </c>
    </row>
    <row r="444" s="340" customFormat="1" ht="36" customHeight="1" spans="1:7">
      <c r="A444" s="294">
        <f t="shared" si="12"/>
        <v>7</v>
      </c>
      <c r="B444" s="305">
        <v>2060802</v>
      </c>
      <c r="C444" s="432" t="s">
        <v>428</v>
      </c>
      <c r="D444" s="320">
        <f>VLOOKUP(B444,'[114]21'!$A$4:$C$1292,3,FALSE)</f>
        <v>0</v>
      </c>
      <c r="E444" s="320">
        <f>IFERROR(VLOOKUP(B444,'[119]02'!$B:$F,5,FALSE),0)</f>
        <v>0</v>
      </c>
      <c r="F444" s="320">
        <v>0</v>
      </c>
      <c r="G444" s="123" t="str">
        <f t="shared" si="13"/>
        <v/>
      </c>
    </row>
    <row r="445" s="340" customFormat="1" ht="36" customHeight="1" spans="1:7">
      <c r="A445" s="294">
        <f t="shared" si="12"/>
        <v>7</v>
      </c>
      <c r="B445" s="305">
        <v>2060899</v>
      </c>
      <c r="C445" s="432" t="s">
        <v>429</v>
      </c>
      <c r="D445" s="320">
        <f>VLOOKUP(B445,'[114]21'!$A$4:$C$1292,3,FALSE)</f>
        <v>0</v>
      </c>
      <c r="E445" s="320">
        <f>IFERROR(VLOOKUP(B445,'[119]02'!$B:$F,5,FALSE),0)</f>
        <v>0</v>
      </c>
      <c r="F445" s="320">
        <v>0</v>
      </c>
      <c r="G445" s="123" t="str">
        <f t="shared" si="13"/>
        <v/>
      </c>
    </row>
    <row r="446" ht="36" customHeight="1" spans="1:7">
      <c r="A446" s="294">
        <f t="shared" si="12"/>
        <v>5</v>
      </c>
      <c r="B446" s="305">
        <v>20609</v>
      </c>
      <c r="C446" s="348" t="s">
        <v>430</v>
      </c>
      <c r="D446" s="320">
        <f>SUM(D447:D449)</f>
        <v>0</v>
      </c>
      <c r="E446" s="320">
        <f>SUM(E447:E449)</f>
        <v>0</v>
      </c>
      <c r="F446" s="320">
        <v>0</v>
      </c>
      <c r="G446" s="123" t="str">
        <f t="shared" si="13"/>
        <v/>
      </c>
    </row>
    <row r="447" s="340" customFormat="1" ht="36" customHeight="1" spans="1:7">
      <c r="A447" s="294">
        <f t="shared" si="12"/>
        <v>7</v>
      </c>
      <c r="B447" s="305">
        <v>2060901</v>
      </c>
      <c r="C447" s="432" t="s">
        <v>431</v>
      </c>
      <c r="D447" s="320">
        <f>VLOOKUP(B447,'[114]21'!$A$4:$C$1292,3,FALSE)</f>
        <v>0</v>
      </c>
      <c r="E447" s="320">
        <f>IFERROR(VLOOKUP(B447,'[119]02'!$B:$F,5,FALSE),0)</f>
        <v>0</v>
      </c>
      <c r="F447" s="320">
        <v>0</v>
      </c>
      <c r="G447" s="123" t="str">
        <f t="shared" si="13"/>
        <v/>
      </c>
    </row>
    <row r="448" s="340" customFormat="1" ht="36" customHeight="1" spans="1:7">
      <c r="A448" s="294">
        <f t="shared" si="12"/>
        <v>7</v>
      </c>
      <c r="B448" s="305">
        <v>2060902</v>
      </c>
      <c r="C448" s="432" t="s">
        <v>432</v>
      </c>
      <c r="D448" s="320">
        <f>VLOOKUP(B448,'[114]21'!$A$4:$C$1292,3,FALSE)</f>
        <v>0</v>
      </c>
      <c r="E448" s="320">
        <f>IFERROR(VLOOKUP(B448,'[119]02'!$B:$F,5,FALSE),0)</f>
        <v>0</v>
      </c>
      <c r="F448" s="320">
        <v>0</v>
      </c>
      <c r="G448" s="123" t="str">
        <f t="shared" si="13"/>
        <v/>
      </c>
    </row>
    <row r="449" s="340" customFormat="1" ht="36" customHeight="1" spans="1:7">
      <c r="A449" s="294">
        <f t="shared" si="12"/>
        <v>7</v>
      </c>
      <c r="B449" s="305">
        <v>2060999</v>
      </c>
      <c r="C449" s="432" t="s">
        <v>433</v>
      </c>
      <c r="D449" s="320">
        <f>VLOOKUP(B449,'[114]21'!$A$4:$C$1292,3,FALSE)</f>
        <v>0</v>
      </c>
      <c r="E449" s="320">
        <f>IFERROR(VLOOKUP(B449,'[119]02'!$B:$F,5,FALSE),0)</f>
        <v>0</v>
      </c>
      <c r="F449" s="320">
        <v>0</v>
      </c>
      <c r="G449" s="123" t="str">
        <f t="shared" si="13"/>
        <v/>
      </c>
    </row>
    <row r="450" ht="36" customHeight="1" spans="1:7">
      <c r="A450" s="294">
        <f t="shared" si="12"/>
        <v>5</v>
      </c>
      <c r="B450" s="305">
        <v>20699</v>
      </c>
      <c r="C450" s="348" t="s">
        <v>434</v>
      </c>
      <c r="D450" s="320">
        <f>SUM(D451:D454)</f>
        <v>1120</v>
      </c>
      <c r="E450" s="320">
        <f>SUM(E451:E454)</f>
        <v>605</v>
      </c>
      <c r="F450" s="320">
        <v>605</v>
      </c>
      <c r="G450" s="123">
        <f t="shared" si="13"/>
        <v>0</v>
      </c>
    </row>
    <row r="451" s="340" customFormat="1" ht="36" customHeight="1" spans="1:7">
      <c r="A451" s="294">
        <f t="shared" si="12"/>
        <v>7</v>
      </c>
      <c r="B451" s="305">
        <v>2069901</v>
      </c>
      <c r="C451" s="432" t="s">
        <v>435</v>
      </c>
      <c r="D451" s="320">
        <f>VLOOKUP(B451,'[114]21'!$A$4:$C$1292,3,FALSE)</f>
        <v>0</v>
      </c>
      <c r="E451" s="320">
        <f>IFERROR(VLOOKUP(B451,'[119]02'!$B:$F,5,FALSE),0)</f>
        <v>0</v>
      </c>
      <c r="F451" s="320">
        <v>0</v>
      </c>
      <c r="G451" s="123" t="str">
        <f t="shared" si="13"/>
        <v/>
      </c>
    </row>
    <row r="452" s="340" customFormat="1" ht="36" customHeight="1" spans="1:7">
      <c r="A452" s="294">
        <f t="shared" si="12"/>
        <v>7</v>
      </c>
      <c r="B452" s="305">
        <v>2069902</v>
      </c>
      <c r="C452" s="432" t="s">
        <v>436</v>
      </c>
      <c r="D452" s="320">
        <f>VLOOKUP(B452,'[114]21'!$A$4:$C$1292,3,FALSE)</f>
        <v>0</v>
      </c>
      <c r="E452" s="320">
        <f>IFERROR(VLOOKUP(B452,'[119]02'!$B:$F,5,FALSE),0)</f>
        <v>0</v>
      </c>
      <c r="F452" s="320">
        <v>0</v>
      </c>
      <c r="G452" s="123" t="str">
        <f t="shared" si="13"/>
        <v/>
      </c>
    </row>
    <row r="453" s="340" customFormat="1" ht="36" customHeight="1" spans="1:7">
      <c r="A453" s="294">
        <f t="shared" ref="A453:A516" si="14">LEN(B453)</f>
        <v>7</v>
      </c>
      <c r="B453" s="305">
        <v>2069903</v>
      </c>
      <c r="C453" s="432" t="s">
        <v>437</v>
      </c>
      <c r="D453" s="320">
        <f>VLOOKUP(B453,'[114]21'!$A$4:$C$1292,3,FALSE)</f>
        <v>0</v>
      </c>
      <c r="E453" s="320">
        <f>IFERROR(VLOOKUP(B453,'[119]02'!$B:$F,5,FALSE),0)</f>
        <v>0</v>
      </c>
      <c r="F453" s="320">
        <v>0</v>
      </c>
      <c r="G453" s="123" t="str">
        <f t="shared" ref="G453:G516" si="15">IF(E453&gt;0,(F453-E453)/E453,"")</f>
        <v/>
      </c>
    </row>
    <row r="454" s="340" customFormat="1" ht="36" customHeight="1" spans="1:7">
      <c r="A454" s="294">
        <f t="shared" si="14"/>
        <v>7</v>
      </c>
      <c r="B454" s="305">
        <v>2069999</v>
      </c>
      <c r="C454" s="432" t="s">
        <v>434</v>
      </c>
      <c r="D454" s="320">
        <f>VLOOKUP(B454,'[114]21'!$A$4:$C$1292,3,FALSE)</f>
        <v>1120</v>
      </c>
      <c r="E454" s="320">
        <f>IFERROR(VLOOKUP(B454,'[119]02'!$B:$F,5,FALSE),0)</f>
        <v>605</v>
      </c>
      <c r="F454" s="320">
        <v>605</v>
      </c>
      <c r="G454" s="123">
        <f t="shared" si="15"/>
        <v>0</v>
      </c>
    </row>
    <row r="455" ht="36" customHeight="1" spans="1:7">
      <c r="A455" s="294">
        <f t="shared" si="14"/>
        <v>3</v>
      </c>
      <c r="B455" s="308">
        <v>207</v>
      </c>
      <c r="C455" s="302" t="s">
        <v>113</v>
      </c>
      <c r="D455" s="303">
        <f>SUM(D456,D472,D480,D491,D500,D508)</f>
        <v>3481</v>
      </c>
      <c r="E455" s="303">
        <f>SUM(E456,E472,E480,E491,E500,E508)</f>
        <v>-253</v>
      </c>
      <c r="F455" s="303">
        <v>3777</v>
      </c>
      <c r="G455" s="119" t="str">
        <f t="shared" si="15"/>
        <v/>
      </c>
    </row>
    <row r="456" ht="36" customHeight="1" spans="1:7">
      <c r="A456" s="294">
        <f t="shared" si="14"/>
        <v>5</v>
      </c>
      <c r="B456" s="305">
        <v>20701</v>
      </c>
      <c r="C456" s="348" t="s">
        <v>438</v>
      </c>
      <c r="D456" s="320">
        <f>SUM(D457:D471)</f>
        <v>1609</v>
      </c>
      <c r="E456" s="320">
        <f>SUM(E457:E471)</f>
        <v>-1022</v>
      </c>
      <c r="F456" s="320">
        <v>1609</v>
      </c>
      <c r="G456" s="123" t="str">
        <f t="shared" si="15"/>
        <v/>
      </c>
    </row>
    <row r="457" s="340" customFormat="1" ht="36" customHeight="1" spans="1:7">
      <c r="A457" s="294">
        <f t="shared" si="14"/>
        <v>7</v>
      </c>
      <c r="B457" s="305">
        <v>2070101</v>
      </c>
      <c r="C457" s="432" t="s">
        <v>152</v>
      </c>
      <c r="D457" s="320">
        <f>VLOOKUP(B457,'[114]21'!$A$4:$C$1292,3,FALSE)</f>
        <v>337</v>
      </c>
      <c r="E457" s="320">
        <f>IFERROR(VLOOKUP(B457,'[119]02'!$B:$F,5,FALSE),0)</f>
        <v>341</v>
      </c>
      <c r="F457" s="320">
        <v>312</v>
      </c>
      <c r="G457" s="123">
        <f t="shared" si="15"/>
        <v>-0.085</v>
      </c>
    </row>
    <row r="458" s="340" customFormat="1" ht="36" customHeight="1" spans="1:7">
      <c r="A458" s="294">
        <f t="shared" si="14"/>
        <v>7</v>
      </c>
      <c r="B458" s="305">
        <v>2070102</v>
      </c>
      <c r="C458" s="432" t="s">
        <v>153</v>
      </c>
      <c r="D458" s="320">
        <f>VLOOKUP(B458,'[114]21'!$A$4:$C$1292,3,FALSE)</f>
        <v>0</v>
      </c>
      <c r="E458" s="320">
        <f>IFERROR(VLOOKUP(B458,'[119]02'!$B:$F,5,FALSE),0)</f>
        <v>0</v>
      </c>
      <c r="F458" s="320">
        <v>0</v>
      </c>
      <c r="G458" s="123" t="str">
        <f t="shared" si="15"/>
        <v/>
      </c>
    </row>
    <row r="459" s="340" customFormat="1" ht="36" customHeight="1" spans="1:7">
      <c r="A459" s="294">
        <f t="shared" si="14"/>
        <v>7</v>
      </c>
      <c r="B459" s="305">
        <v>2070103</v>
      </c>
      <c r="C459" s="432" t="s">
        <v>154</v>
      </c>
      <c r="D459" s="320">
        <f>VLOOKUP(B459,'[114]21'!$A$4:$C$1292,3,FALSE)</f>
        <v>0</v>
      </c>
      <c r="E459" s="320">
        <f>IFERROR(VLOOKUP(B459,'[119]02'!$B:$F,5,FALSE),0)</f>
        <v>0</v>
      </c>
      <c r="F459" s="320">
        <v>0</v>
      </c>
      <c r="G459" s="123" t="str">
        <f t="shared" si="15"/>
        <v/>
      </c>
    </row>
    <row r="460" s="340" customFormat="1" ht="36" customHeight="1" spans="1:7">
      <c r="A460" s="294">
        <f t="shared" si="14"/>
        <v>7</v>
      </c>
      <c r="B460" s="305">
        <v>2070104</v>
      </c>
      <c r="C460" s="432" t="s">
        <v>439</v>
      </c>
      <c r="D460" s="320">
        <f>VLOOKUP(B460,'[114]21'!$A$4:$C$1292,3,FALSE)</f>
        <v>103</v>
      </c>
      <c r="E460" s="320">
        <f>IFERROR(VLOOKUP(B460,'[119]02'!$B:$F,5,FALSE),0)</f>
        <v>99</v>
      </c>
      <c r="F460" s="320">
        <v>107</v>
      </c>
      <c r="G460" s="123">
        <f t="shared" si="15"/>
        <v>0.081</v>
      </c>
    </row>
    <row r="461" s="340" customFormat="1" ht="36" customHeight="1" spans="1:7">
      <c r="A461" s="294">
        <f t="shared" si="14"/>
        <v>7</v>
      </c>
      <c r="B461" s="305">
        <v>2070105</v>
      </c>
      <c r="C461" s="432" t="s">
        <v>440</v>
      </c>
      <c r="D461" s="320">
        <f>VLOOKUP(B461,'[114]21'!$A$4:$C$1292,3,FALSE)</f>
        <v>0</v>
      </c>
      <c r="E461" s="320">
        <f>IFERROR(VLOOKUP(B461,'[119]02'!$B:$F,5,FALSE),0)</f>
        <v>0</v>
      </c>
      <c r="F461" s="320">
        <v>0</v>
      </c>
      <c r="G461" s="123" t="str">
        <f t="shared" si="15"/>
        <v/>
      </c>
    </row>
    <row r="462" s="340" customFormat="1" ht="36" customHeight="1" spans="1:7">
      <c r="A462" s="294">
        <f t="shared" si="14"/>
        <v>7</v>
      </c>
      <c r="B462" s="305">
        <v>2070106</v>
      </c>
      <c r="C462" s="432" t="s">
        <v>441</v>
      </c>
      <c r="D462" s="320">
        <f>VLOOKUP(B462,'[114]21'!$A$4:$C$1292,3,FALSE)</f>
        <v>0</v>
      </c>
      <c r="E462" s="320">
        <f>IFERROR(VLOOKUP(B462,'[119]02'!$B:$F,5,FALSE),0)</f>
        <v>0</v>
      </c>
      <c r="F462" s="320">
        <v>0</v>
      </c>
      <c r="G462" s="123" t="str">
        <f t="shared" si="15"/>
        <v/>
      </c>
    </row>
    <row r="463" s="340" customFormat="1" ht="36" customHeight="1" spans="1:7">
      <c r="A463" s="294">
        <f t="shared" si="14"/>
        <v>7</v>
      </c>
      <c r="B463" s="305">
        <v>2070107</v>
      </c>
      <c r="C463" s="432" t="s">
        <v>442</v>
      </c>
      <c r="D463" s="320">
        <f>VLOOKUP(B463,'[114]21'!$A$4:$C$1292,3,FALSE)</f>
        <v>0</v>
      </c>
      <c r="E463" s="320">
        <f>IFERROR(VLOOKUP(B463,'[119]02'!$B:$F,5,FALSE),0)</f>
        <v>0</v>
      </c>
      <c r="F463" s="320">
        <v>0</v>
      </c>
      <c r="G463" s="123" t="str">
        <f t="shared" si="15"/>
        <v/>
      </c>
    </row>
    <row r="464" s="340" customFormat="1" ht="36" customHeight="1" spans="1:7">
      <c r="A464" s="294">
        <f t="shared" si="14"/>
        <v>7</v>
      </c>
      <c r="B464" s="305">
        <v>2070108</v>
      </c>
      <c r="C464" s="432" t="s">
        <v>443</v>
      </c>
      <c r="D464" s="320">
        <f>VLOOKUP(B464,'[114]21'!$A$4:$C$1292,3,FALSE)</f>
        <v>93</v>
      </c>
      <c r="E464" s="320">
        <f>IFERROR(VLOOKUP(B464,'[119]02'!$B:$F,5,FALSE),0)</f>
        <v>36</v>
      </c>
      <c r="F464" s="320">
        <v>7</v>
      </c>
      <c r="G464" s="123">
        <f t="shared" si="15"/>
        <v>-0.806</v>
      </c>
    </row>
    <row r="465" s="340" customFormat="1" ht="36" customHeight="1" spans="1:7">
      <c r="A465" s="294">
        <f t="shared" si="14"/>
        <v>7</v>
      </c>
      <c r="B465" s="305">
        <v>2070109</v>
      </c>
      <c r="C465" s="432" t="s">
        <v>444</v>
      </c>
      <c r="D465" s="320">
        <f>VLOOKUP(B465,'[114]21'!$A$4:$C$1292,3,FALSE)</f>
        <v>477</v>
      </c>
      <c r="E465" s="320">
        <f>IFERROR(VLOOKUP(B465,'[119]02'!$B:$F,5,FALSE),0)</f>
        <v>433</v>
      </c>
      <c r="F465" s="320">
        <v>608</v>
      </c>
      <c r="G465" s="123">
        <f t="shared" si="15"/>
        <v>0.404</v>
      </c>
    </row>
    <row r="466" s="340" customFormat="1" ht="36" customHeight="1" spans="1:7">
      <c r="A466" s="294">
        <f t="shared" si="14"/>
        <v>7</v>
      </c>
      <c r="B466" s="305">
        <v>2070110</v>
      </c>
      <c r="C466" s="432" t="s">
        <v>445</v>
      </c>
      <c r="D466" s="320">
        <f>VLOOKUP(B466,'[114]21'!$A$4:$C$1292,3,FALSE)</f>
        <v>20</v>
      </c>
      <c r="E466" s="320">
        <f>IFERROR(VLOOKUP(B466,'[119]02'!$B:$F,5,FALSE),0)</f>
        <v>20</v>
      </c>
      <c r="F466" s="320">
        <v>0</v>
      </c>
      <c r="G466" s="123">
        <f t="shared" si="15"/>
        <v>-1</v>
      </c>
    </row>
    <row r="467" s="340" customFormat="1" ht="36" customHeight="1" spans="1:7">
      <c r="A467" s="294">
        <f t="shared" si="14"/>
        <v>7</v>
      </c>
      <c r="B467" s="305">
        <v>2070111</v>
      </c>
      <c r="C467" s="432" t="s">
        <v>446</v>
      </c>
      <c r="D467" s="320">
        <f>VLOOKUP(B467,'[114]21'!$A$4:$C$1292,3,FALSE)</f>
        <v>7</v>
      </c>
      <c r="E467" s="320">
        <f>IFERROR(VLOOKUP(B467,'[119]02'!$B:$F,5,FALSE),0)</f>
        <v>-132</v>
      </c>
      <c r="F467" s="320">
        <v>27</v>
      </c>
      <c r="G467" s="123" t="str">
        <f t="shared" si="15"/>
        <v/>
      </c>
    </row>
    <row r="468" s="340" customFormat="1" ht="36" customHeight="1" spans="1:7">
      <c r="A468" s="294">
        <f t="shared" si="14"/>
        <v>7</v>
      </c>
      <c r="B468" s="305">
        <v>2070112</v>
      </c>
      <c r="C468" s="432" t="s">
        <v>447</v>
      </c>
      <c r="D468" s="320">
        <f>VLOOKUP(B468,'[114]21'!$A$4:$C$1292,3,FALSE)</f>
        <v>25</v>
      </c>
      <c r="E468" s="320">
        <f>IFERROR(VLOOKUP(B468,'[119]02'!$B:$F,5,FALSE),0)</f>
        <v>15</v>
      </c>
      <c r="F468" s="320">
        <v>5</v>
      </c>
      <c r="G468" s="123">
        <f t="shared" si="15"/>
        <v>-0.667</v>
      </c>
    </row>
    <row r="469" s="340" customFormat="1" ht="36" customHeight="1" spans="1:7">
      <c r="A469" s="294">
        <f t="shared" si="14"/>
        <v>7</v>
      </c>
      <c r="B469" s="305">
        <v>2070113</v>
      </c>
      <c r="C469" s="432" t="s">
        <v>448</v>
      </c>
      <c r="D469" s="320">
        <f>VLOOKUP(B469,'[114]21'!$A$4:$C$1292,3,FALSE)</f>
        <v>0</v>
      </c>
      <c r="E469" s="320">
        <f>IFERROR(VLOOKUP(B469,'[119]02'!$B:$F,5,FALSE),0)</f>
        <v>0</v>
      </c>
      <c r="F469" s="320">
        <v>77</v>
      </c>
      <c r="G469" s="123" t="str">
        <f t="shared" si="15"/>
        <v/>
      </c>
    </row>
    <row r="470" s="340" customFormat="1" ht="36" customHeight="1" spans="1:7">
      <c r="A470" s="294">
        <f t="shared" si="14"/>
        <v>7</v>
      </c>
      <c r="B470" s="305">
        <v>2070114</v>
      </c>
      <c r="C470" s="432" t="s">
        <v>449</v>
      </c>
      <c r="D470" s="320">
        <f>VLOOKUP(B470,'[114]21'!$A$4:$C$1292,3,FALSE)</f>
        <v>147</v>
      </c>
      <c r="E470" s="320">
        <f>IFERROR(VLOOKUP(B470,'[119]02'!$B:$F,5,FALSE),0)</f>
        <v>117</v>
      </c>
      <c r="F470" s="320">
        <v>0</v>
      </c>
      <c r="G470" s="123">
        <f t="shared" si="15"/>
        <v>-1</v>
      </c>
    </row>
    <row r="471" s="340" customFormat="1" ht="36" customHeight="1" spans="1:7">
      <c r="A471" s="294">
        <f t="shared" si="14"/>
        <v>7</v>
      </c>
      <c r="B471" s="305">
        <v>2070199</v>
      </c>
      <c r="C471" s="432" t="s">
        <v>450</v>
      </c>
      <c r="D471" s="320">
        <f>VLOOKUP(B471,'[114]21'!$A$4:$C$1292,3,FALSE)</f>
        <v>400</v>
      </c>
      <c r="E471" s="320">
        <f>IFERROR(VLOOKUP(B471,'[119]02'!$B:$F,5,FALSE),0)</f>
        <v>-1951</v>
      </c>
      <c r="F471" s="320">
        <v>466</v>
      </c>
      <c r="G471" s="123" t="str">
        <f t="shared" si="15"/>
        <v/>
      </c>
    </row>
    <row r="472" ht="36" customHeight="1" spans="1:7">
      <c r="A472" s="294">
        <f t="shared" si="14"/>
        <v>5</v>
      </c>
      <c r="B472" s="305">
        <v>20702</v>
      </c>
      <c r="C472" s="348" t="s">
        <v>451</v>
      </c>
      <c r="D472" s="320">
        <f>SUM(D473:D479)</f>
        <v>992</v>
      </c>
      <c r="E472" s="320">
        <f>SUM(E473:E479)</f>
        <v>381</v>
      </c>
      <c r="F472" s="320">
        <v>1124</v>
      </c>
      <c r="G472" s="123">
        <f t="shared" si="15"/>
        <v>1.95</v>
      </c>
    </row>
    <row r="473" s="340" customFormat="1" ht="36" customHeight="1" spans="1:7">
      <c r="A473" s="294">
        <f t="shared" si="14"/>
        <v>7</v>
      </c>
      <c r="B473" s="305">
        <v>2070201</v>
      </c>
      <c r="C473" s="432" t="s">
        <v>152</v>
      </c>
      <c r="D473" s="320">
        <f>VLOOKUP(B473,'[114]21'!$A$4:$C$1292,3,FALSE)</f>
        <v>556</v>
      </c>
      <c r="E473" s="320">
        <f>IFERROR(VLOOKUP(B473,'[119]02'!$B:$F,5,FALSE),0)</f>
        <v>563</v>
      </c>
      <c r="F473" s="320">
        <v>339</v>
      </c>
      <c r="G473" s="123">
        <f t="shared" si="15"/>
        <v>-0.398</v>
      </c>
    </row>
    <row r="474" s="340" customFormat="1" ht="36" customHeight="1" spans="1:7">
      <c r="A474" s="294">
        <f t="shared" si="14"/>
        <v>7</v>
      </c>
      <c r="B474" s="305">
        <v>2070202</v>
      </c>
      <c r="C474" s="432" t="s">
        <v>153</v>
      </c>
      <c r="D474" s="320">
        <f>VLOOKUP(B474,'[114]21'!$A$4:$C$1292,3,FALSE)</f>
        <v>0</v>
      </c>
      <c r="E474" s="320">
        <f>IFERROR(VLOOKUP(B474,'[119]02'!$B:$F,5,FALSE),0)</f>
        <v>0</v>
      </c>
      <c r="F474" s="320">
        <v>0</v>
      </c>
      <c r="G474" s="123" t="str">
        <f t="shared" si="15"/>
        <v/>
      </c>
    </row>
    <row r="475" s="340" customFormat="1" ht="36" customHeight="1" spans="1:7">
      <c r="A475" s="294">
        <f t="shared" si="14"/>
        <v>7</v>
      </c>
      <c r="B475" s="305">
        <v>2070203</v>
      </c>
      <c r="C475" s="432" t="s">
        <v>154</v>
      </c>
      <c r="D475" s="320">
        <f>VLOOKUP(B475,'[114]21'!$A$4:$C$1292,3,FALSE)</f>
        <v>0</v>
      </c>
      <c r="E475" s="320">
        <f>IFERROR(VLOOKUP(B475,'[119]02'!$B:$F,5,FALSE),0)</f>
        <v>0</v>
      </c>
      <c r="F475" s="320">
        <v>0</v>
      </c>
      <c r="G475" s="123" t="str">
        <f t="shared" si="15"/>
        <v/>
      </c>
    </row>
    <row r="476" s="340" customFormat="1" ht="36" customHeight="1" spans="1:7">
      <c r="A476" s="294">
        <f t="shared" si="14"/>
        <v>7</v>
      </c>
      <c r="B476" s="305">
        <v>2070204</v>
      </c>
      <c r="C476" s="432" t="s">
        <v>452</v>
      </c>
      <c r="D476" s="320">
        <f>VLOOKUP(B476,'[114]21'!$A$4:$C$1292,3,FALSE)</f>
        <v>84</v>
      </c>
      <c r="E476" s="320">
        <f>IFERROR(VLOOKUP(B476,'[119]02'!$B:$F,5,FALSE),0)</f>
        <v>-438</v>
      </c>
      <c r="F476" s="320">
        <v>214</v>
      </c>
      <c r="G476" s="123" t="str">
        <f t="shared" si="15"/>
        <v/>
      </c>
    </row>
    <row r="477" s="340" customFormat="1" ht="36" customHeight="1" spans="1:7">
      <c r="A477" s="294">
        <f t="shared" si="14"/>
        <v>7</v>
      </c>
      <c r="B477" s="305">
        <v>2070205</v>
      </c>
      <c r="C477" s="432" t="s">
        <v>453</v>
      </c>
      <c r="D477" s="320">
        <f>VLOOKUP(B477,'[114]21'!$A$4:$C$1292,3,FALSE)</f>
        <v>258</v>
      </c>
      <c r="E477" s="320">
        <f>IFERROR(VLOOKUP(B477,'[119]02'!$B:$F,5,FALSE),0)</f>
        <v>265</v>
      </c>
      <c r="F477" s="320">
        <v>485</v>
      </c>
      <c r="G477" s="123">
        <f t="shared" si="15"/>
        <v>0.83</v>
      </c>
    </row>
    <row r="478" s="340" customFormat="1" ht="36" customHeight="1" spans="1:7">
      <c r="A478" s="294">
        <f t="shared" si="14"/>
        <v>7</v>
      </c>
      <c r="B478" s="305">
        <v>2070206</v>
      </c>
      <c r="C478" s="432" t="s">
        <v>454</v>
      </c>
      <c r="D478" s="320">
        <f>VLOOKUP(B478,'[114]21'!$A$4:$C$1292,3,FALSE)</f>
        <v>0</v>
      </c>
      <c r="E478" s="320">
        <f>IFERROR(VLOOKUP(B478,'[119]02'!$B:$F,5,FALSE),0)</f>
        <v>0</v>
      </c>
      <c r="F478" s="320">
        <v>0</v>
      </c>
      <c r="G478" s="123" t="str">
        <f t="shared" si="15"/>
        <v/>
      </c>
    </row>
    <row r="479" s="340" customFormat="1" ht="36" customHeight="1" spans="1:7">
      <c r="A479" s="294">
        <f t="shared" si="14"/>
        <v>7</v>
      </c>
      <c r="B479" s="305">
        <v>2070299</v>
      </c>
      <c r="C479" s="432" t="s">
        <v>455</v>
      </c>
      <c r="D479" s="320">
        <f>VLOOKUP(B479,'[114]21'!$A$4:$C$1292,3,FALSE)</f>
        <v>94</v>
      </c>
      <c r="E479" s="320">
        <f>IFERROR(VLOOKUP(B479,'[119]02'!$B:$F,5,FALSE),0)</f>
        <v>-9</v>
      </c>
      <c r="F479" s="320">
        <v>86</v>
      </c>
      <c r="G479" s="123" t="str">
        <f t="shared" si="15"/>
        <v/>
      </c>
    </row>
    <row r="480" ht="36" customHeight="1" spans="1:7">
      <c r="A480" s="294">
        <f t="shared" si="14"/>
        <v>5</v>
      </c>
      <c r="B480" s="305">
        <v>20703</v>
      </c>
      <c r="C480" s="348" t="s">
        <v>456</v>
      </c>
      <c r="D480" s="320">
        <f>SUM(D481:D490)</f>
        <v>175</v>
      </c>
      <c r="E480" s="320">
        <f>SUM(E481:E490)</f>
        <v>70</v>
      </c>
      <c r="F480" s="320">
        <v>275</v>
      </c>
      <c r="G480" s="123">
        <f t="shared" si="15"/>
        <v>2.929</v>
      </c>
    </row>
    <row r="481" s="340" customFormat="1" ht="36" customHeight="1" spans="1:7">
      <c r="A481" s="294">
        <f t="shared" si="14"/>
        <v>7</v>
      </c>
      <c r="B481" s="305">
        <v>2070301</v>
      </c>
      <c r="C481" s="432" t="s">
        <v>152</v>
      </c>
      <c r="D481" s="320">
        <f>VLOOKUP(B481,'[114]21'!$A$4:$C$1292,3,FALSE)</f>
        <v>0</v>
      </c>
      <c r="E481" s="320">
        <f>IFERROR(VLOOKUP(B481,'[119]02'!$B:$F,5,FALSE),0)</f>
        <v>0</v>
      </c>
      <c r="F481" s="320">
        <v>0</v>
      </c>
      <c r="G481" s="123" t="str">
        <f t="shared" si="15"/>
        <v/>
      </c>
    </row>
    <row r="482" s="340" customFormat="1" ht="36" customHeight="1" spans="1:7">
      <c r="A482" s="294">
        <f t="shared" si="14"/>
        <v>7</v>
      </c>
      <c r="B482" s="305">
        <v>2070302</v>
      </c>
      <c r="C482" s="432" t="s">
        <v>153</v>
      </c>
      <c r="D482" s="320">
        <f>VLOOKUP(B482,'[114]21'!$A$4:$C$1292,3,FALSE)</f>
        <v>0</v>
      </c>
      <c r="E482" s="320">
        <f>IFERROR(VLOOKUP(B482,'[119]02'!$B:$F,5,FALSE),0)</f>
        <v>0</v>
      </c>
      <c r="F482" s="320">
        <v>0</v>
      </c>
      <c r="G482" s="123" t="str">
        <f t="shared" si="15"/>
        <v/>
      </c>
    </row>
    <row r="483" s="340" customFormat="1" ht="36" customHeight="1" spans="1:7">
      <c r="A483" s="294">
        <f t="shared" si="14"/>
        <v>7</v>
      </c>
      <c r="B483" s="305">
        <v>2070303</v>
      </c>
      <c r="C483" s="432" t="s">
        <v>154</v>
      </c>
      <c r="D483" s="320">
        <f>VLOOKUP(B483,'[114]21'!$A$4:$C$1292,3,FALSE)</f>
        <v>0</v>
      </c>
      <c r="E483" s="320">
        <f>IFERROR(VLOOKUP(B483,'[119]02'!$B:$F,5,FALSE),0)</f>
        <v>0</v>
      </c>
      <c r="F483" s="320">
        <v>0</v>
      </c>
      <c r="G483" s="123" t="str">
        <f t="shared" si="15"/>
        <v/>
      </c>
    </row>
    <row r="484" s="340" customFormat="1" ht="36" customHeight="1" spans="1:7">
      <c r="A484" s="294">
        <f t="shared" si="14"/>
        <v>7</v>
      </c>
      <c r="B484" s="305">
        <v>2070304</v>
      </c>
      <c r="C484" s="432" t="s">
        <v>457</v>
      </c>
      <c r="D484" s="320">
        <f>VLOOKUP(B484,'[114]21'!$A$4:$C$1292,3,FALSE)</f>
        <v>0</v>
      </c>
      <c r="E484" s="320">
        <f>IFERROR(VLOOKUP(B484,'[119]02'!$B:$F,5,FALSE),0)</f>
        <v>0</v>
      </c>
      <c r="F484" s="320">
        <v>0</v>
      </c>
      <c r="G484" s="123" t="str">
        <f t="shared" si="15"/>
        <v/>
      </c>
    </row>
    <row r="485" s="340" customFormat="1" ht="36" customHeight="1" spans="1:7">
      <c r="A485" s="294">
        <f t="shared" si="14"/>
        <v>7</v>
      </c>
      <c r="B485" s="305">
        <v>2070305</v>
      </c>
      <c r="C485" s="432" t="s">
        <v>458</v>
      </c>
      <c r="D485" s="320">
        <f>VLOOKUP(B485,'[114]21'!$A$4:$C$1292,3,FALSE)</f>
        <v>0</v>
      </c>
      <c r="E485" s="320">
        <f>IFERROR(VLOOKUP(B485,'[119]02'!$B:$F,5,FALSE),0)</f>
        <v>0</v>
      </c>
      <c r="F485" s="320">
        <v>0</v>
      </c>
      <c r="G485" s="123" t="str">
        <f t="shared" si="15"/>
        <v/>
      </c>
    </row>
    <row r="486" s="340" customFormat="1" ht="36" customHeight="1" spans="1:7">
      <c r="A486" s="294">
        <f t="shared" si="14"/>
        <v>7</v>
      </c>
      <c r="B486" s="305">
        <v>2070306</v>
      </c>
      <c r="C486" s="432" t="s">
        <v>459</v>
      </c>
      <c r="D486" s="320">
        <f>VLOOKUP(B486,'[114]21'!$A$4:$C$1292,3,FALSE)</f>
        <v>0</v>
      </c>
      <c r="E486" s="320">
        <f>IFERROR(VLOOKUP(B486,'[119]02'!$B:$F,5,FALSE),0)</f>
        <v>0</v>
      </c>
      <c r="F486" s="320">
        <v>0</v>
      </c>
      <c r="G486" s="123" t="str">
        <f t="shared" si="15"/>
        <v/>
      </c>
    </row>
    <row r="487" s="340" customFormat="1" ht="36" customHeight="1" spans="1:7">
      <c r="A487" s="294">
        <f t="shared" si="14"/>
        <v>7</v>
      </c>
      <c r="B487" s="305">
        <v>2070307</v>
      </c>
      <c r="C487" s="432" t="s">
        <v>460</v>
      </c>
      <c r="D487" s="320">
        <f>VLOOKUP(B487,'[114]21'!$A$4:$C$1292,3,FALSE)</f>
        <v>0</v>
      </c>
      <c r="E487" s="320">
        <f>IFERROR(VLOOKUP(B487,'[119]02'!$B:$F,5,FALSE),0)</f>
        <v>0</v>
      </c>
      <c r="F487" s="320">
        <v>0</v>
      </c>
      <c r="G487" s="123" t="str">
        <f t="shared" si="15"/>
        <v/>
      </c>
    </row>
    <row r="488" s="340" customFormat="1" ht="36" customHeight="1" spans="1:7">
      <c r="A488" s="294">
        <f t="shared" si="14"/>
        <v>7</v>
      </c>
      <c r="B488" s="305">
        <v>2070308</v>
      </c>
      <c r="C488" s="432" t="s">
        <v>461</v>
      </c>
      <c r="D488" s="320">
        <f>VLOOKUP(B488,'[114]21'!$A$4:$C$1292,3,FALSE)</f>
        <v>0</v>
      </c>
      <c r="E488" s="320">
        <f>IFERROR(VLOOKUP(B488,'[119]02'!$B:$F,5,FALSE),0)</f>
        <v>0</v>
      </c>
      <c r="F488" s="320">
        <v>0</v>
      </c>
      <c r="G488" s="123" t="str">
        <f t="shared" si="15"/>
        <v/>
      </c>
    </row>
    <row r="489" s="340" customFormat="1" ht="36" customHeight="1" spans="1:7">
      <c r="A489" s="294">
        <f t="shared" si="14"/>
        <v>7</v>
      </c>
      <c r="B489" s="305">
        <v>2070309</v>
      </c>
      <c r="C489" s="432" t="s">
        <v>462</v>
      </c>
      <c r="D489" s="320">
        <f>VLOOKUP(B489,'[114]21'!$A$4:$C$1292,3,FALSE)</f>
        <v>0</v>
      </c>
      <c r="E489" s="320">
        <f>IFERROR(VLOOKUP(B489,'[119]02'!$B:$F,5,FALSE),0)</f>
        <v>0</v>
      </c>
      <c r="F489" s="320">
        <v>0</v>
      </c>
      <c r="G489" s="123" t="str">
        <f t="shared" si="15"/>
        <v/>
      </c>
    </row>
    <row r="490" s="340" customFormat="1" ht="36" customHeight="1" spans="1:7">
      <c r="A490" s="294">
        <f t="shared" si="14"/>
        <v>7</v>
      </c>
      <c r="B490" s="305">
        <v>2070399</v>
      </c>
      <c r="C490" s="432" t="s">
        <v>463</v>
      </c>
      <c r="D490" s="320">
        <f>VLOOKUP(B490,'[114]21'!$A$4:$C$1292,3,FALSE)</f>
        <v>175</v>
      </c>
      <c r="E490" s="320">
        <f>IFERROR(VLOOKUP(B490,'[119]02'!$B:$F,5,FALSE),0)</f>
        <v>70</v>
      </c>
      <c r="F490" s="320">
        <v>275</v>
      </c>
      <c r="G490" s="123">
        <f t="shared" si="15"/>
        <v>2.929</v>
      </c>
    </row>
    <row r="491" ht="36" customHeight="1" spans="1:7">
      <c r="A491" s="294">
        <f t="shared" si="14"/>
        <v>5</v>
      </c>
      <c r="B491" s="305">
        <v>20706</v>
      </c>
      <c r="C491" s="348" t="s">
        <v>464</v>
      </c>
      <c r="D491" s="320">
        <f>SUM(D492:D499)</f>
        <v>7</v>
      </c>
      <c r="E491" s="320">
        <f>SUM(E492:E499)</f>
        <v>7</v>
      </c>
      <c r="F491" s="320">
        <v>6</v>
      </c>
      <c r="G491" s="123">
        <f t="shared" si="15"/>
        <v>-0.143</v>
      </c>
    </row>
    <row r="492" s="340" customFormat="1" ht="36" customHeight="1" spans="1:7">
      <c r="A492" s="294">
        <f t="shared" si="14"/>
        <v>7</v>
      </c>
      <c r="B492" s="305">
        <v>2070601</v>
      </c>
      <c r="C492" s="432" t="s">
        <v>152</v>
      </c>
      <c r="D492" s="320">
        <f>VLOOKUP(B492,'[114]21'!$A$4:$C$1292,3,FALSE)</f>
        <v>0</v>
      </c>
      <c r="E492" s="320">
        <f>IFERROR(VLOOKUP(B492,'[119]02'!$B:$F,5,FALSE),0)</f>
        <v>0</v>
      </c>
      <c r="F492" s="320">
        <v>0</v>
      </c>
      <c r="G492" s="123" t="str">
        <f t="shared" si="15"/>
        <v/>
      </c>
    </row>
    <row r="493" s="340" customFormat="1" ht="36" customHeight="1" spans="1:7">
      <c r="A493" s="294">
        <f t="shared" si="14"/>
        <v>7</v>
      </c>
      <c r="B493" s="305">
        <v>2070602</v>
      </c>
      <c r="C493" s="432" t="s">
        <v>153</v>
      </c>
      <c r="D493" s="320">
        <f>VLOOKUP(B493,'[114]21'!$A$4:$C$1292,3,FALSE)</f>
        <v>0</v>
      </c>
      <c r="E493" s="320">
        <f>IFERROR(VLOOKUP(B493,'[119]02'!$B:$F,5,FALSE),0)</f>
        <v>0</v>
      </c>
      <c r="F493" s="320">
        <v>0</v>
      </c>
      <c r="G493" s="123" t="str">
        <f t="shared" si="15"/>
        <v/>
      </c>
    </row>
    <row r="494" s="340" customFormat="1" ht="36" customHeight="1" spans="1:7">
      <c r="A494" s="294">
        <f t="shared" si="14"/>
        <v>7</v>
      </c>
      <c r="B494" s="305">
        <v>2070603</v>
      </c>
      <c r="C494" s="432" t="s">
        <v>154</v>
      </c>
      <c r="D494" s="320">
        <f>VLOOKUP(B494,'[114]21'!$A$4:$C$1292,3,FALSE)</f>
        <v>0</v>
      </c>
      <c r="E494" s="320">
        <f>IFERROR(VLOOKUP(B494,'[119]02'!$B:$F,5,FALSE),0)</f>
        <v>0</v>
      </c>
      <c r="F494" s="320">
        <v>0</v>
      </c>
      <c r="G494" s="123" t="str">
        <f t="shared" si="15"/>
        <v/>
      </c>
    </row>
    <row r="495" s="340" customFormat="1" ht="36" customHeight="1" spans="1:7">
      <c r="A495" s="294">
        <f t="shared" si="14"/>
        <v>7</v>
      </c>
      <c r="B495" s="305">
        <v>2070604</v>
      </c>
      <c r="C495" s="432" t="s">
        <v>465</v>
      </c>
      <c r="D495" s="320">
        <f>VLOOKUP(B495,'[114]21'!$A$4:$C$1292,3,FALSE)</f>
        <v>0</v>
      </c>
      <c r="E495" s="320">
        <f>IFERROR(VLOOKUP(B495,'[119]02'!$B:$F,5,FALSE),0)</f>
        <v>0</v>
      </c>
      <c r="F495" s="320">
        <v>0</v>
      </c>
      <c r="G495" s="123" t="str">
        <f t="shared" si="15"/>
        <v/>
      </c>
    </row>
    <row r="496" s="340" customFormat="1" ht="36" customHeight="1" spans="1:7">
      <c r="A496" s="294">
        <f t="shared" si="14"/>
        <v>7</v>
      </c>
      <c r="B496" s="305">
        <v>2070605</v>
      </c>
      <c r="C496" s="432" t="s">
        <v>466</v>
      </c>
      <c r="D496" s="320">
        <f>VLOOKUP(B496,'[114]21'!$A$4:$C$1292,3,FALSE)</f>
        <v>0</v>
      </c>
      <c r="E496" s="320">
        <f>IFERROR(VLOOKUP(B496,'[119]02'!$B:$F,5,FALSE),0)</f>
        <v>0</v>
      </c>
      <c r="F496" s="320">
        <v>0</v>
      </c>
      <c r="G496" s="123" t="str">
        <f t="shared" si="15"/>
        <v/>
      </c>
    </row>
    <row r="497" s="340" customFormat="1" ht="36" customHeight="1" spans="1:7">
      <c r="A497" s="294">
        <f t="shared" si="14"/>
        <v>7</v>
      </c>
      <c r="B497" s="305">
        <v>2070606</v>
      </c>
      <c r="C497" s="432" t="s">
        <v>467</v>
      </c>
      <c r="D497" s="320">
        <f>VLOOKUP(B497,'[114]21'!$A$4:$C$1292,3,FALSE)</f>
        <v>0</v>
      </c>
      <c r="E497" s="320">
        <f>IFERROR(VLOOKUP(B497,'[119]02'!$B:$F,5,FALSE),0)</f>
        <v>0</v>
      </c>
      <c r="F497" s="320">
        <v>0</v>
      </c>
      <c r="G497" s="123" t="str">
        <f t="shared" si="15"/>
        <v/>
      </c>
    </row>
    <row r="498" s="340" customFormat="1" ht="36" customHeight="1" spans="1:7">
      <c r="A498" s="294">
        <f t="shared" si="14"/>
        <v>7</v>
      </c>
      <c r="B498" s="305">
        <v>2070607</v>
      </c>
      <c r="C498" s="432" t="s">
        <v>468</v>
      </c>
      <c r="D498" s="320">
        <f>VLOOKUP(B498,'[114]21'!$A$4:$C$1292,3,FALSE)</f>
        <v>7</v>
      </c>
      <c r="E498" s="320">
        <f>IFERROR(VLOOKUP(B498,'[119]02'!$B:$F,5,FALSE),0)</f>
        <v>7</v>
      </c>
      <c r="F498" s="320">
        <v>6</v>
      </c>
      <c r="G498" s="123">
        <f t="shared" si="15"/>
        <v>-0.143</v>
      </c>
    </row>
    <row r="499" s="340" customFormat="1" ht="36" customHeight="1" spans="1:7">
      <c r="A499" s="294">
        <f t="shared" si="14"/>
        <v>7</v>
      </c>
      <c r="B499" s="305">
        <v>2070699</v>
      </c>
      <c r="C499" s="432" t="s">
        <v>469</v>
      </c>
      <c r="D499" s="320">
        <f>VLOOKUP(B499,'[114]21'!$A$4:$C$1292,3,FALSE)</f>
        <v>0</v>
      </c>
      <c r="E499" s="320">
        <f>IFERROR(VLOOKUP(B499,'[119]02'!$B:$F,5,FALSE),0)</f>
        <v>0</v>
      </c>
      <c r="F499" s="320">
        <v>0</v>
      </c>
      <c r="G499" s="123" t="str">
        <f t="shared" si="15"/>
        <v/>
      </c>
    </row>
    <row r="500" ht="36" customHeight="1" spans="1:7">
      <c r="A500" s="294">
        <f t="shared" si="14"/>
        <v>5</v>
      </c>
      <c r="B500" s="305">
        <v>20708</v>
      </c>
      <c r="C500" s="348" t="s">
        <v>470</v>
      </c>
      <c r="D500" s="320">
        <f>SUM(D501:D507)</f>
        <v>485</v>
      </c>
      <c r="E500" s="320">
        <f>SUM(E501:E507)</f>
        <v>136</v>
      </c>
      <c r="F500" s="320">
        <v>763</v>
      </c>
      <c r="G500" s="123">
        <f t="shared" si="15"/>
        <v>4.61</v>
      </c>
    </row>
    <row r="501" s="340" customFormat="1" ht="36" customHeight="1" spans="1:7">
      <c r="A501" s="294">
        <f t="shared" si="14"/>
        <v>7</v>
      </c>
      <c r="B501" s="305">
        <v>2070801</v>
      </c>
      <c r="C501" s="432" t="s">
        <v>152</v>
      </c>
      <c r="D501" s="320">
        <f>VLOOKUP(B501,'[114]21'!$A$4:$C$1292,3,FALSE)</f>
        <v>0</v>
      </c>
      <c r="E501" s="320">
        <f>IFERROR(VLOOKUP(B501,'[119]02'!$B:$F,5,FALSE),0)</f>
        <v>0</v>
      </c>
      <c r="F501" s="320">
        <v>0</v>
      </c>
      <c r="G501" s="123" t="str">
        <f t="shared" si="15"/>
        <v/>
      </c>
    </row>
    <row r="502" s="340" customFormat="1" ht="36" customHeight="1" spans="1:7">
      <c r="A502" s="294">
        <f t="shared" si="14"/>
        <v>7</v>
      </c>
      <c r="B502" s="305">
        <v>2070802</v>
      </c>
      <c r="C502" s="432" t="s">
        <v>153</v>
      </c>
      <c r="D502" s="320">
        <f>VLOOKUP(B502,'[114]21'!$A$4:$C$1292,3,FALSE)</f>
        <v>0</v>
      </c>
      <c r="E502" s="320">
        <f>IFERROR(VLOOKUP(B502,'[119]02'!$B:$F,5,FALSE),0)</f>
        <v>0</v>
      </c>
      <c r="F502" s="320">
        <v>0</v>
      </c>
      <c r="G502" s="123" t="str">
        <f t="shared" si="15"/>
        <v/>
      </c>
    </row>
    <row r="503" s="340" customFormat="1" ht="36" customHeight="1" spans="1:7">
      <c r="A503" s="294">
        <f t="shared" si="14"/>
        <v>7</v>
      </c>
      <c r="B503" s="305">
        <v>2070803</v>
      </c>
      <c r="C503" s="432" t="s">
        <v>154</v>
      </c>
      <c r="D503" s="320">
        <f>VLOOKUP(B503,'[114]21'!$A$4:$C$1292,3,FALSE)</f>
        <v>0</v>
      </c>
      <c r="E503" s="320">
        <f>IFERROR(VLOOKUP(B503,'[119]02'!$B:$F,5,FALSE),0)</f>
        <v>0</v>
      </c>
      <c r="F503" s="320">
        <v>0</v>
      </c>
      <c r="G503" s="123" t="str">
        <f t="shared" si="15"/>
        <v/>
      </c>
    </row>
    <row r="504" s="340" customFormat="1" ht="36" customHeight="1" spans="1:7">
      <c r="A504" s="294">
        <f t="shared" si="14"/>
        <v>7</v>
      </c>
      <c r="B504" s="305">
        <v>2070806</v>
      </c>
      <c r="C504" s="432" t="s">
        <v>471</v>
      </c>
      <c r="D504" s="320">
        <f>VLOOKUP(B504,'[114]21'!$A$4:$C$1292,3,FALSE)</f>
        <v>0</v>
      </c>
      <c r="E504" s="320">
        <f>IFERROR(VLOOKUP(B504,'[119]02'!$B:$F,5,FALSE),0)</f>
        <v>0</v>
      </c>
      <c r="F504" s="320">
        <v>0</v>
      </c>
      <c r="G504" s="123" t="str">
        <f t="shared" si="15"/>
        <v/>
      </c>
    </row>
    <row r="505" s="340" customFormat="1" ht="36" customHeight="1" spans="1:7">
      <c r="A505" s="294">
        <f t="shared" si="14"/>
        <v>7</v>
      </c>
      <c r="B505" s="506">
        <v>2070807</v>
      </c>
      <c r="C505" s="432" t="s">
        <v>472</v>
      </c>
      <c r="D505" s="320">
        <f>VLOOKUP(B505,'[114]21'!$A$4:$C$1292,3,FALSE)</f>
        <v>0</v>
      </c>
      <c r="E505" s="320">
        <f>IFERROR(VLOOKUP(B505,'[119]02'!$B:$F,5,FALSE),0)</f>
        <v>0</v>
      </c>
      <c r="F505" s="320">
        <v>0</v>
      </c>
      <c r="G505" s="123" t="str">
        <f t="shared" si="15"/>
        <v/>
      </c>
    </row>
    <row r="506" s="340" customFormat="1" ht="36" customHeight="1" spans="1:7">
      <c r="A506" s="294">
        <f t="shared" si="14"/>
        <v>7</v>
      </c>
      <c r="B506" s="506">
        <v>2070808</v>
      </c>
      <c r="C506" s="432" t="s">
        <v>473</v>
      </c>
      <c r="D506" s="320">
        <f>VLOOKUP(B506,'[114]21'!$A$4:$C$1292,3,FALSE)</f>
        <v>452</v>
      </c>
      <c r="E506" s="320">
        <f>IFERROR(VLOOKUP(B506,'[119]02'!$B:$F,5,FALSE),0)</f>
        <v>129</v>
      </c>
      <c r="F506" s="320">
        <v>456</v>
      </c>
      <c r="G506" s="123">
        <f t="shared" si="15"/>
        <v>2.535</v>
      </c>
    </row>
    <row r="507" s="340" customFormat="1" ht="36" customHeight="1" spans="1:7">
      <c r="A507" s="294">
        <f t="shared" si="14"/>
        <v>7</v>
      </c>
      <c r="B507" s="305">
        <v>2070899</v>
      </c>
      <c r="C507" s="432" t="s">
        <v>474</v>
      </c>
      <c r="D507" s="320">
        <f>VLOOKUP(B507,'[114]21'!$A$4:$C$1292,3,FALSE)</f>
        <v>33</v>
      </c>
      <c r="E507" s="320">
        <f>IFERROR(VLOOKUP(B507,'[119]02'!$B:$F,5,FALSE),0)</f>
        <v>7</v>
      </c>
      <c r="F507" s="320">
        <v>307</v>
      </c>
      <c r="G507" s="123">
        <f t="shared" si="15"/>
        <v>42.857</v>
      </c>
    </row>
    <row r="508" ht="36" customHeight="1" spans="1:7">
      <c r="A508" s="294">
        <f t="shared" si="14"/>
        <v>5</v>
      </c>
      <c r="B508" s="305">
        <v>20799</v>
      </c>
      <c r="C508" s="348" t="s">
        <v>475</v>
      </c>
      <c r="D508" s="320">
        <f>SUM(D509:D511)</f>
        <v>213</v>
      </c>
      <c r="E508" s="320">
        <f>SUM(E509:E511)</f>
        <v>175</v>
      </c>
      <c r="F508" s="320">
        <v>0</v>
      </c>
      <c r="G508" s="123">
        <f t="shared" si="15"/>
        <v>-1</v>
      </c>
    </row>
    <row r="509" s="340" customFormat="1" ht="36" customHeight="1" spans="1:7">
      <c r="A509" s="294">
        <f t="shared" si="14"/>
        <v>7</v>
      </c>
      <c r="B509" s="305">
        <v>2079902</v>
      </c>
      <c r="C509" s="432" t="s">
        <v>476</v>
      </c>
      <c r="D509" s="320">
        <f>VLOOKUP(B509,'[114]21'!$A$4:$C$1292,3,FALSE)</f>
        <v>0</v>
      </c>
      <c r="E509" s="320">
        <f>IFERROR(VLOOKUP(B509,'[119]02'!$B:$F,5,FALSE),0)</f>
        <v>0</v>
      </c>
      <c r="F509" s="320">
        <v>0</v>
      </c>
      <c r="G509" s="123" t="str">
        <f t="shared" si="15"/>
        <v/>
      </c>
    </row>
    <row r="510" s="340" customFormat="1" ht="36" customHeight="1" spans="1:7">
      <c r="A510" s="294">
        <f t="shared" si="14"/>
        <v>7</v>
      </c>
      <c r="B510" s="305">
        <v>2079903</v>
      </c>
      <c r="C510" s="432" t="s">
        <v>477</v>
      </c>
      <c r="D510" s="320">
        <f>VLOOKUP(B510,'[114]21'!$A$4:$C$1292,3,FALSE)</f>
        <v>0</v>
      </c>
      <c r="E510" s="320">
        <f>IFERROR(VLOOKUP(B510,'[119]02'!$B:$F,5,FALSE),0)</f>
        <v>0</v>
      </c>
      <c r="F510" s="320">
        <v>0</v>
      </c>
      <c r="G510" s="123" t="str">
        <f t="shared" si="15"/>
        <v/>
      </c>
    </row>
    <row r="511" s="340" customFormat="1" ht="36" customHeight="1" spans="1:7">
      <c r="A511" s="294">
        <f t="shared" si="14"/>
        <v>7</v>
      </c>
      <c r="B511" s="305">
        <v>2079999</v>
      </c>
      <c r="C511" s="432" t="s">
        <v>475</v>
      </c>
      <c r="D511" s="320">
        <f>VLOOKUP(B511,'[114]21'!$A$4:$C$1292,3,FALSE)</f>
        <v>213</v>
      </c>
      <c r="E511" s="320">
        <f>IFERROR(VLOOKUP(B511,'[119]02'!$B:$F,5,FALSE),0)</f>
        <v>175</v>
      </c>
      <c r="F511" s="320">
        <v>0</v>
      </c>
      <c r="G511" s="123">
        <f t="shared" si="15"/>
        <v>-1</v>
      </c>
    </row>
    <row r="512" ht="36" customHeight="1" spans="1:7">
      <c r="A512" s="294">
        <f t="shared" si="14"/>
        <v>3</v>
      </c>
      <c r="B512" s="308">
        <v>208</v>
      </c>
      <c r="C512" s="302" t="s">
        <v>114</v>
      </c>
      <c r="D512" s="303">
        <f>SUM(D513,D532,D540,D542,D551,D555,D565,D575,D582,D590,D599,D605,D608,D611,D614,D617,D620,D624,D628,D636,D639)</f>
        <v>36862</v>
      </c>
      <c r="E512" s="303">
        <f>SUM(E513,E532,E540,E542,E551,E555,E565,E575,E582,E590,E599,E605,E608,E611,E614,E617,E620,E624,E628,E636,E639)</f>
        <v>37992</v>
      </c>
      <c r="F512" s="303">
        <v>34868</v>
      </c>
      <c r="G512" s="119">
        <f t="shared" si="15"/>
        <v>-0.082</v>
      </c>
    </row>
    <row r="513" ht="36" customHeight="1" spans="1:7">
      <c r="A513" s="294">
        <f t="shared" si="14"/>
        <v>5</v>
      </c>
      <c r="B513" s="305">
        <v>20801</v>
      </c>
      <c r="C513" s="348" t="s">
        <v>478</v>
      </c>
      <c r="D513" s="320">
        <f>SUM(D514:D531)</f>
        <v>1023</v>
      </c>
      <c r="E513" s="320">
        <f>SUM(E514:E531)</f>
        <v>1116</v>
      </c>
      <c r="F513" s="320">
        <v>931</v>
      </c>
      <c r="G513" s="123">
        <f t="shared" si="15"/>
        <v>-0.166</v>
      </c>
    </row>
    <row r="514" s="340" customFormat="1" ht="36" customHeight="1" spans="1:7">
      <c r="A514" s="294">
        <f t="shared" si="14"/>
        <v>7</v>
      </c>
      <c r="B514" s="305">
        <v>2080101</v>
      </c>
      <c r="C514" s="432" t="s">
        <v>152</v>
      </c>
      <c r="D514" s="320">
        <f>VLOOKUP(B514,'[114]21'!$A$4:$C$1292,3,FALSE)</f>
        <v>284</v>
      </c>
      <c r="E514" s="320">
        <f>IFERROR(VLOOKUP(B514,'[119]02'!$B:$F,5,FALSE),0)</f>
        <v>276</v>
      </c>
      <c r="F514" s="320">
        <v>231</v>
      </c>
      <c r="G514" s="123">
        <f t="shared" si="15"/>
        <v>-0.163</v>
      </c>
    </row>
    <row r="515" s="340" customFormat="1" ht="36" customHeight="1" spans="1:7">
      <c r="A515" s="294">
        <f t="shared" si="14"/>
        <v>7</v>
      </c>
      <c r="B515" s="305">
        <v>2080102</v>
      </c>
      <c r="C515" s="432" t="s">
        <v>153</v>
      </c>
      <c r="D515" s="320">
        <f>VLOOKUP(B515,'[114]21'!$A$4:$C$1292,3,FALSE)</f>
        <v>0</v>
      </c>
      <c r="E515" s="320">
        <f>IFERROR(VLOOKUP(B515,'[119]02'!$B:$F,5,FALSE),0)</f>
        <v>0</v>
      </c>
      <c r="F515" s="320">
        <v>10</v>
      </c>
      <c r="G515" s="123" t="str">
        <f t="shared" si="15"/>
        <v/>
      </c>
    </row>
    <row r="516" s="340" customFormat="1" ht="36" customHeight="1" spans="1:7">
      <c r="A516" s="294">
        <f t="shared" si="14"/>
        <v>7</v>
      </c>
      <c r="B516" s="305">
        <v>2080103</v>
      </c>
      <c r="C516" s="432" t="s">
        <v>154</v>
      </c>
      <c r="D516" s="320">
        <f>VLOOKUP(B516,'[114]21'!$A$4:$C$1292,3,FALSE)</f>
        <v>0</v>
      </c>
      <c r="E516" s="320">
        <f>IFERROR(VLOOKUP(B516,'[119]02'!$B:$F,5,FALSE),0)</f>
        <v>0</v>
      </c>
      <c r="F516" s="320">
        <v>0</v>
      </c>
      <c r="G516" s="123" t="str">
        <f t="shared" si="15"/>
        <v/>
      </c>
    </row>
    <row r="517" s="340" customFormat="1" ht="36" customHeight="1" spans="1:7">
      <c r="A517" s="294">
        <f t="shared" ref="A517:A580" si="16">LEN(B517)</f>
        <v>7</v>
      </c>
      <c r="B517" s="305">
        <v>2080104</v>
      </c>
      <c r="C517" s="432" t="s">
        <v>479</v>
      </c>
      <c r="D517" s="320">
        <f>VLOOKUP(B517,'[114]21'!$A$4:$C$1292,3,FALSE)</f>
        <v>29</v>
      </c>
      <c r="E517" s="320">
        <f>IFERROR(VLOOKUP(B517,'[119]02'!$B:$F,5,FALSE),0)</f>
        <v>24</v>
      </c>
      <c r="F517" s="320">
        <v>29</v>
      </c>
      <c r="G517" s="123">
        <f t="shared" ref="G517:G580" si="17">IF(E517&gt;0,(F517-E517)/E517,"")</f>
        <v>0.208</v>
      </c>
    </row>
    <row r="518" s="340" customFormat="1" ht="36" customHeight="1" spans="1:7">
      <c r="A518" s="294">
        <f t="shared" si="16"/>
        <v>7</v>
      </c>
      <c r="B518" s="305">
        <v>2080105</v>
      </c>
      <c r="C518" s="432" t="s">
        <v>480</v>
      </c>
      <c r="D518" s="320">
        <f>VLOOKUP(B518,'[114]21'!$A$4:$C$1292,3,FALSE)</f>
        <v>4</v>
      </c>
      <c r="E518" s="320">
        <f>IFERROR(VLOOKUP(B518,'[119]02'!$B:$F,5,FALSE),0)</f>
        <v>4</v>
      </c>
      <c r="F518" s="320">
        <v>4</v>
      </c>
      <c r="G518" s="123">
        <f t="shared" si="17"/>
        <v>0</v>
      </c>
    </row>
    <row r="519" s="340" customFormat="1" ht="36" customHeight="1" spans="1:7">
      <c r="A519" s="294">
        <f t="shared" si="16"/>
        <v>7</v>
      </c>
      <c r="B519" s="305">
        <v>2080106</v>
      </c>
      <c r="C519" s="432" t="s">
        <v>481</v>
      </c>
      <c r="D519" s="320">
        <f>VLOOKUP(B519,'[114]21'!$A$4:$C$1292,3,FALSE)</f>
        <v>0</v>
      </c>
      <c r="E519" s="320">
        <f>IFERROR(VLOOKUP(B519,'[119]02'!$B:$F,5,FALSE),0)</f>
        <v>0</v>
      </c>
      <c r="F519" s="320">
        <v>0</v>
      </c>
      <c r="G519" s="123" t="str">
        <f t="shared" si="17"/>
        <v/>
      </c>
    </row>
    <row r="520" s="340" customFormat="1" ht="36" customHeight="1" spans="1:7">
      <c r="A520" s="294">
        <f t="shared" si="16"/>
        <v>7</v>
      </c>
      <c r="B520" s="305">
        <v>2080107</v>
      </c>
      <c r="C520" s="432" t="s">
        <v>482</v>
      </c>
      <c r="D520" s="320">
        <f>VLOOKUP(B520,'[114]21'!$A$4:$C$1292,3,FALSE)</f>
        <v>0</v>
      </c>
      <c r="E520" s="320">
        <f>IFERROR(VLOOKUP(B520,'[119]02'!$B:$F,5,FALSE),0)</f>
        <v>0</v>
      </c>
      <c r="F520" s="320">
        <v>0</v>
      </c>
      <c r="G520" s="123" t="str">
        <f t="shared" si="17"/>
        <v/>
      </c>
    </row>
    <row r="521" s="340" customFormat="1" ht="36" customHeight="1" spans="1:7">
      <c r="A521" s="294">
        <f t="shared" si="16"/>
        <v>7</v>
      </c>
      <c r="B521" s="305">
        <v>2080108</v>
      </c>
      <c r="C521" s="432" t="s">
        <v>193</v>
      </c>
      <c r="D521" s="320">
        <f>VLOOKUP(B521,'[114]21'!$A$4:$C$1292,3,FALSE)</f>
        <v>0</v>
      </c>
      <c r="E521" s="320">
        <f>IFERROR(VLOOKUP(B521,'[119]02'!$B:$F,5,FALSE),0)</f>
        <v>0</v>
      </c>
      <c r="F521" s="320">
        <v>0</v>
      </c>
      <c r="G521" s="123" t="str">
        <f t="shared" si="17"/>
        <v/>
      </c>
    </row>
    <row r="522" s="340" customFormat="1" ht="36" customHeight="1" spans="1:7">
      <c r="A522" s="294">
        <f t="shared" si="16"/>
        <v>7</v>
      </c>
      <c r="B522" s="305">
        <v>2080109</v>
      </c>
      <c r="C522" s="432" t="s">
        <v>483</v>
      </c>
      <c r="D522" s="320">
        <f>VLOOKUP(B522,'[114]21'!$A$4:$C$1292,3,FALSE)</f>
        <v>543</v>
      </c>
      <c r="E522" s="320">
        <f>IFERROR(VLOOKUP(B522,'[119]02'!$B:$F,5,FALSE),0)</f>
        <v>522</v>
      </c>
      <c r="F522" s="320">
        <v>509</v>
      </c>
      <c r="G522" s="123">
        <f t="shared" si="17"/>
        <v>-0.025</v>
      </c>
    </row>
    <row r="523" s="340" customFormat="1" ht="36" customHeight="1" spans="1:7">
      <c r="A523" s="294">
        <f t="shared" si="16"/>
        <v>7</v>
      </c>
      <c r="B523" s="305">
        <v>2080110</v>
      </c>
      <c r="C523" s="432" t="s">
        <v>484</v>
      </c>
      <c r="D523" s="320">
        <f>VLOOKUP(B523,'[114]21'!$A$4:$C$1292,3,FALSE)</f>
        <v>0</v>
      </c>
      <c r="E523" s="320">
        <f>IFERROR(VLOOKUP(B523,'[119]02'!$B:$F,5,FALSE),0)</f>
        <v>0</v>
      </c>
      <c r="F523" s="320">
        <v>0</v>
      </c>
      <c r="G523" s="123" t="str">
        <f t="shared" si="17"/>
        <v/>
      </c>
    </row>
    <row r="524" s="340" customFormat="1" ht="36" customHeight="1" spans="1:7">
      <c r="A524" s="294">
        <f t="shared" si="16"/>
        <v>7</v>
      </c>
      <c r="B524" s="305">
        <v>2080111</v>
      </c>
      <c r="C524" s="432" t="s">
        <v>485</v>
      </c>
      <c r="D524" s="320">
        <f>VLOOKUP(B524,'[114]21'!$A$4:$C$1292,3,FALSE)</f>
        <v>0</v>
      </c>
      <c r="E524" s="320">
        <f>IFERROR(VLOOKUP(B524,'[119]02'!$B:$F,5,FALSE),0)</f>
        <v>0</v>
      </c>
      <c r="F524" s="320">
        <v>0</v>
      </c>
      <c r="G524" s="123" t="str">
        <f t="shared" si="17"/>
        <v/>
      </c>
    </row>
    <row r="525" s="340" customFormat="1" ht="36" customHeight="1" spans="1:7">
      <c r="A525" s="294">
        <f t="shared" si="16"/>
        <v>7</v>
      </c>
      <c r="B525" s="305">
        <v>2080112</v>
      </c>
      <c r="C525" s="432" t="s">
        <v>486</v>
      </c>
      <c r="D525" s="320">
        <f>VLOOKUP(B525,'[114]21'!$A$4:$C$1292,3,FALSE)</f>
        <v>9</v>
      </c>
      <c r="E525" s="320">
        <f>IFERROR(VLOOKUP(B525,'[119]02'!$B:$F,5,FALSE),0)</f>
        <v>2</v>
      </c>
      <c r="F525" s="320">
        <v>0</v>
      </c>
      <c r="G525" s="123">
        <f t="shared" si="17"/>
        <v>-1</v>
      </c>
    </row>
    <row r="526" s="340" customFormat="1" ht="36" customHeight="1" spans="1:7">
      <c r="A526" s="294">
        <f t="shared" si="16"/>
        <v>7</v>
      </c>
      <c r="B526" s="501">
        <v>2080113</v>
      </c>
      <c r="C526" s="442" t="s">
        <v>487</v>
      </c>
      <c r="D526" s="320">
        <f>VLOOKUP(B526,'[114]21'!$A$4:$C$1292,3,FALSE)</f>
        <v>0</v>
      </c>
      <c r="E526" s="320">
        <f>IFERROR(VLOOKUP(B526,'[119]02'!$B:$F,5,FALSE),0)</f>
        <v>0</v>
      </c>
      <c r="F526" s="320">
        <v>0</v>
      </c>
      <c r="G526" s="123" t="str">
        <f t="shared" si="17"/>
        <v/>
      </c>
    </row>
    <row r="527" s="340" customFormat="1" ht="36" customHeight="1" spans="1:7">
      <c r="A527" s="294">
        <f t="shared" si="16"/>
        <v>7</v>
      </c>
      <c r="B527" s="501">
        <v>2080114</v>
      </c>
      <c r="C527" s="442" t="s">
        <v>488</v>
      </c>
      <c r="D527" s="320">
        <f>VLOOKUP(B527,'[114]21'!$A$4:$C$1292,3,FALSE)</f>
        <v>0</v>
      </c>
      <c r="E527" s="320">
        <f>IFERROR(VLOOKUP(B527,'[119]02'!$B:$F,5,FALSE),0)</f>
        <v>0</v>
      </c>
      <c r="F527" s="320">
        <v>0</v>
      </c>
      <c r="G527" s="123" t="str">
        <f t="shared" si="17"/>
        <v/>
      </c>
    </row>
    <row r="528" s="340" customFormat="1" ht="36" customHeight="1" spans="1:7">
      <c r="A528" s="294">
        <f t="shared" si="16"/>
        <v>7</v>
      </c>
      <c r="B528" s="501">
        <v>2080115</v>
      </c>
      <c r="C528" s="442" t="s">
        <v>489</v>
      </c>
      <c r="D528" s="320">
        <f>VLOOKUP(B528,'[114]21'!$A$4:$C$1292,3,FALSE)</f>
        <v>0</v>
      </c>
      <c r="E528" s="320">
        <f>IFERROR(VLOOKUP(B528,'[119]02'!$B:$F,5,FALSE),0)</f>
        <v>0</v>
      </c>
      <c r="F528" s="320">
        <v>0</v>
      </c>
      <c r="G528" s="123" t="str">
        <f t="shared" si="17"/>
        <v/>
      </c>
    </row>
    <row r="529" s="340" customFormat="1" ht="36" customHeight="1" spans="1:7">
      <c r="A529" s="294">
        <f t="shared" si="16"/>
        <v>7</v>
      </c>
      <c r="B529" s="501">
        <v>2080116</v>
      </c>
      <c r="C529" s="442" t="s">
        <v>490</v>
      </c>
      <c r="D529" s="320">
        <f>VLOOKUP(B529,'[114]21'!$A$4:$C$1292,3,FALSE)</f>
        <v>0</v>
      </c>
      <c r="E529" s="320">
        <f>IFERROR(VLOOKUP(B529,'[119]02'!$B:$F,5,FALSE),0)</f>
        <v>0</v>
      </c>
      <c r="F529" s="320">
        <v>0</v>
      </c>
      <c r="G529" s="123" t="str">
        <f t="shared" si="17"/>
        <v/>
      </c>
    </row>
    <row r="530" s="340" customFormat="1" ht="36" customHeight="1" spans="1:7">
      <c r="A530" s="294">
        <f t="shared" si="16"/>
        <v>7</v>
      </c>
      <c r="B530" s="501">
        <v>2080150</v>
      </c>
      <c r="C530" s="442" t="s">
        <v>161</v>
      </c>
      <c r="D530" s="320">
        <f>VLOOKUP(B530,'[114]21'!$A$4:$C$1292,3,FALSE)</f>
        <v>95</v>
      </c>
      <c r="E530" s="320">
        <f>IFERROR(VLOOKUP(B530,'[119]02'!$B:$F,5,FALSE),0)</f>
        <v>104</v>
      </c>
      <c r="F530" s="320">
        <v>100</v>
      </c>
      <c r="G530" s="123">
        <f t="shared" si="17"/>
        <v>-0.038</v>
      </c>
    </row>
    <row r="531" s="340" customFormat="1" ht="36" customHeight="1" spans="1:7">
      <c r="A531" s="294">
        <f t="shared" si="16"/>
        <v>7</v>
      </c>
      <c r="B531" s="305">
        <v>2080199</v>
      </c>
      <c r="C531" s="432" t="s">
        <v>491</v>
      </c>
      <c r="D531" s="320">
        <f>VLOOKUP(B531,'[114]21'!$A$4:$C$1292,3,FALSE)</f>
        <v>59</v>
      </c>
      <c r="E531" s="320">
        <f>IFERROR(VLOOKUP(B531,'[119]02'!$B:$F,5,FALSE),0)</f>
        <v>184</v>
      </c>
      <c r="F531" s="320">
        <v>48</v>
      </c>
      <c r="G531" s="123">
        <f t="shared" si="17"/>
        <v>-0.739</v>
      </c>
    </row>
    <row r="532" ht="36" customHeight="1" spans="1:7">
      <c r="A532" s="294">
        <f t="shared" si="16"/>
        <v>5</v>
      </c>
      <c r="B532" s="305">
        <v>20802</v>
      </c>
      <c r="C532" s="348" t="s">
        <v>492</v>
      </c>
      <c r="D532" s="320">
        <f>SUM(D533:D539)</f>
        <v>438</v>
      </c>
      <c r="E532" s="320">
        <f>SUM(E533:E539)</f>
        <v>401</v>
      </c>
      <c r="F532" s="320">
        <v>326</v>
      </c>
      <c r="G532" s="123">
        <f t="shared" si="17"/>
        <v>-0.187</v>
      </c>
    </row>
    <row r="533" s="340" customFormat="1" ht="36" customHeight="1" spans="1:7">
      <c r="A533" s="294">
        <f t="shared" si="16"/>
        <v>7</v>
      </c>
      <c r="B533" s="305">
        <v>2080201</v>
      </c>
      <c r="C533" s="432" t="s">
        <v>152</v>
      </c>
      <c r="D533" s="320">
        <f>VLOOKUP(B533,'[114]21'!$A$4:$C$1292,3,FALSE)</f>
        <v>159</v>
      </c>
      <c r="E533" s="320">
        <f>IFERROR(VLOOKUP(B533,'[119]02'!$B:$F,5,FALSE),0)</f>
        <v>161</v>
      </c>
      <c r="F533" s="320">
        <v>166</v>
      </c>
      <c r="G533" s="123">
        <f t="shared" si="17"/>
        <v>0.031</v>
      </c>
    </row>
    <row r="534" s="340" customFormat="1" ht="36" customHeight="1" spans="1:7">
      <c r="A534" s="294">
        <f t="shared" si="16"/>
        <v>7</v>
      </c>
      <c r="B534" s="305">
        <v>2080202</v>
      </c>
      <c r="C534" s="432" t="s">
        <v>153</v>
      </c>
      <c r="D534" s="320">
        <f>VLOOKUP(B534,'[114]21'!$A$4:$C$1292,3,FALSE)</f>
        <v>0</v>
      </c>
      <c r="E534" s="320">
        <f>IFERROR(VLOOKUP(B534,'[119]02'!$B:$F,5,FALSE),0)</f>
        <v>0</v>
      </c>
      <c r="F534" s="320">
        <v>0</v>
      </c>
      <c r="G534" s="123" t="str">
        <f t="shared" si="17"/>
        <v/>
      </c>
    </row>
    <row r="535" s="340" customFormat="1" ht="36" customHeight="1" spans="1:7">
      <c r="A535" s="294">
        <f t="shared" si="16"/>
        <v>7</v>
      </c>
      <c r="B535" s="305">
        <v>2080203</v>
      </c>
      <c r="C535" s="432" t="s">
        <v>154</v>
      </c>
      <c r="D535" s="320">
        <f>VLOOKUP(B535,'[114]21'!$A$4:$C$1292,3,FALSE)</f>
        <v>0</v>
      </c>
      <c r="E535" s="320">
        <f>IFERROR(VLOOKUP(B535,'[119]02'!$B:$F,5,FALSE),0)</f>
        <v>0</v>
      </c>
      <c r="F535" s="320">
        <v>0</v>
      </c>
      <c r="G535" s="123" t="str">
        <f t="shared" si="17"/>
        <v/>
      </c>
    </row>
    <row r="536" s="340" customFormat="1" ht="36" customHeight="1" spans="1:7">
      <c r="A536" s="294">
        <f t="shared" si="16"/>
        <v>7</v>
      </c>
      <c r="B536" s="305">
        <v>2080206</v>
      </c>
      <c r="C536" s="432" t="s">
        <v>493</v>
      </c>
      <c r="D536" s="320">
        <f>VLOOKUP(B536,'[114]21'!$A$4:$C$1292,3,FALSE)</f>
        <v>5</v>
      </c>
      <c r="E536" s="320">
        <f>IFERROR(VLOOKUP(B536,'[119]02'!$B:$F,5,FALSE),0)</f>
        <v>5</v>
      </c>
      <c r="F536" s="320">
        <v>0</v>
      </c>
      <c r="G536" s="123">
        <f t="shared" si="17"/>
        <v>-1</v>
      </c>
    </row>
    <row r="537" s="340" customFormat="1" ht="36" customHeight="1" spans="1:7">
      <c r="A537" s="294">
        <f t="shared" si="16"/>
        <v>7</v>
      </c>
      <c r="B537" s="305">
        <v>2080207</v>
      </c>
      <c r="C537" s="432" t="s">
        <v>494</v>
      </c>
      <c r="D537" s="320">
        <f>VLOOKUP(B537,'[114]21'!$A$4:$C$1292,3,FALSE)</f>
        <v>25</v>
      </c>
      <c r="E537" s="320">
        <f>IFERROR(VLOOKUP(B537,'[119]02'!$B:$F,5,FALSE),0)</f>
        <v>10</v>
      </c>
      <c r="F537" s="320">
        <v>0</v>
      </c>
      <c r="G537" s="123">
        <f t="shared" si="17"/>
        <v>-1</v>
      </c>
    </row>
    <row r="538" s="340" customFormat="1" ht="36" customHeight="1" spans="1:7">
      <c r="A538" s="294">
        <f t="shared" si="16"/>
        <v>7</v>
      </c>
      <c r="B538" s="305">
        <v>2080208</v>
      </c>
      <c r="C538" s="432" t="s">
        <v>495</v>
      </c>
      <c r="D538" s="320">
        <f>VLOOKUP(B538,'[114]21'!$A$4:$C$1292,3,FALSE)</f>
        <v>28</v>
      </c>
      <c r="E538" s="320">
        <f>IFERROR(VLOOKUP(B538,'[119]02'!$B:$F,5,FALSE),0)</f>
        <v>0</v>
      </c>
      <c r="F538" s="320">
        <v>0</v>
      </c>
      <c r="G538" s="123" t="str">
        <f t="shared" si="17"/>
        <v/>
      </c>
    </row>
    <row r="539" s="340" customFormat="1" ht="36" customHeight="1" spans="1:7">
      <c r="A539" s="294">
        <f t="shared" si="16"/>
        <v>7</v>
      </c>
      <c r="B539" s="305">
        <v>2080299</v>
      </c>
      <c r="C539" s="432" t="s">
        <v>496</v>
      </c>
      <c r="D539" s="320">
        <f>VLOOKUP(B539,'[114]21'!$A$4:$C$1292,3,FALSE)</f>
        <v>221</v>
      </c>
      <c r="E539" s="320">
        <f>IFERROR(VLOOKUP(B539,'[119]02'!$B:$F,5,FALSE),0)</f>
        <v>225</v>
      </c>
      <c r="F539" s="320">
        <v>160</v>
      </c>
      <c r="G539" s="123">
        <f t="shared" si="17"/>
        <v>-0.289</v>
      </c>
    </row>
    <row r="540" s="340" customFormat="1" ht="36" customHeight="1" spans="1:7">
      <c r="A540" s="294">
        <f t="shared" si="16"/>
        <v>5</v>
      </c>
      <c r="B540" s="305">
        <v>20804</v>
      </c>
      <c r="C540" s="348" t="s">
        <v>497</v>
      </c>
      <c r="D540" s="303">
        <f>SUM(D541:D541)</f>
        <v>0</v>
      </c>
      <c r="E540" s="303">
        <f>SUM(E541:E541)</f>
        <v>0</v>
      </c>
      <c r="F540" s="303">
        <v>0</v>
      </c>
      <c r="G540" s="123" t="str">
        <f t="shared" si="17"/>
        <v/>
      </c>
    </row>
    <row r="541" s="340" customFormat="1" ht="36" customHeight="1" spans="1:7">
      <c r="A541" s="294">
        <f t="shared" si="16"/>
        <v>7</v>
      </c>
      <c r="B541" s="305">
        <v>2080402</v>
      </c>
      <c r="C541" s="432" t="s">
        <v>498</v>
      </c>
      <c r="D541" s="320">
        <f>VLOOKUP(B541,'[114]21'!$A$4:$C$1292,3,FALSE)</f>
        <v>0</v>
      </c>
      <c r="E541" s="320">
        <f>IFERROR(VLOOKUP(B541,'[119]02'!$B:$F,5,FALSE),0)</f>
        <v>0</v>
      </c>
      <c r="F541" s="320">
        <v>0</v>
      </c>
      <c r="G541" s="123" t="str">
        <f t="shared" si="17"/>
        <v/>
      </c>
    </row>
    <row r="542" ht="36" customHeight="1" spans="1:7">
      <c r="A542" s="294">
        <f t="shared" si="16"/>
        <v>5</v>
      </c>
      <c r="B542" s="305">
        <v>20805</v>
      </c>
      <c r="C542" s="348" t="s">
        <v>499</v>
      </c>
      <c r="D542" s="320">
        <f>SUM(D543:D550)</f>
        <v>20862</v>
      </c>
      <c r="E542" s="320">
        <f>SUM(E543:E550)</f>
        <v>22440</v>
      </c>
      <c r="F542" s="320">
        <v>19261</v>
      </c>
      <c r="G542" s="123">
        <f t="shared" si="17"/>
        <v>-0.142</v>
      </c>
    </row>
    <row r="543" s="340" customFormat="1" ht="36" customHeight="1" spans="1:7">
      <c r="A543" s="294">
        <f t="shared" si="16"/>
        <v>7</v>
      </c>
      <c r="B543" s="305">
        <v>2080501</v>
      </c>
      <c r="C543" s="432" t="s">
        <v>500</v>
      </c>
      <c r="D543" s="320">
        <f>VLOOKUP(B543,'[114]21'!$A$4:$C$1292,3,FALSE)</f>
        <v>2065</v>
      </c>
      <c r="E543" s="320">
        <f>IFERROR(VLOOKUP(B543,'[119]02'!$B:$F,5,FALSE),0)</f>
        <v>2669</v>
      </c>
      <c r="F543" s="320">
        <v>1652</v>
      </c>
      <c r="G543" s="123">
        <f t="shared" si="17"/>
        <v>-0.381</v>
      </c>
    </row>
    <row r="544" s="340" customFormat="1" ht="36" customHeight="1" spans="1:7">
      <c r="A544" s="294">
        <f t="shared" si="16"/>
        <v>7</v>
      </c>
      <c r="B544" s="305">
        <v>2080502</v>
      </c>
      <c r="C544" s="432" t="s">
        <v>501</v>
      </c>
      <c r="D544" s="320">
        <f>VLOOKUP(B544,'[114]21'!$A$4:$C$1292,3,FALSE)</f>
        <v>4385</v>
      </c>
      <c r="E544" s="320">
        <f>IFERROR(VLOOKUP(B544,'[119]02'!$B:$F,5,FALSE),0)</f>
        <v>4607</v>
      </c>
      <c r="F544" s="320">
        <v>3664</v>
      </c>
      <c r="G544" s="123">
        <f t="shared" si="17"/>
        <v>-0.205</v>
      </c>
    </row>
    <row r="545" s="340" customFormat="1" ht="36" customHeight="1" spans="1:7">
      <c r="A545" s="294">
        <f t="shared" si="16"/>
        <v>7</v>
      </c>
      <c r="B545" s="305">
        <v>2080503</v>
      </c>
      <c r="C545" s="432" t="s">
        <v>502</v>
      </c>
      <c r="D545" s="320">
        <f>VLOOKUP(B545,'[114]21'!$A$4:$C$1292,3,FALSE)</f>
        <v>74</v>
      </c>
      <c r="E545" s="320">
        <f>IFERROR(VLOOKUP(B545,'[119]02'!$B:$F,5,FALSE),0)</f>
        <v>74</v>
      </c>
      <c r="F545" s="320">
        <v>50</v>
      </c>
      <c r="G545" s="123">
        <f t="shared" si="17"/>
        <v>-0.324</v>
      </c>
    </row>
    <row r="546" s="340" customFormat="1" ht="36" customHeight="1" spans="1:7">
      <c r="A546" s="294">
        <f t="shared" si="16"/>
        <v>7</v>
      </c>
      <c r="B546" s="305">
        <v>2080505</v>
      </c>
      <c r="C546" s="432" t="s">
        <v>503</v>
      </c>
      <c r="D546" s="320">
        <f>VLOOKUP(B546,'[114]21'!$A$4:$C$1292,3,FALSE)</f>
        <v>6501</v>
      </c>
      <c r="E546" s="320">
        <f>IFERROR(VLOOKUP(B546,'[119]02'!$B:$F,5,FALSE),0)</f>
        <v>6866</v>
      </c>
      <c r="F546" s="320">
        <v>6862</v>
      </c>
      <c r="G546" s="123">
        <f t="shared" si="17"/>
        <v>-0.001</v>
      </c>
    </row>
    <row r="547" s="340" customFormat="1" ht="36" customHeight="1" spans="1:7">
      <c r="A547" s="294">
        <f t="shared" si="16"/>
        <v>7</v>
      </c>
      <c r="B547" s="305">
        <v>2080506</v>
      </c>
      <c r="C547" s="432" t="s">
        <v>504</v>
      </c>
      <c r="D547" s="320">
        <f>VLOOKUP(B547,'[114]21'!$A$4:$C$1292,3,FALSE)</f>
        <v>1393</v>
      </c>
      <c r="E547" s="320">
        <f>IFERROR(VLOOKUP(B547,'[119]02'!$B:$F,5,FALSE),0)</f>
        <v>1393</v>
      </c>
      <c r="F547" s="320">
        <v>2599</v>
      </c>
      <c r="G547" s="123">
        <f t="shared" si="17"/>
        <v>0.866</v>
      </c>
    </row>
    <row r="548" s="340" customFormat="1" ht="36" customHeight="1" spans="1:7">
      <c r="A548" s="294">
        <f t="shared" si="16"/>
        <v>7</v>
      </c>
      <c r="B548" s="305">
        <v>2080507</v>
      </c>
      <c r="C548" s="432" t="s">
        <v>505</v>
      </c>
      <c r="D548" s="320">
        <f>VLOOKUP(B548,'[114]21'!$A$4:$C$1292,3,FALSE)</f>
        <v>5635</v>
      </c>
      <c r="E548" s="320">
        <f>IFERROR(VLOOKUP(B548,'[119]02'!$B:$F,5,FALSE),0)</f>
        <v>6037</v>
      </c>
      <c r="F548" s="320">
        <v>4224</v>
      </c>
      <c r="G548" s="123">
        <f t="shared" si="17"/>
        <v>-0.3</v>
      </c>
    </row>
    <row r="549" s="340" customFormat="1" ht="36" customHeight="1" spans="1:7">
      <c r="A549" s="294">
        <f t="shared" si="16"/>
        <v>7</v>
      </c>
      <c r="B549" s="501">
        <v>2080508</v>
      </c>
      <c r="C549" s="442" t="s">
        <v>506</v>
      </c>
      <c r="D549" s="320">
        <f>VLOOKUP(B549,'[114]21'!$A$4:$C$1292,3,FALSE)</f>
        <v>600</v>
      </c>
      <c r="E549" s="320">
        <f>IFERROR(VLOOKUP(B549,'[119]02'!$B:$F,5,FALSE),0)</f>
        <v>600</v>
      </c>
      <c r="F549" s="320">
        <v>0</v>
      </c>
      <c r="G549" s="123">
        <f t="shared" si="17"/>
        <v>-1</v>
      </c>
    </row>
    <row r="550" s="427" customFormat="1" ht="36" customHeight="1" spans="1:7">
      <c r="A550" s="294">
        <f t="shared" si="16"/>
        <v>7</v>
      </c>
      <c r="B550" s="305">
        <v>2080599</v>
      </c>
      <c r="C550" s="432" t="s">
        <v>507</v>
      </c>
      <c r="D550" s="320">
        <f>VLOOKUP(B550,'[114]21'!$A$4:$C$1292,3,FALSE)</f>
        <v>209</v>
      </c>
      <c r="E550" s="320">
        <f>IFERROR(VLOOKUP(B550,'[119]02'!$B:$F,5,FALSE),0)</f>
        <v>194</v>
      </c>
      <c r="F550" s="320">
        <v>210</v>
      </c>
      <c r="G550" s="123">
        <f t="shared" si="17"/>
        <v>0.082</v>
      </c>
    </row>
    <row r="551" ht="36" customHeight="1" spans="1:7">
      <c r="A551" s="294">
        <f t="shared" si="16"/>
        <v>5</v>
      </c>
      <c r="B551" s="305">
        <v>20806</v>
      </c>
      <c r="C551" s="348" t="s">
        <v>508</v>
      </c>
      <c r="D551" s="320">
        <f>SUM(D552:D554)</f>
        <v>207</v>
      </c>
      <c r="E551" s="320">
        <f>SUM(E552:E554)</f>
        <v>207</v>
      </c>
      <c r="F551" s="320">
        <v>11</v>
      </c>
      <c r="G551" s="123">
        <f t="shared" si="17"/>
        <v>-0.947</v>
      </c>
    </row>
    <row r="552" s="340" customFormat="1" ht="36" customHeight="1" spans="1:7">
      <c r="A552" s="294">
        <f t="shared" si="16"/>
        <v>7</v>
      </c>
      <c r="B552" s="305">
        <v>2080601</v>
      </c>
      <c r="C552" s="432" t="s">
        <v>509</v>
      </c>
      <c r="D552" s="320">
        <f>VLOOKUP(B552,'[114]21'!$A$4:$C$1292,3,FALSE)</f>
        <v>207</v>
      </c>
      <c r="E552" s="320">
        <f>IFERROR(VLOOKUP(B552,'[119]02'!$B:$F,5,FALSE),0)</f>
        <v>207</v>
      </c>
      <c r="F552" s="320">
        <v>11</v>
      </c>
      <c r="G552" s="123">
        <f t="shared" si="17"/>
        <v>-0.947</v>
      </c>
    </row>
    <row r="553" s="340" customFormat="1" ht="36" customHeight="1" spans="1:7">
      <c r="A553" s="294">
        <f t="shared" si="16"/>
        <v>7</v>
      </c>
      <c r="B553" s="305">
        <v>2080602</v>
      </c>
      <c r="C553" s="432" t="s">
        <v>510</v>
      </c>
      <c r="D553" s="320">
        <f>VLOOKUP(B553,'[114]21'!$A$4:$C$1292,3,FALSE)</f>
        <v>0</v>
      </c>
      <c r="E553" s="320">
        <f>IFERROR(VLOOKUP(B553,'[119]02'!$B:$F,5,FALSE),0)</f>
        <v>0</v>
      </c>
      <c r="F553" s="320">
        <v>0</v>
      </c>
      <c r="G553" s="123" t="str">
        <f t="shared" si="17"/>
        <v/>
      </c>
    </row>
    <row r="554" s="340" customFormat="1" ht="36" customHeight="1" spans="1:7">
      <c r="A554" s="294">
        <f t="shared" si="16"/>
        <v>7</v>
      </c>
      <c r="B554" s="305">
        <v>2080699</v>
      </c>
      <c r="C554" s="432" t="s">
        <v>511</v>
      </c>
      <c r="D554" s="320">
        <f>VLOOKUP(B554,'[114]21'!$A$4:$C$1292,3,FALSE)</f>
        <v>0</v>
      </c>
      <c r="E554" s="320">
        <f>IFERROR(VLOOKUP(B554,'[119]02'!$B:$F,5,FALSE),0)</f>
        <v>0</v>
      </c>
      <c r="F554" s="320">
        <v>0</v>
      </c>
      <c r="G554" s="123" t="str">
        <f t="shared" si="17"/>
        <v/>
      </c>
    </row>
    <row r="555" s="494" customFormat="1" ht="36" customHeight="1" spans="1:7">
      <c r="A555" s="294">
        <f t="shared" si="16"/>
        <v>5</v>
      </c>
      <c r="B555" s="305">
        <v>20807</v>
      </c>
      <c r="C555" s="348" t="s">
        <v>512</v>
      </c>
      <c r="D555" s="320">
        <f>SUM(D556:D564)</f>
        <v>747</v>
      </c>
      <c r="E555" s="320">
        <f>SUM(E556:E564)</f>
        <v>1079</v>
      </c>
      <c r="F555" s="320">
        <v>991</v>
      </c>
      <c r="G555" s="123">
        <f t="shared" si="17"/>
        <v>-0.082</v>
      </c>
    </row>
    <row r="556" s="340" customFormat="1" ht="36" customHeight="1" spans="1:7">
      <c r="A556" s="294">
        <f t="shared" si="16"/>
        <v>7</v>
      </c>
      <c r="B556" s="305">
        <v>2080701</v>
      </c>
      <c r="C556" s="432" t="s">
        <v>513</v>
      </c>
      <c r="D556" s="320">
        <f>VLOOKUP(B556,'[114]21'!$A$4:$C$1292,3,FALSE)</f>
        <v>0</v>
      </c>
      <c r="E556" s="320">
        <f>IFERROR(VLOOKUP(B556,'[119]02'!$B:$F,5,FALSE),0)</f>
        <v>0</v>
      </c>
      <c r="F556" s="320">
        <v>0</v>
      </c>
      <c r="G556" s="123" t="str">
        <f t="shared" si="17"/>
        <v/>
      </c>
    </row>
    <row r="557" s="340" customFormat="1" ht="36" customHeight="1" spans="1:7">
      <c r="A557" s="294">
        <f t="shared" si="16"/>
        <v>7</v>
      </c>
      <c r="B557" s="305">
        <v>2080702</v>
      </c>
      <c r="C557" s="432" t="s">
        <v>514</v>
      </c>
      <c r="D557" s="320">
        <f>VLOOKUP(B557,'[114]21'!$A$4:$C$1292,3,FALSE)</f>
        <v>0</v>
      </c>
      <c r="E557" s="320">
        <f>IFERROR(VLOOKUP(B557,'[119]02'!$B:$F,5,FALSE),0)</f>
        <v>0</v>
      </c>
      <c r="F557" s="320">
        <v>0</v>
      </c>
      <c r="G557" s="123" t="str">
        <f t="shared" si="17"/>
        <v/>
      </c>
    </row>
    <row r="558" s="340" customFormat="1" ht="36" customHeight="1" spans="1:7">
      <c r="A558" s="294">
        <f t="shared" si="16"/>
        <v>7</v>
      </c>
      <c r="B558" s="305">
        <v>2080704</v>
      </c>
      <c r="C558" s="432" t="s">
        <v>515</v>
      </c>
      <c r="D558" s="320">
        <f>VLOOKUP(B558,'[114]21'!$A$4:$C$1292,3,FALSE)</f>
        <v>0</v>
      </c>
      <c r="E558" s="320">
        <f>IFERROR(VLOOKUP(B558,'[119]02'!$B:$F,5,FALSE),0)</f>
        <v>0</v>
      </c>
      <c r="F558" s="320">
        <v>0</v>
      </c>
      <c r="G558" s="123" t="str">
        <f t="shared" si="17"/>
        <v/>
      </c>
    </row>
    <row r="559" s="340" customFormat="1" ht="36" customHeight="1" spans="1:7">
      <c r="A559" s="294">
        <f t="shared" si="16"/>
        <v>7</v>
      </c>
      <c r="B559" s="305">
        <v>2080705</v>
      </c>
      <c r="C559" s="432" t="s">
        <v>516</v>
      </c>
      <c r="D559" s="320">
        <f>VLOOKUP(B559,'[114]21'!$A$4:$C$1292,3,FALSE)</f>
        <v>0</v>
      </c>
      <c r="E559" s="320">
        <f>IFERROR(VLOOKUP(B559,'[119]02'!$B:$F,5,FALSE),0)</f>
        <v>0</v>
      </c>
      <c r="F559" s="320">
        <v>0</v>
      </c>
      <c r="G559" s="123" t="str">
        <f t="shared" si="17"/>
        <v/>
      </c>
    </row>
    <row r="560" s="340" customFormat="1" ht="36" customHeight="1" spans="1:7">
      <c r="A560" s="294">
        <f t="shared" si="16"/>
        <v>7</v>
      </c>
      <c r="B560" s="305">
        <v>2080709</v>
      </c>
      <c r="C560" s="432" t="s">
        <v>517</v>
      </c>
      <c r="D560" s="320">
        <f>VLOOKUP(B560,'[114]21'!$A$4:$C$1292,3,FALSE)</f>
        <v>0</v>
      </c>
      <c r="E560" s="320">
        <f>IFERROR(VLOOKUP(B560,'[119]02'!$B:$F,5,FALSE),0)</f>
        <v>0</v>
      </c>
      <c r="F560" s="320">
        <v>0</v>
      </c>
      <c r="G560" s="123" t="str">
        <f t="shared" si="17"/>
        <v/>
      </c>
    </row>
    <row r="561" s="340" customFormat="1" ht="36" customHeight="1" spans="1:7">
      <c r="A561" s="294">
        <f t="shared" si="16"/>
        <v>7</v>
      </c>
      <c r="B561" s="305">
        <v>2080711</v>
      </c>
      <c r="C561" s="432" t="s">
        <v>518</v>
      </c>
      <c r="D561" s="320">
        <f>VLOOKUP(B561,'[114]21'!$A$4:$C$1292,3,FALSE)</f>
        <v>0</v>
      </c>
      <c r="E561" s="320">
        <f>IFERROR(VLOOKUP(B561,'[119]02'!$B:$F,5,FALSE),0)</f>
        <v>61</v>
      </c>
      <c r="F561" s="320">
        <v>40</v>
      </c>
      <c r="G561" s="123">
        <f t="shared" si="17"/>
        <v>-0.344</v>
      </c>
    </row>
    <row r="562" s="340" customFormat="1" ht="36" customHeight="1" spans="1:7">
      <c r="A562" s="294">
        <f t="shared" si="16"/>
        <v>7</v>
      </c>
      <c r="B562" s="305">
        <v>2080712</v>
      </c>
      <c r="C562" s="432" t="s">
        <v>519</v>
      </c>
      <c r="D562" s="320">
        <f>VLOOKUP(B562,'[114]21'!$A$4:$C$1292,3,FALSE)</f>
        <v>0</v>
      </c>
      <c r="E562" s="320">
        <f>IFERROR(VLOOKUP(B562,'[119]02'!$B:$F,5,FALSE),0)</f>
        <v>0</v>
      </c>
      <c r="F562" s="320">
        <v>0</v>
      </c>
      <c r="G562" s="123" t="str">
        <f t="shared" si="17"/>
        <v/>
      </c>
    </row>
    <row r="563" s="340" customFormat="1" ht="36" customHeight="1" spans="1:7">
      <c r="A563" s="294">
        <f t="shared" si="16"/>
        <v>7</v>
      </c>
      <c r="B563" s="305">
        <v>2080713</v>
      </c>
      <c r="C563" s="432" t="s">
        <v>1708</v>
      </c>
      <c r="D563" s="320">
        <f>VLOOKUP(B563,'[114]21'!$A$4:$C$1292,3,FALSE)</f>
        <v>0</v>
      </c>
      <c r="E563" s="320">
        <f>IFERROR(VLOOKUP(B563,'[119]02'!$B:$F,5,FALSE),0)</f>
        <v>0</v>
      </c>
      <c r="F563" s="320">
        <v>0</v>
      </c>
      <c r="G563" s="123" t="str">
        <f t="shared" si="17"/>
        <v/>
      </c>
    </row>
    <row r="564" s="340" customFormat="1" ht="36" customHeight="1" spans="1:7">
      <c r="A564" s="294">
        <f t="shared" si="16"/>
        <v>7</v>
      </c>
      <c r="B564" s="305">
        <v>2080799</v>
      </c>
      <c r="C564" s="432" t="s">
        <v>521</v>
      </c>
      <c r="D564" s="320">
        <f>VLOOKUP(B564,'[114]21'!$A$4:$C$1292,3,FALSE)</f>
        <v>747</v>
      </c>
      <c r="E564" s="320">
        <f>IFERROR(VLOOKUP(B564,'[119]02'!$B:$F,5,FALSE),0)</f>
        <v>1018</v>
      </c>
      <c r="F564" s="320">
        <v>951</v>
      </c>
      <c r="G564" s="123">
        <f t="shared" si="17"/>
        <v>-0.066</v>
      </c>
    </row>
    <row r="565" ht="36" customHeight="1" spans="1:7">
      <c r="A565" s="294">
        <f t="shared" si="16"/>
        <v>5</v>
      </c>
      <c r="B565" s="305">
        <v>20808</v>
      </c>
      <c r="C565" s="348" t="s">
        <v>522</v>
      </c>
      <c r="D565" s="320">
        <f>SUM(D566:D574)</f>
        <v>2828</v>
      </c>
      <c r="E565" s="320">
        <f>SUM(E566:E574)</f>
        <v>2663</v>
      </c>
      <c r="F565" s="320">
        <v>2333</v>
      </c>
      <c r="G565" s="123">
        <f t="shared" si="17"/>
        <v>-0.124</v>
      </c>
    </row>
    <row r="566" s="340" customFormat="1" ht="36" customHeight="1" spans="1:7">
      <c r="A566" s="294">
        <f t="shared" si="16"/>
        <v>7</v>
      </c>
      <c r="B566" s="305">
        <v>2080801</v>
      </c>
      <c r="C566" s="432" t="s">
        <v>523</v>
      </c>
      <c r="D566" s="320">
        <f>VLOOKUP(B566,'[114]21'!$A$4:$C$1292,3,FALSE)</f>
        <v>817</v>
      </c>
      <c r="E566" s="320">
        <f>IFERROR(VLOOKUP(B566,'[119]02'!$B:$F,5,FALSE),0)</f>
        <v>623</v>
      </c>
      <c r="F566" s="320">
        <v>875</v>
      </c>
      <c r="G566" s="123">
        <f t="shared" si="17"/>
        <v>0.404</v>
      </c>
    </row>
    <row r="567" s="340" customFormat="1" ht="36" customHeight="1" spans="1:7">
      <c r="A567" s="294">
        <f t="shared" si="16"/>
        <v>7</v>
      </c>
      <c r="B567" s="305">
        <v>2080802</v>
      </c>
      <c r="C567" s="432" t="s">
        <v>524</v>
      </c>
      <c r="D567" s="320">
        <f>VLOOKUP(B567,'[114]21'!$A$4:$C$1292,3,FALSE)</f>
        <v>1065</v>
      </c>
      <c r="E567" s="320">
        <f>IFERROR(VLOOKUP(B567,'[119]02'!$B:$F,5,FALSE),0)</f>
        <v>33</v>
      </c>
      <c r="F567" s="320">
        <v>34</v>
      </c>
      <c r="G567" s="123">
        <f t="shared" si="17"/>
        <v>0.03</v>
      </c>
    </row>
    <row r="568" s="340" customFormat="1" ht="36" customHeight="1" spans="1:7">
      <c r="A568" s="294">
        <f t="shared" si="16"/>
        <v>7</v>
      </c>
      <c r="B568" s="305">
        <v>2080803</v>
      </c>
      <c r="C568" s="432" t="s">
        <v>1709</v>
      </c>
      <c r="D568" s="320">
        <f>VLOOKUP(B568,'[114]21'!$A$4:$C$1292,3,FALSE)</f>
        <v>36</v>
      </c>
      <c r="E568" s="320">
        <f>IFERROR(VLOOKUP(B568,'[119]02'!$B:$F,5,FALSE),0)</f>
        <v>28</v>
      </c>
      <c r="F568" s="320">
        <v>14</v>
      </c>
      <c r="G568" s="123">
        <f t="shared" si="17"/>
        <v>-0.5</v>
      </c>
    </row>
    <row r="569" s="340" customFormat="1" ht="36" customHeight="1" spans="1:7">
      <c r="A569" s="294">
        <f t="shared" si="16"/>
        <v>7</v>
      </c>
      <c r="B569" s="305">
        <v>2080804</v>
      </c>
      <c r="C569" s="432" t="s">
        <v>526</v>
      </c>
      <c r="D569" s="320">
        <f>VLOOKUP(B569,'[114]21'!$A$4:$C$1292,3,FALSE)</f>
        <v>0</v>
      </c>
      <c r="E569" s="320">
        <f>IFERROR(VLOOKUP(B569,'[119]02'!$B:$F,5,FALSE),0)</f>
        <v>0</v>
      </c>
      <c r="F569" s="320">
        <v>0</v>
      </c>
      <c r="G569" s="123" t="str">
        <f t="shared" si="17"/>
        <v/>
      </c>
    </row>
    <row r="570" s="340" customFormat="1" ht="36" customHeight="1" spans="1:7">
      <c r="A570" s="294">
        <f t="shared" si="16"/>
        <v>7</v>
      </c>
      <c r="B570" s="305">
        <v>2080805</v>
      </c>
      <c r="C570" s="432" t="s">
        <v>527</v>
      </c>
      <c r="D570" s="320">
        <f>VLOOKUP(B570,'[114]21'!$A$4:$C$1292,3,FALSE)</f>
        <v>270</v>
      </c>
      <c r="E570" s="320">
        <f>IFERROR(VLOOKUP(B570,'[119]02'!$B:$F,5,FALSE),0)</f>
        <v>236</v>
      </c>
      <c r="F570" s="320">
        <v>307</v>
      </c>
      <c r="G570" s="123">
        <f t="shared" si="17"/>
        <v>0.301</v>
      </c>
    </row>
    <row r="571" s="340" customFormat="1" ht="36" customHeight="1" spans="1:7">
      <c r="A571" s="294">
        <f t="shared" si="16"/>
        <v>7</v>
      </c>
      <c r="B571" s="305">
        <v>2080806</v>
      </c>
      <c r="C571" s="432" t="s">
        <v>528</v>
      </c>
      <c r="D571" s="320">
        <f>VLOOKUP(B571,'[114]21'!$A$4:$C$1292,3,FALSE)</f>
        <v>0</v>
      </c>
      <c r="E571" s="320">
        <f>IFERROR(VLOOKUP(B571,'[119]02'!$B:$F,5,FALSE),0)</f>
        <v>0</v>
      </c>
      <c r="F571" s="320">
        <v>0</v>
      </c>
      <c r="G571" s="123" t="str">
        <f t="shared" si="17"/>
        <v/>
      </c>
    </row>
    <row r="572" s="340" customFormat="1" ht="36" customHeight="1" spans="1:7">
      <c r="A572" s="294">
        <f t="shared" si="16"/>
        <v>7</v>
      </c>
      <c r="B572" s="305">
        <v>2080807</v>
      </c>
      <c r="C572" s="438" t="s">
        <v>529</v>
      </c>
      <c r="D572" s="320">
        <f>VLOOKUP(B572,'[114]21'!$A$4:$C$1292,3,FALSE)</f>
        <v>0</v>
      </c>
      <c r="E572" s="320">
        <f>IFERROR(VLOOKUP(B572,'[119]02'!$B:$F,5,FALSE),0)</f>
        <v>0</v>
      </c>
      <c r="F572" s="320">
        <v>0</v>
      </c>
      <c r="G572" s="123" t="str">
        <f t="shared" si="17"/>
        <v/>
      </c>
    </row>
    <row r="573" s="340" customFormat="1" ht="36" customHeight="1" spans="1:7">
      <c r="A573" s="294">
        <f t="shared" si="16"/>
        <v>7</v>
      </c>
      <c r="B573" s="305">
        <v>2080808</v>
      </c>
      <c r="C573" s="438" t="s">
        <v>530</v>
      </c>
      <c r="D573" s="320">
        <f>VLOOKUP(B573,'[114]21'!$A$4:$C$1292,3,FALSE)</f>
        <v>3</v>
      </c>
      <c r="E573" s="320">
        <f>IFERROR(VLOOKUP(B573,'[119]02'!$B:$F,5,FALSE),0)</f>
        <v>0</v>
      </c>
      <c r="F573" s="320">
        <v>0</v>
      </c>
      <c r="G573" s="123" t="str">
        <f t="shared" si="17"/>
        <v/>
      </c>
    </row>
    <row r="574" s="340" customFormat="1" ht="36" customHeight="1" spans="1:7">
      <c r="A574" s="294">
        <f t="shared" si="16"/>
        <v>7</v>
      </c>
      <c r="B574" s="305">
        <v>2080899</v>
      </c>
      <c r="C574" s="432" t="s">
        <v>1710</v>
      </c>
      <c r="D574" s="320">
        <f>VLOOKUP(B574,'[114]21'!$A$4:$C$1292,3,FALSE)</f>
        <v>637</v>
      </c>
      <c r="E574" s="320">
        <f>IFERROR(VLOOKUP(B574,'[119]02'!$B:$F,5,FALSE),0)</f>
        <v>1743</v>
      </c>
      <c r="F574" s="320">
        <v>1103</v>
      </c>
      <c r="G574" s="123">
        <f t="shared" si="17"/>
        <v>-0.367</v>
      </c>
    </row>
    <row r="575" ht="36" customHeight="1" spans="1:7">
      <c r="A575" s="294">
        <f t="shared" si="16"/>
        <v>5</v>
      </c>
      <c r="B575" s="305">
        <v>20809</v>
      </c>
      <c r="C575" s="348" t="s">
        <v>532</v>
      </c>
      <c r="D575" s="320">
        <f>SUM(D576:D581)</f>
        <v>472</v>
      </c>
      <c r="E575" s="320">
        <f>SUM(E576:E581)</f>
        <v>319</v>
      </c>
      <c r="F575" s="320">
        <v>647</v>
      </c>
      <c r="G575" s="123">
        <f t="shared" si="17"/>
        <v>1.028</v>
      </c>
    </row>
    <row r="576" s="340" customFormat="1" ht="36" customHeight="1" spans="1:7">
      <c r="A576" s="294">
        <f t="shared" si="16"/>
        <v>7</v>
      </c>
      <c r="B576" s="305">
        <v>2080901</v>
      </c>
      <c r="C576" s="432" t="s">
        <v>533</v>
      </c>
      <c r="D576" s="320">
        <f>VLOOKUP(B576,'[114]21'!$A$4:$C$1292,3,FALSE)</f>
        <v>257</v>
      </c>
      <c r="E576" s="320">
        <f>IFERROR(VLOOKUP(B576,'[119]02'!$B:$F,5,FALSE),0)</f>
        <v>110</v>
      </c>
      <c r="F576" s="320">
        <v>350</v>
      </c>
      <c r="G576" s="123">
        <f t="shared" si="17"/>
        <v>2.182</v>
      </c>
    </row>
    <row r="577" s="340" customFormat="1" ht="36" customHeight="1" spans="1:7">
      <c r="A577" s="294">
        <f t="shared" si="16"/>
        <v>7</v>
      </c>
      <c r="B577" s="305">
        <v>2080902</v>
      </c>
      <c r="C577" s="432" t="s">
        <v>534</v>
      </c>
      <c r="D577" s="320">
        <f>VLOOKUP(B577,'[114]21'!$A$4:$C$1292,3,FALSE)</f>
        <v>185</v>
      </c>
      <c r="E577" s="320">
        <f>IFERROR(VLOOKUP(B577,'[119]02'!$B:$F,5,FALSE),0)</f>
        <v>184</v>
      </c>
      <c r="F577" s="320">
        <v>243</v>
      </c>
      <c r="G577" s="123">
        <f t="shared" si="17"/>
        <v>0.321</v>
      </c>
    </row>
    <row r="578" s="340" customFormat="1" ht="36" customHeight="1" spans="1:7">
      <c r="A578" s="294">
        <f t="shared" si="16"/>
        <v>7</v>
      </c>
      <c r="B578" s="305">
        <v>2080903</v>
      </c>
      <c r="C578" s="432" t="s">
        <v>535</v>
      </c>
      <c r="D578" s="320">
        <f>VLOOKUP(B578,'[114]21'!$A$4:$C$1292,3,FALSE)</f>
        <v>4</v>
      </c>
      <c r="E578" s="320">
        <f>IFERROR(VLOOKUP(B578,'[119]02'!$B:$F,5,FALSE),0)</f>
        <v>4</v>
      </c>
      <c r="F578" s="320">
        <v>4</v>
      </c>
      <c r="G578" s="123">
        <f t="shared" si="17"/>
        <v>0</v>
      </c>
    </row>
    <row r="579" s="340" customFormat="1" ht="36" customHeight="1" spans="1:7">
      <c r="A579" s="294">
        <f t="shared" si="16"/>
        <v>7</v>
      </c>
      <c r="B579" s="305">
        <v>2080904</v>
      </c>
      <c r="C579" s="432" t="s">
        <v>536</v>
      </c>
      <c r="D579" s="320">
        <f>VLOOKUP(B579,'[114]21'!$A$4:$C$1292,3,FALSE)</f>
        <v>18</v>
      </c>
      <c r="E579" s="320">
        <f>IFERROR(VLOOKUP(B579,'[119]02'!$B:$F,5,FALSE),0)</f>
        <v>13</v>
      </c>
      <c r="F579" s="320">
        <v>36</v>
      </c>
      <c r="G579" s="123">
        <f t="shared" si="17"/>
        <v>1.769</v>
      </c>
    </row>
    <row r="580" s="340" customFormat="1" ht="36" customHeight="1" spans="1:7">
      <c r="A580" s="294">
        <f t="shared" si="16"/>
        <v>7</v>
      </c>
      <c r="B580" s="305">
        <v>2080905</v>
      </c>
      <c r="C580" s="432" t="s">
        <v>1711</v>
      </c>
      <c r="D580" s="320">
        <f>VLOOKUP(B580,'[114]21'!$A$4:$C$1292,3,FALSE)</f>
        <v>8</v>
      </c>
      <c r="E580" s="320">
        <f>IFERROR(VLOOKUP(B580,'[119]02'!$B:$F,5,FALSE),0)</f>
        <v>8</v>
      </c>
      <c r="F580" s="320">
        <v>14</v>
      </c>
      <c r="G580" s="123">
        <f t="shared" si="17"/>
        <v>0.75</v>
      </c>
    </row>
    <row r="581" s="340" customFormat="1" ht="36" customHeight="1" spans="1:7">
      <c r="A581" s="294">
        <f t="shared" ref="A581:A644" si="18">LEN(B581)</f>
        <v>7</v>
      </c>
      <c r="B581" s="305">
        <v>2080999</v>
      </c>
      <c r="C581" s="432" t="s">
        <v>538</v>
      </c>
      <c r="D581" s="320">
        <f>VLOOKUP(B581,'[114]21'!$A$4:$C$1292,3,FALSE)</f>
        <v>0</v>
      </c>
      <c r="E581" s="320">
        <f>IFERROR(VLOOKUP(B581,'[119]02'!$B:$F,5,FALSE),0)</f>
        <v>0</v>
      </c>
      <c r="F581" s="320">
        <v>0</v>
      </c>
      <c r="G581" s="123" t="str">
        <f t="shared" ref="G581:G644" si="19">IF(E581&gt;0,(F581-E581)/E581,"")</f>
        <v/>
      </c>
    </row>
    <row r="582" ht="36" customHeight="1" spans="1:7">
      <c r="A582" s="294">
        <f t="shared" si="18"/>
        <v>5</v>
      </c>
      <c r="B582" s="305">
        <v>20810</v>
      </c>
      <c r="C582" s="348" t="s">
        <v>539</v>
      </c>
      <c r="D582" s="320">
        <f>SUM(D583:D589)</f>
        <v>1084</v>
      </c>
      <c r="E582" s="320">
        <f>SUM(E583:E589)</f>
        <v>1149</v>
      </c>
      <c r="F582" s="320">
        <v>1372</v>
      </c>
      <c r="G582" s="123">
        <f t="shared" si="19"/>
        <v>0.194</v>
      </c>
    </row>
    <row r="583" s="340" customFormat="1" ht="36" customHeight="1" spans="1:7">
      <c r="A583" s="294">
        <f t="shared" si="18"/>
        <v>7</v>
      </c>
      <c r="B583" s="305">
        <v>2081001</v>
      </c>
      <c r="C583" s="432" t="s">
        <v>540</v>
      </c>
      <c r="D583" s="320">
        <f>VLOOKUP(B583,'[114]21'!$A$4:$C$1292,3,FALSE)</f>
        <v>17</v>
      </c>
      <c r="E583" s="320">
        <f>IFERROR(VLOOKUP(B583,'[119]02'!$B:$F,5,FALSE),0)</f>
        <v>27</v>
      </c>
      <c r="F583" s="320">
        <v>39</v>
      </c>
      <c r="G583" s="123">
        <f t="shared" si="19"/>
        <v>0.444</v>
      </c>
    </row>
    <row r="584" s="340" customFormat="1" ht="36" customHeight="1" spans="1:7">
      <c r="A584" s="294">
        <f t="shared" si="18"/>
        <v>7</v>
      </c>
      <c r="B584" s="305">
        <v>2081002</v>
      </c>
      <c r="C584" s="432" t="s">
        <v>541</v>
      </c>
      <c r="D584" s="320">
        <f>VLOOKUP(B584,'[114]21'!$A$4:$C$1292,3,FALSE)</f>
        <v>340</v>
      </c>
      <c r="E584" s="320">
        <f>IFERROR(VLOOKUP(B584,'[119]02'!$B:$F,5,FALSE),0)</f>
        <v>288</v>
      </c>
      <c r="F584" s="320">
        <v>392</v>
      </c>
      <c r="G584" s="123">
        <f t="shared" si="19"/>
        <v>0.361</v>
      </c>
    </row>
    <row r="585" s="340" customFormat="1" ht="36" customHeight="1" spans="1:7">
      <c r="A585" s="294">
        <f t="shared" si="18"/>
        <v>7</v>
      </c>
      <c r="B585" s="305">
        <v>2081003</v>
      </c>
      <c r="C585" s="432" t="s">
        <v>542</v>
      </c>
      <c r="D585" s="320">
        <f>VLOOKUP(B585,'[114]21'!$A$4:$C$1292,3,FALSE)</f>
        <v>0</v>
      </c>
      <c r="E585" s="320">
        <f>IFERROR(VLOOKUP(B585,'[119]02'!$B:$F,5,FALSE),0)</f>
        <v>0</v>
      </c>
      <c r="F585" s="320">
        <v>0</v>
      </c>
      <c r="G585" s="123" t="str">
        <f t="shared" si="19"/>
        <v/>
      </c>
    </row>
    <row r="586" s="340" customFormat="1" ht="36" customHeight="1" spans="1:7">
      <c r="A586" s="294">
        <f t="shared" si="18"/>
        <v>7</v>
      </c>
      <c r="B586" s="305">
        <v>2081004</v>
      </c>
      <c r="C586" s="432" t="s">
        <v>543</v>
      </c>
      <c r="D586" s="320">
        <f>VLOOKUP(B586,'[114]21'!$A$4:$C$1292,3,FALSE)</f>
        <v>492</v>
      </c>
      <c r="E586" s="320">
        <f>IFERROR(VLOOKUP(B586,'[119]02'!$B:$F,5,FALSE),0)</f>
        <v>246</v>
      </c>
      <c r="F586" s="320">
        <v>475</v>
      </c>
      <c r="G586" s="123">
        <f t="shared" si="19"/>
        <v>0.931</v>
      </c>
    </row>
    <row r="587" s="340" customFormat="1" ht="36" customHeight="1" spans="1:7">
      <c r="A587" s="294">
        <f t="shared" si="18"/>
        <v>7</v>
      </c>
      <c r="B587" s="305">
        <v>2081005</v>
      </c>
      <c r="C587" s="432" t="s">
        <v>544</v>
      </c>
      <c r="D587" s="320">
        <f>VLOOKUP(B587,'[114]21'!$A$4:$C$1292,3,FALSE)</f>
        <v>4</v>
      </c>
      <c r="E587" s="320">
        <f>IFERROR(VLOOKUP(B587,'[119]02'!$B:$F,5,FALSE),0)</f>
        <v>4</v>
      </c>
      <c r="F587" s="320">
        <v>4</v>
      </c>
      <c r="G587" s="123">
        <f t="shared" si="19"/>
        <v>0</v>
      </c>
    </row>
    <row r="588" s="340" customFormat="1" ht="36" customHeight="1" spans="1:7">
      <c r="A588" s="294">
        <f t="shared" si="18"/>
        <v>7</v>
      </c>
      <c r="B588" s="305">
        <v>2081006</v>
      </c>
      <c r="C588" s="432" t="s">
        <v>545</v>
      </c>
      <c r="D588" s="320">
        <f>VLOOKUP(B588,'[114]21'!$A$4:$C$1292,3,FALSE)</f>
        <v>231</v>
      </c>
      <c r="E588" s="320">
        <f>IFERROR(VLOOKUP(B588,'[119]02'!$B:$F,5,FALSE),0)</f>
        <v>584</v>
      </c>
      <c r="F588" s="320">
        <v>462</v>
      </c>
      <c r="G588" s="123">
        <f t="shared" si="19"/>
        <v>-0.209</v>
      </c>
    </row>
    <row r="589" s="340" customFormat="1" ht="36" customHeight="1" spans="1:7">
      <c r="A589" s="294">
        <f t="shared" si="18"/>
        <v>7</v>
      </c>
      <c r="B589" s="305">
        <v>2081099</v>
      </c>
      <c r="C589" s="432" t="s">
        <v>546</v>
      </c>
      <c r="D589" s="320">
        <f>VLOOKUP(B589,'[114]21'!$A$4:$C$1292,3,FALSE)</f>
        <v>0</v>
      </c>
      <c r="E589" s="320">
        <f>IFERROR(VLOOKUP(B589,'[119]02'!$B:$F,5,FALSE),0)</f>
        <v>0</v>
      </c>
      <c r="F589" s="320">
        <v>0</v>
      </c>
      <c r="G589" s="123" t="str">
        <f t="shared" si="19"/>
        <v/>
      </c>
    </row>
    <row r="590" ht="36" customHeight="1" spans="1:7">
      <c r="A590" s="294">
        <f t="shared" si="18"/>
        <v>5</v>
      </c>
      <c r="B590" s="305">
        <v>20811</v>
      </c>
      <c r="C590" s="348" t="s">
        <v>547</v>
      </c>
      <c r="D590" s="320">
        <f>SUM(D591:D598)</f>
        <v>979</v>
      </c>
      <c r="E590" s="320">
        <f>SUM(E591:E598)</f>
        <v>901</v>
      </c>
      <c r="F590" s="320">
        <v>995</v>
      </c>
      <c r="G590" s="123">
        <f t="shared" si="19"/>
        <v>0.104</v>
      </c>
    </row>
    <row r="591" s="340" customFormat="1" ht="36" customHeight="1" spans="1:7">
      <c r="A591" s="294">
        <f t="shared" si="18"/>
        <v>7</v>
      </c>
      <c r="B591" s="305">
        <v>2081101</v>
      </c>
      <c r="C591" s="432" t="s">
        <v>152</v>
      </c>
      <c r="D591" s="320">
        <f>VLOOKUP(B591,'[114]21'!$A$4:$C$1292,3,FALSE)</f>
        <v>129</v>
      </c>
      <c r="E591" s="320">
        <f>IFERROR(VLOOKUP(B591,'[119]02'!$B:$F,5,FALSE),0)</f>
        <v>133</v>
      </c>
      <c r="F591" s="320">
        <v>123</v>
      </c>
      <c r="G591" s="123">
        <f t="shared" si="19"/>
        <v>-0.075</v>
      </c>
    </row>
    <row r="592" s="340" customFormat="1" ht="36" customHeight="1" spans="1:7">
      <c r="A592" s="294">
        <f t="shared" si="18"/>
        <v>7</v>
      </c>
      <c r="B592" s="305">
        <v>2081102</v>
      </c>
      <c r="C592" s="432" t="s">
        <v>153</v>
      </c>
      <c r="D592" s="320">
        <f>VLOOKUP(B592,'[114]21'!$A$4:$C$1292,3,FALSE)</f>
        <v>0</v>
      </c>
      <c r="E592" s="320">
        <f>IFERROR(VLOOKUP(B592,'[119]02'!$B:$F,5,FALSE),0)</f>
        <v>0</v>
      </c>
      <c r="F592" s="320">
        <v>0</v>
      </c>
      <c r="G592" s="123" t="str">
        <f t="shared" si="19"/>
        <v/>
      </c>
    </row>
    <row r="593" s="340" customFormat="1" ht="36" customHeight="1" spans="1:7">
      <c r="A593" s="294">
        <f t="shared" si="18"/>
        <v>7</v>
      </c>
      <c r="B593" s="305">
        <v>2081103</v>
      </c>
      <c r="C593" s="432" t="s">
        <v>154</v>
      </c>
      <c r="D593" s="320">
        <f>VLOOKUP(B593,'[114]21'!$A$4:$C$1292,3,FALSE)</f>
        <v>0</v>
      </c>
      <c r="E593" s="320">
        <f>IFERROR(VLOOKUP(B593,'[119]02'!$B:$F,5,FALSE),0)</f>
        <v>0</v>
      </c>
      <c r="F593" s="320">
        <v>0</v>
      </c>
      <c r="G593" s="123" t="str">
        <f t="shared" si="19"/>
        <v/>
      </c>
    </row>
    <row r="594" s="340" customFormat="1" ht="36" customHeight="1" spans="1:7">
      <c r="A594" s="294">
        <f t="shared" si="18"/>
        <v>7</v>
      </c>
      <c r="B594" s="305">
        <v>2081104</v>
      </c>
      <c r="C594" s="432" t="s">
        <v>548</v>
      </c>
      <c r="D594" s="320">
        <f>VLOOKUP(B594,'[114]21'!$A$4:$C$1292,3,FALSE)</f>
        <v>128</v>
      </c>
      <c r="E594" s="320">
        <f>IFERROR(VLOOKUP(B594,'[119]02'!$B:$F,5,FALSE),0)</f>
        <v>106</v>
      </c>
      <c r="F594" s="320">
        <v>143</v>
      </c>
      <c r="G594" s="123">
        <f t="shared" si="19"/>
        <v>0.349</v>
      </c>
    </row>
    <row r="595" s="340" customFormat="1" ht="36" customHeight="1" spans="1:7">
      <c r="A595" s="294">
        <f t="shared" si="18"/>
        <v>7</v>
      </c>
      <c r="B595" s="305">
        <v>2081105</v>
      </c>
      <c r="C595" s="438" t="s">
        <v>1712</v>
      </c>
      <c r="D595" s="320">
        <f>VLOOKUP(B595,'[114]21'!$A$4:$C$1292,3,FALSE)</f>
        <v>72</v>
      </c>
      <c r="E595" s="320">
        <f>IFERROR(VLOOKUP(B595,'[119]02'!$B:$F,5,FALSE),0)</f>
        <v>81</v>
      </c>
      <c r="F595" s="320">
        <v>84</v>
      </c>
      <c r="G595" s="123">
        <f t="shared" si="19"/>
        <v>0.037</v>
      </c>
    </row>
    <row r="596" s="340" customFormat="1" ht="36" customHeight="1" spans="1:7">
      <c r="A596" s="294">
        <f t="shared" si="18"/>
        <v>7</v>
      </c>
      <c r="B596" s="305">
        <v>2081106</v>
      </c>
      <c r="C596" s="432" t="s">
        <v>550</v>
      </c>
      <c r="D596" s="320">
        <f>VLOOKUP(B596,'[114]21'!$A$4:$C$1292,3,FALSE)</f>
        <v>0</v>
      </c>
      <c r="E596" s="320">
        <f>IFERROR(VLOOKUP(B596,'[119]02'!$B:$F,5,FALSE),0)</f>
        <v>0</v>
      </c>
      <c r="F596" s="320">
        <v>0</v>
      </c>
      <c r="G596" s="123" t="str">
        <f t="shared" si="19"/>
        <v/>
      </c>
    </row>
    <row r="597" s="340" customFormat="1" ht="36" customHeight="1" spans="1:7">
      <c r="A597" s="294">
        <f t="shared" si="18"/>
        <v>7</v>
      </c>
      <c r="B597" s="305">
        <v>2081107</v>
      </c>
      <c r="C597" s="432" t="s">
        <v>551</v>
      </c>
      <c r="D597" s="320">
        <f>VLOOKUP(B597,'[114]21'!$A$4:$C$1292,3,FALSE)</f>
        <v>470</v>
      </c>
      <c r="E597" s="320">
        <f>IFERROR(VLOOKUP(B597,'[119]02'!$B:$F,5,FALSE),0)</f>
        <v>411</v>
      </c>
      <c r="F597" s="320">
        <v>469</v>
      </c>
      <c r="G597" s="123">
        <f t="shared" si="19"/>
        <v>0.141</v>
      </c>
    </row>
    <row r="598" s="340" customFormat="1" ht="36" customHeight="1" spans="1:7">
      <c r="A598" s="294">
        <f t="shared" si="18"/>
        <v>7</v>
      </c>
      <c r="B598" s="305">
        <v>2081199</v>
      </c>
      <c r="C598" s="432" t="s">
        <v>552</v>
      </c>
      <c r="D598" s="320">
        <f>VLOOKUP(B598,'[114]21'!$A$4:$C$1292,3,FALSE)</f>
        <v>180</v>
      </c>
      <c r="E598" s="320">
        <f>IFERROR(VLOOKUP(B598,'[119]02'!$B:$F,5,FALSE),0)</f>
        <v>170</v>
      </c>
      <c r="F598" s="320">
        <v>176</v>
      </c>
      <c r="G598" s="123">
        <f t="shared" si="19"/>
        <v>0.035</v>
      </c>
    </row>
    <row r="599" ht="36" customHeight="1" spans="1:7">
      <c r="A599" s="294">
        <f t="shared" si="18"/>
        <v>5</v>
      </c>
      <c r="B599" s="305">
        <v>20816</v>
      </c>
      <c r="C599" s="348" t="s">
        <v>553</v>
      </c>
      <c r="D599" s="320">
        <f>SUM(D600:D604)</f>
        <v>73</v>
      </c>
      <c r="E599" s="320">
        <f>SUM(E600:E604)</f>
        <v>70</v>
      </c>
      <c r="F599" s="320">
        <v>49</v>
      </c>
      <c r="G599" s="123">
        <f t="shared" si="19"/>
        <v>-0.3</v>
      </c>
    </row>
    <row r="600" s="340" customFormat="1" ht="36" customHeight="1" spans="1:7">
      <c r="A600" s="294">
        <f t="shared" si="18"/>
        <v>7</v>
      </c>
      <c r="B600" s="305">
        <v>2081601</v>
      </c>
      <c r="C600" s="432" t="s">
        <v>152</v>
      </c>
      <c r="D600" s="320">
        <f>VLOOKUP(B600,'[114]21'!$A$4:$C$1292,3,FALSE)</f>
        <v>53</v>
      </c>
      <c r="E600" s="320">
        <f>IFERROR(VLOOKUP(B600,'[119]02'!$B:$F,5,FALSE),0)</f>
        <v>50</v>
      </c>
      <c r="F600" s="320">
        <v>39</v>
      </c>
      <c r="G600" s="123">
        <f t="shared" si="19"/>
        <v>-0.22</v>
      </c>
    </row>
    <row r="601" s="340" customFormat="1" ht="36" customHeight="1" spans="1:7">
      <c r="A601" s="294">
        <f t="shared" si="18"/>
        <v>7</v>
      </c>
      <c r="B601" s="305">
        <v>2081602</v>
      </c>
      <c r="C601" s="432" t="s">
        <v>153</v>
      </c>
      <c r="D601" s="320">
        <f>VLOOKUP(B601,'[114]21'!$A$4:$C$1292,3,FALSE)</f>
        <v>0</v>
      </c>
      <c r="E601" s="320">
        <f>IFERROR(VLOOKUP(B601,'[119]02'!$B:$F,5,FALSE),0)</f>
        <v>0</v>
      </c>
      <c r="F601" s="320">
        <v>0</v>
      </c>
      <c r="G601" s="123" t="str">
        <f t="shared" si="19"/>
        <v/>
      </c>
    </row>
    <row r="602" s="340" customFormat="1" ht="36" customHeight="1" spans="1:7">
      <c r="A602" s="294">
        <f t="shared" si="18"/>
        <v>7</v>
      </c>
      <c r="B602" s="305">
        <v>2081603</v>
      </c>
      <c r="C602" s="432" t="s">
        <v>154</v>
      </c>
      <c r="D602" s="320">
        <f>VLOOKUP(B602,'[114]21'!$A$4:$C$1292,3,FALSE)</f>
        <v>0</v>
      </c>
      <c r="E602" s="320">
        <f>IFERROR(VLOOKUP(B602,'[119]02'!$B:$F,5,FALSE),0)</f>
        <v>0</v>
      </c>
      <c r="F602" s="320">
        <v>0</v>
      </c>
      <c r="G602" s="123" t="str">
        <f t="shared" si="19"/>
        <v/>
      </c>
    </row>
    <row r="603" s="340" customFormat="1" ht="36" customHeight="1" spans="1:7">
      <c r="A603" s="294">
        <f t="shared" si="18"/>
        <v>7</v>
      </c>
      <c r="B603" s="310">
        <v>2081650</v>
      </c>
      <c r="C603" s="432" t="s">
        <v>1713</v>
      </c>
      <c r="D603" s="320">
        <f>VLOOKUP(B603,'[114]21'!$A$4:$C$1292,3,FALSE)</f>
        <v>0</v>
      </c>
      <c r="E603" s="320">
        <f>IFERROR(VLOOKUP(B603,'[119]02'!$B:$F,5,FALSE),0)</f>
        <v>0</v>
      </c>
      <c r="F603" s="320">
        <v>0</v>
      </c>
      <c r="G603" s="123" t="str">
        <f t="shared" si="19"/>
        <v/>
      </c>
    </row>
    <row r="604" s="340" customFormat="1" ht="36" customHeight="1" spans="1:7">
      <c r="A604" s="294">
        <f t="shared" si="18"/>
        <v>7</v>
      </c>
      <c r="B604" s="305">
        <v>2081699</v>
      </c>
      <c r="C604" s="432" t="s">
        <v>554</v>
      </c>
      <c r="D604" s="320">
        <f>VLOOKUP(B604,'[114]21'!$A$4:$C$1292,3,FALSE)</f>
        <v>20</v>
      </c>
      <c r="E604" s="320">
        <f>IFERROR(VLOOKUP(B604,'[119]02'!$B:$F,5,FALSE),0)</f>
        <v>20</v>
      </c>
      <c r="F604" s="320">
        <v>10</v>
      </c>
      <c r="G604" s="123">
        <f t="shared" si="19"/>
        <v>-0.5</v>
      </c>
    </row>
    <row r="605" ht="36" customHeight="1" spans="1:7">
      <c r="A605" s="294">
        <f t="shared" si="18"/>
        <v>5</v>
      </c>
      <c r="B605" s="305">
        <v>20819</v>
      </c>
      <c r="C605" s="348" t="s">
        <v>555</v>
      </c>
      <c r="D605" s="320">
        <f>SUM(D606:D607)</f>
        <v>3373</v>
      </c>
      <c r="E605" s="320">
        <f>SUM(E606:E607)</f>
        <v>2786</v>
      </c>
      <c r="F605" s="320">
        <v>2707</v>
      </c>
      <c r="G605" s="123">
        <f t="shared" si="19"/>
        <v>-0.028</v>
      </c>
    </row>
    <row r="606" s="340" customFormat="1" ht="36" customHeight="1" spans="1:7">
      <c r="A606" s="294">
        <f t="shared" si="18"/>
        <v>7</v>
      </c>
      <c r="B606" s="305">
        <v>2081901</v>
      </c>
      <c r="C606" s="432" t="s">
        <v>556</v>
      </c>
      <c r="D606" s="320">
        <f>VLOOKUP(B606,'[114]21'!$A$4:$C$1292,3,FALSE)</f>
        <v>2443</v>
      </c>
      <c r="E606" s="320">
        <f>IFERROR(VLOOKUP(B606,'[119]02'!$B:$F,5,FALSE),0)</f>
        <v>1098</v>
      </c>
      <c r="F606" s="320">
        <v>1213</v>
      </c>
      <c r="G606" s="123">
        <f t="shared" si="19"/>
        <v>0.105</v>
      </c>
    </row>
    <row r="607" s="340" customFormat="1" ht="36" customHeight="1" spans="1:7">
      <c r="A607" s="294">
        <f t="shared" si="18"/>
        <v>7</v>
      </c>
      <c r="B607" s="305">
        <v>2081902</v>
      </c>
      <c r="C607" s="432" t="s">
        <v>557</v>
      </c>
      <c r="D607" s="320">
        <f>VLOOKUP(B607,'[114]21'!$A$4:$C$1292,3,FALSE)</f>
        <v>930</v>
      </c>
      <c r="E607" s="320">
        <f>IFERROR(VLOOKUP(B607,'[119]02'!$B:$F,5,FALSE),0)</f>
        <v>1688</v>
      </c>
      <c r="F607" s="320">
        <v>1494</v>
      </c>
      <c r="G607" s="123">
        <f t="shared" si="19"/>
        <v>-0.115</v>
      </c>
    </row>
    <row r="608" ht="36" customHeight="1" spans="1:7">
      <c r="A608" s="294">
        <f t="shared" si="18"/>
        <v>5</v>
      </c>
      <c r="B608" s="305">
        <v>20820</v>
      </c>
      <c r="C608" s="348" t="s">
        <v>558</v>
      </c>
      <c r="D608" s="320">
        <f>SUM(D609:D610)</f>
        <v>178</v>
      </c>
      <c r="E608" s="320">
        <f>SUM(E609:E610)</f>
        <v>790</v>
      </c>
      <c r="F608" s="320">
        <v>859</v>
      </c>
      <c r="G608" s="123">
        <f t="shared" si="19"/>
        <v>0.087</v>
      </c>
    </row>
    <row r="609" s="340" customFormat="1" ht="36" customHeight="1" spans="1:7">
      <c r="A609" s="294">
        <f t="shared" si="18"/>
        <v>7</v>
      </c>
      <c r="B609" s="305">
        <v>2082001</v>
      </c>
      <c r="C609" s="432" t="s">
        <v>559</v>
      </c>
      <c r="D609" s="320">
        <f>VLOOKUP(B609,'[114]21'!$A$4:$C$1292,3,FALSE)</f>
        <v>168</v>
      </c>
      <c r="E609" s="320">
        <f>IFERROR(VLOOKUP(B609,'[119]02'!$B:$F,5,FALSE),0)</f>
        <v>218</v>
      </c>
      <c r="F609" s="320">
        <v>293</v>
      </c>
      <c r="G609" s="123">
        <f t="shared" si="19"/>
        <v>0.344</v>
      </c>
    </row>
    <row r="610" s="340" customFormat="1" ht="36" customHeight="1" spans="1:7">
      <c r="A610" s="294">
        <f t="shared" si="18"/>
        <v>7</v>
      </c>
      <c r="B610" s="305">
        <v>2082002</v>
      </c>
      <c r="C610" s="432" t="s">
        <v>560</v>
      </c>
      <c r="D610" s="320">
        <f>VLOOKUP(B610,'[114]21'!$A$4:$C$1292,3,FALSE)</f>
        <v>10</v>
      </c>
      <c r="E610" s="320">
        <f>IFERROR(VLOOKUP(B610,'[119]02'!$B:$F,5,FALSE),0)</f>
        <v>572</v>
      </c>
      <c r="F610" s="320">
        <v>566</v>
      </c>
      <c r="G610" s="123">
        <f t="shared" si="19"/>
        <v>-0.01</v>
      </c>
    </row>
    <row r="611" ht="36" customHeight="1" spans="1:7">
      <c r="A611" s="294">
        <f t="shared" si="18"/>
        <v>5</v>
      </c>
      <c r="B611" s="305">
        <v>20821</v>
      </c>
      <c r="C611" s="348" t="s">
        <v>561</v>
      </c>
      <c r="D611" s="320">
        <f>SUM(D612:D613)</f>
        <v>202</v>
      </c>
      <c r="E611" s="320">
        <f>SUM(E612:E613)</f>
        <v>327</v>
      </c>
      <c r="F611" s="320">
        <v>245</v>
      </c>
      <c r="G611" s="123">
        <f t="shared" si="19"/>
        <v>-0.251</v>
      </c>
    </row>
    <row r="612" s="340" customFormat="1" ht="36" customHeight="1" spans="1:7">
      <c r="A612" s="294">
        <f t="shared" si="18"/>
        <v>7</v>
      </c>
      <c r="B612" s="305">
        <v>2082101</v>
      </c>
      <c r="C612" s="432" t="s">
        <v>562</v>
      </c>
      <c r="D612" s="320">
        <f>VLOOKUP(B612,'[114]21'!$A$4:$C$1292,3,FALSE)</f>
        <v>93</v>
      </c>
      <c r="E612" s="320">
        <f>IFERROR(VLOOKUP(B612,'[119]02'!$B:$F,5,FALSE),0)</f>
        <v>93</v>
      </c>
      <c r="F612" s="320">
        <v>0</v>
      </c>
      <c r="G612" s="123">
        <f t="shared" si="19"/>
        <v>-1</v>
      </c>
    </row>
    <row r="613" s="340" customFormat="1" ht="36" customHeight="1" spans="1:7">
      <c r="A613" s="294">
        <f t="shared" si="18"/>
        <v>7</v>
      </c>
      <c r="B613" s="305">
        <v>2082102</v>
      </c>
      <c r="C613" s="432" t="s">
        <v>563</v>
      </c>
      <c r="D613" s="320">
        <f>VLOOKUP(B613,'[114]21'!$A$4:$C$1292,3,FALSE)</f>
        <v>109</v>
      </c>
      <c r="E613" s="320">
        <f>IFERROR(VLOOKUP(B613,'[119]02'!$B:$F,5,FALSE),0)</f>
        <v>234</v>
      </c>
      <c r="F613" s="320">
        <v>245</v>
      </c>
      <c r="G613" s="123">
        <f t="shared" si="19"/>
        <v>0.047</v>
      </c>
    </row>
    <row r="614" s="340" customFormat="1" ht="36" customHeight="1" spans="1:7">
      <c r="A614" s="294">
        <f t="shared" si="18"/>
        <v>5</v>
      </c>
      <c r="B614" s="305">
        <v>20824</v>
      </c>
      <c r="C614" s="348" t="s">
        <v>564</v>
      </c>
      <c r="D614" s="303">
        <f>SUM(D615:D616)</f>
        <v>0</v>
      </c>
      <c r="E614" s="303">
        <f>SUM(E615:E616)</f>
        <v>0</v>
      </c>
      <c r="F614" s="303">
        <v>0</v>
      </c>
      <c r="G614" s="123" t="str">
        <f t="shared" si="19"/>
        <v/>
      </c>
    </row>
    <row r="615" s="340" customFormat="1" ht="36" customHeight="1" spans="1:7">
      <c r="A615" s="294">
        <f t="shared" si="18"/>
        <v>7</v>
      </c>
      <c r="B615" s="305">
        <v>2082401</v>
      </c>
      <c r="C615" s="432" t="s">
        <v>565</v>
      </c>
      <c r="D615" s="320">
        <f>VLOOKUP(B615,'[114]21'!$A$4:$C$1292,3,FALSE)</f>
        <v>0</v>
      </c>
      <c r="E615" s="320">
        <f>IFERROR(VLOOKUP(B615,'[119]02'!$B:$F,5,FALSE),0)</f>
        <v>0</v>
      </c>
      <c r="F615" s="320">
        <v>0</v>
      </c>
      <c r="G615" s="123" t="str">
        <f t="shared" si="19"/>
        <v/>
      </c>
    </row>
    <row r="616" s="340" customFormat="1" ht="36" customHeight="1" spans="1:7">
      <c r="A616" s="294">
        <f t="shared" si="18"/>
        <v>7</v>
      </c>
      <c r="B616" s="305">
        <v>2082402</v>
      </c>
      <c r="C616" s="432" t="s">
        <v>566</v>
      </c>
      <c r="D616" s="320">
        <f>VLOOKUP(B616,'[114]21'!$A$4:$C$1292,3,FALSE)</f>
        <v>0</v>
      </c>
      <c r="E616" s="320">
        <f>IFERROR(VLOOKUP(B616,'[119]02'!$B:$F,5,FALSE),0)</f>
        <v>0</v>
      </c>
      <c r="F616" s="320">
        <v>0</v>
      </c>
      <c r="G616" s="123" t="str">
        <f t="shared" si="19"/>
        <v/>
      </c>
    </row>
    <row r="617" ht="36" customHeight="1" spans="1:7">
      <c r="A617" s="294">
        <f t="shared" si="18"/>
        <v>5</v>
      </c>
      <c r="B617" s="305">
        <v>20825</v>
      </c>
      <c r="C617" s="348" t="s">
        <v>567</v>
      </c>
      <c r="D617" s="320">
        <f>SUM(D618:D619)</f>
        <v>117</v>
      </c>
      <c r="E617" s="320">
        <f>SUM(E618:E619)</f>
        <v>114</v>
      </c>
      <c r="F617" s="320">
        <v>79</v>
      </c>
      <c r="G617" s="123">
        <f t="shared" si="19"/>
        <v>-0.307</v>
      </c>
    </row>
    <row r="618" s="340" customFormat="1" ht="36" customHeight="1" spans="1:7">
      <c r="A618" s="294">
        <f t="shared" si="18"/>
        <v>7</v>
      </c>
      <c r="B618" s="305">
        <v>2082501</v>
      </c>
      <c r="C618" s="432" t="s">
        <v>568</v>
      </c>
      <c r="D618" s="320">
        <f>VLOOKUP(B618,'[114]21'!$A$4:$C$1292,3,FALSE)</f>
        <v>0</v>
      </c>
      <c r="E618" s="320">
        <f>IFERROR(VLOOKUP(B618,'[119]02'!$B:$F,5,FALSE),0)</f>
        <v>0</v>
      </c>
      <c r="F618" s="320">
        <v>0</v>
      </c>
      <c r="G618" s="123" t="str">
        <f t="shared" si="19"/>
        <v/>
      </c>
    </row>
    <row r="619" s="340" customFormat="1" ht="36" customHeight="1" spans="1:7">
      <c r="A619" s="294">
        <f t="shared" si="18"/>
        <v>7</v>
      </c>
      <c r="B619" s="305">
        <v>2082502</v>
      </c>
      <c r="C619" s="432" t="s">
        <v>569</v>
      </c>
      <c r="D619" s="320">
        <f>VLOOKUP(B619,'[114]21'!$A$4:$C$1292,3,FALSE)</f>
        <v>117</v>
      </c>
      <c r="E619" s="320">
        <f>IFERROR(VLOOKUP(B619,'[119]02'!$B:$F,5,FALSE),0)</f>
        <v>114</v>
      </c>
      <c r="F619" s="320">
        <v>79</v>
      </c>
      <c r="G619" s="123">
        <f t="shared" si="19"/>
        <v>-0.307</v>
      </c>
    </row>
    <row r="620" ht="36" customHeight="1" spans="1:7">
      <c r="A620" s="294">
        <f t="shared" si="18"/>
        <v>5</v>
      </c>
      <c r="B620" s="305">
        <v>20826</v>
      </c>
      <c r="C620" s="348" t="s">
        <v>570</v>
      </c>
      <c r="D620" s="320">
        <f>SUM(D621:D623)</f>
        <v>3095</v>
      </c>
      <c r="E620" s="320">
        <f>SUM(E621:E623)</f>
        <v>2431</v>
      </c>
      <c r="F620" s="320">
        <v>2820</v>
      </c>
      <c r="G620" s="123">
        <f t="shared" si="19"/>
        <v>0.16</v>
      </c>
    </row>
    <row r="621" s="340" customFormat="1" ht="36" customHeight="1" spans="1:7">
      <c r="A621" s="294">
        <f t="shared" si="18"/>
        <v>7</v>
      </c>
      <c r="B621" s="305">
        <v>2082601</v>
      </c>
      <c r="C621" s="432" t="s">
        <v>571</v>
      </c>
      <c r="D621" s="320">
        <f>VLOOKUP(B621,'[114]21'!$A$4:$C$1292,3,FALSE)</f>
        <v>0</v>
      </c>
      <c r="E621" s="320">
        <f>IFERROR(VLOOKUP(B621,'[119]02'!$B:$F,5,FALSE),0)</f>
        <v>0</v>
      </c>
      <c r="F621" s="320">
        <v>0</v>
      </c>
      <c r="G621" s="123" t="str">
        <f t="shared" si="19"/>
        <v/>
      </c>
    </row>
    <row r="622" s="340" customFormat="1" ht="36" customHeight="1" spans="1:7">
      <c r="A622" s="294">
        <f t="shared" si="18"/>
        <v>7</v>
      </c>
      <c r="B622" s="305">
        <v>2082602</v>
      </c>
      <c r="C622" s="432" t="s">
        <v>572</v>
      </c>
      <c r="D622" s="320">
        <f>VLOOKUP(B622,'[114]21'!$A$4:$C$1292,3,FALSE)</f>
        <v>3095</v>
      </c>
      <c r="E622" s="320">
        <f>IFERROR(VLOOKUP(B622,'[119]02'!$B:$F,5,FALSE),0)</f>
        <v>2431</v>
      </c>
      <c r="F622" s="320">
        <v>2820</v>
      </c>
      <c r="G622" s="123">
        <f t="shared" si="19"/>
        <v>0.16</v>
      </c>
    </row>
    <row r="623" s="340" customFormat="1" ht="36" customHeight="1" spans="1:7">
      <c r="A623" s="294">
        <f t="shared" si="18"/>
        <v>7</v>
      </c>
      <c r="B623" s="305">
        <v>2082699</v>
      </c>
      <c r="C623" s="432" t="s">
        <v>573</v>
      </c>
      <c r="D623" s="320">
        <f>VLOOKUP(B623,'[114]21'!$A$4:$C$1292,3,FALSE)</f>
        <v>0</v>
      </c>
      <c r="E623" s="320">
        <f>IFERROR(VLOOKUP(B623,'[119]02'!$B:$F,5,FALSE),0)</f>
        <v>0</v>
      </c>
      <c r="F623" s="320">
        <v>0</v>
      </c>
      <c r="G623" s="123" t="str">
        <f t="shared" si="19"/>
        <v/>
      </c>
    </row>
    <row r="624" ht="36" customHeight="1" spans="1:7">
      <c r="A624" s="294">
        <f t="shared" si="18"/>
        <v>5</v>
      </c>
      <c r="B624" s="305">
        <v>20827</v>
      </c>
      <c r="C624" s="348" t="s">
        <v>574</v>
      </c>
      <c r="D624" s="320">
        <f>SUM(D625:D627)</f>
        <v>0</v>
      </c>
      <c r="E624" s="320">
        <f>SUM(E625:E627)</f>
        <v>0</v>
      </c>
      <c r="F624" s="320">
        <v>0</v>
      </c>
      <c r="G624" s="123" t="str">
        <f t="shared" si="19"/>
        <v/>
      </c>
    </row>
    <row r="625" s="340" customFormat="1" ht="36" customHeight="1" spans="1:7">
      <c r="A625" s="294">
        <f t="shared" si="18"/>
        <v>7</v>
      </c>
      <c r="B625" s="305">
        <v>2082701</v>
      </c>
      <c r="C625" s="432" t="s">
        <v>575</v>
      </c>
      <c r="D625" s="320">
        <f>VLOOKUP(B625,'[114]21'!$A$4:$C$1292,3,FALSE)</f>
        <v>0</v>
      </c>
      <c r="E625" s="320">
        <f>IFERROR(VLOOKUP(B625,'[119]02'!$B:$F,5,FALSE),0)</f>
        <v>0</v>
      </c>
      <c r="F625" s="320">
        <v>0</v>
      </c>
      <c r="G625" s="123" t="str">
        <f t="shared" si="19"/>
        <v/>
      </c>
    </row>
    <row r="626" s="340" customFormat="1" ht="36" customHeight="1" spans="1:7">
      <c r="A626" s="294">
        <f t="shared" si="18"/>
        <v>7</v>
      </c>
      <c r="B626" s="305">
        <v>2082702</v>
      </c>
      <c r="C626" s="432" t="s">
        <v>576</v>
      </c>
      <c r="D626" s="320">
        <f>VLOOKUP(B626,'[114]21'!$A$4:$C$1292,3,FALSE)</f>
        <v>0</v>
      </c>
      <c r="E626" s="320">
        <f>IFERROR(VLOOKUP(B626,'[119]02'!$B:$F,5,FALSE),0)</f>
        <v>0</v>
      </c>
      <c r="F626" s="320">
        <v>0</v>
      </c>
      <c r="G626" s="123" t="str">
        <f t="shared" si="19"/>
        <v/>
      </c>
    </row>
    <row r="627" s="340" customFormat="1" ht="36" customHeight="1" spans="1:7">
      <c r="A627" s="294">
        <f t="shared" si="18"/>
        <v>7</v>
      </c>
      <c r="B627" s="305">
        <v>2082799</v>
      </c>
      <c r="C627" s="432" t="s">
        <v>577</v>
      </c>
      <c r="D627" s="320">
        <f>VLOOKUP(B627,'[114]21'!$A$4:$C$1292,3,FALSE)</f>
        <v>0</v>
      </c>
      <c r="E627" s="320">
        <f>IFERROR(VLOOKUP(B627,'[119]02'!$B:$F,5,FALSE),0)</f>
        <v>0</v>
      </c>
      <c r="F627" s="320">
        <v>0</v>
      </c>
      <c r="G627" s="123" t="str">
        <f t="shared" si="19"/>
        <v/>
      </c>
    </row>
    <row r="628" ht="36" customHeight="1" spans="1:7">
      <c r="A628" s="294">
        <f t="shared" si="18"/>
        <v>5</v>
      </c>
      <c r="B628" s="305">
        <v>20828</v>
      </c>
      <c r="C628" s="348" t="s">
        <v>578</v>
      </c>
      <c r="D628" s="320">
        <f>SUM(D629:D635)</f>
        <v>488</v>
      </c>
      <c r="E628" s="320">
        <f>SUM(E629:E635)</f>
        <v>448</v>
      </c>
      <c r="F628" s="320">
        <v>470</v>
      </c>
      <c r="G628" s="123">
        <f t="shared" si="19"/>
        <v>0.049</v>
      </c>
    </row>
    <row r="629" s="340" customFormat="1" ht="36" customHeight="1" spans="1:7">
      <c r="A629" s="294">
        <f t="shared" si="18"/>
        <v>7</v>
      </c>
      <c r="B629" s="305">
        <v>2082801</v>
      </c>
      <c r="C629" s="432" t="s">
        <v>152</v>
      </c>
      <c r="D629" s="320">
        <f>VLOOKUP(B629,'[114]21'!$A$4:$C$1292,3,FALSE)</f>
        <v>225</v>
      </c>
      <c r="E629" s="320">
        <f>IFERROR(VLOOKUP(B629,'[119]02'!$B:$F,5,FALSE),0)</f>
        <v>230</v>
      </c>
      <c r="F629" s="320">
        <v>218</v>
      </c>
      <c r="G629" s="123">
        <f t="shared" si="19"/>
        <v>-0.052</v>
      </c>
    </row>
    <row r="630" s="340" customFormat="1" ht="36" customHeight="1" spans="1:7">
      <c r="A630" s="294">
        <f t="shared" si="18"/>
        <v>7</v>
      </c>
      <c r="B630" s="305">
        <v>2082802</v>
      </c>
      <c r="C630" s="432" t="s">
        <v>153</v>
      </c>
      <c r="D630" s="320">
        <f>VLOOKUP(B630,'[114]21'!$A$4:$C$1292,3,FALSE)</f>
        <v>0</v>
      </c>
      <c r="E630" s="320">
        <f>IFERROR(VLOOKUP(B630,'[119]02'!$B:$F,5,FALSE),0)</f>
        <v>0</v>
      </c>
      <c r="F630" s="320">
        <v>45</v>
      </c>
      <c r="G630" s="123" t="str">
        <f t="shared" si="19"/>
        <v/>
      </c>
    </row>
    <row r="631" s="340" customFormat="1" ht="36" customHeight="1" spans="1:7">
      <c r="A631" s="294">
        <f t="shared" si="18"/>
        <v>7</v>
      </c>
      <c r="B631" s="305">
        <v>2082803</v>
      </c>
      <c r="C631" s="432" t="s">
        <v>154</v>
      </c>
      <c r="D631" s="320">
        <f>VLOOKUP(B631,'[114]21'!$A$4:$C$1292,3,FALSE)</f>
        <v>0</v>
      </c>
      <c r="E631" s="320">
        <f>IFERROR(VLOOKUP(B631,'[119]02'!$B:$F,5,FALSE),0)</f>
        <v>0</v>
      </c>
      <c r="F631" s="320">
        <v>0</v>
      </c>
      <c r="G631" s="123" t="str">
        <f t="shared" si="19"/>
        <v/>
      </c>
    </row>
    <row r="632" s="340" customFormat="1" ht="36" customHeight="1" spans="1:7">
      <c r="A632" s="294">
        <f t="shared" si="18"/>
        <v>7</v>
      </c>
      <c r="B632" s="305">
        <v>2082804</v>
      </c>
      <c r="C632" s="432" t="s">
        <v>579</v>
      </c>
      <c r="D632" s="320">
        <f>VLOOKUP(B632,'[114]21'!$A$4:$C$1292,3,FALSE)</f>
        <v>100</v>
      </c>
      <c r="E632" s="320">
        <f>IFERROR(VLOOKUP(B632,'[119]02'!$B:$F,5,FALSE),0)</f>
        <v>50</v>
      </c>
      <c r="F632" s="320">
        <v>90</v>
      </c>
      <c r="G632" s="123">
        <f t="shared" si="19"/>
        <v>0.8</v>
      </c>
    </row>
    <row r="633" s="340" customFormat="1" ht="36" customHeight="1" spans="1:7">
      <c r="A633" s="294">
        <f t="shared" si="18"/>
        <v>7</v>
      </c>
      <c r="B633" s="305">
        <v>2082805</v>
      </c>
      <c r="C633" s="438" t="s">
        <v>1714</v>
      </c>
      <c r="D633" s="320">
        <f>VLOOKUP(B633,'[114]21'!$A$4:$C$1292,3,FALSE)</f>
        <v>0</v>
      </c>
      <c r="E633" s="320">
        <f>IFERROR(VLOOKUP(B633,'[119]02'!$B:$F,5,FALSE),0)</f>
        <v>0</v>
      </c>
      <c r="F633" s="320">
        <v>0</v>
      </c>
      <c r="G633" s="123" t="str">
        <f t="shared" si="19"/>
        <v/>
      </c>
    </row>
    <row r="634" s="340" customFormat="1" ht="36" customHeight="1" spans="1:7">
      <c r="A634" s="294">
        <f t="shared" si="18"/>
        <v>7</v>
      </c>
      <c r="B634" s="305">
        <v>2082850</v>
      </c>
      <c r="C634" s="432" t="s">
        <v>161</v>
      </c>
      <c r="D634" s="320">
        <f>VLOOKUP(B634,'[114]21'!$A$4:$C$1292,3,FALSE)</f>
        <v>103</v>
      </c>
      <c r="E634" s="320">
        <f>IFERROR(VLOOKUP(B634,'[119]02'!$B:$F,5,FALSE),0)</f>
        <v>107</v>
      </c>
      <c r="F634" s="320">
        <v>104</v>
      </c>
      <c r="G634" s="123">
        <f t="shared" si="19"/>
        <v>-0.028</v>
      </c>
    </row>
    <row r="635" s="340" customFormat="1" ht="36" customHeight="1" spans="1:7">
      <c r="A635" s="294">
        <f t="shared" si="18"/>
        <v>7</v>
      </c>
      <c r="B635" s="305">
        <v>2082899</v>
      </c>
      <c r="C635" s="432" t="s">
        <v>581</v>
      </c>
      <c r="D635" s="320">
        <f>VLOOKUP(B635,'[114]21'!$A$4:$C$1292,3,FALSE)</f>
        <v>60</v>
      </c>
      <c r="E635" s="320">
        <f>IFERROR(VLOOKUP(B635,'[119]02'!$B:$F,5,FALSE),0)</f>
        <v>61</v>
      </c>
      <c r="F635" s="320">
        <v>13</v>
      </c>
      <c r="G635" s="123">
        <f t="shared" si="19"/>
        <v>-0.787</v>
      </c>
    </row>
    <row r="636" ht="36" customHeight="1" spans="1:7">
      <c r="A636" s="294">
        <f t="shared" si="18"/>
        <v>5</v>
      </c>
      <c r="B636" s="305">
        <v>20830</v>
      </c>
      <c r="C636" s="348" t="s">
        <v>582</v>
      </c>
      <c r="D636" s="320">
        <f>SUM(D637:D638)</f>
        <v>30</v>
      </c>
      <c r="E636" s="320">
        <f>SUM(E637:E638)</f>
        <v>59</v>
      </c>
      <c r="F636" s="320">
        <v>0</v>
      </c>
      <c r="G636" s="123">
        <f t="shared" si="19"/>
        <v>-1</v>
      </c>
    </row>
    <row r="637" s="340" customFormat="1" ht="36" customHeight="1" spans="1:7">
      <c r="A637" s="294">
        <f t="shared" si="18"/>
        <v>7</v>
      </c>
      <c r="B637" s="305">
        <v>2083001</v>
      </c>
      <c r="C637" s="432" t="s">
        <v>583</v>
      </c>
      <c r="D637" s="320">
        <f>VLOOKUP(B637,'[114]21'!$A$4:$C$1292,3,FALSE)</f>
        <v>30</v>
      </c>
      <c r="E637" s="320">
        <f>IFERROR(VLOOKUP(B637,'[119]02'!$B:$F,5,FALSE),0)</f>
        <v>59</v>
      </c>
      <c r="F637" s="320">
        <v>0</v>
      </c>
      <c r="G637" s="123">
        <f t="shared" si="19"/>
        <v>-1</v>
      </c>
    </row>
    <row r="638" s="340" customFormat="1" ht="36" customHeight="1" spans="1:7">
      <c r="A638" s="294">
        <f t="shared" si="18"/>
        <v>7</v>
      </c>
      <c r="B638" s="305">
        <v>2083099</v>
      </c>
      <c r="C638" s="432" t="s">
        <v>584</v>
      </c>
      <c r="D638" s="320">
        <f>VLOOKUP(B638,'[114]21'!$A$4:$C$1292,3,FALSE)</f>
        <v>0</v>
      </c>
      <c r="E638" s="320">
        <f>IFERROR(VLOOKUP(B638,'[119]02'!$B:$F,5,FALSE),0)</f>
        <v>0</v>
      </c>
      <c r="F638" s="320">
        <v>0</v>
      </c>
      <c r="G638" s="123" t="str">
        <f t="shared" si="19"/>
        <v/>
      </c>
    </row>
    <row r="639" ht="36" customHeight="1" spans="1:7">
      <c r="A639" s="294">
        <f t="shared" si="18"/>
        <v>5</v>
      </c>
      <c r="B639" s="305">
        <v>20899</v>
      </c>
      <c r="C639" s="348" t="s">
        <v>585</v>
      </c>
      <c r="D639" s="320">
        <f>D640</f>
        <v>666</v>
      </c>
      <c r="E639" s="320">
        <f>E640</f>
        <v>692</v>
      </c>
      <c r="F639" s="320">
        <v>772</v>
      </c>
      <c r="G639" s="123">
        <f t="shared" si="19"/>
        <v>0.116</v>
      </c>
    </row>
    <row r="640" s="340" customFormat="1" ht="36" customHeight="1" spans="1:7">
      <c r="A640" s="294">
        <f t="shared" si="18"/>
        <v>7</v>
      </c>
      <c r="B640" s="502">
        <v>2089999</v>
      </c>
      <c r="C640" s="432" t="s">
        <v>585</v>
      </c>
      <c r="D640" s="320">
        <f>VLOOKUP(B640,'[114]21'!$A$4:$C$1292,3,FALSE)</f>
        <v>666</v>
      </c>
      <c r="E640" s="320">
        <f>IFERROR(VLOOKUP(B640,'[119]02'!$B:$F,5,FALSE),0)</f>
        <v>692</v>
      </c>
      <c r="F640" s="320">
        <v>772</v>
      </c>
      <c r="G640" s="123">
        <f t="shared" si="19"/>
        <v>0.116</v>
      </c>
    </row>
    <row r="641" ht="36" customHeight="1" spans="1:7">
      <c r="A641" s="294">
        <f t="shared" si="18"/>
        <v>3</v>
      </c>
      <c r="B641" s="308">
        <v>210</v>
      </c>
      <c r="C641" s="302" t="s">
        <v>115</v>
      </c>
      <c r="D641" s="303">
        <f>SUM(D642,D647,D662,D666,D678,D681,D685,D690,D694,D698,D701,D710,D712)</f>
        <v>17908</v>
      </c>
      <c r="E641" s="303">
        <f>SUM(E642,E647,E662,E666,E678,E681,E685,E690,E694,E698,E701,E710,E712)</f>
        <v>22452</v>
      </c>
      <c r="F641" s="303">
        <v>19519</v>
      </c>
      <c r="G641" s="119">
        <f t="shared" si="19"/>
        <v>-0.131</v>
      </c>
    </row>
    <row r="642" ht="36" customHeight="1" spans="1:7">
      <c r="A642" s="294">
        <f t="shared" si="18"/>
        <v>5</v>
      </c>
      <c r="B642" s="305">
        <v>21001</v>
      </c>
      <c r="C642" s="348" t="s">
        <v>1715</v>
      </c>
      <c r="D642" s="320">
        <f>SUM(D643:D646)</f>
        <v>492</v>
      </c>
      <c r="E642" s="320">
        <f>SUM(E643:E646)</f>
        <v>1053</v>
      </c>
      <c r="F642" s="320">
        <v>532</v>
      </c>
      <c r="G642" s="123">
        <f t="shared" si="19"/>
        <v>-0.495</v>
      </c>
    </row>
    <row r="643" s="340" customFormat="1" ht="36" customHeight="1" spans="1:7">
      <c r="A643" s="294">
        <f t="shared" si="18"/>
        <v>7</v>
      </c>
      <c r="B643" s="305">
        <v>2100101</v>
      </c>
      <c r="C643" s="432" t="s">
        <v>152</v>
      </c>
      <c r="D643" s="320">
        <f>VLOOKUP(B643,'[114]21'!$A$4:$C$1292,3,FALSE)</f>
        <v>385</v>
      </c>
      <c r="E643" s="320">
        <f>IFERROR(VLOOKUP(B643,'[119]02'!$B:$F,5,FALSE),0)</f>
        <v>507</v>
      </c>
      <c r="F643" s="320">
        <v>326</v>
      </c>
      <c r="G643" s="123">
        <f t="shared" si="19"/>
        <v>-0.357</v>
      </c>
    </row>
    <row r="644" s="340" customFormat="1" ht="36" customHeight="1" spans="1:7">
      <c r="A644" s="294">
        <f t="shared" si="18"/>
        <v>7</v>
      </c>
      <c r="B644" s="305">
        <v>2100102</v>
      </c>
      <c r="C644" s="432" t="s">
        <v>153</v>
      </c>
      <c r="D644" s="320">
        <f>VLOOKUP(B644,'[114]21'!$A$4:$C$1292,3,FALSE)</f>
        <v>0</v>
      </c>
      <c r="E644" s="320">
        <f>IFERROR(VLOOKUP(B644,'[119]02'!$B:$F,5,FALSE),0)</f>
        <v>0</v>
      </c>
      <c r="F644" s="320">
        <v>0</v>
      </c>
      <c r="G644" s="123" t="str">
        <f t="shared" si="19"/>
        <v/>
      </c>
    </row>
    <row r="645" s="340" customFormat="1" ht="36" customHeight="1" spans="1:7">
      <c r="A645" s="294">
        <f t="shared" ref="A645:A708" si="20">LEN(B645)</f>
        <v>7</v>
      </c>
      <c r="B645" s="305">
        <v>2100103</v>
      </c>
      <c r="C645" s="432" t="s">
        <v>154</v>
      </c>
      <c r="D645" s="320">
        <f>VLOOKUP(B645,'[114]21'!$A$4:$C$1292,3,FALSE)</f>
        <v>0</v>
      </c>
      <c r="E645" s="320">
        <f>IFERROR(VLOOKUP(B645,'[119]02'!$B:$F,5,FALSE),0)</f>
        <v>0</v>
      </c>
      <c r="F645" s="320">
        <v>0</v>
      </c>
      <c r="G645" s="123" t="str">
        <f t="shared" ref="G645:G708" si="21">IF(E645&gt;0,(F645-E645)/E645,"")</f>
        <v/>
      </c>
    </row>
    <row r="646" s="340" customFormat="1" ht="36" customHeight="1" spans="1:7">
      <c r="A646" s="294">
        <f t="shared" si="20"/>
        <v>7</v>
      </c>
      <c r="B646" s="305">
        <v>2100199</v>
      </c>
      <c r="C646" s="432" t="s">
        <v>587</v>
      </c>
      <c r="D646" s="320">
        <f>VLOOKUP(B646,'[114]21'!$A$4:$C$1292,3,FALSE)</f>
        <v>107</v>
      </c>
      <c r="E646" s="320">
        <f>IFERROR(VLOOKUP(B646,'[119]02'!$B:$F,5,FALSE),0)</f>
        <v>546</v>
      </c>
      <c r="F646" s="320">
        <v>206</v>
      </c>
      <c r="G646" s="123">
        <f t="shared" si="21"/>
        <v>-0.623</v>
      </c>
    </row>
    <row r="647" ht="36" customHeight="1" spans="1:7">
      <c r="A647" s="294">
        <f t="shared" si="20"/>
        <v>5</v>
      </c>
      <c r="B647" s="305">
        <v>21002</v>
      </c>
      <c r="C647" s="348" t="s">
        <v>588</v>
      </c>
      <c r="D647" s="320">
        <f>SUM(D648:D661)</f>
        <v>2204</v>
      </c>
      <c r="E647" s="320">
        <f>SUM(E648:E661)</f>
        <v>2879</v>
      </c>
      <c r="F647" s="320">
        <v>1977</v>
      </c>
      <c r="G647" s="123">
        <f t="shared" si="21"/>
        <v>-0.313</v>
      </c>
    </row>
    <row r="648" s="340" customFormat="1" ht="36" customHeight="1" spans="1:7">
      <c r="A648" s="294">
        <f t="shared" si="20"/>
        <v>7</v>
      </c>
      <c r="B648" s="305">
        <v>2100201</v>
      </c>
      <c r="C648" s="432" t="s">
        <v>589</v>
      </c>
      <c r="D648" s="320">
        <f>VLOOKUP(B648,'[114]21'!$A$4:$C$1292,3,FALSE)</f>
        <v>1108</v>
      </c>
      <c r="E648" s="320">
        <f>IFERROR(VLOOKUP(B648,'[119]02'!$B:$F,5,FALSE),0)</f>
        <v>1613</v>
      </c>
      <c r="F648" s="320">
        <v>1130</v>
      </c>
      <c r="G648" s="123">
        <f t="shared" si="21"/>
        <v>-0.299</v>
      </c>
    </row>
    <row r="649" s="340" customFormat="1" ht="36" customHeight="1" spans="1:7">
      <c r="A649" s="294">
        <f t="shared" si="20"/>
        <v>7</v>
      </c>
      <c r="B649" s="305">
        <v>2100202</v>
      </c>
      <c r="C649" s="432" t="s">
        <v>590</v>
      </c>
      <c r="D649" s="320">
        <f>VLOOKUP(B649,'[114]21'!$A$4:$C$1292,3,FALSE)</f>
        <v>664</v>
      </c>
      <c r="E649" s="320">
        <f>IFERROR(VLOOKUP(B649,'[119]02'!$B:$F,5,FALSE),0)</f>
        <v>711</v>
      </c>
      <c r="F649" s="320">
        <v>724</v>
      </c>
      <c r="G649" s="123">
        <f t="shared" si="21"/>
        <v>0.018</v>
      </c>
    </row>
    <row r="650" s="340" customFormat="1" ht="36" customHeight="1" spans="1:7">
      <c r="A650" s="294">
        <f t="shared" si="20"/>
        <v>7</v>
      </c>
      <c r="B650" s="305">
        <v>2100203</v>
      </c>
      <c r="C650" s="432" t="s">
        <v>1716</v>
      </c>
      <c r="D650" s="320">
        <f>VLOOKUP(B650,'[114]21'!$A$4:$C$1292,3,FALSE)</f>
        <v>0</v>
      </c>
      <c r="E650" s="320">
        <f>IFERROR(VLOOKUP(B650,'[119]02'!$B:$F,5,FALSE),0)</f>
        <v>0</v>
      </c>
      <c r="F650" s="320">
        <v>0</v>
      </c>
      <c r="G650" s="123" t="str">
        <f t="shared" si="21"/>
        <v/>
      </c>
    </row>
    <row r="651" s="340" customFormat="1" ht="36" customHeight="1" spans="1:7">
      <c r="A651" s="294">
        <f t="shared" si="20"/>
        <v>7</v>
      </c>
      <c r="B651" s="305">
        <v>2100204</v>
      </c>
      <c r="C651" s="432" t="s">
        <v>592</v>
      </c>
      <c r="D651" s="320">
        <f>VLOOKUP(B651,'[114]21'!$A$4:$C$1292,3,FALSE)</f>
        <v>0</v>
      </c>
      <c r="E651" s="320">
        <f>IFERROR(VLOOKUP(B651,'[119]02'!$B:$F,5,FALSE),0)</f>
        <v>0</v>
      </c>
      <c r="F651" s="320">
        <v>0</v>
      </c>
      <c r="G651" s="123" t="str">
        <f t="shared" si="21"/>
        <v/>
      </c>
    </row>
    <row r="652" s="340" customFormat="1" ht="36" customHeight="1" spans="1:7">
      <c r="A652" s="294">
        <f t="shared" si="20"/>
        <v>7</v>
      </c>
      <c r="B652" s="305">
        <v>2100205</v>
      </c>
      <c r="C652" s="432" t="s">
        <v>593</v>
      </c>
      <c r="D652" s="320">
        <f>VLOOKUP(B652,'[114]21'!$A$4:$C$1292,3,FALSE)</f>
        <v>0</v>
      </c>
      <c r="E652" s="320">
        <f>IFERROR(VLOOKUP(B652,'[119]02'!$B:$F,5,FALSE),0)</f>
        <v>0</v>
      </c>
      <c r="F652" s="320">
        <v>0</v>
      </c>
      <c r="G652" s="123" t="str">
        <f t="shared" si="21"/>
        <v/>
      </c>
    </row>
    <row r="653" s="340" customFormat="1" ht="36" customHeight="1" spans="1:7">
      <c r="A653" s="294">
        <f t="shared" si="20"/>
        <v>7</v>
      </c>
      <c r="B653" s="305">
        <v>2100206</v>
      </c>
      <c r="C653" s="432" t="s">
        <v>594</v>
      </c>
      <c r="D653" s="320">
        <f>VLOOKUP(B653,'[114]21'!$A$4:$C$1292,3,FALSE)</f>
        <v>0</v>
      </c>
      <c r="E653" s="320">
        <f>IFERROR(VLOOKUP(B653,'[119]02'!$B:$F,5,FALSE),0)</f>
        <v>0</v>
      </c>
      <c r="F653" s="320">
        <v>0</v>
      </c>
      <c r="G653" s="123" t="str">
        <f t="shared" si="21"/>
        <v/>
      </c>
    </row>
    <row r="654" s="340" customFormat="1" ht="36" customHeight="1" spans="1:7">
      <c r="A654" s="294">
        <f t="shared" si="20"/>
        <v>7</v>
      </c>
      <c r="B654" s="305">
        <v>2100207</v>
      </c>
      <c r="C654" s="432" t="s">
        <v>595</v>
      </c>
      <c r="D654" s="320">
        <f>VLOOKUP(B654,'[114]21'!$A$4:$C$1292,3,FALSE)</f>
        <v>0</v>
      </c>
      <c r="E654" s="320">
        <f>IFERROR(VLOOKUP(B654,'[119]02'!$B:$F,5,FALSE),0)</f>
        <v>0</v>
      </c>
      <c r="F654" s="320">
        <v>0</v>
      </c>
      <c r="G654" s="123" t="str">
        <f t="shared" si="21"/>
        <v/>
      </c>
    </row>
    <row r="655" s="340" customFormat="1" ht="36" customHeight="1" spans="1:7">
      <c r="A655" s="294">
        <f t="shared" si="20"/>
        <v>7</v>
      </c>
      <c r="B655" s="305">
        <v>2100208</v>
      </c>
      <c r="C655" s="432" t="s">
        <v>596</v>
      </c>
      <c r="D655" s="320">
        <f>VLOOKUP(B655,'[114]21'!$A$4:$C$1292,3,FALSE)</f>
        <v>0</v>
      </c>
      <c r="E655" s="320">
        <f>IFERROR(VLOOKUP(B655,'[119]02'!$B:$F,5,FALSE),0)</f>
        <v>0</v>
      </c>
      <c r="F655" s="320">
        <v>0</v>
      </c>
      <c r="G655" s="123" t="str">
        <f t="shared" si="21"/>
        <v/>
      </c>
    </row>
    <row r="656" s="340" customFormat="1" ht="36" customHeight="1" spans="1:7">
      <c r="A656" s="294">
        <f t="shared" si="20"/>
        <v>7</v>
      </c>
      <c r="B656" s="305">
        <v>2100209</v>
      </c>
      <c r="C656" s="432" t="s">
        <v>597</v>
      </c>
      <c r="D656" s="320">
        <f>VLOOKUP(B656,'[114]21'!$A$4:$C$1292,3,FALSE)</f>
        <v>0</v>
      </c>
      <c r="E656" s="320">
        <f>IFERROR(VLOOKUP(B656,'[119]02'!$B:$F,5,FALSE),0)</f>
        <v>0</v>
      </c>
      <c r="F656" s="320">
        <v>0</v>
      </c>
      <c r="G656" s="123" t="str">
        <f t="shared" si="21"/>
        <v/>
      </c>
    </row>
    <row r="657" s="340" customFormat="1" ht="36" customHeight="1" spans="1:7">
      <c r="A657" s="294">
        <f t="shared" si="20"/>
        <v>7</v>
      </c>
      <c r="B657" s="305">
        <v>2100210</v>
      </c>
      <c r="C657" s="432" t="s">
        <v>598</v>
      </c>
      <c r="D657" s="320">
        <f>VLOOKUP(B657,'[114]21'!$A$4:$C$1292,3,FALSE)</f>
        <v>0</v>
      </c>
      <c r="E657" s="320">
        <f>IFERROR(VLOOKUP(B657,'[119]02'!$B:$F,5,FALSE),0)</f>
        <v>0</v>
      </c>
      <c r="F657" s="320">
        <v>0</v>
      </c>
      <c r="G657" s="123" t="str">
        <f t="shared" si="21"/>
        <v/>
      </c>
    </row>
    <row r="658" s="340" customFormat="1" ht="36" customHeight="1" spans="1:7">
      <c r="A658" s="294">
        <f t="shared" si="20"/>
        <v>7</v>
      </c>
      <c r="B658" s="305">
        <v>2100211</v>
      </c>
      <c r="C658" s="432" t="s">
        <v>599</v>
      </c>
      <c r="D658" s="320">
        <f>VLOOKUP(B658,'[114]21'!$A$4:$C$1292,3,FALSE)</f>
        <v>0</v>
      </c>
      <c r="E658" s="320">
        <f>IFERROR(VLOOKUP(B658,'[119]02'!$B:$F,5,FALSE),0)</f>
        <v>0</v>
      </c>
      <c r="F658" s="320">
        <v>0</v>
      </c>
      <c r="G658" s="123" t="str">
        <f t="shared" si="21"/>
        <v/>
      </c>
    </row>
    <row r="659" s="340" customFormat="1" ht="36" customHeight="1" spans="1:7">
      <c r="A659" s="294">
        <f t="shared" si="20"/>
        <v>7</v>
      </c>
      <c r="B659" s="305">
        <v>2100212</v>
      </c>
      <c r="C659" s="432" t="s">
        <v>600</v>
      </c>
      <c r="D659" s="320">
        <f>VLOOKUP(B659,'[114]21'!$A$4:$C$1292,3,FALSE)</f>
        <v>0</v>
      </c>
      <c r="E659" s="320">
        <f>IFERROR(VLOOKUP(B659,'[119]02'!$B:$F,5,FALSE),0)</f>
        <v>0</v>
      </c>
      <c r="F659" s="320">
        <v>0</v>
      </c>
      <c r="G659" s="123" t="str">
        <f t="shared" si="21"/>
        <v/>
      </c>
    </row>
    <row r="660" s="340" customFormat="1" ht="36" customHeight="1" spans="1:7">
      <c r="A660" s="294">
        <f t="shared" si="20"/>
        <v>7</v>
      </c>
      <c r="B660" s="305">
        <v>2100213</v>
      </c>
      <c r="C660" s="438" t="s">
        <v>601</v>
      </c>
      <c r="D660" s="320">
        <f>VLOOKUP(B660,'[114]21'!$A$4:$C$1292,3,FALSE)</f>
        <v>0</v>
      </c>
      <c r="E660" s="320">
        <f>IFERROR(VLOOKUP(B660,'[119]02'!$B:$F,5,FALSE),0)</f>
        <v>0</v>
      </c>
      <c r="F660" s="320">
        <v>0</v>
      </c>
      <c r="G660" s="123" t="str">
        <f t="shared" si="21"/>
        <v/>
      </c>
    </row>
    <row r="661" s="340" customFormat="1" ht="36" customHeight="1" spans="1:7">
      <c r="A661" s="294">
        <f t="shared" si="20"/>
        <v>7</v>
      </c>
      <c r="B661" s="305">
        <v>2100299</v>
      </c>
      <c r="C661" s="432" t="s">
        <v>602</v>
      </c>
      <c r="D661" s="320">
        <f>VLOOKUP(B661,'[114]21'!$A$4:$C$1292,3,FALSE)</f>
        <v>432</v>
      </c>
      <c r="E661" s="320">
        <f>IFERROR(VLOOKUP(B661,'[119]02'!$B:$F,5,FALSE),0)</f>
        <v>555</v>
      </c>
      <c r="F661" s="320">
        <v>123</v>
      </c>
      <c r="G661" s="123">
        <f t="shared" si="21"/>
        <v>-0.778</v>
      </c>
    </row>
    <row r="662" ht="36" customHeight="1" spans="1:7">
      <c r="A662" s="294">
        <f t="shared" si="20"/>
        <v>5</v>
      </c>
      <c r="B662" s="305">
        <v>21003</v>
      </c>
      <c r="C662" s="348" t="s">
        <v>603</v>
      </c>
      <c r="D662" s="320">
        <f>SUM(D663:D665)</f>
        <v>2343</v>
      </c>
      <c r="E662" s="320">
        <f>SUM(E663:E665)</f>
        <v>2686</v>
      </c>
      <c r="F662" s="320">
        <v>2414</v>
      </c>
      <c r="G662" s="123">
        <f t="shared" si="21"/>
        <v>-0.101</v>
      </c>
    </row>
    <row r="663" s="340" customFormat="1" ht="36" customHeight="1" spans="1:7">
      <c r="A663" s="294">
        <f t="shared" si="20"/>
        <v>7</v>
      </c>
      <c r="B663" s="305">
        <v>2100301</v>
      </c>
      <c r="C663" s="432" t="s">
        <v>604</v>
      </c>
      <c r="D663" s="320">
        <f>VLOOKUP(B663,'[114]21'!$A$4:$C$1292,3,FALSE)</f>
        <v>140</v>
      </c>
      <c r="E663" s="320">
        <f>IFERROR(VLOOKUP(B663,'[119]02'!$B:$F,5,FALSE),0)</f>
        <v>146</v>
      </c>
      <c r="F663" s="320">
        <v>142</v>
      </c>
      <c r="G663" s="123">
        <f t="shared" si="21"/>
        <v>-0.027</v>
      </c>
    </row>
    <row r="664" s="340" customFormat="1" ht="36" customHeight="1" spans="1:7">
      <c r="A664" s="294">
        <f t="shared" si="20"/>
        <v>7</v>
      </c>
      <c r="B664" s="305">
        <v>2100302</v>
      </c>
      <c r="C664" s="432" t="s">
        <v>605</v>
      </c>
      <c r="D664" s="320">
        <f>VLOOKUP(B664,'[114]21'!$A$4:$C$1292,3,FALSE)</f>
        <v>2004</v>
      </c>
      <c r="E664" s="320">
        <f>IFERROR(VLOOKUP(B664,'[119]02'!$B:$F,5,FALSE),0)</f>
        <v>2050</v>
      </c>
      <c r="F664" s="320">
        <v>1918</v>
      </c>
      <c r="G664" s="123">
        <f t="shared" si="21"/>
        <v>-0.064</v>
      </c>
    </row>
    <row r="665" s="340" customFormat="1" ht="36" customHeight="1" spans="1:7">
      <c r="A665" s="294">
        <f t="shared" si="20"/>
        <v>7</v>
      </c>
      <c r="B665" s="305">
        <v>2100399</v>
      </c>
      <c r="C665" s="432" t="s">
        <v>606</v>
      </c>
      <c r="D665" s="320">
        <f>VLOOKUP(B665,'[114]21'!$A$4:$C$1292,3,FALSE)</f>
        <v>199</v>
      </c>
      <c r="E665" s="320">
        <f>IFERROR(VLOOKUP(B665,'[119]02'!$B:$F,5,FALSE),0)</f>
        <v>490</v>
      </c>
      <c r="F665" s="320">
        <v>354</v>
      </c>
      <c r="G665" s="123">
        <f t="shared" si="21"/>
        <v>-0.278</v>
      </c>
    </row>
    <row r="666" ht="36" customHeight="1" spans="1:7">
      <c r="A666" s="294">
        <f t="shared" si="20"/>
        <v>5</v>
      </c>
      <c r="B666" s="305">
        <v>21004</v>
      </c>
      <c r="C666" s="348" t="s">
        <v>607</v>
      </c>
      <c r="D666" s="320">
        <f>SUM(D667:D677)</f>
        <v>3363</v>
      </c>
      <c r="E666" s="320">
        <f>SUM(E667:E677)</f>
        <v>5316</v>
      </c>
      <c r="F666" s="320">
        <v>3611</v>
      </c>
      <c r="G666" s="123">
        <f t="shared" si="21"/>
        <v>-0.321</v>
      </c>
    </row>
    <row r="667" s="340" customFormat="1" ht="36" customHeight="1" spans="1:7">
      <c r="A667" s="294">
        <f t="shared" si="20"/>
        <v>7</v>
      </c>
      <c r="B667" s="305">
        <v>2100401</v>
      </c>
      <c r="C667" s="432" t="s">
        <v>1717</v>
      </c>
      <c r="D667" s="320">
        <f>VLOOKUP(B667,'[114]21'!$A$4:$C$1292,3,FALSE)</f>
        <v>732</v>
      </c>
      <c r="E667" s="320">
        <f>IFERROR(VLOOKUP(B667,'[119]02'!$B:$F,5,FALSE),0)</f>
        <v>867</v>
      </c>
      <c r="F667" s="320">
        <v>684</v>
      </c>
      <c r="G667" s="123">
        <f t="shared" si="21"/>
        <v>-0.211</v>
      </c>
    </row>
    <row r="668" s="340" customFormat="1" ht="36" customHeight="1" spans="1:7">
      <c r="A668" s="294">
        <f t="shared" si="20"/>
        <v>7</v>
      </c>
      <c r="B668" s="305">
        <v>2100402</v>
      </c>
      <c r="C668" s="432" t="s">
        <v>1718</v>
      </c>
      <c r="D668" s="320">
        <f>VLOOKUP(B668,'[114]21'!$A$4:$C$1292,3,FALSE)</f>
        <v>146</v>
      </c>
      <c r="E668" s="320">
        <f>IFERROR(VLOOKUP(B668,'[119]02'!$B:$F,5,FALSE),0)</f>
        <v>141</v>
      </c>
      <c r="F668" s="320">
        <v>139</v>
      </c>
      <c r="G668" s="123">
        <f t="shared" si="21"/>
        <v>-0.014</v>
      </c>
    </row>
    <row r="669" s="340" customFormat="1" ht="36" customHeight="1" spans="1:7">
      <c r="A669" s="294">
        <f t="shared" si="20"/>
        <v>7</v>
      </c>
      <c r="B669" s="305">
        <v>2100403</v>
      </c>
      <c r="C669" s="432" t="s">
        <v>610</v>
      </c>
      <c r="D669" s="320">
        <f>VLOOKUP(B669,'[114]21'!$A$4:$C$1292,3,FALSE)</f>
        <v>720</v>
      </c>
      <c r="E669" s="320">
        <f>IFERROR(VLOOKUP(B669,'[119]02'!$B:$F,5,FALSE),0)</f>
        <v>749</v>
      </c>
      <c r="F669" s="320">
        <v>730</v>
      </c>
      <c r="G669" s="123">
        <f t="shared" si="21"/>
        <v>-0.025</v>
      </c>
    </row>
    <row r="670" s="340" customFormat="1" ht="36" customHeight="1" spans="1:7">
      <c r="A670" s="294">
        <f t="shared" si="20"/>
        <v>7</v>
      </c>
      <c r="B670" s="305">
        <v>2100404</v>
      </c>
      <c r="C670" s="432" t="s">
        <v>611</v>
      </c>
      <c r="D670" s="320">
        <f>VLOOKUP(B670,'[114]21'!$A$4:$C$1292,3,FALSE)</f>
        <v>0</v>
      </c>
      <c r="E670" s="320">
        <f>IFERROR(VLOOKUP(B670,'[119]02'!$B:$F,5,FALSE),0)</f>
        <v>0</v>
      </c>
      <c r="F670" s="320">
        <v>0</v>
      </c>
      <c r="G670" s="123" t="str">
        <f t="shared" si="21"/>
        <v/>
      </c>
    </row>
    <row r="671" s="340" customFormat="1" ht="36" customHeight="1" spans="1:7">
      <c r="A671" s="294">
        <f t="shared" si="20"/>
        <v>7</v>
      </c>
      <c r="B671" s="305">
        <v>2100405</v>
      </c>
      <c r="C671" s="432" t="s">
        <v>1719</v>
      </c>
      <c r="D671" s="320">
        <f>VLOOKUP(B671,'[114]21'!$A$4:$C$1292,3,FALSE)</f>
        <v>200</v>
      </c>
      <c r="E671" s="320">
        <f>IFERROR(VLOOKUP(B671,'[119]02'!$B:$F,5,FALSE),0)</f>
        <v>205</v>
      </c>
      <c r="F671" s="320">
        <v>205</v>
      </c>
      <c r="G671" s="123">
        <f t="shared" si="21"/>
        <v>0</v>
      </c>
    </row>
    <row r="672" s="340" customFormat="1" ht="36" customHeight="1" spans="1:7">
      <c r="A672" s="294">
        <f t="shared" si="20"/>
        <v>7</v>
      </c>
      <c r="B672" s="305">
        <v>2100406</v>
      </c>
      <c r="C672" s="432" t="s">
        <v>613</v>
      </c>
      <c r="D672" s="320">
        <f>VLOOKUP(B672,'[114]21'!$A$4:$C$1292,3,FALSE)</f>
        <v>0</v>
      </c>
      <c r="E672" s="320">
        <f>IFERROR(VLOOKUP(B672,'[119]02'!$B:$F,5,FALSE),0)</f>
        <v>0</v>
      </c>
      <c r="F672" s="320">
        <v>0</v>
      </c>
      <c r="G672" s="123" t="str">
        <f t="shared" si="21"/>
        <v/>
      </c>
    </row>
    <row r="673" s="340" customFormat="1" ht="36" customHeight="1" spans="1:7">
      <c r="A673" s="294">
        <f t="shared" si="20"/>
        <v>7</v>
      </c>
      <c r="B673" s="305">
        <v>2100407</v>
      </c>
      <c r="C673" s="432" t="s">
        <v>614</v>
      </c>
      <c r="D673" s="320">
        <f>VLOOKUP(B673,'[114]21'!$A$4:$C$1292,3,FALSE)</f>
        <v>0</v>
      </c>
      <c r="E673" s="320">
        <f>IFERROR(VLOOKUP(B673,'[119]02'!$B:$F,5,FALSE),0)</f>
        <v>0</v>
      </c>
      <c r="F673" s="320">
        <v>0</v>
      </c>
      <c r="G673" s="123" t="str">
        <f t="shared" si="21"/>
        <v/>
      </c>
    </row>
    <row r="674" s="340" customFormat="1" ht="36" customHeight="1" spans="1:7">
      <c r="A674" s="294">
        <f t="shared" si="20"/>
        <v>7</v>
      </c>
      <c r="B674" s="305">
        <v>2100408</v>
      </c>
      <c r="C674" s="432" t="s">
        <v>615</v>
      </c>
      <c r="D674" s="320">
        <f>VLOOKUP(B674,'[114]21'!$A$4:$C$1292,3,FALSE)</f>
        <v>847</v>
      </c>
      <c r="E674" s="320">
        <f>IFERROR(VLOOKUP(B674,'[119]02'!$B:$F,5,FALSE),0)</f>
        <v>2418</v>
      </c>
      <c r="F674" s="320">
        <v>880</v>
      </c>
      <c r="G674" s="123">
        <f t="shared" si="21"/>
        <v>-0.636</v>
      </c>
    </row>
    <row r="675" s="340" customFormat="1" ht="36" customHeight="1" spans="1:7">
      <c r="A675" s="294">
        <f t="shared" si="20"/>
        <v>7</v>
      </c>
      <c r="B675" s="305">
        <v>2100409</v>
      </c>
      <c r="C675" s="432" t="s">
        <v>616</v>
      </c>
      <c r="D675" s="320">
        <f>VLOOKUP(B675,'[114]21'!$A$4:$C$1292,3,FALSE)</f>
        <v>234</v>
      </c>
      <c r="E675" s="320">
        <f>IFERROR(VLOOKUP(B675,'[119]02'!$B:$F,5,FALSE),0)</f>
        <v>688</v>
      </c>
      <c r="F675" s="320">
        <v>570</v>
      </c>
      <c r="G675" s="123">
        <f t="shared" si="21"/>
        <v>-0.172</v>
      </c>
    </row>
    <row r="676" s="340" customFormat="1" ht="36" customHeight="1" spans="1:7">
      <c r="A676" s="294">
        <f t="shared" si="20"/>
        <v>7</v>
      </c>
      <c r="B676" s="305">
        <v>2100410</v>
      </c>
      <c r="C676" s="432" t="s">
        <v>617</v>
      </c>
      <c r="D676" s="320">
        <f>VLOOKUP(B676,'[114]21'!$A$4:$C$1292,3,FALSE)</f>
        <v>484</v>
      </c>
      <c r="E676" s="320">
        <f>IFERROR(VLOOKUP(B676,'[119]02'!$B:$F,5,FALSE),0)</f>
        <v>248</v>
      </c>
      <c r="F676" s="320">
        <v>403</v>
      </c>
      <c r="G676" s="123">
        <f t="shared" si="21"/>
        <v>0.625</v>
      </c>
    </row>
    <row r="677" s="340" customFormat="1" ht="36" customHeight="1" spans="1:7">
      <c r="A677" s="294">
        <f t="shared" si="20"/>
        <v>7</v>
      </c>
      <c r="B677" s="305">
        <v>2100499</v>
      </c>
      <c r="C677" s="432" t="s">
        <v>618</v>
      </c>
      <c r="D677" s="320">
        <f>VLOOKUP(B677,'[114]21'!$A$4:$C$1292,3,FALSE)</f>
        <v>0</v>
      </c>
      <c r="E677" s="320">
        <f>IFERROR(VLOOKUP(B677,'[119]02'!$B:$F,5,FALSE),0)</f>
        <v>0</v>
      </c>
      <c r="F677" s="320">
        <v>0</v>
      </c>
      <c r="G677" s="123" t="str">
        <f t="shared" si="21"/>
        <v/>
      </c>
    </row>
    <row r="678" ht="36" customHeight="1" spans="1:7">
      <c r="A678" s="294">
        <f t="shared" si="20"/>
        <v>5</v>
      </c>
      <c r="B678" s="305">
        <v>21006</v>
      </c>
      <c r="C678" s="348" t="s">
        <v>619</v>
      </c>
      <c r="D678" s="320">
        <f>SUM(D679:D680)</f>
        <v>0</v>
      </c>
      <c r="E678" s="320">
        <f>SUM(E679:E680)</f>
        <v>50</v>
      </c>
      <c r="F678" s="320">
        <v>50</v>
      </c>
      <c r="G678" s="123">
        <f t="shared" si="21"/>
        <v>0</v>
      </c>
    </row>
    <row r="679" s="340" customFormat="1" ht="36" customHeight="1" spans="1:7">
      <c r="A679" s="294">
        <f t="shared" si="20"/>
        <v>7</v>
      </c>
      <c r="B679" s="305">
        <v>2100601</v>
      </c>
      <c r="C679" s="432" t="s">
        <v>620</v>
      </c>
      <c r="D679" s="320">
        <f>VLOOKUP(B679,'[114]21'!$A$4:$C$1292,3,FALSE)</f>
        <v>0</v>
      </c>
      <c r="E679" s="320">
        <f>IFERROR(VLOOKUP(B679,'[119]02'!$B:$F,5,FALSE),0)</f>
        <v>50</v>
      </c>
      <c r="F679" s="320">
        <v>50</v>
      </c>
      <c r="G679" s="123">
        <f t="shared" si="21"/>
        <v>0</v>
      </c>
    </row>
    <row r="680" s="340" customFormat="1" ht="36" customHeight="1" spans="1:7">
      <c r="A680" s="294">
        <f t="shared" si="20"/>
        <v>7</v>
      </c>
      <c r="B680" s="305">
        <v>2100699</v>
      </c>
      <c r="C680" s="432" t="s">
        <v>621</v>
      </c>
      <c r="D680" s="320">
        <f>VLOOKUP(B680,'[114]21'!$A$4:$C$1292,3,FALSE)</f>
        <v>0</v>
      </c>
      <c r="E680" s="320">
        <f>IFERROR(VLOOKUP(B680,'[119]02'!$B:$F,5,FALSE),0)</f>
        <v>0</v>
      </c>
      <c r="F680" s="320">
        <v>0</v>
      </c>
      <c r="G680" s="123" t="str">
        <f t="shared" si="21"/>
        <v/>
      </c>
    </row>
    <row r="681" ht="36" customHeight="1" spans="1:7">
      <c r="A681" s="294">
        <f t="shared" si="20"/>
        <v>5</v>
      </c>
      <c r="B681" s="305">
        <v>21007</v>
      </c>
      <c r="C681" s="348" t="s">
        <v>622</v>
      </c>
      <c r="D681" s="320">
        <f>SUM(D682:D684)</f>
        <v>228</v>
      </c>
      <c r="E681" s="320">
        <f>SUM(E682:E684)</f>
        <v>478</v>
      </c>
      <c r="F681" s="320">
        <v>488</v>
      </c>
      <c r="G681" s="123">
        <f t="shared" si="21"/>
        <v>0.021</v>
      </c>
    </row>
    <row r="682" s="340" customFormat="1" ht="36" customHeight="1" spans="1:7">
      <c r="A682" s="294">
        <f t="shared" si="20"/>
        <v>7</v>
      </c>
      <c r="B682" s="305">
        <v>2100716</v>
      </c>
      <c r="C682" s="432" t="s">
        <v>623</v>
      </c>
      <c r="D682" s="320">
        <f>VLOOKUP(B682,'[114]21'!$A$4:$C$1292,3,FALSE)</f>
        <v>0</v>
      </c>
      <c r="E682" s="320">
        <f>IFERROR(VLOOKUP(B682,'[119]02'!$B:$F,5,FALSE),0)</f>
        <v>0</v>
      </c>
      <c r="F682" s="320">
        <v>0</v>
      </c>
      <c r="G682" s="123" t="str">
        <f t="shared" si="21"/>
        <v/>
      </c>
    </row>
    <row r="683" s="340" customFormat="1" ht="36" customHeight="1" spans="1:7">
      <c r="A683" s="294">
        <f t="shared" si="20"/>
        <v>7</v>
      </c>
      <c r="B683" s="305">
        <v>2100717</v>
      </c>
      <c r="C683" s="432" t="s">
        <v>624</v>
      </c>
      <c r="D683" s="320">
        <f>VLOOKUP(B683,'[114]21'!$A$4:$C$1292,3,FALSE)</f>
        <v>71</v>
      </c>
      <c r="E683" s="320">
        <f>IFERROR(VLOOKUP(B683,'[119]02'!$B:$F,5,FALSE),0)</f>
        <v>49</v>
      </c>
      <c r="F683" s="320">
        <v>64</v>
      </c>
      <c r="G683" s="123">
        <f t="shared" si="21"/>
        <v>0.306</v>
      </c>
    </row>
    <row r="684" s="340" customFormat="1" ht="36" customHeight="1" spans="1:7">
      <c r="A684" s="294">
        <f t="shared" si="20"/>
        <v>7</v>
      </c>
      <c r="B684" s="305">
        <v>2100799</v>
      </c>
      <c r="C684" s="432" t="s">
        <v>625</v>
      </c>
      <c r="D684" s="320">
        <f>VLOOKUP(B684,'[114]21'!$A$4:$C$1292,3,FALSE)</f>
        <v>157</v>
      </c>
      <c r="E684" s="320">
        <f>IFERROR(VLOOKUP(B684,'[119]02'!$B:$F,5,FALSE),0)</f>
        <v>429</v>
      </c>
      <c r="F684" s="320">
        <v>424</v>
      </c>
      <c r="G684" s="123">
        <f t="shared" si="21"/>
        <v>-0.012</v>
      </c>
    </row>
    <row r="685" ht="36" customHeight="1" spans="1:7">
      <c r="A685" s="294">
        <f t="shared" si="20"/>
        <v>5</v>
      </c>
      <c r="B685" s="305">
        <v>21011</v>
      </c>
      <c r="C685" s="348" t="s">
        <v>626</v>
      </c>
      <c r="D685" s="320">
        <f>SUM(D686:D689)</f>
        <v>6707</v>
      </c>
      <c r="E685" s="320">
        <f>SUM(E686:E689)</f>
        <v>6790</v>
      </c>
      <c r="F685" s="320">
        <v>7421</v>
      </c>
      <c r="G685" s="123">
        <f t="shared" si="21"/>
        <v>0.093</v>
      </c>
    </row>
    <row r="686" s="340" customFormat="1" ht="36" customHeight="1" spans="1:7">
      <c r="A686" s="294">
        <f t="shared" si="20"/>
        <v>7</v>
      </c>
      <c r="B686" s="305">
        <v>2101101</v>
      </c>
      <c r="C686" s="432" t="s">
        <v>627</v>
      </c>
      <c r="D686" s="320">
        <f>VLOOKUP(B686,'[114]21'!$A$4:$C$1292,3,FALSE)</f>
        <v>1217</v>
      </c>
      <c r="E686" s="320">
        <f>IFERROR(VLOOKUP(B686,'[119]02'!$B:$F,5,FALSE),0)</f>
        <v>1237</v>
      </c>
      <c r="F686" s="320">
        <v>1383</v>
      </c>
      <c r="G686" s="123">
        <f t="shared" si="21"/>
        <v>0.118</v>
      </c>
    </row>
    <row r="687" s="340" customFormat="1" ht="36" customHeight="1" spans="1:7">
      <c r="A687" s="294">
        <f t="shared" si="20"/>
        <v>7</v>
      </c>
      <c r="B687" s="305">
        <v>2101102</v>
      </c>
      <c r="C687" s="432" t="s">
        <v>628</v>
      </c>
      <c r="D687" s="320">
        <f>VLOOKUP(B687,'[114]21'!$A$4:$C$1292,3,FALSE)</f>
        <v>2634</v>
      </c>
      <c r="E687" s="320">
        <f>IFERROR(VLOOKUP(B687,'[119]02'!$B:$F,5,FALSE),0)</f>
        <v>2669</v>
      </c>
      <c r="F687" s="320">
        <v>2626</v>
      </c>
      <c r="G687" s="123">
        <f t="shared" si="21"/>
        <v>-0.016</v>
      </c>
    </row>
    <row r="688" s="340" customFormat="1" ht="36" customHeight="1" spans="1:7">
      <c r="A688" s="294">
        <f t="shared" si="20"/>
        <v>7</v>
      </c>
      <c r="B688" s="305">
        <v>2101103</v>
      </c>
      <c r="C688" s="432" t="s">
        <v>629</v>
      </c>
      <c r="D688" s="320">
        <f>VLOOKUP(B688,'[114]21'!$A$4:$C$1292,3,FALSE)</f>
        <v>2856</v>
      </c>
      <c r="E688" s="320">
        <f>IFERROR(VLOOKUP(B688,'[119]02'!$B:$F,5,FALSE),0)</f>
        <v>2884</v>
      </c>
      <c r="F688" s="320">
        <v>3008</v>
      </c>
      <c r="G688" s="123">
        <f t="shared" si="21"/>
        <v>0.043</v>
      </c>
    </row>
    <row r="689" s="340" customFormat="1" ht="36" customHeight="1" spans="1:7">
      <c r="A689" s="294">
        <f t="shared" si="20"/>
        <v>7</v>
      </c>
      <c r="B689" s="305">
        <v>2101199</v>
      </c>
      <c r="C689" s="432" t="s">
        <v>630</v>
      </c>
      <c r="D689" s="320">
        <f>VLOOKUP(B689,'[114]21'!$A$4:$C$1292,3,FALSE)</f>
        <v>0</v>
      </c>
      <c r="E689" s="320">
        <f>IFERROR(VLOOKUP(B689,'[119]02'!$B:$F,5,FALSE),0)</f>
        <v>0</v>
      </c>
      <c r="F689" s="320">
        <v>404</v>
      </c>
      <c r="G689" s="123" t="str">
        <f t="shared" si="21"/>
        <v/>
      </c>
    </row>
    <row r="690" ht="36" customHeight="1" spans="1:7">
      <c r="A690" s="294">
        <f t="shared" si="20"/>
        <v>5</v>
      </c>
      <c r="B690" s="305">
        <v>21012</v>
      </c>
      <c r="C690" s="348" t="s">
        <v>631</v>
      </c>
      <c r="D690" s="320">
        <f>SUM(D691:D693)</f>
        <v>557</v>
      </c>
      <c r="E690" s="320">
        <f>SUM(E691:E693)</f>
        <v>826</v>
      </c>
      <c r="F690" s="320">
        <v>721</v>
      </c>
      <c r="G690" s="123">
        <f t="shared" si="21"/>
        <v>-0.127</v>
      </c>
    </row>
    <row r="691" s="340" customFormat="1" ht="36" customHeight="1" spans="1:7">
      <c r="A691" s="294">
        <f t="shared" si="20"/>
        <v>7</v>
      </c>
      <c r="B691" s="305">
        <v>2101201</v>
      </c>
      <c r="C691" s="432" t="s">
        <v>632</v>
      </c>
      <c r="D691" s="320">
        <f>VLOOKUP(B691,'[114]21'!$A$4:$C$1292,3,FALSE)</f>
        <v>0</v>
      </c>
      <c r="E691" s="320">
        <f>IFERROR(VLOOKUP(B691,'[119]02'!$B:$F,5,FALSE),0)</f>
        <v>175</v>
      </c>
      <c r="F691" s="320">
        <v>80</v>
      </c>
      <c r="G691" s="123">
        <f t="shared" si="21"/>
        <v>-0.543</v>
      </c>
    </row>
    <row r="692" s="340" customFormat="1" ht="36" customHeight="1" spans="1:7">
      <c r="A692" s="294">
        <f t="shared" si="20"/>
        <v>7</v>
      </c>
      <c r="B692" s="305">
        <v>2101202</v>
      </c>
      <c r="C692" s="432" t="s">
        <v>633</v>
      </c>
      <c r="D692" s="320">
        <f>VLOOKUP(B692,'[114]21'!$A$4:$C$1292,3,FALSE)</f>
        <v>557</v>
      </c>
      <c r="E692" s="320">
        <f>IFERROR(VLOOKUP(B692,'[119]02'!$B:$F,5,FALSE),0)</f>
        <v>651</v>
      </c>
      <c r="F692" s="320">
        <v>641</v>
      </c>
      <c r="G692" s="123">
        <f t="shared" si="21"/>
        <v>-0.015</v>
      </c>
    </row>
    <row r="693" s="340" customFormat="1" ht="36" customHeight="1" spans="1:7">
      <c r="A693" s="294">
        <f t="shared" si="20"/>
        <v>7</v>
      </c>
      <c r="B693" s="305">
        <v>2101299</v>
      </c>
      <c r="C693" s="432" t="s">
        <v>634</v>
      </c>
      <c r="D693" s="320">
        <f>VLOOKUP(B693,'[114]21'!$A$4:$C$1292,3,FALSE)</f>
        <v>0</v>
      </c>
      <c r="E693" s="320">
        <f>IFERROR(VLOOKUP(B693,'[119]02'!$B:$F,5,FALSE),0)</f>
        <v>0</v>
      </c>
      <c r="F693" s="320">
        <v>0</v>
      </c>
      <c r="G693" s="123" t="str">
        <f t="shared" si="21"/>
        <v/>
      </c>
    </row>
    <row r="694" ht="36" customHeight="1" spans="1:7">
      <c r="A694" s="294">
        <f t="shared" si="20"/>
        <v>5</v>
      </c>
      <c r="B694" s="305">
        <v>21013</v>
      </c>
      <c r="C694" s="348" t="s">
        <v>635</v>
      </c>
      <c r="D694" s="320">
        <f>SUM(D695:D697)</f>
        <v>1288</v>
      </c>
      <c r="E694" s="320">
        <f>SUM(E695:E697)</f>
        <v>1197</v>
      </c>
      <c r="F694" s="320">
        <v>1125</v>
      </c>
      <c r="G694" s="123">
        <f t="shared" si="21"/>
        <v>-0.06</v>
      </c>
    </row>
    <row r="695" s="340" customFormat="1" ht="36" customHeight="1" spans="1:7">
      <c r="A695" s="294">
        <f t="shared" si="20"/>
        <v>7</v>
      </c>
      <c r="B695" s="305">
        <v>2101301</v>
      </c>
      <c r="C695" s="432" t="s">
        <v>636</v>
      </c>
      <c r="D695" s="320">
        <f>VLOOKUP(B695,'[114]21'!$A$4:$C$1292,3,FALSE)</f>
        <v>1283</v>
      </c>
      <c r="E695" s="320">
        <f>IFERROR(VLOOKUP(B695,'[119]02'!$B:$F,5,FALSE),0)</f>
        <v>1197</v>
      </c>
      <c r="F695" s="320">
        <v>1125</v>
      </c>
      <c r="G695" s="123">
        <f t="shared" si="21"/>
        <v>-0.06</v>
      </c>
    </row>
    <row r="696" s="340" customFormat="1" ht="36" customHeight="1" spans="1:7">
      <c r="A696" s="294">
        <f t="shared" si="20"/>
        <v>7</v>
      </c>
      <c r="B696" s="305">
        <v>2101302</v>
      </c>
      <c r="C696" s="432" t="s">
        <v>637</v>
      </c>
      <c r="D696" s="320">
        <f>VLOOKUP(B696,'[114]21'!$A$4:$C$1292,3,FALSE)</f>
        <v>0</v>
      </c>
      <c r="E696" s="320">
        <f>IFERROR(VLOOKUP(B696,'[119]02'!$B:$F,5,FALSE),0)</f>
        <v>0</v>
      </c>
      <c r="F696" s="320">
        <v>0</v>
      </c>
      <c r="G696" s="123" t="str">
        <f t="shared" si="21"/>
        <v/>
      </c>
    </row>
    <row r="697" s="340" customFormat="1" ht="36" customHeight="1" spans="1:7">
      <c r="A697" s="294">
        <f t="shared" si="20"/>
        <v>7</v>
      </c>
      <c r="B697" s="305">
        <v>2101399</v>
      </c>
      <c r="C697" s="432" t="s">
        <v>638</v>
      </c>
      <c r="D697" s="320">
        <f>VLOOKUP(B697,'[114]21'!$A$4:$C$1292,3,FALSE)</f>
        <v>5</v>
      </c>
      <c r="E697" s="320">
        <f>IFERROR(VLOOKUP(B697,'[119]02'!$B:$F,5,FALSE),0)</f>
        <v>0</v>
      </c>
      <c r="F697" s="320">
        <v>0</v>
      </c>
      <c r="G697" s="123" t="str">
        <f t="shared" si="21"/>
        <v/>
      </c>
    </row>
    <row r="698" ht="36" customHeight="1" spans="1:7">
      <c r="A698" s="294">
        <f t="shared" si="20"/>
        <v>5</v>
      </c>
      <c r="B698" s="305">
        <v>21014</v>
      </c>
      <c r="C698" s="348" t="s">
        <v>639</v>
      </c>
      <c r="D698" s="320">
        <f>SUM(D699:D700)</f>
        <v>247</v>
      </c>
      <c r="E698" s="320">
        <f>SUM(E699:E700)</f>
        <v>121</v>
      </c>
      <c r="F698" s="320">
        <v>256</v>
      </c>
      <c r="G698" s="123">
        <f t="shared" si="21"/>
        <v>1.116</v>
      </c>
    </row>
    <row r="699" s="340" customFormat="1" ht="36" customHeight="1" spans="1:7">
      <c r="A699" s="294">
        <f t="shared" si="20"/>
        <v>7</v>
      </c>
      <c r="B699" s="305">
        <v>2101401</v>
      </c>
      <c r="C699" s="432" t="s">
        <v>640</v>
      </c>
      <c r="D699" s="320">
        <f>VLOOKUP(B699,'[114]21'!$A$4:$C$1292,3,FALSE)</f>
        <v>247</v>
      </c>
      <c r="E699" s="320">
        <f>IFERROR(VLOOKUP(B699,'[119]02'!$B:$F,5,FALSE),0)</f>
        <v>121</v>
      </c>
      <c r="F699" s="320">
        <v>256</v>
      </c>
      <c r="G699" s="123">
        <f t="shared" si="21"/>
        <v>1.116</v>
      </c>
    </row>
    <row r="700" s="340" customFormat="1" ht="36" customHeight="1" spans="1:7">
      <c r="A700" s="294">
        <f t="shared" si="20"/>
        <v>7</v>
      </c>
      <c r="B700" s="305">
        <v>2101499</v>
      </c>
      <c r="C700" s="432" t="s">
        <v>641</v>
      </c>
      <c r="D700" s="320">
        <f>VLOOKUP(B700,'[114]21'!$A$4:$C$1292,3,FALSE)</f>
        <v>0</v>
      </c>
      <c r="E700" s="320">
        <f>IFERROR(VLOOKUP(B700,'[119]02'!$B:$F,5,FALSE),0)</f>
        <v>0</v>
      </c>
      <c r="F700" s="320">
        <v>0</v>
      </c>
      <c r="G700" s="123" t="str">
        <f t="shared" si="21"/>
        <v/>
      </c>
    </row>
    <row r="701" ht="36" customHeight="1" spans="1:7">
      <c r="A701" s="294">
        <f t="shared" si="20"/>
        <v>5</v>
      </c>
      <c r="B701" s="305">
        <v>21015</v>
      </c>
      <c r="C701" s="348" t="s">
        <v>642</v>
      </c>
      <c r="D701" s="320">
        <f>SUM(D702:D709)</f>
        <v>363</v>
      </c>
      <c r="E701" s="320">
        <f>SUM(E702:E709)</f>
        <v>351</v>
      </c>
      <c r="F701" s="320">
        <v>335</v>
      </c>
      <c r="G701" s="123">
        <f t="shared" si="21"/>
        <v>-0.046</v>
      </c>
    </row>
    <row r="702" s="340" customFormat="1" ht="36" customHeight="1" spans="1:7">
      <c r="A702" s="294">
        <f t="shared" si="20"/>
        <v>7</v>
      </c>
      <c r="B702" s="305">
        <v>2101501</v>
      </c>
      <c r="C702" s="432" t="s">
        <v>152</v>
      </c>
      <c r="D702" s="320">
        <f>VLOOKUP(B702,'[114]21'!$A$4:$C$1292,3,FALSE)</f>
        <v>306</v>
      </c>
      <c r="E702" s="320">
        <f>IFERROR(VLOOKUP(B702,'[119]02'!$B:$F,5,FALSE),0)</f>
        <v>296</v>
      </c>
      <c r="F702" s="320">
        <v>299</v>
      </c>
      <c r="G702" s="123">
        <f t="shared" si="21"/>
        <v>0.01</v>
      </c>
    </row>
    <row r="703" s="340" customFormat="1" ht="36" customHeight="1" spans="1:7">
      <c r="A703" s="294">
        <f t="shared" si="20"/>
        <v>7</v>
      </c>
      <c r="B703" s="305">
        <v>2101502</v>
      </c>
      <c r="C703" s="432" t="s">
        <v>153</v>
      </c>
      <c r="D703" s="320">
        <f>VLOOKUP(B703,'[114]21'!$A$4:$C$1292,3,FALSE)</f>
        <v>0</v>
      </c>
      <c r="E703" s="320">
        <f>IFERROR(VLOOKUP(B703,'[119]02'!$B:$F,5,FALSE),0)</f>
        <v>0</v>
      </c>
      <c r="F703" s="320">
        <v>0</v>
      </c>
      <c r="G703" s="123" t="str">
        <f t="shared" si="21"/>
        <v/>
      </c>
    </row>
    <row r="704" s="340" customFormat="1" ht="36" customHeight="1" spans="1:7">
      <c r="A704" s="294">
        <f t="shared" si="20"/>
        <v>7</v>
      </c>
      <c r="B704" s="305">
        <v>2101503</v>
      </c>
      <c r="C704" s="432" t="s">
        <v>154</v>
      </c>
      <c r="D704" s="320">
        <f>VLOOKUP(B704,'[114]21'!$A$4:$C$1292,3,FALSE)</f>
        <v>0</v>
      </c>
      <c r="E704" s="320">
        <f>IFERROR(VLOOKUP(B704,'[119]02'!$B:$F,5,FALSE),0)</f>
        <v>0</v>
      </c>
      <c r="F704" s="320">
        <v>0</v>
      </c>
      <c r="G704" s="123" t="str">
        <f t="shared" si="21"/>
        <v/>
      </c>
    </row>
    <row r="705" s="340" customFormat="1" ht="36" customHeight="1" spans="1:7">
      <c r="A705" s="294">
        <f t="shared" si="20"/>
        <v>7</v>
      </c>
      <c r="B705" s="305">
        <v>2101504</v>
      </c>
      <c r="C705" s="432" t="s">
        <v>193</v>
      </c>
      <c r="D705" s="320">
        <f>VLOOKUP(B705,'[114]21'!$A$4:$C$1292,3,FALSE)</f>
        <v>0</v>
      </c>
      <c r="E705" s="320">
        <f>IFERROR(VLOOKUP(B705,'[119]02'!$B:$F,5,FALSE),0)</f>
        <v>0</v>
      </c>
      <c r="F705" s="320">
        <v>0</v>
      </c>
      <c r="G705" s="123" t="str">
        <f t="shared" si="21"/>
        <v/>
      </c>
    </row>
    <row r="706" s="340" customFormat="1" ht="36" customHeight="1" spans="1:7">
      <c r="A706" s="294">
        <f t="shared" si="20"/>
        <v>7</v>
      </c>
      <c r="B706" s="305">
        <v>2101505</v>
      </c>
      <c r="C706" s="432" t="s">
        <v>643</v>
      </c>
      <c r="D706" s="320">
        <f>VLOOKUP(B706,'[114]21'!$A$4:$C$1292,3,FALSE)</f>
        <v>42</v>
      </c>
      <c r="E706" s="320">
        <f>IFERROR(VLOOKUP(B706,'[119]02'!$B:$F,5,FALSE),0)</f>
        <v>40</v>
      </c>
      <c r="F706" s="320">
        <v>33</v>
      </c>
      <c r="G706" s="123">
        <f t="shared" si="21"/>
        <v>-0.175</v>
      </c>
    </row>
    <row r="707" s="340" customFormat="1" ht="36" customHeight="1" spans="1:7">
      <c r="A707" s="294">
        <f t="shared" si="20"/>
        <v>7</v>
      </c>
      <c r="B707" s="305">
        <v>2101506</v>
      </c>
      <c r="C707" s="432" t="s">
        <v>644</v>
      </c>
      <c r="D707" s="320">
        <f>VLOOKUP(B707,'[114]21'!$A$4:$C$1292,3,FALSE)</f>
        <v>15</v>
      </c>
      <c r="E707" s="320">
        <f>IFERROR(VLOOKUP(B707,'[119]02'!$B:$F,5,FALSE),0)</f>
        <v>15</v>
      </c>
      <c r="F707" s="320">
        <v>3</v>
      </c>
      <c r="G707" s="123">
        <f t="shared" si="21"/>
        <v>-0.8</v>
      </c>
    </row>
    <row r="708" s="340" customFormat="1" ht="36" customHeight="1" spans="1:7">
      <c r="A708" s="294">
        <f t="shared" si="20"/>
        <v>7</v>
      </c>
      <c r="B708" s="305">
        <v>2101550</v>
      </c>
      <c r="C708" s="432" t="s">
        <v>161</v>
      </c>
      <c r="D708" s="320">
        <f>VLOOKUP(B708,'[114]21'!$A$4:$C$1292,3,FALSE)</f>
        <v>0</v>
      </c>
      <c r="E708" s="320">
        <f>IFERROR(VLOOKUP(B708,'[119]02'!$B:$F,5,FALSE),0)</f>
        <v>0</v>
      </c>
      <c r="F708" s="320">
        <v>0</v>
      </c>
      <c r="G708" s="123" t="str">
        <f t="shared" si="21"/>
        <v/>
      </c>
    </row>
    <row r="709" s="340" customFormat="1" ht="36" customHeight="1" spans="1:7">
      <c r="A709" s="294">
        <f t="shared" ref="A709:A772" si="22">LEN(B709)</f>
        <v>7</v>
      </c>
      <c r="B709" s="305">
        <v>2101599</v>
      </c>
      <c r="C709" s="432" t="s">
        <v>645</v>
      </c>
      <c r="D709" s="320">
        <f>VLOOKUP(B709,'[114]21'!$A$4:$C$1292,3,FALSE)</f>
        <v>0</v>
      </c>
      <c r="E709" s="320">
        <f>IFERROR(VLOOKUP(B709,'[119]02'!$B:$F,5,FALSE),0)</f>
        <v>0</v>
      </c>
      <c r="F709" s="320">
        <v>0</v>
      </c>
      <c r="G709" s="123" t="str">
        <f t="shared" ref="G709:G772" si="23">IF(E709&gt;0,(F709-E709)/E709,"")</f>
        <v/>
      </c>
    </row>
    <row r="710" ht="36" customHeight="1" spans="1:7">
      <c r="A710" s="294">
        <f t="shared" si="22"/>
        <v>5</v>
      </c>
      <c r="B710" s="305">
        <v>21016</v>
      </c>
      <c r="C710" s="348" t="s">
        <v>646</v>
      </c>
      <c r="D710" s="320">
        <f>SUM(D711)</f>
        <v>97</v>
      </c>
      <c r="E710" s="320">
        <f>SUM(E711)</f>
        <v>121</v>
      </c>
      <c r="F710" s="320">
        <v>99</v>
      </c>
      <c r="G710" s="123">
        <f t="shared" si="23"/>
        <v>-0.182</v>
      </c>
    </row>
    <row r="711" s="340" customFormat="1" ht="36" customHeight="1" spans="1:7">
      <c r="A711" s="294">
        <f t="shared" si="22"/>
        <v>7</v>
      </c>
      <c r="B711" s="305">
        <v>2101601</v>
      </c>
      <c r="C711" s="432" t="s">
        <v>646</v>
      </c>
      <c r="D711" s="320">
        <f>VLOOKUP(B711,'[114]21'!$A$4:$C$1292,3,FALSE)</f>
        <v>97</v>
      </c>
      <c r="E711" s="320">
        <f>IFERROR(VLOOKUP(B711,'[119]02'!$B:$F,5,FALSE),0)</f>
        <v>121</v>
      </c>
      <c r="F711" s="320">
        <v>99</v>
      </c>
      <c r="G711" s="123">
        <f t="shared" si="23"/>
        <v>-0.182</v>
      </c>
    </row>
    <row r="712" ht="36" customHeight="1" spans="1:7">
      <c r="A712" s="294">
        <f t="shared" si="22"/>
        <v>5</v>
      </c>
      <c r="B712" s="305">
        <v>21099</v>
      </c>
      <c r="C712" s="348" t="s">
        <v>647</v>
      </c>
      <c r="D712" s="320">
        <f>SUM(D713)</f>
        <v>19</v>
      </c>
      <c r="E712" s="320">
        <f>SUM(E713)</f>
        <v>584</v>
      </c>
      <c r="F712" s="320">
        <v>490</v>
      </c>
      <c r="G712" s="123">
        <f t="shared" si="23"/>
        <v>-0.161</v>
      </c>
    </row>
    <row r="713" s="340" customFormat="1" ht="36" customHeight="1" spans="1:7">
      <c r="A713" s="294">
        <f t="shared" si="22"/>
        <v>7</v>
      </c>
      <c r="B713" s="310">
        <v>2109999</v>
      </c>
      <c r="C713" s="432" t="s">
        <v>647</v>
      </c>
      <c r="D713" s="320">
        <f>VLOOKUP(B713,'[114]21'!$A$4:$C$1292,3,FALSE)</f>
        <v>19</v>
      </c>
      <c r="E713" s="320">
        <f>IFERROR(VLOOKUP(B713,'[119]02'!$B:$F,5,FALSE),0)</f>
        <v>584</v>
      </c>
      <c r="F713" s="320">
        <v>490</v>
      </c>
      <c r="G713" s="123">
        <f t="shared" si="23"/>
        <v>-0.161</v>
      </c>
    </row>
    <row r="714" ht="36" customHeight="1" spans="1:7">
      <c r="A714" s="294">
        <f t="shared" si="22"/>
        <v>3</v>
      </c>
      <c r="B714" s="308">
        <v>211</v>
      </c>
      <c r="C714" s="302" t="s">
        <v>116</v>
      </c>
      <c r="D714" s="303">
        <f>SUM(D715,D725,D729,D738,D745,D752,D758,D761,D764,D766,D768,D774,D776,D778,D793)</f>
        <v>45173</v>
      </c>
      <c r="E714" s="303">
        <f>SUM(E715,E725,E729,E738,E745,E752,E758,E761,E764,E766,E768,E774,E776,E778,E793)</f>
        <v>18606</v>
      </c>
      <c r="F714" s="303">
        <v>43063</v>
      </c>
      <c r="G714" s="119">
        <f t="shared" si="23"/>
        <v>1.314</v>
      </c>
    </row>
    <row r="715" ht="36" customHeight="1" spans="1:7">
      <c r="A715" s="294">
        <f t="shared" si="22"/>
        <v>5</v>
      </c>
      <c r="B715" s="305">
        <v>21101</v>
      </c>
      <c r="C715" s="348" t="s">
        <v>648</v>
      </c>
      <c r="D715" s="320">
        <f>SUM(D716:D724)</f>
        <v>1261</v>
      </c>
      <c r="E715" s="320">
        <f>SUM(E716:E724)</f>
        <v>1334</v>
      </c>
      <c r="F715" s="320">
        <v>1353</v>
      </c>
      <c r="G715" s="123">
        <f t="shared" si="23"/>
        <v>0.014</v>
      </c>
    </row>
    <row r="716" s="340" customFormat="1" ht="36" customHeight="1" spans="1:7">
      <c r="A716" s="294">
        <f t="shared" si="22"/>
        <v>7</v>
      </c>
      <c r="B716" s="305">
        <v>2110101</v>
      </c>
      <c r="C716" s="432" t="s">
        <v>152</v>
      </c>
      <c r="D716" s="320">
        <f>VLOOKUP(B716,'[114]21'!$A$4:$C$1292,3,FALSE)</f>
        <v>66</v>
      </c>
      <c r="E716" s="320">
        <f>IFERROR(VLOOKUP(B716,'[119]02'!$B:$F,5,FALSE),0)</f>
        <v>71</v>
      </c>
      <c r="F716" s="320">
        <v>145</v>
      </c>
      <c r="G716" s="123">
        <f t="shared" si="23"/>
        <v>1.042</v>
      </c>
    </row>
    <row r="717" s="340" customFormat="1" ht="36" customHeight="1" spans="1:7">
      <c r="A717" s="294">
        <f t="shared" si="22"/>
        <v>7</v>
      </c>
      <c r="B717" s="305">
        <v>2110102</v>
      </c>
      <c r="C717" s="432" t="s">
        <v>153</v>
      </c>
      <c r="D717" s="320">
        <f>VLOOKUP(B717,'[114]21'!$A$4:$C$1292,3,FALSE)</f>
        <v>69</v>
      </c>
      <c r="E717" s="320">
        <f>IFERROR(VLOOKUP(B717,'[119]02'!$B:$F,5,FALSE),0)</f>
        <v>69</v>
      </c>
      <c r="F717" s="320">
        <v>0</v>
      </c>
      <c r="G717" s="123">
        <f t="shared" si="23"/>
        <v>-1</v>
      </c>
    </row>
    <row r="718" s="340" customFormat="1" ht="36" customHeight="1" spans="1:7">
      <c r="A718" s="294">
        <f t="shared" si="22"/>
        <v>7</v>
      </c>
      <c r="B718" s="305">
        <v>2110103</v>
      </c>
      <c r="C718" s="432" t="s">
        <v>154</v>
      </c>
      <c r="D718" s="320">
        <f>VLOOKUP(B718,'[114]21'!$A$4:$C$1292,3,FALSE)</f>
        <v>0</v>
      </c>
      <c r="E718" s="320">
        <f>IFERROR(VLOOKUP(B718,'[119]02'!$B:$F,5,FALSE),0)</f>
        <v>0</v>
      </c>
      <c r="F718" s="320">
        <v>0</v>
      </c>
      <c r="G718" s="123" t="str">
        <f t="shared" si="23"/>
        <v/>
      </c>
    </row>
    <row r="719" s="340" customFormat="1" ht="36" customHeight="1" spans="1:7">
      <c r="A719" s="294">
        <f t="shared" si="22"/>
        <v>7</v>
      </c>
      <c r="B719" s="305">
        <v>2110104</v>
      </c>
      <c r="C719" s="432" t="s">
        <v>649</v>
      </c>
      <c r="D719" s="320">
        <f>VLOOKUP(B719,'[114]21'!$A$4:$C$1292,3,FALSE)</f>
        <v>0</v>
      </c>
      <c r="E719" s="320">
        <f>IFERROR(VLOOKUP(B719,'[119]02'!$B:$F,5,FALSE),0)</f>
        <v>0</v>
      </c>
      <c r="F719" s="320">
        <v>0</v>
      </c>
      <c r="G719" s="123" t="str">
        <f t="shared" si="23"/>
        <v/>
      </c>
    </row>
    <row r="720" s="340" customFormat="1" ht="36" customHeight="1" spans="1:7">
      <c r="A720" s="294">
        <f t="shared" si="22"/>
        <v>7</v>
      </c>
      <c r="B720" s="305">
        <v>2110105</v>
      </c>
      <c r="C720" s="432" t="s">
        <v>650</v>
      </c>
      <c r="D720" s="320">
        <f>VLOOKUP(B720,'[114]21'!$A$4:$C$1292,3,FALSE)</f>
        <v>0</v>
      </c>
      <c r="E720" s="320">
        <f>IFERROR(VLOOKUP(B720,'[119]02'!$B:$F,5,FALSE),0)</f>
        <v>0</v>
      </c>
      <c r="F720" s="320">
        <v>0</v>
      </c>
      <c r="G720" s="123" t="str">
        <f t="shared" si="23"/>
        <v/>
      </c>
    </row>
    <row r="721" s="340" customFormat="1" ht="36" customHeight="1" spans="1:7">
      <c r="A721" s="294">
        <f t="shared" si="22"/>
        <v>7</v>
      </c>
      <c r="B721" s="305">
        <v>2110106</v>
      </c>
      <c r="C721" s="432" t="s">
        <v>651</v>
      </c>
      <c r="D721" s="320">
        <f>VLOOKUP(B721,'[114]21'!$A$4:$C$1292,3,FALSE)</f>
        <v>0</v>
      </c>
      <c r="E721" s="320">
        <f>IFERROR(VLOOKUP(B721,'[119]02'!$B:$F,5,FALSE),0)</f>
        <v>0</v>
      </c>
      <c r="F721" s="320">
        <v>0</v>
      </c>
      <c r="G721" s="123" t="str">
        <f t="shared" si="23"/>
        <v/>
      </c>
    </row>
    <row r="722" s="340" customFormat="1" ht="36" customHeight="1" spans="1:7">
      <c r="A722" s="294">
        <f t="shared" si="22"/>
        <v>7</v>
      </c>
      <c r="B722" s="305">
        <v>2110107</v>
      </c>
      <c r="C722" s="432" t="s">
        <v>652</v>
      </c>
      <c r="D722" s="320">
        <f>VLOOKUP(B722,'[114]21'!$A$4:$C$1292,3,FALSE)</f>
        <v>0</v>
      </c>
      <c r="E722" s="320">
        <f>IFERROR(VLOOKUP(B722,'[119]02'!$B:$F,5,FALSE),0)</f>
        <v>0</v>
      </c>
      <c r="F722" s="320">
        <v>0</v>
      </c>
      <c r="G722" s="123" t="str">
        <f t="shared" si="23"/>
        <v/>
      </c>
    </row>
    <row r="723" s="340" customFormat="1" ht="36" customHeight="1" spans="1:7">
      <c r="A723" s="294">
        <f t="shared" si="22"/>
        <v>7</v>
      </c>
      <c r="B723" s="305">
        <v>2110108</v>
      </c>
      <c r="C723" s="432" t="s">
        <v>653</v>
      </c>
      <c r="D723" s="320">
        <f>VLOOKUP(B723,'[114]21'!$A$4:$C$1292,3,FALSE)</f>
        <v>0</v>
      </c>
      <c r="E723" s="320">
        <f>IFERROR(VLOOKUP(B723,'[119]02'!$B:$F,5,FALSE),0)</f>
        <v>0</v>
      </c>
      <c r="F723" s="320">
        <v>0</v>
      </c>
      <c r="G723" s="123" t="str">
        <f t="shared" si="23"/>
        <v/>
      </c>
    </row>
    <row r="724" s="340" customFormat="1" ht="36" customHeight="1" spans="1:7">
      <c r="A724" s="294">
        <f t="shared" si="22"/>
        <v>7</v>
      </c>
      <c r="B724" s="305">
        <v>2110199</v>
      </c>
      <c r="C724" s="432" t="s">
        <v>654</v>
      </c>
      <c r="D724" s="320">
        <f>VLOOKUP(B724,'[114]21'!$A$4:$C$1292,3,FALSE)</f>
        <v>1126</v>
      </c>
      <c r="E724" s="320">
        <f>IFERROR(VLOOKUP(B724,'[119]02'!$B:$F,5,FALSE),0)</f>
        <v>1194</v>
      </c>
      <c r="F724" s="320">
        <v>1208</v>
      </c>
      <c r="G724" s="123">
        <f t="shared" si="23"/>
        <v>0.012</v>
      </c>
    </row>
    <row r="725" ht="36" customHeight="1" spans="1:7">
      <c r="A725" s="294">
        <f t="shared" si="22"/>
        <v>5</v>
      </c>
      <c r="B725" s="305">
        <v>21102</v>
      </c>
      <c r="C725" s="348" t="s">
        <v>655</v>
      </c>
      <c r="D725" s="320">
        <f>SUM(D726:D728)</f>
        <v>45</v>
      </c>
      <c r="E725" s="320">
        <f>SUM(E726:E728)</f>
        <v>35</v>
      </c>
      <c r="F725" s="320">
        <v>0</v>
      </c>
      <c r="G725" s="123">
        <f t="shared" si="23"/>
        <v>-1</v>
      </c>
    </row>
    <row r="726" s="340" customFormat="1" ht="36" customHeight="1" spans="1:7">
      <c r="A726" s="294">
        <f t="shared" si="22"/>
        <v>7</v>
      </c>
      <c r="B726" s="305">
        <v>2110203</v>
      </c>
      <c r="C726" s="432" t="s">
        <v>656</v>
      </c>
      <c r="D726" s="320">
        <f>VLOOKUP(B726,'[114]21'!$A$4:$C$1292,3,FALSE)</f>
        <v>0</v>
      </c>
      <c r="E726" s="320">
        <f>IFERROR(VLOOKUP(B726,'[119]02'!$B:$F,5,FALSE),0)</f>
        <v>0</v>
      </c>
      <c r="F726" s="320">
        <v>0</v>
      </c>
      <c r="G726" s="123" t="str">
        <f t="shared" si="23"/>
        <v/>
      </c>
    </row>
    <row r="727" s="340" customFormat="1" ht="36" customHeight="1" spans="1:7">
      <c r="A727" s="294">
        <f t="shared" si="22"/>
        <v>7</v>
      </c>
      <c r="B727" s="305">
        <v>2110204</v>
      </c>
      <c r="C727" s="432" t="s">
        <v>657</v>
      </c>
      <c r="D727" s="320">
        <f>VLOOKUP(B727,'[114]21'!$A$4:$C$1292,3,FALSE)</f>
        <v>0</v>
      </c>
      <c r="E727" s="320">
        <f>IFERROR(VLOOKUP(B727,'[119]02'!$B:$F,5,FALSE),0)</f>
        <v>0</v>
      </c>
      <c r="F727" s="320">
        <v>0</v>
      </c>
      <c r="G727" s="123" t="str">
        <f t="shared" si="23"/>
        <v/>
      </c>
    </row>
    <row r="728" s="340" customFormat="1" ht="36" customHeight="1" spans="1:7">
      <c r="A728" s="294">
        <f t="shared" si="22"/>
        <v>7</v>
      </c>
      <c r="B728" s="305">
        <v>2110299</v>
      </c>
      <c r="C728" s="432" t="s">
        <v>658</v>
      </c>
      <c r="D728" s="320">
        <f>VLOOKUP(B728,'[114]21'!$A$4:$C$1292,3,FALSE)</f>
        <v>45</v>
      </c>
      <c r="E728" s="320">
        <f>IFERROR(VLOOKUP(B728,'[119]02'!$B:$F,5,FALSE),0)</f>
        <v>35</v>
      </c>
      <c r="F728" s="320">
        <v>0</v>
      </c>
      <c r="G728" s="123">
        <f t="shared" si="23"/>
        <v>-1</v>
      </c>
    </row>
    <row r="729" ht="36" customHeight="1" spans="1:7">
      <c r="A729" s="294">
        <f t="shared" si="22"/>
        <v>5</v>
      </c>
      <c r="B729" s="305">
        <v>21103</v>
      </c>
      <c r="C729" s="348" t="s">
        <v>659</v>
      </c>
      <c r="D729" s="320">
        <f>SUM(D730:D737)</f>
        <v>41349</v>
      </c>
      <c r="E729" s="320">
        <f>SUM(E730:E737)</f>
        <v>8296</v>
      </c>
      <c r="F729" s="320">
        <v>40311</v>
      </c>
      <c r="G729" s="123">
        <f t="shared" si="23"/>
        <v>3.859</v>
      </c>
    </row>
    <row r="730" s="340" customFormat="1" ht="36" customHeight="1" spans="1:7">
      <c r="A730" s="294">
        <f t="shared" si="22"/>
        <v>7</v>
      </c>
      <c r="B730" s="305">
        <v>2110301</v>
      </c>
      <c r="C730" s="432" t="s">
        <v>660</v>
      </c>
      <c r="D730" s="320">
        <f>VLOOKUP(B730,'[114]21'!$A$4:$C$1292,3,FALSE)</f>
        <v>0</v>
      </c>
      <c r="E730" s="320">
        <f>IFERROR(VLOOKUP(B730,'[119]02'!$B:$F,5,FALSE),0)</f>
        <v>0</v>
      </c>
      <c r="F730" s="320">
        <v>0</v>
      </c>
      <c r="G730" s="123" t="str">
        <f t="shared" si="23"/>
        <v/>
      </c>
    </row>
    <row r="731" s="340" customFormat="1" ht="36" customHeight="1" spans="1:7">
      <c r="A731" s="294">
        <f t="shared" si="22"/>
        <v>7</v>
      </c>
      <c r="B731" s="305">
        <v>2110302</v>
      </c>
      <c r="C731" s="432" t="s">
        <v>661</v>
      </c>
      <c r="D731" s="320">
        <f>VLOOKUP(B731,'[114]21'!$A$4:$C$1292,3,FALSE)</f>
        <v>41349</v>
      </c>
      <c r="E731" s="320">
        <f>IFERROR(VLOOKUP(B731,'[119]02'!$B:$F,5,FALSE),0)</f>
        <v>7849</v>
      </c>
      <c r="F731" s="320">
        <v>40311</v>
      </c>
      <c r="G731" s="123">
        <f t="shared" si="23"/>
        <v>4.136</v>
      </c>
    </row>
    <row r="732" s="340" customFormat="1" ht="36" customHeight="1" spans="1:7">
      <c r="A732" s="294">
        <f t="shared" si="22"/>
        <v>7</v>
      </c>
      <c r="B732" s="305">
        <v>2110303</v>
      </c>
      <c r="C732" s="432" t="s">
        <v>662</v>
      </c>
      <c r="D732" s="320">
        <f>VLOOKUP(B732,'[114]21'!$A$4:$C$1292,3,FALSE)</f>
        <v>0</v>
      </c>
      <c r="E732" s="320">
        <f>IFERROR(VLOOKUP(B732,'[119]02'!$B:$F,5,FALSE),0)</f>
        <v>0</v>
      </c>
      <c r="F732" s="320">
        <v>0</v>
      </c>
      <c r="G732" s="123" t="str">
        <f t="shared" si="23"/>
        <v/>
      </c>
    </row>
    <row r="733" s="340" customFormat="1" ht="36" customHeight="1" spans="1:7">
      <c r="A733" s="294">
        <f t="shared" si="22"/>
        <v>7</v>
      </c>
      <c r="B733" s="305">
        <v>2110304</v>
      </c>
      <c r="C733" s="432" t="s">
        <v>663</v>
      </c>
      <c r="D733" s="320">
        <f>VLOOKUP(B733,'[114]21'!$A$4:$C$1292,3,FALSE)</f>
        <v>0</v>
      </c>
      <c r="E733" s="320">
        <f>IFERROR(VLOOKUP(B733,'[119]02'!$B:$F,5,FALSE),0)</f>
        <v>447</v>
      </c>
      <c r="F733" s="320">
        <v>0</v>
      </c>
      <c r="G733" s="123">
        <f t="shared" si="23"/>
        <v>-1</v>
      </c>
    </row>
    <row r="734" s="340" customFormat="1" ht="36" customHeight="1" spans="1:7">
      <c r="A734" s="294">
        <f t="shared" si="22"/>
        <v>7</v>
      </c>
      <c r="B734" s="305">
        <v>2110305</v>
      </c>
      <c r="C734" s="432" t="s">
        <v>664</v>
      </c>
      <c r="D734" s="320">
        <f>VLOOKUP(B734,'[114]21'!$A$4:$C$1292,3,FALSE)</f>
        <v>0</v>
      </c>
      <c r="E734" s="320">
        <f>IFERROR(VLOOKUP(B734,'[119]02'!$B:$F,5,FALSE),0)</f>
        <v>0</v>
      </c>
      <c r="F734" s="320">
        <v>0</v>
      </c>
      <c r="G734" s="123" t="str">
        <f t="shared" si="23"/>
        <v/>
      </c>
    </row>
    <row r="735" s="340" customFormat="1" ht="36" customHeight="1" spans="1:7">
      <c r="A735" s="294">
        <f t="shared" si="22"/>
        <v>7</v>
      </c>
      <c r="B735" s="305">
        <v>2110306</v>
      </c>
      <c r="C735" s="432" t="s">
        <v>665</v>
      </c>
      <c r="D735" s="320">
        <f>VLOOKUP(B735,'[114]21'!$A$4:$C$1292,3,FALSE)</f>
        <v>0</v>
      </c>
      <c r="E735" s="320">
        <f>IFERROR(VLOOKUP(B735,'[119]02'!$B:$F,5,FALSE),0)</f>
        <v>0</v>
      </c>
      <c r="F735" s="320">
        <v>0</v>
      </c>
      <c r="G735" s="123" t="str">
        <f t="shared" si="23"/>
        <v/>
      </c>
    </row>
    <row r="736" s="340" customFormat="1" ht="36" customHeight="1" spans="1:7">
      <c r="A736" s="294">
        <f t="shared" si="22"/>
        <v>7</v>
      </c>
      <c r="B736" s="318">
        <v>2110307</v>
      </c>
      <c r="C736" s="432" t="s">
        <v>666</v>
      </c>
      <c r="D736" s="320">
        <f>VLOOKUP(B736,'[114]21'!$A$4:$C$1292,3,FALSE)</f>
        <v>0</v>
      </c>
      <c r="E736" s="320">
        <f>IFERROR(VLOOKUP(B736,'[119]02'!$B:$F,5,FALSE),0)</f>
        <v>0</v>
      </c>
      <c r="F736" s="320">
        <v>0</v>
      </c>
      <c r="G736" s="123" t="str">
        <f t="shared" si="23"/>
        <v/>
      </c>
    </row>
    <row r="737" s="340" customFormat="1" ht="36" customHeight="1" spans="1:7">
      <c r="A737" s="294">
        <f t="shared" si="22"/>
        <v>7</v>
      </c>
      <c r="B737" s="305">
        <v>2110399</v>
      </c>
      <c r="C737" s="432" t="s">
        <v>667</v>
      </c>
      <c r="D737" s="320">
        <f>VLOOKUP(B737,'[114]21'!$A$4:$C$1292,3,FALSE)</f>
        <v>0</v>
      </c>
      <c r="E737" s="320">
        <f>IFERROR(VLOOKUP(B737,'[119]02'!$B:$F,5,FALSE),0)</f>
        <v>0</v>
      </c>
      <c r="F737" s="320">
        <v>0</v>
      </c>
      <c r="G737" s="123" t="str">
        <f t="shared" si="23"/>
        <v/>
      </c>
    </row>
    <row r="738" ht="36" customHeight="1" spans="1:7">
      <c r="A738" s="294">
        <f t="shared" si="22"/>
        <v>5</v>
      </c>
      <c r="B738" s="305">
        <v>21104</v>
      </c>
      <c r="C738" s="348" t="s">
        <v>668</v>
      </c>
      <c r="D738" s="320">
        <f>SUM(D739:D744)</f>
        <v>755</v>
      </c>
      <c r="E738" s="320">
        <f>SUM(E739:E744)</f>
        <v>882</v>
      </c>
      <c r="F738" s="320">
        <v>369</v>
      </c>
      <c r="G738" s="123">
        <f t="shared" si="23"/>
        <v>-0.582</v>
      </c>
    </row>
    <row r="739" s="340" customFormat="1" ht="36" customHeight="1" spans="1:7">
      <c r="A739" s="294">
        <f t="shared" si="22"/>
        <v>7</v>
      </c>
      <c r="B739" s="305">
        <v>2110401</v>
      </c>
      <c r="C739" s="432" t="s">
        <v>669</v>
      </c>
      <c r="D739" s="320">
        <f>VLOOKUP(B739,'[114]21'!$A$4:$C$1292,3,FALSE)</f>
        <v>520</v>
      </c>
      <c r="E739" s="320">
        <f>IFERROR(VLOOKUP(B739,'[119]02'!$B:$F,5,FALSE),0)</f>
        <v>464</v>
      </c>
      <c r="F739" s="320">
        <v>0</v>
      </c>
      <c r="G739" s="123">
        <f t="shared" si="23"/>
        <v>-1</v>
      </c>
    </row>
    <row r="740" s="340" customFormat="1" ht="36" customHeight="1" spans="1:7">
      <c r="A740" s="294">
        <f t="shared" si="22"/>
        <v>7</v>
      </c>
      <c r="B740" s="305">
        <v>2110402</v>
      </c>
      <c r="C740" s="432" t="s">
        <v>670</v>
      </c>
      <c r="D740" s="320">
        <f>VLOOKUP(B740,'[114]21'!$A$4:$C$1292,3,FALSE)</f>
        <v>0</v>
      </c>
      <c r="E740" s="320">
        <f>IFERROR(VLOOKUP(B740,'[119]02'!$B:$F,5,FALSE),0)</f>
        <v>0</v>
      </c>
      <c r="F740" s="320">
        <v>0</v>
      </c>
      <c r="G740" s="123" t="str">
        <f t="shared" si="23"/>
        <v/>
      </c>
    </row>
    <row r="741" s="340" customFormat="1" ht="36" customHeight="1" spans="1:7">
      <c r="A741" s="294">
        <f t="shared" si="22"/>
        <v>7</v>
      </c>
      <c r="B741" s="305">
        <v>2110404</v>
      </c>
      <c r="C741" s="432" t="s">
        <v>671</v>
      </c>
      <c r="D741" s="320">
        <f>VLOOKUP(B741,'[114]21'!$A$4:$C$1292,3,FALSE)</f>
        <v>0</v>
      </c>
      <c r="E741" s="320">
        <f>IFERROR(VLOOKUP(B741,'[119]02'!$B:$F,5,FALSE),0)</f>
        <v>0</v>
      </c>
      <c r="F741" s="320">
        <v>0</v>
      </c>
      <c r="G741" s="123" t="str">
        <f t="shared" si="23"/>
        <v/>
      </c>
    </row>
    <row r="742" s="340" customFormat="1" ht="36" customHeight="1" spans="1:7">
      <c r="A742" s="294">
        <f t="shared" si="22"/>
        <v>7</v>
      </c>
      <c r="B742" s="305">
        <v>2110405</v>
      </c>
      <c r="C742" s="438" t="s">
        <v>672</v>
      </c>
      <c r="D742" s="320">
        <f>VLOOKUP(B742,'[114]21'!$A$4:$C$1292,3,FALSE)</f>
        <v>0</v>
      </c>
      <c r="E742" s="320">
        <f>IFERROR(VLOOKUP(B742,'[119]02'!$B:$F,5,FALSE),0)</f>
        <v>0</v>
      </c>
      <c r="F742" s="320">
        <v>0</v>
      </c>
      <c r="G742" s="123" t="str">
        <f t="shared" si="23"/>
        <v/>
      </c>
    </row>
    <row r="743" s="340" customFormat="1" ht="36" customHeight="1" spans="1:7">
      <c r="A743" s="294">
        <f t="shared" si="22"/>
        <v>7</v>
      </c>
      <c r="B743" s="305">
        <v>2110406</v>
      </c>
      <c r="C743" s="438" t="s">
        <v>673</v>
      </c>
      <c r="D743" s="320">
        <f>VLOOKUP(B743,'[114]21'!$A$4:$C$1292,3,FALSE)</f>
        <v>0</v>
      </c>
      <c r="E743" s="320">
        <f>IFERROR(VLOOKUP(B743,'[119]02'!$B:$F,5,FALSE),0)</f>
        <v>0</v>
      </c>
      <c r="F743" s="320">
        <v>0</v>
      </c>
      <c r="G743" s="123" t="str">
        <f t="shared" si="23"/>
        <v/>
      </c>
    </row>
    <row r="744" s="340" customFormat="1" ht="36" customHeight="1" spans="1:7">
      <c r="A744" s="294">
        <f t="shared" si="22"/>
        <v>7</v>
      </c>
      <c r="B744" s="305">
        <v>2110499</v>
      </c>
      <c r="C744" s="432" t="s">
        <v>674</v>
      </c>
      <c r="D744" s="320">
        <f>VLOOKUP(B744,'[114]21'!$A$4:$C$1292,3,FALSE)</f>
        <v>235</v>
      </c>
      <c r="E744" s="320">
        <f>IFERROR(VLOOKUP(B744,'[119]02'!$B:$F,5,FALSE),0)</f>
        <v>418</v>
      </c>
      <c r="F744" s="320">
        <v>369</v>
      </c>
      <c r="G744" s="123">
        <f t="shared" si="23"/>
        <v>-0.117</v>
      </c>
    </row>
    <row r="745" ht="36" customHeight="1" spans="1:7">
      <c r="A745" s="294">
        <f t="shared" si="22"/>
        <v>5</v>
      </c>
      <c r="B745" s="305">
        <v>21105</v>
      </c>
      <c r="C745" s="348" t="s">
        <v>675</v>
      </c>
      <c r="D745" s="320">
        <f>SUM(D746:D751)</f>
        <v>1277</v>
      </c>
      <c r="E745" s="320">
        <f>SUM(E746:E751)</f>
        <v>1239</v>
      </c>
      <c r="F745" s="320">
        <v>1030</v>
      </c>
      <c r="G745" s="123">
        <f t="shared" si="23"/>
        <v>-0.169</v>
      </c>
    </row>
    <row r="746" s="340" customFormat="1" ht="36" customHeight="1" spans="1:7">
      <c r="A746" s="294">
        <f t="shared" si="22"/>
        <v>7</v>
      </c>
      <c r="B746" s="305">
        <v>2110501</v>
      </c>
      <c r="C746" s="432" t="s">
        <v>676</v>
      </c>
      <c r="D746" s="320">
        <f>VLOOKUP(B746,'[114]21'!$A$4:$C$1292,3,FALSE)</f>
        <v>1277</v>
      </c>
      <c r="E746" s="320">
        <f>IFERROR(VLOOKUP(B746,'[119]02'!$B:$F,5,FALSE),0)</f>
        <v>1239</v>
      </c>
      <c r="F746" s="320">
        <v>1030</v>
      </c>
      <c r="G746" s="123">
        <f t="shared" si="23"/>
        <v>-0.169</v>
      </c>
    </row>
    <row r="747" s="340" customFormat="1" ht="36" customHeight="1" spans="1:7">
      <c r="A747" s="294">
        <f t="shared" si="22"/>
        <v>7</v>
      </c>
      <c r="B747" s="305">
        <v>2110502</v>
      </c>
      <c r="C747" s="432" t="s">
        <v>677</v>
      </c>
      <c r="D747" s="320">
        <f>VLOOKUP(B747,'[114]21'!$A$4:$C$1292,3,FALSE)</f>
        <v>0</v>
      </c>
      <c r="E747" s="320">
        <f>IFERROR(VLOOKUP(B747,'[119]02'!$B:$F,5,FALSE),0)</f>
        <v>0</v>
      </c>
      <c r="F747" s="320">
        <v>0</v>
      </c>
      <c r="G747" s="123" t="str">
        <f t="shared" si="23"/>
        <v/>
      </c>
    </row>
    <row r="748" s="340" customFormat="1" ht="36" customHeight="1" spans="1:7">
      <c r="A748" s="294">
        <f t="shared" si="22"/>
        <v>7</v>
      </c>
      <c r="B748" s="305">
        <v>2110503</v>
      </c>
      <c r="C748" s="432" t="s">
        <v>678</v>
      </c>
      <c r="D748" s="320">
        <f>VLOOKUP(B748,'[114]21'!$A$4:$C$1292,3,FALSE)</f>
        <v>0</v>
      </c>
      <c r="E748" s="320">
        <f>IFERROR(VLOOKUP(B748,'[119]02'!$B:$F,5,FALSE),0)</f>
        <v>0</v>
      </c>
      <c r="F748" s="320">
        <v>0</v>
      </c>
      <c r="G748" s="123" t="str">
        <f t="shared" si="23"/>
        <v/>
      </c>
    </row>
    <row r="749" s="340" customFormat="1" ht="36" customHeight="1" spans="1:7">
      <c r="A749" s="294">
        <f t="shared" si="22"/>
        <v>7</v>
      </c>
      <c r="B749" s="305">
        <v>2110506</v>
      </c>
      <c r="C749" s="432" t="s">
        <v>679</v>
      </c>
      <c r="D749" s="320">
        <f>VLOOKUP(B749,'[114]21'!$A$4:$C$1292,3,FALSE)</f>
        <v>0</v>
      </c>
      <c r="E749" s="320">
        <f>IFERROR(VLOOKUP(B749,'[119]02'!$B:$F,5,FALSE),0)</f>
        <v>0</v>
      </c>
      <c r="F749" s="320">
        <v>0</v>
      </c>
      <c r="G749" s="123" t="str">
        <f t="shared" si="23"/>
        <v/>
      </c>
    </row>
    <row r="750" s="340" customFormat="1" ht="36" customHeight="1" spans="1:7">
      <c r="A750" s="294">
        <f t="shared" si="22"/>
        <v>7</v>
      </c>
      <c r="B750" s="305">
        <v>2110507</v>
      </c>
      <c r="C750" s="432" t="s">
        <v>680</v>
      </c>
      <c r="D750" s="320">
        <f>VLOOKUP(B750,'[114]21'!$A$4:$C$1292,3,FALSE)</f>
        <v>0</v>
      </c>
      <c r="E750" s="320">
        <f>IFERROR(VLOOKUP(B750,'[119]02'!$B:$F,5,FALSE),0)</f>
        <v>0</v>
      </c>
      <c r="F750" s="320">
        <v>0</v>
      </c>
      <c r="G750" s="123" t="str">
        <f t="shared" si="23"/>
        <v/>
      </c>
    </row>
    <row r="751" s="340" customFormat="1" ht="36" customHeight="1" spans="1:7">
      <c r="A751" s="294">
        <f t="shared" si="22"/>
        <v>7</v>
      </c>
      <c r="B751" s="305">
        <v>2110599</v>
      </c>
      <c r="C751" s="432" t="s">
        <v>681</v>
      </c>
      <c r="D751" s="320">
        <f>VLOOKUP(B751,'[114]21'!$A$4:$C$1292,3,FALSE)</f>
        <v>0</v>
      </c>
      <c r="E751" s="320">
        <f>IFERROR(VLOOKUP(B751,'[119]02'!$B:$F,5,FALSE),0)</f>
        <v>0</v>
      </c>
      <c r="F751" s="320">
        <v>0</v>
      </c>
      <c r="G751" s="123" t="str">
        <f t="shared" si="23"/>
        <v/>
      </c>
    </row>
    <row r="752" ht="36" customHeight="1" spans="1:7">
      <c r="A752" s="294">
        <f t="shared" si="22"/>
        <v>5</v>
      </c>
      <c r="B752" s="305">
        <v>21106</v>
      </c>
      <c r="C752" s="348" t="s">
        <v>682</v>
      </c>
      <c r="D752" s="320">
        <f>SUM(D753:D757)</f>
        <v>486</v>
      </c>
      <c r="E752" s="320">
        <f>SUM(E753:E757)</f>
        <v>646</v>
      </c>
      <c r="F752" s="320">
        <v>0</v>
      </c>
      <c r="G752" s="123">
        <f t="shared" si="23"/>
        <v>-1</v>
      </c>
    </row>
    <row r="753" s="340" customFormat="1" ht="36" customHeight="1" spans="1:7">
      <c r="A753" s="294">
        <f t="shared" si="22"/>
        <v>7</v>
      </c>
      <c r="B753" s="305">
        <v>2110602</v>
      </c>
      <c r="C753" s="432" t="s">
        <v>683</v>
      </c>
      <c r="D753" s="320">
        <f>VLOOKUP(B753,'[114]21'!$A$4:$C$1292,3,FALSE)</f>
        <v>486</v>
      </c>
      <c r="E753" s="320">
        <f>IFERROR(VLOOKUP(B753,'[119]02'!$B:$F,5,FALSE),0)</f>
        <v>346</v>
      </c>
      <c r="F753" s="320">
        <v>0</v>
      </c>
      <c r="G753" s="123">
        <f t="shared" si="23"/>
        <v>-1</v>
      </c>
    </row>
    <row r="754" s="340" customFormat="1" ht="36" customHeight="1" spans="1:7">
      <c r="A754" s="294">
        <f t="shared" si="22"/>
        <v>7</v>
      </c>
      <c r="B754" s="305">
        <v>2110603</v>
      </c>
      <c r="C754" s="432" t="s">
        <v>684</v>
      </c>
      <c r="D754" s="320">
        <f>VLOOKUP(B754,'[114]21'!$A$4:$C$1292,3,FALSE)</f>
        <v>0</v>
      </c>
      <c r="E754" s="320">
        <f>IFERROR(VLOOKUP(B754,'[119]02'!$B:$F,5,FALSE),0)</f>
        <v>0</v>
      </c>
      <c r="F754" s="320">
        <v>0</v>
      </c>
      <c r="G754" s="123" t="str">
        <f t="shared" si="23"/>
        <v/>
      </c>
    </row>
    <row r="755" s="340" customFormat="1" ht="36" customHeight="1" spans="1:7">
      <c r="A755" s="294">
        <f t="shared" si="22"/>
        <v>7</v>
      </c>
      <c r="B755" s="305">
        <v>2110604</v>
      </c>
      <c r="C755" s="432" t="s">
        <v>685</v>
      </c>
      <c r="D755" s="320">
        <f>VLOOKUP(B755,'[114]21'!$A$4:$C$1292,3,FALSE)</f>
        <v>0</v>
      </c>
      <c r="E755" s="320">
        <f>IFERROR(VLOOKUP(B755,'[119]02'!$B:$F,5,FALSE),0)</f>
        <v>0</v>
      </c>
      <c r="F755" s="320">
        <v>0</v>
      </c>
      <c r="G755" s="123" t="str">
        <f t="shared" si="23"/>
        <v/>
      </c>
    </row>
    <row r="756" s="340" customFormat="1" ht="36" customHeight="1" spans="1:7">
      <c r="A756" s="294">
        <f t="shared" si="22"/>
        <v>7</v>
      </c>
      <c r="B756" s="305">
        <v>2110605</v>
      </c>
      <c r="C756" s="432" t="s">
        <v>686</v>
      </c>
      <c r="D756" s="320">
        <f>VLOOKUP(B756,'[114]21'!$A$4:$C$1292,3,FALSE)</f>
        <v>0</v>
      </c>
      <c r="E756" s="320">
        <f>IFERROR(VLOOKUP(B756,'[119]02'!$B:$F,5,FALSE),0)</f>
        <v>0</v>
      </c>
      <c r="F756" s="320">
        <v>0</v>
      </c>
      <c r="G756" s="123" t="str">
        <f t="shared" si="23"/>
        <v/>
      </c>
    </row>
    <row r="757" s="340" customFormat="1" ht="36" customHeight="1" spans="1:7">
      <c r="A757" s="294">
        <f t="shared" si="22"/>
        <v>7</v>
      </c>
      <c r="B757" s="305">
        <v>2110699</v>
      </c>
      <c r="C757" s="432" t="s">
        <v>687</v>
      </c>
      <c r="D757" s="320">
        <f>VLOOKUP(B757,'[114]21'!$A$4:$C$1292,3,FALSE)</f>
        <v>0</v>
      </c>
      <c r="E757" s="320">
        <f>IFERROR(VLOOKUP(B757,'[119]02'!$B:$F,5,FALSE),0)</f>
        <v>300</v>
      </c>
      <c r="F757" s="320">
        <v>0</v>
      </c>
      <c r="G757" s="123">
        <f t="shared" si="23"/>
        <v>-1</v>
      </c>
    </row>
    <row r="758" ht="36" customHeight="1" spans="1:7">
      <c r="A758" s="294">
        <f t="shared" si="22"/>
        <v>5</v>
      </c>
      <c r="B758" s="305">
        <v>21107</v>
      </c>
      <c r="C758" s="348" t="s">
        <v>688</v>
      </c>
      <c r="D758" s="320">
        <f>SUM(D759:D760)</f>
        <v>0</v>
      </c>
      <c r="E758" s="320">
        <f>SUM(E759:E760)</f>
        <v>0</v>
      </c>
      <c r="F758" s="320">
        <v>0</v>
      </c>
      <c r="G758" s="123" t="str">
        <f t="shared" si="23"/>
        <v/>
      </c>
    </row>
    <row r="759" s="340" customFormat="1" ht="36" customHeight="1" spans="1:7">
      <c r="A759" s="294">
        <f t="shared" si="22"/>
        <v>7</v>
      </c>
      <c r="B759" s="305">
        <v>2110704</v>
      </c>
      <c r="C759" s="432" t="s">
        <v>689</v>
      </c>
      <c r="D759" s="320">
        <f>VLOOKUP(B759,'[114]21'!$A$4:$C$1292,3,FALSE)</f>
        <v>0</v>
      </c>
      <c r="E759" s="320">
        <f>IFERROR(VLOOKUP(B759,'[119]02'!$B:$F,5,FALSE),0)</f>
        <v>0</v>
      </c>
      <c r="F759" s="320">
        <v>0</v>
      </c>
      <c r="G759" s="123" t="str">
        <f t="shared" si="23"/>
        <v/>
      </c>
    </row>
    <row r="760" s="340" customFormat="1" ht="36" customHeight="1" spans="1:7">
      <c r="A760" s="294">
        <f t="shared" si="22"/>
        <v>7</v>
      </c>
      <c r="B760" s="305">
        <v>2110799</v>
      </c>
      <c r="C760" s="432" t="s">
        <v>690</v>
      </c>
      <c r="D760" s="320">
        <f>VLOOKUP(B760,'[114]21'!$A$4:$C$1292,3,FALSE)</f>
        <v>0</v>
      </c>
      <c r="E760" s="320">
        <f>IFERROR(VLOOKUP(B760,'[119]02'!$B:$F,5,FALSE),0)</f>
        <v>0</v>
      </c>
      <c r="F760" s="320">
        <v>0</v>
      </c>
      <c r="G760" s="123" t="str">
        <f t="shared" si="23"/>
        <v/>
      </c>
    </row>
    <row r="761" ht="36" customHeight="1" spans="1:7">
      <c r="A761" s="294">
        <f t="shared" si="22"/>
        <v>5</v>
      </c>
      <c r="B761" s="305">
        <v>21108</v>
      </c>
      <c r="C761" s="348" t="s">
        <v>691</v>
      </c>
      <c r="D761" s="320">
        <f>SUM(D762:D763)</f>
        <v>0</v>
      </c>
      <c r="E761" s="320">
        <f>SUM(E762:E763)</f>
        <v>0</v>
      </c>
      <c r="F761" s="320">
        <v>0</v>
      </c>
      <c r="G761" s="123" t="str">
        <f t="shared" si="23"/>
        <v/>
      </c>
    </row>
    <row r="762" s="340" customFormat="1" ht="36" customHeight="1" spans="1:7">
      <c r="A762" s="294">
        <f t="shared" si="22"/>
        <v>7</v>
      </c>
      <c r="B762" s="305">
        <v>2110804</v>
      </c>
      <c r="C762" s="432" t="s">
        <v>692</v>
      </c>
      <c r="D762" s="320">
        <f>VLOOKUP(B762,'[114]21'!$A$4:$C$1292,3,FALSE)</f>
        <v>0</v>
      </c>
      <c r="E762" s="320">
        <f>IFERROR(VLOOKUP(B762,'[119]02'!$B:$F,5,FALSE),0)</f>
        <v>0</v>
      </c>
      <c r="F762" s="320">
        <v>0</v>
      </c>
      <c r="G762" s="123" t="str">
        <f t="shared" si="23"/>
        <v/>
      </c>
    </row>
    <row r="763" s="340" customFormat="1" ht="36" customHeight="1" spans="1:7">
      <c r="A763" s="294">
        <f t="shared" si="22"/>
        <v>7</v>
      </c>
      <c r="B763" s="305">
        <v>2110899</v>
      </c>
      <c r="C763" s="432" t="s">
        <v>693</v>
      </c>
      <c r="D763" s="320">
        <f>VLOOKUP(B763,'[114]21'!$A$4:$C$1292,3,FALSE)</f>
        <v>0</v>
      </c>
      <c r="E763" s="320">
        <f>IFERROR(VLOOKUP(B763,'[119]02'!$B:$F,5,FALSE),0)</f>
        <v>0</v>
      </c>
      <c r="F763" s="320">
        <v>0</v>
      </c>
      <c r="G763" s="123" t="str">
        <f t="shared" si="23"/>
        <v/>
      </c>
    </row>
    <row r="764" ht="36" customHeight="1" spans="1:7">
      <c r="A764" s="294">
        <f t="shared" si="22"/>
        <v>5</v>
      </c>
      <c r="B764" s="305">
        <v>21109</v>
      </c>
      <c r="C764" s="348" t="s">
        <v>694</v>
      </c>
      <c r="D764" s="320">
        <f>D765</f>
        <v>0</v>
      </c>
      <c r="E764" s="320">
        <f>E765</f>
        <v>0</v>
      </c>
      <c r="F764" s="320">
        <v>0</v>
      </c>
      <c r="G764" s="123" t="str">
        <f t="shared" si="23"/>
        <v/>
      </c>
    </row>
    <row r="765" s="340" customFormat="1" ht="36" customHeight="1" spans="1:7">
      <c r="A765" s="294">
        <f t="shared" si="22"/>
        <v>7</v>
      </c>
      <c r="B765" s="310">
        <v>2110901</v>
      </c>
      <c r="C765" s="442" t="s">
        <v>694</v>
      </c>
      <c r="D765" s="320">
        <f>VLOOKUP(B765,'[114]21'!$A$4:$C$1292,3,FALSE)</f>
        <v>0</v>
      </c>
      <c r="E765" s="320">
        <f>IFERROR(VLOOKUP(B765,'[119]02'!$B:$F,5,FALSE),0)</f>
        <v>0</v>
      </c>
      <c r="F765" s="320">
        <v>0</v>
      </c>
      <c r="G765" s="123" t="str">
        <f t="shared" si="23"/>
        <v/>
      </c>
    </row>
    <row r="766" ht="36" customHeight="1" spans="1:7">
      <c r="A766" s="294">
        <f t="shared" si="22"/>
        <v>5</v>
      </c>
      <c r="B766" s="305">
        <v>21110</v>
      </c>
      <c r="C766" s="348" t="s">
        <v>695</v>
      </c>
      <c r="D766" s="320">
        <f>D767</f>
        <v>0</v>
      </c>
      <c r="E766" s="320">
        <f>E767</f>
        <v>0</v>
      </c>
      <c r="F766" s="320">
        <v>0</v>
      </c>
      <c r="G766" s="123" t="str">
        <f t="shared" si="23"/>
        <v/>
      </c>
    </row>
    <row r="767" s="340" customFormat="1" ht="36" customHeight="1" spans="1:7">
      <c r="A767" s="294">
        <f t="shared" si="22"/>
        <v>7</v>
      </c>
      <c r="B767" s="310">
        <v>2111001</v>
      </c>
      <c r="C767" s="442" t="s">
        <v>695</v>
      </c>
      <c r="D767" s="320">
        <f>VLOOKUP(B767,'[114]21'!$A$4:$C$1292,3,FALSE)</f>
        <v>0</v>
      </c>
      <c r="E767" s="320">
        <f>IFERROR(VLOOKUP(B767,'[119]02'!$B:$F,5,FALSE),0)</f>
        <v>0</v>
      </c>
      <c r="F767" s="320">
        <v>0</v>
      </c>
      <c r="G767" s="123" t="str">
        <f t="shared" si="23"/>
        <v/>
      </c>
    </row>
    <row r="768" ht="36" customHeight="1" spans="1:7">
      <c r="A768" s="294">
        <f t="shared" si="22"/>
        <v>5</v>
      </c>
      <c r="B768" s="305">
        <v>21111</v>
      </c>
      <c r="C768" s="348" t="s">
        <v>696</v>
      </c>
      <c r="D768" s="320">
        <f>SUM(D769:D773)</f>
        <v>0</v>
      </c>
      <c r="E768" s="320">
        <f>SUM(E769:E773)</f>
        <v>0</v>
      </c>
      <c r="F768" s="320">
        <v>0</v>
      </c>
      <c r="G768" s="123" t="str">
        <f t="shared" si="23"/>
        <v/>
      </c>
    </row>
    <row r="769" s="340" customFormat="1" ht="36" customHeight="1" spans="1:7">
      <c r="A769" s="294">
        <f t="shared" si="22"/>
        <v>7</v>
      </c>
      <c r="B769" s="305">
        <v>2111101</v>
      </c>
      <c r="C769" s="432" t="s">
        <v>697</v>
      </c>
      <c r="D769" s="320">
        <f>VLOOKUP(B769,'[114]21'!$A$4:$C$1292,3,FALSE)</f>
        <v>0</v>
      </c>
      <c r="E769" s="320">
        <f>IFERROR(VLOOKUP(B769,'[119]02'!$B:$F,5,FALSE),0)</f>
        <v>0</v>
      </c>
      <c r="F769" s="320">
        <v>0</v>
      </c>
      <c r="G769" s="123" t="str">
        <f t="shared" si="23"/>
        <v/>
      </c>
    </row>
    <row r="770" s="340" customFormat="1" ht="36" customHeight="1" spans="1:7">
      <c r="A770" s="294">
        <f t="shared" si="22"/>
        <v>7</v>
      </c>
      <c r="B770" s="305">
        <v>2111102</v>
      </c>
      <c r="C770" s="432" t="s">
        <v>698</v>
      </c>
      <c r="D770" s="320">
        <f>VLOOKUP(B770,'[114]21'!$A$4:$C$1292,3,FALSE)</f>
        <v>0</v>
      </c>
      <c r="E770" s="320">
        <f>IFERROR(VLOOKUP(B770,'[119]02'!$B:$F,5,FALSE),0)</f>
        <v>0</v>
      </c>
      <c r="F770" s="320">
        <v>0</v>
      </c>
      <c r="G770" s="123" t="str">
        <f t="shared" si="23"/>
        <v/>
      </c>
    </row>
    <row r="771" s="340" customFormat="1" ht="36" customHeight="1" spans="1:7">
      <c r="A771" s="294">
        <f t="shared" si="22"/>
        <v>7</v>
      </c>
      <c r="B771" s="305">
        <v>2111103</v>
      </c>
      <c r="C771" s="432" t="s">
        <v>699</v>
      </c>
      <c r="D771" s="320">
        <f>VLOOKUP(B771,'[114]21'!$A$4:$C$1292,3,FALSE)</f>
        <v>0</v>
      </c>
      <c r="E771" s="320">
        <f>IFERROR(VLOOKUP(B771,'[119]02'!$B:$F,5,FALSE),0)</f>
        <v>0</v>
      </c>
      <c r="F771" s="320">
        <v>0</v>
      </c>
      <c r="G771" s="123" t="str">
        <f t="shared" si="23"/>
        <v/>
      </c>
    </row>
    <row r="772" s="340" customFormat="1" ht="36" customHeight="1" spans="1:7">
      <c r="A772" s="294">
        <f t="shared" si="22"/>
        <v>7</v>
      </c>
      <c r="B772" s="305">
        <v>2111104</v>
      </c>
      <c r="C772" s="432" t="s">
        <v>700</v>
      </c>
      <c r="D772" s="320">
        <f>VLOOKUP(B772,'[114]21'!$A$4:$C$1292,3,FALSE)</f>
        <v>0</v>
      </c>
      <c r="E772" s="320">
        <f>IFERROR(VLOOKUP(B772,'[119]02'!$B:$F,5,FALSE),0)</f>
        <v>0</v>
      </c>
      <c r="F772" s="320">
        <v>0</v>
      </c>
      <c r="G772" s="123" t="str">
        <f t="shared" si="23"/>
        <v/>
      </c>
    </row>
    <row r="773" s="340" customFormat="1" ht="36" customHeight="1" spans="1:7">
      <c r="A773" s="294">
        <f t="shared" ref="A773:A836" si="24">LEN(B773)</f>
        <v>7</v>
      </c>
      <c r="B773" s="305">
        <v>2111199</v>
      </c>
      <c r="C773" s="432" t="s">
        <v>701</v>
      </c>
      <c r="D773" s="320">
        <f>VLOOKUP(B773,'[114]21'!$A$4:$C$1292,3,FALSE)</f>
        <v>0</v>
      </c>
      <c r="E773" s="320">
        <f>IFERROR(VLOOKUP(B773,'[119]02'!$B:$F,5,FALSE),0)</f>
        <v>0</v>
      </c>
      <c r="F773" s="320">
        <v>0</v>
      </c>
      <c r="G773" s="123" t="str">
        <f t="shared" ref="G773:G836" si="25">IF(E773&gt;0,(F773-E773)/E773,"")</f>
        <v/>
      </c>
    </row>
    <row r="774" ht="36" customHeight="1" spans="1:7">
      <c r="A774" s="294">
        <f t="shared" si="24"/>
        <v>5</v>
      </c>
      <c r="B774" s="305">
        <v>21112</v>
      </c>
      <c r="C774" s="348" t="s">
        <v>702</v>
      </c>
      <c r="D774" s="320">
        <f>D775</f>
        <v>0</v>
      </c>
      <c r="E774" s="320">
        <f>E775</f>
        <v>0</v>
      </c>
      <c r="F774" s="320">
        <v>0</v>
      </c>
      <c r="G774" s="123" t="str">
        <f t="shared" si="25"/>
        <v/>
      </c>
    </row>
    <row r="775" s="340" customFormat="1" ht="36" customHeight="1" spans="1:7">
      <c r="A775" s="294">
        <f t="shared" si="24"/>
        <v>7</v>
      </c>
      <c r="B775" s="318">
        <v>2111201</v>
      </c>
      <c r="C775" s="432" t="s">
        <v>702</v>
      </c>
      <c r="D775" s="320">
        <f>VLOOKUP(B775,'[114]21'!$A$4:$C$1292,3,FALSE)</f>
        <v>0</v>
      </c>
      <c r="E775" s="320">
        <f>IFERROR(VLOOKUP(B775,'[119]02'!$B:$F,5,FALSE),0)</f>
        <v>0</v>
      </c>
      <c r="F775" s="320">
        <v>0</v>
      </c>
      <c r="G775" s="123" t="str">
        <f t="shared" si="25"/>
        <v/>
      </c>
    </row>
    <row r="776" ht="36" customHeight="1" spans="1:7">
      <c r="A776" s="294">
        <f t="shared" si="24"/>
        <v>5</v>
      </c>
      <c r="B776" s="305">
        <v>21113</v>
      </c>
      <c r="C776" s="348" t="s">
        <v>703</v>
      </c>
      <c r="D776" s="320">
        <f>D777</f>
        <v>0</v>
      </c>
      <c r="E776" s="320">
        <f>E777</f>
        <v>0</v>
      </c>
      <c r="F776" s="320">
        <v>0</v>
      </c>
      <c r="G776" s="123" t="str">
        <f t="shared" si="25"/>
        <v/>
      </c>
    </row>
    <row r="777" s="340" customFormat="1" ht="36" customHeight="1" spans="1:7">
      <c r="A777" s="294">
        <f t="shared" si="24"/>
        <v>7</v>
      </c>
      <c r="B777" s="318">
        <v>2111301</v>
      </c>
      <c r="C777" s="432" t="s">
        <v>703</v>
      </c>
      <c r="D777" s="320">
        <f>VLOOKUP(B777,'[114]21'!$A$4:$C$1292,3,FALSE)</f>
        <v>0</v>
      </c>
      <c r="E777" s="320">
        <f>IFERROR(VLOOKUP(B777,'[119]02'!$B:$F,5,FALSE),0)</f>
        <v>0</v>
      </c>
      <c r="F777" s="320">
        <v>0</v>
      </c>
      <c r="G777" s="123" t="str">
        <f t="shared" si="25"/>
        <v/>
      </c>
    </row>
    <row r="778" ht="36" customHeight="1" spans="1:7">
      <c r="A778" s="294">
        <f t="shared" si="24"/>
        <v>5</v>
      </c>
      <c r="B778" s="305">
        <v>21114</v>
      </c>
      <c r="C778" s="348" t="s">
        <v>704</v>
      </c>
      <c r="D778" s="320">
        <f>SUM(D779:D792)</f>
        <v>0</v>
      </c>
      <c r="E778" s="320">
        <f>SUM(E779:E792)</f>
        <v>0</v>
      </c>
      <c r="F778" s="320">
        <v>0</v>
      </c>
      <c r="G778" s="123" t="str">
        <f t="shared" si="25"/>
        <v/>
      </c>
    </row>
    <row r="779" s="340" customFormat="1" ht="36" customHeight="1" spans="1:7">
      <c r="A779" s="294">
        <f t="shared" si="24"/>
        <v>7</v>
      </c>
      <c r="B779" s="305">
        <v>2111401</v>
      </c>
      <c r="C779" s="432" t="s">
        <v>152</v>
      </c>
      <c r="D779" s="320">
        <f>VLOOKUP(B779,'[114]21'!$A$4:$C$1292,3,FALSE)</f>
        <v>0</v>
      </c>
      <c r="E779" s="320">
        <f>IFERROR(VLOOKUP(B779,'[119]02'!$B:$F,5,FALSE),0)</f>
        <v>0</v>
      </c>
      <c r="F779" s="320">
        <v>0</v>
      </c>
      <c r="G779" s="123" t="str">
        <f t="shared" si="25"/>
        <v/>
      </c>
    </row>
    <row r="780" s="340" customFormat="1" ht="36" customHeight="1" spans="1:7">
      <c r="A780" s="294">
        <f t="shared" si="24"/>
        <v>7</v>
      </c>
      <c r="B780" s="305">
        <v>2111402</v>
      </c>
      <c r="C780" s="432" t="s">
        <v>153</v>
      </c>
      <c r="D780" s="320">
        <f>VLOOKUP(B780,'[114]21'!$A$4:$C$1292,3,FALSE)</f>
        <v>0</v>
      </c>
      <c r="E780" s="320">
        <f>IFERROR(VLOOKUP(B780,'[119]02'!$B:$F,5,FALSE),0)</f>
        <v>0</v>
      </c>
      <c r="F780" s="320">
        <v>0</v>
      </c>
      <c r="G780" s="123" t="str">
        <f t="shared" si="25"/>
        <v/>
      </c>
    </row>
    <row r="781" s="340" customFormat="1" ht="36" customHeight="1" spans="1:7">
      <c r="A781" s="294">
        <f t="shared" si="24"/>
        <v>7</v>
      </c>
      <c r="B781" s="305">
        <v>2111403</v>
      </c>
      <c r="C781" s="432" t="s">
        <v>154</v>
      </c>
      <c r="D781" s="320">
        <f>VLOOKUP(B781,'[114]21'!$A$4:$C$1292,3,FALSE)</f>
        <v>0</v>
      </c>
      <c r="E781" s="320">
        <f>IFERROR(VLOOKUP(B781,'[119]02'!$B:$F,5,FALSE),0)</f>
        <v>0</v>
      </c>
      <c r="F781" s="320">
        <v>0</v>
      </c>
      <c r="G781" s="123" t="str">
        <f t="shared" si="25"/>
        <v/>
      </c>
    </row>
    <row r="782" s="340" customFormat="1" ht="36" customHeight="1" spans="1:7">
      <c r="A782" s="294">
        <f t="shared" si="24"/>
        <v>7</v>
      </c>
      <c r="B782" s="305">
        <v>2111404</v>
      </c>
      <c r="C782" s="432" t="s">
        <v>705</v>
      </c>
      <c r="D782" s="320">
        <f>VLOOKUP(B782,'[114]21'!$A$4:$C$1292,3,FALSE)</f>
        <v>0</v>
      </c>
      <c r="E782" s="320">
        <f>IFERROR(VLOOKUP(B782,'[119]02'!$B:$F,5,FALSE),0)</f>
        <v>0</v>
      </c>
      <c r="F782" s="320">
        <v>0</v>
      </c>
      <c r="G782" s="123" t="str">
        <f t="shared" si="25"/>
        <v/>
      </c>
    </row>
    <row r="783" s="340" customFormat="1" ht="36" customHeight="1" spans="1:7">
      <c r="A783" s="294">
        <f t="shared" si="24"/>
        <v>7</v>
      </c>
      <c r="B783" s="305">
        <v>2111405</v>
      </c>
      <c r="C783" s="432" t="s">
        <v>706</v>
      </c>
      <c r="D783" s="320">
        <f>VLOOKUP(B783,'[114]21'!$A$4:$C$1292,3,FALSE)</f>
        <v>0</v>
      </c>
      <c r="E783" s="320">
        <f>IFERROR(VLOOKUP(B783,'[119]02'!$B:$F,5,FALSE),0)</f>
        <v>0</v>
      </c>
      <c r="F783" s="320">
        <v>0</v>
      </c>
      <c r="G783" s="123" t="str">
        <f t="shared" si="25"/>
        <v/>
      </c>
    </row>
    <row r="784" s="340" customFormat="1" ht="36" customHeight="1" spans="1:7">
      <c r="A784" s="294">
        <f t="shared" si="24"/>
        <v>7</v>
      </c>
      <c r="B784" s="305">
        <v>2111406</v>
      </c>
      <c r="C784" s="432" t="s">
        <v>707</v>
      </c>
      <c r="D784" s="320">
        <f>VLOOKUP(B784,'[114]21'!$A$4:$C$1292,3,FALSE)</f>
        <v>0</v>
      </c>
      <c r="E784" s="320">
        <f>IFERROR(VLOOKUP(B784,'[119]02'!$B:$F,5,FALSE),0)</f>
        <v>0</v>
      </c>
      <c r="F784" s="320">
        <v>0</v>
      </c>
      <c r="G784" s="123" t="str">
        <f t="shared" si="25"/>
        <v/>
      </c>
    </row>
    <row r="785" s="340" customFormat="1" ht="36" customHeight="1" spans="1:7">
      <c r="A785" s="294">
        <f t="shared" si="24"/>
        <v>7</v>
      </c>
      <c r="B785" s="305">
        <v>2111407</v>
      </c>
      <c r="C785" s="432" t="s">
        <v>708</v>
      </c>
      <c r="D785" s="320">
        <f>VLOOKUP(B785,'[114]21'!$A$4:$C$1292,3,FALSE)</f>
        <v>0</v>
      </c>
      <c r="E785" s="320">
        <f>IFERROR(VLOOKUP(B785,'[119]02'!$B:$F,5,FALSE),0)</f>
        <v>0</v>
      </c>
      <c r="F785" s="320">
        <v>0</v>
      </c>
      <c r="G785" s="123" t="str">
        <f t="shared" si="25"/>
        <v/>
      </c>
    </row>
    <row r="786" s="340" customFormat="1" ht="36" customHeight="1" spans="1:7">
      <c r="A786" s="294">
        <f t="shared" si="24"/>
        <v>7</v>
      </c>
      <c r="B786" s="305">
        <v>2111408</v>
      </c>
      <c r="C786" s="432" t="s">
        <v>709</v>
      </c>
      <c r="D786" s="320">
        <f>VLOOKUP(B786,'[114]21'!$A$4:$C$1292,3,FALSE)</f>
        <v>0</v>
      </c>
      <c r="E786" s="320">
        <f>IFERROR(VLOOKUP(B786,'[119]02'!$B:$F,5,FALSE),0)</f>
        <v>0</v>
      </c>
      <c r="F786" s="320">
        <v>0</v>
      </c>
      <c r="G786" s="123" t="str">
        <f t="shared" si="25"/>
        <v/>
      </c>
    </row>
    <row r="787" s="340" customFormat="1" ht="36" customHeight="1" spans="1:7">
      <c r="A787" s="294">
        <f t="shared" si="24"/>
        <v>7</v>
      </c>
      <c r="B787" s="305">
        <v>2111409</v>
      </c>
      <c r="C787" s="432" t="s">
        <v>710</v>
      </c>
      <c r="D787" s="320">
        <f>VLOOKUP(B787,'[114]21'!$A$4:$C$1292,3,FALSE)</f>
        <v>0</v>
      </c>
      <c r="E787" s="320">
        <f>IFERROR(VLOOKUP(B787,'[119]02'!$B:$F,5,FALSE),0)</f>
        <v>0</v>
      </c>
      <c r="F787" s="320">
        <v>0</v>
      </c>
      <c r="G787" s="123" t="str">
        <f t="shared" si="25"/>
        <v/>
      </c>
    </row>
    <row r="788" s="340" customFormat="1" ht="36" customHeight="1" spans="1:7">
      <c r="A788" s="294">
        <f t="shared" si="24"/>
        <v>7</v>
      </c>
      <c r="B788" s="305">
        <v>2111410</v>
      </c>
      <c r="C788" s="432" t="s">
        <v>711</v>
      </c>
      <c r="D788" s="320">
        <f>VLOOKUP(B788,'[114]21'!$A$4:$C$1292,3,FALSE)</f>
        <v>0</v>
      </c>
      <c r="E788" s="320">
        <f>IFERROR(VLOOKUP(B788,'[119]02'!$B:$F,5,FALSE),0)</f>
        <v>0</v>
      </c>
      <c r="F788" s="320">
        <v>0</v>
      </c>
      <c r="G788" s="123" t="str">
        <f t="shared" si="25"/>
        <v/>
      </c>
    </row>
    <row r="789" s="340" customFormat="1" ht="36" customHeight="1" spans="1:7">
      <c r="A789" s="294">
        <f t="shared" si="24"/>
        <v>7</v>
      </c>
      <c r="B789" s="305">
        <v>2111411</v>
      </c>
      <c r="C789" s="432" t="s">
        <v>193</v>
      </c>
      <c r="D789" s="320">
        <f>VLOOKUP(B789,'[114]21'!$A$4:$C$1292,3,FALSE)</f>
        <v>0</v>
      </c>
      <c r="E789" s="320">
        <f>IFERROR(VLOOKUP(B789,'[119]02'!$B:$F,5,FALSE),0)</f>
        <v>0</v>
      </c>
      <c r="F789" s="320">
        <v>0</v>
      </c>
      <c r="G789" s="123" t="str">
        <f t="shared" si="25"/>
        <v/>
      </c>
    </row>
    <row r="790" s="340" customFormat="1" ht="36" customHeight="1" spans="1:7">
      <c r="A790" s="294">
        <f t="shared" si="24"/>
        <v>7</v>
      </c>
      <c r="B790" s="305">
        <v>2111413</v>
      </c>
      <c r="C790" s="432" t="s">
        <v>712</v>
      </c>
      <c r="D790" s="320">
        <f>VLOOKUP(B790,'[114]21'!$A$4:$C$1292,3,FALSE)</f>
        <v>0</v>
      </c>
      <c r="E790" s="320">
        <f>IFERROR(VLOOKUP(B790,'[119]02'!$B:$F,5,FALSE),0)</f>
        <v>0</v>
      </c>
      <c r="F790" s="320">
        <v>0</v>
      </c>
      <c r="G790" s="123" t="str">
        <f t="shared" si="25"/>
        <v/>
      </c>
    </row>
    <row r="791" s="340" customFormat="1" ht="36" customHeight="1" spans="1:7">
      <c r="A791" s="294">
        <f t="shared" si="24"/>
        <v>7</v>
      </c>
      <c r="B791" s="305">
        <v>2111450</v>
      </c>
      <c r="C791" s="432" t="s">
        <v>161</v>
      </c>
      <c r="D791" s="320">
        <f>VLOOKUP(B791,'[114]21'!$A$4:$C$1292,3,FALSE)</f>
        <v>0</v>
      </c>
      <c r="E791" s="320">
        <f>IFERROR(VLOOKUP(B791,'[119]02'!$B:$F,5,FALSE),0)</f>
        <v>0</v>
      </c>
      <c r="F791" s="320">
        <v>0</v>
      </c>
      <c r="G791" s="123" t="str">
        <f t="shared" si="25"/>
        <v/>
      </c>
    </row>
    <row r="792" s="340" customFormat="1" ht="36" customHeight="1" spans="1:7">
      <c r="A792" s="294">
        <f t="shared" si="24"/>
        <v>7</v>
      </c>
      <c r="B792" s="305">
        <v>2111499</v>
      </c>
      <c r="C792" s="432" t="s">
        <v>713</v>
      </c>
      <c r="D792" s="320">
        <f>VLOOKUP(B792,'[114]21'!$A$4:$C$1292,3,FALSE)</f>
        <v>0</v>
      </c>
      <c r="E792" s="320">
        <f>IFERROR(VLOOKUP(B792,'[119]02'!$B:$F,5,FALSE),0)</f>
        <v>0</v>
      </c>
      <c r="F792" s="320">
        <v>0</v>
      </c>
      <c r="G792" s="123" t="str">
        <f t="shared" si="25"/>
        <v/>
      </c>
    </row>
    <row r="793" ht="36" customHeight="1" spans="1:7">
      <c r="A793" s="294">
        <f t="shared" si="24"/>
        <v>5</v>
      </c>
      <c r="B793" s="305">
        <v>21199</v>
      </c>
      <c r="C793" s="348" t="s">
        <v>714</v>
      </c>
      <c r="D793" s="320">
        <f>D794</f>
        <v>0</v>
      </c>
      <c r="E793" s="320">
        <f>E794</f>
        <v>6174</v>
      </c>
      <c r="F793" s="320">
        <v>0</v>
      </c>
      <c r="G793" s="123">
        <f t="shared" si="25"/>
        <v>-1</v>
      </c>
    </row>
    <row r="794" s="340" customFormat="1" ht="36" customHeight="1" spans="1:7">
      <c r="A794" s="294">
        <f t="shared" si="24"/>
        <v>7</v>
      </c>
      <c r="B794" s="507">
        <v>2119999</v>
      </c>
      <c r="C794" s="432" t="s">
        <v>714</v>
      </c>
      <c r="D794" s="320">
        <f>VLOOKUP(B794,'[114]21'!$A$4:$C$1292,3,FALSE)</f>
        <v>0</v>
      </c>
      <c r="E794" s="320">
        <f>IFERROR(VLOOKUP(B794,'[119]02'!$B:$F,5,FALSE),0)</f>
        <v>6174</v>
      </c>
      <c r="F794" s="320">
        <v>0</v>
      </c>
      <c r="G794" s="123">
        <f t="shared" si="25"/>
        <v>-1</v>
      </c>
    </row>
    <row r="795" ht="36" customHeight="1" spans="1:7">
      <c r="A795" s="294">
        <f t="shared" si="24"/>
        <v>3</v>
      </c>
      <c r="B795" s="308">
        <v>212</v>
      </c>
      <c r="C795" s="302" t="s">
        <v>117</v>
      </c>
      <c r="D795" s="303">
        <f>SUM(D796,D807,D809,D812,D814,D816)</f>
        <v>4988</v>
      </c>
      <c r="E795" s="303">
        <f>SUM(E796,E807,E809,E812,E814,E816)</f>
        <v>6742</v>
      </c>
      <c r="F795" s="303">
        <v>2522</v>
      </c>
      <c r="G795" s="119">
        <f t="shared" si="25"/>
        <v>-0.626</v>
      </c>
    </row>
    <row r="796" ht="36" customHeight="1" spans="1:7">
      <c r="A796" s="294">
        <f t="shared" si="24"/>
        <v>5</v>
      </c>
      <c r="B796" s="305">
        <v>21201</v>
      </c>
      <c r="C796" s="348" t="s">
        <v>715</v>
      </c>
      <c r="D796" s="320">
        <f>SUM(D797:D806)</f>
        <v>1386</v>
      </c>
      <c r="E796" s="320">
        <f>SUM(E797:E806)</f>
        <v>1430</v>
      </c>
      <c r="F796" s="320">
        <v>1263</v>
      </c>
      <c r="G796" s="123">
        <f t="shared" si="25"/>
        <v>-0.117</v>
      </c>
    </row>
    <row r="797" s="340" customFormat="1" ht="36" customHeight="1" spans="1:7">
      <c r="A797" s="294">
        <f t="shared" si="24"/>
        <v>7</v>
      </c>
      <c r="B797" s="305">
        <v>2120101</v>
      </c>
      <c r="C797" s="432" t="s">
        <v>152</v>
      </c>
      <c r="D797" s="320">
        <f>VLOOKUP(B797,'[114]21'!$A$4:$C$1292,3,FALSE)</f>
        <v>263</v>
      </c>
      <c r="E797" s="320">
        <f>IFERROR(VLOOKUP(B797,'[119]02'!$B:$F,5,FALSE),0)</f>
        <v>287</v>
      </c>
      <c r="F797" s="320">
        <v>313</v>
      </c>
      <c r="G797" s="123">
        <f t="shared" si="25"/>
        <v>0.091</v>
      </c>
    </row>
    <row r="798" s="340" customFormat="1" ht="36" customHeight="1" spans="1:7">
      <c r="A798" s="294">
        <f t="shared" si="24"/>
        <v>7</v>
      </c>
      <c r="B798" s="305">
        <v>2120102</v>
      </c>
      <c r="C798" s="432" t="s">
        <v>153</v>
      </c>
      <c r="D798" s="320">
        <f>VLOOKUP(B798,'[114]21'!$A$4:$C$1292,3,FALSE)</f>
        <v>0</v>
      </c>
      <c r="E798" s="320">
        <f>IFERROR(VLOOKUP(B798,'[119]02'!$B:$F,5,FALSE),0)</f>
        <v>0</v>
      </c>
      <c r="F798" s="320">
        <v>0</v>
      </c>
      <c r="G798" s="123" t="str">
        <f t="shared" si="25"/>
        <v/>
      </c>
    </row>
    <row r="799" s="340" customFormat="1" ht="36" customHeight="1" spans="1:7">
      <c r="A799" s="294">
        <f t="shared" si="24"/>
        <v>7</v>
      </c>
      <c r="B799" s="305">
        <v>2120103</v>
      </c>
      <c r="C799" s="432" t="s">
        <v>154</v>
      </c>
      <c r="D799" s="320">
        <f>VLOOKUP(B799,'[114]21'!$A$4:$C$1292,3,FALSE)</f>
        <v>0</v>
      </c>
      <c r="E799" s="320">
        <f>IFERROR(VLOOKUP(B799,'[119]02'!$B:$F,5,FALSE),0)</f>
        <v>0</v>
      </c>
      <c r="F799" s="320">
        <v>0</v>
      </c>
      <c r="G799" s="123" t="str">
        <f t="shared" si="25"/>
        <v/>
      </c>
    </row>
    <row r="800" s="340" customFormat="1" ht="36" customHeight="1" spans="1:7">
      <c r="A800" s="294">
        <f t="shared" si="24"/>
        <v>7</v>
      </c>
      <c r="B800" s="305">
        <v>2120104</v>
      </c>
      <c r="C800" s="432" t="s">
        <v>716</v>
      </c>
      <c r="D800" s="320">
        <f>VLOOKUP(B800,'[114]21'!$A$4:$C$1292,3,FALSE)</f>
        <v>671</v>
      </c>
      <c r="E800" s="320">
        <f>IFERROR(VLOOKUP(B800,'[119]02'!$B:$F,5,FALSE),0)</f>
        <v>685</v>
      </c>
      <c r="F800" s="320">
        <v>496</v>
      </c>
      <c r="G800" s="123">
        <f t="shared" si="25"/>
        <v>-0.276</v>
      </c>
    </row>
    <row r="801" s="340" customFormat="1" ht="36" customHeight="1" spans="1:7">
      <c r="A801" s="294">
        <f t="shared" si="24"/>
        <v>7</v>
      </c>
      <c r="B801" s="305">
        <v>2120105</v>
      </c>
      <c r="C801" s="432" t="s">
        <v>717</v>
      </c>
      <c r="D801" s="320">
        <f>VLOOKUP(B801,'[114]21'!$A$4:$C$1292,3,FALSE)</f>
        <v>0</v>
      </c>
      <c r="E801" s="320">
        <f>IFERROR(VLOOKUP(B801,'[119]02'!$B:$F,5,FALSE),0)</f>
        <v>0</v>
      </c>
      <c r="F801" s="320">
        <v>0</v>
      </c>
      <c r="G801" s="123" t="str">
        <f t="shared" si="25"/>
        <v/>
      </c>
    </row>
    <row r="802" s="340" customFormat="1" ht="36" customHeight="1" spans="1:7">
      <c r="A802" s="294">
        <f t="shared" si="24"/>
        <v>7</v>
      </c>
      <c r="B802" s="305">
        <v>2120106</v>
      </c>
      <c r="C802" s="432" t="s">
        <v>718</v>
      </c>
      <c r="D802" s="320">
        <f>VLOOKUP(B802,'[114]21'!$A$4:$C$1292,3,FALSE)</f>
        <v>117</v>
      </c>
      <c r="E802" s="320">
        <f>IFERROR(VLOOKUP(B802,'[119]02'!$B:$F,5,FALSE),0)</f>
        <v>116</v>
      </c>
      <c r="F802" s="320">
        <v>121</v>
      </c>
      <c r="G802" s="123">
        <f t="shared" si="25"/>
        <v>0.043</v>
      </c>
    </row>
    <row r="803" s="340" customFormat="1" ht="36" customHeight="1" spans="1:7">
      <c r="A803" s="294">
        <f t="shared" si="24"/>
        <v>7</v>
      </c>
      <c r="B803" s="305">
        <v>2120107</v>
      </c>
      <c r="C803" s="432" t="s">
        <v>719</v>
      </c>
      <c r="D803" s="320">
        <f>VLOOKUP(B803,'[114]21'!$A$4:$C$1292,3,FALSE)</f>
        <v>0</v>
      </c>
      <c r="E803" s="320">
        <f>IFERROR(VLOOKUP(B803,'[119]02'!$B:$F,5,FALSE),0)</f>
        <v>0</v>
      </c>
      <c r="F803" s="320">
        <v>0</v>
      </c>
      <c r="G803" s="123" t="str">
        <f t="shared" si="25"/>
        <v/>
      </c>
    </row>
    <row r="804" s="340" customFormat="1" ht="36" customHeight="1" spans="1:7">
      <c r="A804" s="294">
        <f t="shared" si="24"/>
        <v>7</v>
      </c>
      <c r="B804" s="305">
        <v>2120109</v>
      </c>
      <c r="C804" s="432" t="s">
        <v>720</v>
      </c>
      <c r="D804" s="320">
        <f>VLOOKUP(B804,'[114]21'!$A$4:$C$1292,3,FALSE)</f>
        <v>0</v>
      </c>
      <c r="E804" s="320">
        <f>IFERROR(VLOOKUP(B804,'[119]02'!$B:$F,5,FALSE),0)</f>
        <v>0</v>
      </c>
      <c r="F804" s="320">
        <v>0</v>
      </c>
      <c r="G804" s="123" t="str">
        <f t="shared" si="25"/>
        <v/>
      </c>
    </row>
    <row r="805" s="340" customFormat="1" ht="36" customHeight="1" spans="1:7">
      <c r="A805" s="294">
        <f t="shared" si="24"/>
        <v>7</v>
      </c>
      <c r="B805" s="305">
        <v>2120110</v>
      </c>
      <c r="C805" s="432" t="s">
        <v>721</v>
      </c>
      <c r="D805" s="320">
        <f>VLOOKUP(B805,'[114]21'!$A$4:$C$1292,3,FALSE)</f>
        <v>0</v>
      </c>
      <c r="E805" s="320">
        <f>IFERROR(VLOOKUP(B805,'[119]02'!$B:$F,5,FALSE),0)</f>
        <v>0</v>
      </c>
      <c r="F805" s="320">
        <v>0</v>
      </c>
      <c r="G805" s="123" t="str">
        <f t="shared" si="25"/>
        <v/>
      </c>
    </row>
    <row r="806" s="340" customFormat="1" ht="36" customHeight="1" spans="1:7">
      <c r="A806" s="294">
        <f t="shared" si="24"/>
        <v>7</v>
      </c>
      <c r="B806" s="305">
        <v>2120199</v>
      </c>
      <c r="C806" s="432" t="s">
        <v>722</v>
      </c>
      <c r="D806" s="320">
        <f>VLOOKUP(B806,'[114]21'!$A$4:$C$1292,3,FALSE)</f>
        <v>335</v>
      </c>
      <c r="E806" s="320">
        <f>IFERROR(VLOOKUP(B806,'[119]02'!$B:$F,5,FALSE),0)</f>
        <v>342</v>
      </c>
      <c r="F806" s="320">
        <v>333</v>
      </c>
      <c r="G806" s="123">
        <f t="shared" si="25"/>
        <v>-0.026</v>
      </c>
    </row>
    <row r="807" ht="36" customHeight="1" spans="1:7">
      <c r="A807" s="294">
        <f t="shared" si="24"/>
        <v>5</v>
      </c>
      <c r="B807" s="305">
        <v>21202</v>
      </c>
      <c r="C807" s="348" t="s">
        <v>723</v>
      </c>
      <c r="D807" s="320">
        <f>D808</f>
        <v>0</v>
      </c>
      <c r="E807" s="320">
        <f>E808</f>
        <v>33</v>
      </c>
      <c r="F807" s="320">
        <v>33</v>
      </c>
      <c r="G807" s="123">
        <f t="shared" si="25"/>
        <v>0</v>
      </c>
    </row>
    <row r="808" s="340" customFormat="1" ht="36" customHeight="1" spans="1:7">
      <c r="A808" s="294">
        <f t="shared" si="24"/>
        <v>7</v>
      </c>
      <c r="B808" s="310">
        <v>2120201</v>
      </c>
      <c r="C808" s="442" t="s">
        <v>723</v>
      </c>
      <c r="D808" s="320">
        <f>VLOOKUP(B808,'[114]21'!$A$4:$C$1292,3,FALSE)</f>
        <v>0</v>
      </c>
      <c r="E808" s="320">
        <f>IFERROR(VLOOKUP(B808,'[119]02'!$B:$F,5,FALSE),0)</f>
        <v>33</v>
      </c>
      <c r="F808" s="320">
        <v>33</v>
      </c>
      <c r="G808" s="123">
        <f t="shared" si="25"/>
        <v>0</v>
      </c>
    </row>
    <row r="809" ht="36" customHeight="1" spans="1:7">
      <c r="A809" s="294">
        <f t="shared" si="24"/>
        <v>5</v>
      </c>
      <c r="B809" s="305">
        <v>21203</v>
      </c>
      <c r="C809" s="348" t="s">
        <v>724</v>
      </c>
      <c r="D809" s="320">
        <f>SUM(D810:D811)</f>
        <v>93</v>
      </c>
      <c r="E809" s="320">
        <f>SUM(E810:E811)</f>
        <v>208</v>
      </c>
      <c r="F809" s="320">
        <v>183</v>
      </c>
      <c r="G809" s="123">
        <f t="shared" si="25"/>
        <v>-0.12</v>
      </c>
    </row>
    <row r="810" s="340" customFormat="1" ht="36" customHeight="1" spans="1:7">
      <c r="A810" s="294">
        <f t="shared" si="24"/>
        <v>7</v>
      </c>
      <c r="B810" s="305">
        <v>2120303</v>
      </c>
      <c r="C810" s="432" t="s">
        <v>725</v>
      </c>
      <c r="D810" s="320">
        <f>VLOOKUP(B810,'[114]21'!$A$4:$C$1292,3,FALSE)</f>
        <v>13</v>
      </c>
      <c r="E810" s="320">
        <f>IFERROR(VLOOKUP(B810,'[119]02'!$B:$F,5,FALSE),0)</f>
        <v>165</v>
      </c>
      <c r="F810" s="320">
        <v>0</v>
      </c>
      <c r="G810" s="123">
        <f t="shared" si="25"/>
        <v>-1</v>
      </c>
    </row>
    <row r="811" s="340" customFormat="1" ht="36" customHeight="1" spans="1:7">
      <c r="A811" s="294">
        <f t="shared" si="24"/>
        <v>7</v>
      </c>
      <c r="B811" s="305">
        <v>2120399</v>
      </c>
      <c r="C811" s="432" t="s">
        <v>726</v>
      </c>
      <c r="D811" s="320">
        <f>VLOOKUP(B811,'[114]21'!$A$4:$C$1292,3,FALSE)</f>
        <v>80</v>
      </c>
      <c r="E811" s="320">
        <f>IFERROR(VLOOKUP(B811,'[119]02'!$B:$F,5,FALSE),0)</f>
        <v>43</v>
      </c>
      <c r="F811" s="320">
        <v>183</v>
      </c>
      <c r="G811" s="123">
        <f t="shared" si="25"/>
        <v>3.256</v>
      </c>
    </row>
    <row r="812" ht="36" customHeight="1" spans="1:7">
      <c r="A812" s="294">
        <f t="shared" si="24"/>
        <v>5</v>
      </c>
      <c r="B812" s="305">
        <v>21205</v>
      </c>
      <c r="C812" s="348" t="s">
        <v>727</v>
      </c>
      <c r="D812" s="320">
        <f t="shared" ref="D812:D816" si="26">D813</f>
        <v>869</v>
      </c>
      <c r="E812" s="320">
        <f t="shared" ref="E812:E816" si="27">E813</f>
        <v>880</v>
      </c>
      <c r="F812" s="320">
        <v>863</v>
      </c>
      <c r="G812" s="123">
        <f t="shared" si="25"/>
        <v>-0.019</v>
      </c>
    </row>
    <row r="813" s="340" customFormat="1" ht="36" customHeight="1" spans="1:7">
      <c r="A813" s="294">
        <f t="shared" si="24"/>
        <v>7</v>
      </c>
      <c r="B813" s="310">
        <v>2120501</v>
      </c>
      <c r="C813" s="442" t="s">
        <v>727</v>
      </c>
      <c r="D813" s="320">
        <f>VLOOKUP(B813,'[114]21'!$A$4:$C$1292,3,FALSE)</f>
        <v>869</v>
      </c>
      <c r="E813" s="320">
        <f>IFERROR(VLOOKUP(B813,'[119]02'!$B:$F,5,FALSE),0)</f>
        <v>880</v>
      </c>
      <c r="F813" s="320">
        <v>863</v>
      </c>
      <c r="G813" s="123">
        <f t="shared" si="25"/>
        <v>-0.019</v>
      </c>
    </row>
    <row r="814" ht="36" customHeight="1" spans="1:7">
      <c r="A814" s="294">
        <f t="shared" si="24"/>
        <v>5</v>
      </c>
      <c r="B814" s="305">
        <v>21206</v>
      </c>
      <c r="C814" s="348" t="s">
        <v>728</v>
      </c>
      <c r="D814" s="320">
        <f t="shared" si="26"/>
        <v>0</v>
      </c>
      <c r="E814" s="320">
        <f t="shared" si="27"/>
        <v>0</v>
      </c>
      <c r="F814" s="320">
        <v>0</v>
      </c>
      <c r="G814" s="123" t="str">
        <f t="shared" si="25"/>
        <v/>
      </c>
    </row>
    <row r="815" s="340" customFormat="1" ht="36" customHeight="1" spans="1:7">
      <c r="A815" s="294">
        <f t="shared" si="24"/>
        <v>7</v>
      </c>
      <c r="B815" s="310">
        <v>2120601</v>
      </c>
      <c r="C815" s="442" t="s">
        <v>728</v>
      </c>
      <c r="D815" s="320">
        <f>VLOOKUP(B815,'[114]21'!$A$4:$C$1292,3,FALSE)</f>
        <v>0</v>
      </c>
      <c r="E815" s="320">
        <f>IFERROR(VLOOKUP(B815,'[119]02'!$B:$F,5,FALSE),0)</f>
        <v>0</v>
      </c>
      <c r="F815" s="320">
        <v>0</v>
      </c>
      <c r="G815" s="123" t="str">
        <f t="shared" si="25"/>
        <v/>
      </c>
    </row>
    <row r="816" ht="36" customHeight="1" spans="1:7">
      <c r="A816" s="294">
        <f t="shared" si="24"/>
        <v>5</v>
      </c>
      <c r="B816" s="305">
        <v>21299</v>
      </c>
      <c r="C816" s="348" t="s">
        <v>729</v>
      </c>
      <c r="D816" s="320">
        <f t="shared" si="26"/>
        <v>2640</v>
      </c>
      <c r="E816" s="320">
        <f t="shared" si="27"/>
        <v>4191</v>
      </c>
      <c r="F816" s="320">
        <v>180</v>
      </c>
      <c r="G816" s="123">
        <f t="shared" si="25"/>
        <v>-0.957</v>
      </c>
    </row>
    <row r="817" s="340" customFormat="1" ht="36" customHeight="1" spans="1:7">
      <c r="A817" s="294">
        <f t="shared" si="24"/>
        <v>7</v>
      </c>
      <c r="B817" s="310">
        <v>2129999</v>
      </c>
      <c r="C817" s="442" t="s">
        <v>729</v>
      </c>
      <c r="D817" s="320">
        <f>VLOOKUP(B817,'[114]21'!$A$4:$C$1292,3,FALSE)</f>
        <v>2640</v>
      </c>
      <c r="E817" s="320">
        <f>IFERROR(VLOOKUP(B817,'[119]02'!$B:$F,5,FALSE),0)</f>
        <v>4191</v>
      </c>
      <c r="F817" s="320">
        <v>180</v>
      </c>
      <c r="G817" s="123">
        <f t="shared" si="25"/>
        <v>-0.957</v>
      </c>
    </row>
    <row r="818" ht="36" customHeight="1" spans="1:7">
      <c r="A818" s="294">
        <f t="shared" si="24"/>
        <v>3</v>
      </c>
      <c r="B818" s="308">
        <v>213</v>
      </c>
      <c r="C818" s="302" t="s">
        <v>118</v>
      </c>
      <c r="D818" s="303">
        <f>SUM(D819,D845,D870,D898,D909,D916,D923,D926)</f>
        <v>27004</v>
      </c>
      <c r="E818" s="303">
        <f>SUM(E819,E845,E870,E898,E909,E916,E923,E926)</f>
        <v>24541</v>
      </c>
      <c r="F818" s="303">
        <v>22019</v>
      </c>
      <c r="G818" s="119">
        <f t="shared" si="25"/>
        <v>-0.103</v>
      </c>
    </row>
    <row r="819" ht="36" customHeight="1" spans="1:7">
      <c r="A819" s="294">
        <f t="shared" si="24"/>
        <v>5</v>
      </c>
      <c r="B819" s="305">
        <v>21301</v>
      </c>
      <c r="C819" s="348" t="s">
        <v>730</v>
      </c>
      <c r="D819" s="320">
        <f>SUM(D820:D844)</f>
        <v>8238</v>
      </c>
      <c r="E819" s="320">
        <f>SUM(E820:E844)</f>
        <v>9162</v>
      </c>
      <c r="F819" s="320">
        <v>9175</v>
      </c>
      <c r="G819" s="123">
        <f t="shared" si="25"/>
        <v>0.001</v>
      </c>
    </row>
    <row r="820" s="340" customFormat="1" ht="36" customHeight="1" spans="1:7">
      <c r="A820" s="294">
        <f t="shared" si="24"/>
        <v>7</v>
      </c>
      <c r="B820" s="305">
        <v>2130101</v>
      </c>
      <c r="C820" s="432" t="s">
        <v>152</v>
      </c>
      <c r="D820" s="320">
        <f>VLOOKUP(B820,'[114]21'!$A$4:$C$1292,3,FALSE)</f>
        <v>409</v>
      </c>
      <c r="E820" s="320">
        <f>IFERROR(VLOOKUP(B820,'[119]02'!$B:$F,5,FALSE),0)</f>
        <v>422</v>
      </c>
      <c r="F820" s="320">
        <v>367</v>
      </c>
      <c r="G820" s="123">
        <f t="shared" si="25"/>
        <v>-0.13</v>
      </c>
    </row>
    <row r="821" s="340" customFormat="1" ht="36" customHeight="1" spans="1:7">
      <c r="A821" s="294">
        <f t="shared" si="24"/>
        <v>7</v>
      </c>
      <c r="B821" s="305">
        <v>2130102</v>
      </c>
      <c r="C821" s="432" t="s">
        <v>153</v>
      </c>
      <c r="D821" s="320">
        <f>VLOOKUP(B821,'[114]21'!$A$4:$C$1292,3,FALSE)</f>
        <v>8</v>
      </c>
      <c r="E821" s="320">
        <f>IFERROR(VLOOKUP(B821,'[119]02'!$B:$F,5,FALSE),0)</f>
        <v>8</v>
      </c>
      <c r="F821" s="320">
        <v>0</v>
      </c>
      <c r="G821" s="123">
        <f t="shared" si="25"/>
        <v>-1</v>
      </c>
    </row>
    <row r="822" s="340" customFormat="1" ht="36" customHeight="1" spans="1:7">
      <c r="A822" s="294">
        <f t="shared" si="24"/>
        <v>7</v>
      </c>
      <c r="B822" s="305">
        <v>2130103</v>
      </c>
      <c r="C822" s="432" t="s">
        <v>154</v>
      </c>
      <c r="D822" s="320">
        <f>VLOOKUP(B822,'[114]21'!$A$4:$C$1292,3,FALSE)</f>
        <v>0</v>
      </c>
      <c r="E822" s="320">
        <f>IFERROR(VLOOKUP(B822,'[119]02'!$B:$F,5,FALSE),0)</f>
        <v>2</v>
      </c>
      <c r="F822" s="320">
        <v>0</v>
      </c>
      <c r="G822" s="123">
        <f t="shared" si="25"/>
        <v>-1</v>
      </c>
    </row>
    <row r="823" s="340" customFormat="1" ht="36" customHeight="1" spans="1:7">
      <c r="A823" s="294">
        <f t="shared" si="24"/>
        <v>7</v>
      </c>
      <c r="B823" s="305">
        <v>2130104</v>
      </c>
      <c r="C823" s="432" t="s">
        <v>161</v>
      </c>
      <c r="D823" s="320">
        <f>VLOOKUP(B823,'[114]21'!$A$4:$C$1292,3,FALSE)</f>
        <v>3138</v>
      </c>
      <c r="E823" s="320">
        <f>IFERROR(VLOOKUP(B823,'[119]02'!$B:$F,5,FALSE),0)</f>
        <v>3470</v>
      </c>
      <c r="F823" s="320">
        <v>3381</v>
      </c>
      <c r="G823" s="123">
        <f t="shared" si="25"/>
        <v>-0.026</v>
      </c>
    </row>
    <row r="824" s="340" customFormat="1" ht="36" customHeight="1" spans="1:7">
      <c r="A824" s="294">
        <f t="shared" si="24"/>
        <v>7</v>
      </c>
      <c r="B824" s="305">
        <v>2130105</v>
      </c>
      <c r="C824" s="432" t="s">
        <v>731</v>
      </c>
      <c r="D824" s="320">
        <f>VLOOKUP(B824,'[114]21'!$A$4:$C$1292,3,FALSE)</f>
        <v>0</v>
      </c>
      <c r="E824" s="320">
        <f>IFERROR(VLOOKUP(B824,'[119]02'!$B:$F,5,FALSE),0)</f>
        <v>0</v>
      </c>
      <c r="F824" s="320">
        <v>0</v>
      </c>
      <c r="G824" s="123" t="str">
        <f t="shared" si="25"/>
        <v/>
      </c>
    </row>
    <row r="825" s="340" customFormat="1" ht="36" customHeight="1" spans="1:7">
      <c r="A825" s="294">
        <f t="shared" si="24"/>
        <v>7</v>
      </c>
      <c r="B825" s="305">
        <v>2130106</v>
      </c>
      <c r="C825" s="432" t="s">
        <v>1720</v>
      </c>
      <c r="D825" s="320">
        <f>VLOOKUP(B825,'[114]21'!$A$4:$C$1292,3,FALSE)</f>
        <v>1314</v>
      </c>
      <c r="E825" s="320">
        <f>IFERROR(VLOOKUP(B825,'[119]02'!$B:$F,5,FALSE),0)</f>
        <v>49</v>
      </c>
      <c r="F825" s="320">
        <v>94</v>
      </c>
      <c r="G825" s="123">
        <f t="shared" si="25"/>
        <v>0.918</v>
      </c>
    </row>
    <row r="826" s="340" customFormat="1" ht="36" customHeight="1" spans="1:7">
      <c r="A826" s="294">
        <f t="shared" si="24"/>
        <v>7</v>
      </c>
      <c r="B826" s="305">
        <v>2130108</v>
      </c>
      <c r="C826" s="432" t="s">
        <v>733</v>
      </c>
      <c r="D826" s="320">
        <f>VLOOKUP(B826,'[114]21'!$A$4:$C$1292,3,FALSE)</f>
        <v>113</v>
      </c>
      <c r="E826" s="320">
        <f>IFERROR(VLOOKUP(B826,'[119]02'!$B:$F,5,FALSE),0)</f>
        <v>63</v>
      </c>
      <c r="F826" s="320">
        <v>67</v>
      </c>
      <c r="G826" s="123">
        <f t="shared" si="25"/>
        <v>0.063</v>
      </c>
    </row>
    <row r="827" s="340" customFormat="1" ht="36" customHeight="1" spans="1:7">
      <c r="A827" s="294">
        <f t="shared" si="24"/>
        <v>7</v>
      </c>
      <c r="B827" s="305">
        <v>2130109</v>
      </c>
      <c r="C827" s="432" t="s">
        <v>734</v>
      </c>
      <c r="D827" s="320">
        <f>VLOOKUP(B827,'[114]21'!$A$4:$C$1292,3,FALSE)</f>
        <v>6</v>
      </c>
      <c r="E827" s="320">
        <f>IFERROR(VLOOKUP(B827,'[119]02'!$B:$F,5,FALSE),0)</f>
        <v>10</v>
      </c>
      <c r="F827" s="320">
        <v>10</v>
      </c>
      <c r="G827" s="123">
        <f t="shared" si="25"/>
        <v>0</v>
      </c>
    </row>
    <row r="828" s="340" customFormat="1" ht="36" customHeight="1" spans="1:7">
      <c r="A828" s="294">
        <f t="shared" si="24"/>
        <v>7</v>
      </c>
      <c r="B828" s="305">
        <v>2130110</v>
      </c>
      <c r="C828" s="432" t="s">
        <v>735</v>
      </c>
      <c r="D828" s="320">
        <f>VLOOKUP(B828,'[114]21'!$A$4:$C$1292,3,FALSE)</f>
        <v>0</v>
      </c>
      <c r="E828" s="320">
        <f>IFERROR(VLOOKUP(B828,'[119]02'!$B:$F,5,FALSE),0)</f>
        <v>0</v>
      </c>
      <c r="F828" s="320">
        <v>0</v>
      </c>
      <c r="G828" s="123" t="str">
        <f t="shared" si="25"/>
        <v/>
      </c>
    </row>
    <row r="829" s="340" customFormat="1" ht="36" customHeight="1" spans="1:7">
      <c r="A829" s="294">
        <f t="shared" si="24"/>
        <v>7</v>
      </c>
      <c r="B829" s="305">
        <v>2130111</v>
      </c>
      <c r="C829" s="432" t="s">
        <v>736</v>
      </c>
      <c r="D829" s="320">
        <f>VLOOKUP(B829,'[114]21'!$A$4:$C$1292,3,FALSE)</f>
        <v>104</v>
      </c>
      <c r="E829" s="320">
        <f>IFERROR(VLOOKUP(B829,'[119]02'!$B:$F,5,FALSE),0)</f>
        <v>0</v>
      </c>
      <c r="F829" s="320">
        <v>0</v>
      </c>
      <c r="G829" s="123" t="str">
        <f t="shared" si="25"/>
        <v/>
      </c>
    </row>
    <row r="830" s="340" customFormat="1" ht="36" customHeight="1" spans="1:7">
      <c r="A830" s="294">
        <f t="shared" si="24"/>
        <v>7</v>
      </c>
      <c r="B830" s="305">
        <v>2130112</v>
      </c>
      <c r="C830" s="432" t="s">
        <v>737</v>
      </c>
      <c r="D830" s="320">
        <f>VLOOKUP(B830,'[114]21'!$A$4:$C$1292,3,FALSE)</f>
        <v>0</v>
      </c>
      <c r="E830" s="320">
        <f>IFERROR(VLOOKUP(B830,'[119]02'!$B:$F,5,FALSE),0)</f>
        <v>0</v>
      </c>
      <c r="F830" s="320">
        <v>0</v>
      </c>
      <c r="G830" s="123" t="str">
        <f t="shared" si="25"/>
        <v/>
      </c>
    </row>
    <row r="831" s="340" customFormat="1" ht="36" customHeight="1" spans="1:7">
      <c r="A831" s="294">
        <f t="shared" si="24"/>
        <v>7</v>
      </c>
      <c r="B831" s="305">
        <v>2130114</v>
      </c>
      <c r="C831" s="432" t="s">
        <v>738</v>
      </c>
      <c r="D831" s="320">
        <f>VLOOKUP(B831,'[114]21'!$A$4:$C$1292,3,FALSE)</f>
        <v>0</v>
      </c>
      <c r="E831" s="320">
        <f>IFERROR(VLOOKUP(B831,'[119]02'!$B:$F,5,FALSE),0)</f>
        <v>0</v>
      </c>
      <c r="F831" s="320">
        <v>0</v>
      </c>
      <c r="G831" s="123" t="str">
        <f t="shared" si="25"/>
        <v/>
      </c>
    </row>
    <row r="832" s="340" customFormat="1" ht="36" customHeight="1" spans="1:7">
      <c r="A832" s="294">
        <f t="shared" si="24"/>
        <v>7</v>
      </c>
      <c r="B832" s="305">
        <v>2130119</v>
      </c>
      <c r="C832" s="432" t="s">
        <v>739</v>
      </c>
      <c r="D832" s="320">
        <f>VLOOKUP(B832,'[114]21'!$A$4:$C$1292,3,FALSE)</f>
        <v>0</v>
      </c>
      <c r="E832" s="320">
        <f>IFERROR(VLOOKUP(B832,'[119]02'!$B:$F,5,FALSE),0)</f>
        <v>5</v>
      </c>
      <c r="F832" s="320">
        <v>5</v>
      </c>
      <c r="G832" s="123">
        <f t="shared" si="25"/>
        <v>0</v>
      </c>
    </row>
    <row r="833" s="340" customFormat="1" ht="36" customHeight="1" spans="1:7">
      <c r="A833" s="294">
        <f t="shared" si="24"/>
        <v>7</v>
      </c>
      <c r="B833" s="305">
        <v>2130120</v>
      </c>
      <c r="C833" s="432" t="s">
        <v>740</v>
      </c>
      <c r="D833" s="320">
        <f>VLOOKUP(B833,'[114]21'!$A$4:$C$1292,3,FALSE)</f>
        <v>0</v>
      </c>
      <c r="E833" s="320">
        <f>IFERROR(VLOOKUP(B833,'[119]02'!$B:$F,5,FALSE),0)</f>
        <v>244</v>
      </c>
      <c r="F833" s="320">
        <v>994</v>
      </c>
      <c r="G833" s="123">
        <f t="shared" si="25"/>
        <v>3.074</v>
      </c>
    </row>
    <row r="834" s="340" customFormat="1" ht="36" customHeight="1" spans="1:7">
      <c r="A834" s="294">
        <f t="shared" si="24"/>
        <v>7</v>
      </c>
      <c r="B834" s="305">
        <v>2130121</v>
      </c>
      <c r="C834" s="432" t="s">
        <v>741</v>
      </c>
      <c r="D834" s="320">
        <f>VLOOKUP(B834,'[114]21'!$A$4:$C$1292,3,FALSE)</f>
        <v>0</v>
      </c>
      <c r="E834" s="320">
        <f>IFERROR(VLOOKUP(B834,'[119]02'!$B:$F,5,FALSE),0)</f>
        <v>0</v>
      </c>
      <c r="F834" s="320">
        <v>0</v>
      </c>
      <c r="G834" s="123" t="str">
        <f t="shared" si="25"/>
        <v/>
      </c>
    </row>
    <row r="835" s="340" customFormat="1" ht="36" customHeight="1" spans="1:7">
      <c r="A835" s="294">
        <f t="shared" si="24"/>
        <v>7</v>
      </c>
      <c r="B835" s="305">
        <v>2130122</v>
      </c>
      <c r="C835" s="432" t="s">
        <v>1721</v>
      </c>
      <c r="D835" s="320">
        <f>VLOOKUP(B835,'[114]21'!$A$4:$C$1292,3,FALSE)</f>
        <v>20</v>
      </c>
      <c r="E835" s="320">
        <f>IFERROR(VLOOKUP(B835,'[119]02'!$B:$F,5,FALSE),0)</f>
        <v>340</v>
      </c>
      <c r="F835" s="320">
        <v>1525</v>
      </c>
      <c r="G835" s="123">
        <f t="shared" si="25"/>
        <v>3.485</v>
      </c>
    </row>
    <row r="836" s="340" customFormat="1" ht="36" customHeight="1" spans="1:7">
      <c r="A836" s="294">
        <f t="shared" si="24"/>
        <v>7</v>
      </c>
      <c r="B836" s="305">
        <v>2130124</v>
      </c>
      <c r="C836" s="432" t="s">
        <v>743</v>
      </c>
      <c r="D836" s="320">
        <f>VLOOKUP(B836,'[114]21'!$A$4:$C$1292,3,FALSE)</f>
        <v>9</v>
      </c>
      <c r="E836" s="320">
        <f>IFERROR(VLOOKUP(B836,'[119]02'!$B:$F,5,FALSE),0)</f>
        <v>0</v>
      </c>
      <c r="F836" s="320">
        <v>0</v>
      </c>
      <c r="G836" s="123" t="str">
        <f t="shared" si="25"/>
        <v/>
      </c>
    </row>
    <row r="837" s="340" customFormat="1" ht="36" customHeight="1" spans="1:7">
      <c r="A837" s="294">
        <f t="shared" ref="A837:A900" si="28">LEN(B837)</f>
        <v>7</v>
      </c>
      <c r="B837" s="305">
        <v>2130125</v>
      </c>
      <c r="C837" s="432" t="s">
        <v>744</v>
      </c>
      <c r="D837" s="320">
        <f>VLOOKUP(B837,'[114]21'!$A$4:$C$1292,3,FALSE)</f>
        <v>1</v>
      </c>
      <c r="E837" s="320">
        <f>IFERROR(VLOOKUP(B837,'[119]02'!$B:$F,5,FALSE),0)</f>
        <v>0</v>
      </c>
      <c r="F837" s="320">
        <v>0</v>
      </c>
      <c r="G837" s="123" t="str">
        <f t="shared" ref="G837:G900" si="29">IF(E837&gt;0,(F837-E837)/E837,"")</f>
        <v/>
      </c>
    </row>
    <row r="838" s="340" customFormat="1" ht="36" customHeight="1" spans="1:7">
      <c r="A838" s="294">
        <f t="shared" si="28"/>
        <v>7</v>
      </c>
      <c r="B838" s="305">
        <v>2130126</v>
      </c>
      <c r="C838" s="432" t="s">
        <v>745</v>
      </c>
      <c r="D838" s="320">
        <f>VLOOKUP(B838,'[114]21'!$A$4:$C$1292,3,FALSE)</f>
        <v>677</v>
      </c>
      <c r="E838" s="320">
        <f>IFERROR(VLOOKUP(B838,'[119]02'!$B:$F,5,FALSE),0)</f>
        <v>1429</v>
      </c>
      <c r="F838" s="320">
        <v>1297</v>
      </c>
      <c r="G838" s="123">
        <f t="shared" si="29"/>
        <v>-0.092</v>
      </c>
    </row>
    <row r="839" s="340" customFormat="1" ht="36" customHeight="1" spans="1:7">
      <c r="A839" s="294">
        <f t="shared" si="28"/>
        <v>7</v>
      </c>
      <c r="B839" s="305">
        <v>2130135</v>
      </c>
      <c r="C839" s="432" t="s">
        <v>746</v>
      </c>
      <c r="D839" s="320">
        <f>VLOOKUP(B839,'[114]21'!$A$4:$C$1292,3,FALSE)</f>
        <v>0</v>
      </c>
      <c r="E839" s="320">
        <f>IFERROR(VLOOKUP(B839,'[119]02'!$B:$F,5,FALSE),0)</f>
        <v>383</v>
      </c>
      <c r="F839" s="320">
        <v>383</v>
      </c>
      <c r="G839" s="123">
        <f t="shared" si="29"/>
        <v>0</v>
      </c>
    </row>
    <row r="840" s="340" customFormat="1" ht="36" customHeight="1" spans="1:7">
      <c r="A840" s="294">
        <f t="shared" si="28"/>
        <v>7</v>
      </c>
      <c r="B840" s="305">
        <v>2130142</v>
      </c>
      <c r="C840" s="432" t="s">
        <v>747</v>
      </c>
      <c r="D840" s="320">
        <f>VLOOKUP(B840,'[114]21'!$A$4:$C$1292,3,FALSE)</f>
        <v>0</v>
      </c>
      <c r="E840" s="320">
        <f>IFERROR(VLOOKUP(B840,'[119]02'!$B:$F,5,FALSE),0)</f>
        <v>0</v>
      </c>
      <c r="F840" s="320">
        <v>0</v>
      </c>
      <c r="G840" s="123" t="str">
        <f t="shared" si="29"/>
        <v/>
      </c>
    </row>
    <row r="841" s="340" customFormat="1" ht="36" customHeight="1" spans="1:7">
      <c r="A841" s="294">
        <f t="shared" si="28"/>
        <v>7</v>
      </c>
      <c r="B841" s="305">
        <v>2130148</v>
      </c>
      <c r="C841" s="438" t="s">
        <v>1722</v>
      </c>
      <c r="D841" s="320">
        <f>VLOOKUP(B841,'[114]21'!$A$4:$C$1292,3,FALSE)</f>
        <v>0</v>
      </c>
      <c r="E841" s="320">
        <f>IFERROR(VLOOKUP(B841,'[119]02'!$B:$F,5,FALSE),0)</f>
        <v>0</v>
      </c>
      <c r="F841" s="320">
        <v>0</v>
      </c>
      <c r="G841" s="123" t="str">
        <f t="shared" si="29"/>
        <v/>
      </c>
    </row>
    <row r="842" s="340" customFormat="1" ht="36" customHeight="1" spans="1:7">
      <c r="A842" s="294">
        <f t="shared" si="28"/>
        <v>7</v>
      </c>
      <c r="B842" s="305">
        <v>2130152</v>
      </c>
      <c r="C842" s="432" t="s">
        <v>749</v>
      </c>
      <c r="D842" s="320">
        <f>VLOOKUP(B842,'[114]21'!$A$4:$C$1292,3,FALSE)</f>
        <v>0</v>
      </c>
      <c r="E842" s="320">
        <f>IFERROR(VLOOKUP(B842,'[119]02'!$B:$F,5,FALSE),0)</f>
        <v>0</v>
      </c>
      <c r="F842" s="320">
        <v>0</v>
      </c>
      <c r="G842" s="123" t="str">
        <f t="shared" si="29"/>
        <v/>
      </c>
    </row>
    <row r="843" s="340" customFormat="1" ht="36" customHeight="1" spans="1:7">
      <c r="A843" s="294">
        <f t="shared" si="28"/>
        <v>7</v>
      </c>
      <c r="B843" s="305">
        <v>2130153</v>
      </c>
      <c r="C843" s="432" t="s">
        <v>750</v>
      </c>
      <c r="D843" s="320">
        <f>VLOOKUP(B843,'[114]21'!$A$4:$C$1292,3,FALSE)</f>
        <v>1071</v>
      </c>
      <c r="E843" s="320">
        <f>IFERROR(VLOOKUP(B843,'[119]02'!$B:$F,5,FALSE),0)</f>
        <v>1118</v>
      </c>
      <c r="F843" s="320">
        <v>960</v>
      </c>
      <c r="G843" s="123">
        <f t="shared" si="29"/>
        <v>-0.141</v>
      </c>
    </row>
    <row r="844" s="340" customFormat="1" ht="36" customHeight="1" spans="1:7">
      <c r="A844" s="294">
        <f t="shared" si="28"/>
        <v>7</v>
      </c>
      <c r="B844" s="305">
        <v>2130199</v>
      </c>
      <c r="C844" s="432" t="s">
        <v>751</v>
      </c>
      <c r="D844" s="320">
        <f>VLOOKUP(B844,'[114]21'!$A$4:$C$1292,3,FALSE)</f>
        <v>1368</v>
      </c>
      <c r="E844" s="320">
        <f>IFERROR(VLOOKUP(B844,'[119]02'!$B:$F,5,FALSE),0)</f>
        <v>1619</v>
      </c>
      <c r="F844" s="320">
        <v>92</v>
      </c>
      <c r="G844" s="123">
        <f t="shared" si="29"/>
        <v>-0.943</v>
      </c>
    </row>
    <row r="845" ht="36" customHeight="1" spans="1:7">
      <c r="A845" s="294">
        <f t="shared" si="28"/>
        <v>5</v>
      </c>
      <c r="B845" s="305">
        <v>21302</v>
      </c>
      <c r="C845" s="348" t="s">
        <v>752</v>
      </c>
      <c r="D845" s="320">
        <f>SUM(D846:D869)</f>
        <v>2523</v>
      </c>
      <c r="E845" s="320">
        <f>SUM(E846:E869)</f>
        <v>2020</v>
      </c>
      <c r="F845" s="320">
        <v>2245</v>
      </c>
      <c r="G845" s="123">
        <f t="shared" si="29"/>
        <v>0.111</v>
      </c>
    </row>
    <row r="846" s="340" customFormat="1" ht="36" customHeight="1" spans="1:7">
      <c r="A846" s="294">
        <f t="shared" si="28"/>
        <v>7</v>
      </c>
      <c r="B846" s="305">
        <v>2130201</v>
      </c>
      <c r="C846" s="432" t="s">
        <v>152</v>
      </c>
      <c r="D846" s="320">
        <f>VLOOKUP(B846,'[114]21'!$A$4:$C$1292,3,FALSE)</f>
        <v>297</v>
      </c>
      <c r="E846" s="320">
        <f>IFERROR(VLOOKUP(B846,'[119]02'!$B:$F,5,FALSE),0)</f>
        <v>315</v>
      </c>
      <c r="F846" s="320">
        <v>294</v>
      </c>
      <c r="G846" s="123">
        <f t="shared" si="29"/>
        <v>-0.067</v>
      </c>
    </row>
    <row r="847" s="340" customFormat="1" ht="36" customHeight="1" spans="1:7">
      <c r="A847" s="294">
        <f t="shared" si="28"/>
        <v>7</v>
      </c>
      <c r="B847" s="305">
        <v>2130202</v>
      </c>
      <c r="C847" s="432" t="s">
        <v>153</v>
      </c>
      <c r="D847" s="320">
        <f>VLOOKUP(B847,'[114]21'!$A$4:$C$1292,3,FALSE)</f>
        <v>0</v>
      </c>
      <c r="E847" s="320">
        <f>IFERROR(VLOOKUP(B847,'[119]02'!$B:$F,5,FALSE),0)</f>
        <v>0</v>
      </c>
      <c r="F847" s="320">
        <v>0</v>
      </c>
      <c r="G847" s="123" t="str">
        <f t="shared" si="29"/>
        <v/>
      </c>
    </row>
    <row r="848" s="340" customFormat="1" ht="36" customHeight="1" spans="1:7">
      <c r="A848" s="294">
        <f t="shared" si="28"/>
        <v>7</v>
      </c>
      <c r="B848" s="305">
        <v>2130203</v>
      </c>
      <c r="C848" s="432" t="s">
        <v>154</v>
      </c>
      <c r="D848" s="320">
        <f>VLOOKUP(B848,'[114]21'!$A$4:$C$1292,3,FALSE)</f>
        <v>0</v>
      </c>
      <c r="E848" s="320">
        <f>IFERROR(VLOOKUP(B848,'[119]02'!$B:$F,5,FALSE),0)</f>
        <v>0</v>
      </c>
      <c r="F848" s="320">
        <v>0</v>
      </c>
      <c r="G848" s="123" t="str">
        <f t="shared" si="29"/>
        <v/>
      </c>
    </row>
    <row r="849" s="340" customFormat="1" ht="36" customHeight="1" spans="1:7">
      <c r="A849" s="294">
        <f t="shared" si="28"/>
        <v>7</v>
      </c>
      <c r="B849" s="305">
        <v>2130204</v>
      </c>
      <c r="C849" s="432" t="s">
        <v>753</v>
      </c>
      <c r="D849" s="320">
        <f>VLOOKUP(B849,'[114]21'!$A$4:$C$1292,3,FALSE)</f>
        <v>383</v>
      </c>
      <c r="E849" s="320">
        <f>IFERROR(VLOOKUP(B849,'[119]02'!$B:$F,5,FALSE),0)</f>
        <v>434</v>
      </c>
      <c r="F849" s="320">
        <v>477</v>
      </c>
      <c r="G849" s="123">
        <f t="shared" si="29"/>
        <v>0.099</v>
      </c>
    </row>
    <row r="850" s="340" customFormat="1" ht="36" customHeight="1" spans="1:7">
      <c r="A850" s="294">
        <f t="shared" si="28"/>
        <v>7</v>
      </c>
      <c r="B850" s="305">
        <v>2130205</v>
      </c>
      <c r="C850" s="432" t="s">
        <v>754</v>
      </c>
      <c r="D850" s="320">
        <f>VLOOKUP(B850,'[114]21'!$A$4:$C$1292,3,FALSE)</f>
        <v>1168</v>
      </c>
      <c r="E850" s="320">
        <f>IFERROR(VLOOKUP(B850,'[119]02'!$B:$F,5,FALSE),0)</f>
        <v>666</v>
      </c>
      <c r="F850" s="320">
        <v>676</v>
      </c>
      <c r="G850" s="123">
        <f t="shared" si="29"/>
        <v>0.015</v>
      </c>
    </row>
    <row r="851" s="340" customFormat="1" ht="36" customHeight="1" spans="1:7">
      <c r="A851" s="294">
        <f t="shared" si="28"/>
        <v>7</v>
      </c>
      <c r="B851" s="305">
        <v>2130206</v>
      </c>
      <c r="C851" s="432" t="s">
        <v>755</v>
      </c>
      <c r="D851" s="320">
        <f>VLOOKUP(B851,'[114]21'!$A$4:$C$1292,3,FALSE)</f>
        <v>0</v>
      </c>
      <c r="E851" s="320">
        <f>IFERROR(VLOOKUP(B851,'[119]02'!$B:$F,5,FALSE),0)</f>
        <v>0</v>
      </c>
      <c r="F851" s="320">
        <v>0</v>
      </c>
      <c r="G851" s="123" t="str">
        <f t="shared" si="29"/>
        <v/>
      </c>
    </row>
    <row r="852" s="340" customFormat="1" ht="36" customHeight="1" spans="1:7">
      <c r="A852" s="294">
        <f t="shared" si="28"/>
        <v>7</v>
      </c>
      <c r="B852" s="305">
        <v>2130207</v>
      </c>
      <c r="C852" s="432" t="s">
        <v>756</v>
      </c>
      <c r="D852" s="320">
        <f>VLOOKUP(B852,'[114]21'!$A$4:$C$1292,3,FALSE)</f>
        <v>0</v>
      </c>
      <c r="E852" s="320">
        <f>IFERROR(VLOOKUP(B852,'[119]02'!$B:$F,5,FALSE),0)</f>
        <v>38</v>
      </c>
      <c r="F852" s="320">
        <v>38</v>
      </c>
      <c r="G852" s="123">
        <f t="shared" si="29"/>
        <v>0</v>
      </c>
    </row>
    <row r="853" s="340" customFormat="1" ht="36" customHeight="1" spans="1:7">
      <c r="A853" s="294">
        <f t="shared" si="28"/>
        <v>7</v>
      </c>
      <c r="B853" s="305">
        <v>2130209</v>
      </c>
      <c r="C853" s="432" t="s">
        <v>757</v>
      </c>
      <c r="D853" s="320">
        <f>VLOOKUP(B853,'[114]21'!$A$4:$C$1292,3,FALSE)</f>
        <v>40</v>
      </c>
      <c r="E853" s="320">
        <f>IFERROR(VLOOKUP(B853,'[119]02'!$B:$F,5,FALSE),0)</f>
        <v>391</v>
      </c>
      <c r="F853" s="320">
        <v>391</v>
      </c>
      <c r="G853" s="123">
        <f t="shared" si="29"/>
        <v>0</v>
      </c>
    </row>
    <row r="854" s="340" customFormat="1" ht="36" customHeight="1" spans="1:7">
      <c r="A854" s="294">
        <f t="shared" si="28"/>
        <v>7</v>
      </c>
      <c r="B854" s="305">
        <v>2130210</v>
      </c>
      <c r="C854" s="432" t="s">
        <v>758</v>
      </c>
      <c r="D854" s="320">
        <f>VLOOKUP(B854,'[114]21'!$A$4:$C$1292,3,FALSE)</f>
        <v>0</v>
      </c>
      <c r="E854" s="320">
        <f>IFERROR(VLOOKUP(B854,'[119]02'!$B:$F,5,FALSE),0)</f>
        <v>0</v>
      </c>
      <c r="F854" s="320">
        <v>0</v>
      </c>
      <c r="G854" s="123" t="str">
        <f t="shared" si="29"/>
        <v/>
      </c>
    </row>
    <row r="855" s="340" customFormat="1" ht="36" customHeight="1" spans="1:7">
      <c r="A855" s="294">
        <f t="shared" si="28"/>
        <v>7</v>
      </c>
      <c r="B855" s="305">
        <v>2130211</v>
      </c>
      <c r="C855" s="432" t="s">
        <v>759</v>
      </c>
      <c r="D855" s="320">
        <f>VLOOKUP(B855,'[114]21'!$A$4:$C$1292,3,FALSE)</f>
        <v>20</v>
      </c>
      <c r="E855" s="320">
        <f>IFERROR(VLOOKUP(B855,'[119]02'!$B:$F,5,FALSE),0)</f>
        <v>2</v>
      </c>
      <c r="F855" s="320">
        <v>7</v>
      </c>
      <c r="G855" s="123">
        <f t="shared" si="29"/>
        <v>2.5</v>
      </c>
    </row>
    <row r="856" s="340" customFormat="1" ht="36" customHeight="1" spans="1:7">
      <c r="A856" s="294">
        <f t="shared" si="28"/>
        <v>7</v>
      </c>
      <c r="B856" s="305">
        <v>2130212</v>
      </c>
      <c r="C856" s="432" t="s">
        <v>760</v>
      </c>
      <c r="D856" s="320">
        <f>VLOOKUP(B856,'[114]21'!$A$4:$C$1292,3,FALSE)</f>
        <v>0</v>
      </c>
      <c r="E856" s="320">
        <f>IFERROR(VLOOKUP(B856,'[119]02'!$B:$F,5,FALSE),0)</f>
        <v>0</v>
      </c>
      <c r="F856" s="320">
        <v>0</v>
      </c>
      <c r="G856" s="123" t="str">
        <f t="shared" si="29"/>
        <v/>
      </c>
    </row>
    <row r="857" s="340" customFormat="1" ht="36" customHeight="1" spans="1:7">
      <c r="A857" s="294">
        <f t="shared" si="28"/>
        <v>7</v>
      </c>
      <c r="B857" s="305">
        <v>2130213</v>
      </c>
      <c r="C857" s="432" t="s">
        <v>761</v>
      </c>
      <c r="D857" s="320">
        <f>VLOOKUP(B857,'[114]21'!$A$4:$C$1292,3,FALSE)</f>
        <v>30</v>
      </c>
      <c r="E857" s="320">
        <f>IFERROR(VLOOKUP(B857,'[119]02'!$B:$F,5,FALSE),0)</f>
        <v>10</v>
      </c>
      <c r="F857" s="320">
        <v>20</v>
      </c>
      <c r="G857" s="123">
        <f t="shared" si="29"/>
        <v>1</v>
      </c>
    </row>
    <row r="858" s="340" customFormat="1" ht="36" customHeight="1" spans="1:7">
      <c r="A858" s="294">
        <f t="shared" si="28"/>
        <v>7</v>
      </c>
      <c r="B858" s="305">
        <v>2130217</v>
      </c>
      <c r="C858" s="432" t="s">
        <v>762</v>
      </c>
      <c r="D858" s="320">
        <f>VLOOKUP(B858,'[114]21'!$A$4:$C$1292,3,FALSE)</f>
        <v>0</v>
      </c>
      <c r="E858" s="320">
        <f>IFERROR(VLOOKUP(B858,'[119]02'!$B:$F,5,FALSE),0)</f>
        <v>0</v>
      </c>
      <c r="F858" s="320">
        <v>0</v>
      </c>
      <c r="G858" s="123" t="str">
        <f t="shared" si="29"/>
        <v/>
      </c>
    </row>
    <row r="859" s="340" customFormat="1" ht="36" customHeight="1" spans="1:7">
      <c r="A859" s="294">
        <f t="shared" si="28"/>
        <v>7</v>
      </c>
      <c r="B859" s="305">
        <v>2130220</v>
      </c>
      <c r="C859" s="432" t="s">
        <v>277</v>
      </c>
      <c r="D859" s="320">
        <f>VLOOKUP(B859,'[114]21'!$A$4:$C$1292,3,FALSE)</f>
        <v>0</v>
      </c>
      <c r="E859" s="320">
        <f>IFERROR(VLOOKUP(B859,'[119]02'!$B:$F,5,FALSE),0)</f>
        <v>0</v>
      </c>
      <c r="F859" s="320">
        <v>0</v>
      </c>
      <c r="G859" s="123" t="str">
        <f t="shared" si="29"/>
        <v/>
      </c>
    </row>
    <row r="860" s="340" customFormat="1" ht="36" customHeight="1" spans="1:7">
      <c r="A860" s="294">
        <f t="shared" si="28"/>
        <v>7</v>
      </c>
      <c r="B860" s="305">
        <v>2130221</v>
      </c>
      <c r="C860" s="432" t="s">
        <v>763</v>
      </c>
      <c r="D860" s="320">
        <f>VLOOKUP(B860,'[114]21'!$A$4:$C$1292,3,FALSE)</f>
        <v>0</v>
      </c>
      <c r="E860" s="320">
        <f>IFERROR(VLOOKUP(B860,'[119]02'!$B:$F,5,FALSE),0)</f>
        <v>0</v>
      </c>
      <c r="F860" s="320">
        <v>0</v>
      </c>
      <c r="G860" s="123" t="str">
        <f t="shared" si="29"/>
        <v/>
      </c>
    </row>
    <row r="861" s="340" customFormat="1" ht="36" customHeight="1" spans="1:7">
      <c r="A861" s="294">
        <f t="shared" si="28"/>
        <v>7</v>
      </c>
      <c r="B861" s="305">
        <v>2130223</v>
      </c>
      <c r="C861" s="432" t="s">
        <v>764</v>
      </c>
      <c r="D861" s="320">
        <f>VLOOKUP(B861,'[114]21'!$A$4:$C$1292,3,FALSE)</f>
        <v>0</v>
      </c>
      <c r="E861" s="320">
        <f>IFERROR(VLOOKUP(B861,'[119]02'!$B:$F,5,FALSE),0)</f>
        <v>0</v>
      </c>
      <c r="F861" s="320">
        <v>0</v>
      </c>
      <c r="G861" s="123" t="str">
        <f t="shared" si="29"/>
        <v/>
      </c>
    </row>
    <row r="862" s="340" customFormat="1" ht="36" customHeight="1" spans="1:7">
      <c r="A862" s="294">
        <f t="shared" si="28"/>
        <v>7</v>
      </c>
      <c r="B862" s="305">
        <v>2130226</v>
      </c>
      <c r="C862" s="432" t="s">
        <v>765</v>
      </c>
      <c r="D862" s="320">
        <f>VLOOKUP(B862,'[114]21'!$A$4:$C$1292,3,FALSE)</f>
        <v>0</v>
      </c>
      <c r="E862" s="320">
        <f>IFERROR(VLOOKUP(B862,'[119]02'!$B:$F,5,FALSE),0)</f>
        <v>0</v>
      </c>
      <c r="F862" s="320">
        <v>0</v>
      </c>
      <c r="G862" s="123" t="str">
        <f t="shared" si="29"/>
        <v/>
      </c>
    </row>
    <row r="863" s="340" customFormat="1" ht="36" customHeight="1" spans="1:7">
      <c r="A863" s="294">
        <f t="shared" si="28"/>
        <v>7</v>
      </c>
      <c r="B863" s="305">
        <v>2130227</v>
      </c>
      <c r="C863" s="432" t="s">
        <v>766</v>
      </c>
      <c r="D863" s="320">
        <f>VLOOKUP(B863,'[114]21'!$A$4:$C$1292,3,FALSE)</f>
        <v>0</v>
      </c>
      <c r="E863" s="320">
        <f>IFERROR(VLOOKUP(B863,'[119]02'!$B:$F,5,FALSE),0)</f>
        <v>0</v>
      </c>
      <c r="F863" s="320">
        <v>0</v>
      </c>
      <c r="G863" s="123" t="str">
        <f t="shared" si="29"/>
        <v/>
      </c>
    </row>
    <row r="864" s="340" customFormat="1" ht="36" customHeight="1" spans="1:7">
      <c r="A864" s="294">
        <f t="shared" si="28"/>
        <v>7</v>
      </c>
      <c r="B864" s="305">
        <v>2130232</v>
      </c>
      <c r="C864" s="432" t="s">
        <v>767</v>
      </c>
      <c r="D864" s="320">
        <f>VLOOKUP(B864,'[114]21'!$A$4:$C$1292,3,FALSE)</f>
        <v>0</v>
      </c>
      <c r="E864" s="320">
        <f>IFERROR(VLOOKUP(B864,'[119]02'!$B:$F,5,FALSE),0)</f>
        <v>0</v>
      </c>
      <c r="F864" s="320">
        <v>0</v>
      </c>
      <c r="G864" s="123" t="str">
        <f t="shared" si="29"/>
        <v/>
      </c>
    </row>
    <row r="865" s="340" customFormat="1" ht="36" customHeight="1" spans="1:7">
      <c r="A865" s="294">
        <f t="shared" si="28"/>
        <v>7</v>
      </c>
      <c r="B865" s="305">
        <v>2130234</v>
      </c>
      <c r="C865" s="432" t="s">
        <v>768</v>
      </c>
      <c r="D865" s="320">
        <f>VLOOKUP(B865,'[114]21'!$A$4:$C$1292,3,FALSE)</f>
        <v>357</v>
      </c>
      <c r="E865" s="320">
        <f>IFERROR(VLOOKUP(B865,'[119]02'!$B:$F,5,FALSE),0)</f>
        <v>54</v>
      </c>
      <c r="F865" s="320">
        <v>288</v>
      </c>
      <c r="G865" s="123">
        <f t="shared" si="29"/>
        <v>4.333</v>
      </c>
    </row>
    <row r="866" s="340" customFormat="1" ht="36" customHeight="1" spans="1:7">
      <c r="A866" s="294">
        <f t="shared" si="28"/>
        <v>7</v>
      </c>
      <c r="B866" s="305">
        <v>2130235</v>
      </c>
      <c r="C866" s="432" t="s">
        <v>769</v>
      </c>
      <c r="D866" s="320">
        <f>VLOOKUP(B866,'[114]21'!$A$4:$C$1292,3,FALSE)</f>
        <v>0</v>
      </c>
      <c r="E866" s="320">
        <f>IFERROR(VLOOKUP(B866,'[119]02'!$B:$F,5,FALSE),0)</f>
        <v>0</v>
      </c>
      <c r="F866" s="320">
        <v>0</v>
      </c>
      <c r="G866" s="123" t="str">
        <f t="shared" si="29"/>
        <v/>
      </c>
    </row>
    <row r="867" s="340" customFormat="1" ht="36" customHeight="1" spans="1:7">
      <c r="A867" s="294">
        <f t="shared" si="28"/>
        <v>7</v>
      </c>
      <c r="B867" s="305">
        <v>2130236</v>
      </c>
      <c r="C867" s="432" t="s">
        <v>770</v>
      </c>
      <c r="D867" s="320">
        <f>VLOOKUP(B867,'[114]21'!$A$4:$C$1292,3,FALSE)</f>
        <v>0</v>
      </c>
      <c r="E867" s="320">
        <f>IFERROR(VLOOKUP(B867,'[119]02'!$B:$F,5,FALSE),0)</f>
        <v>0</v>
      </c>
      <c r="F867" s="320">
        <v>0</v>
      </c>
      <c r="G867" s="123" t="str">
        <f t="shared" si="29"/>
        <v/>
      </c>
    </row>
    <row r="868" s="340" customFormat="1" ht="36" customHeight="1" spans="1:7">
      <c r="A868" s="294">
        <f t="shared" si="28"/>
        <v>7</v>
      </c>
      <c r="B868" s="305">
        <v>2130237</v>
      </c>
      <c r="C868" s="432" t="s">
        <v>737</v>
      </c>
      <c r="D868" s="320">
        <f>VLOOKUP(B868,'[114]21'!$A$4:$C$1292,3,FALSE)</f>
        <v>0</v>
      </c>
      <c r="E868" s="320">
        <f>IFERROR(VLOOKUP(B868,'[119]02'!$B:$F,5,FALSE),0)</f>
        <v>0</v>
      </c>
      <c r="F868" s="320">
        <v>0</v>
      </c>
      <c r="G868" s="123" t="str">
        <f t="shared" si="29"/>
        <v/>
      </c>
    </row>
    <row r="869" s="340" customFormat="1" ht="36" customHeight="1" spans="1:7">
      <c r="A869" s="294">
        <f t="shared" si="28"/>
        <v>7</v>
      </c>
      <c r="B869" s="305">
        <v>2130299</v>
      </c>
      <c r="C869" s="432" t="s">
        <v>771</v>
      </c>
      <c r="D869" s="320">
        <f>VLOOKUP(B869,'[114]21'!$A$4:$C$1292,3,FALSE)</f>
        <v>228</v>
      </c>
      <c r="E869" s="320">
        <f>IFERROR(VLOOKUP(B869,'[119]02'!$B:$F,5,FALSE),0)</f>
        <v>110</v>
      </c>
      <c r="F869" s="320">
        <v>54</v>
      </c>
      <c r="G869" s="123">
        <f t="shared" si="29"/>
        <v>-0.509</v>
      </c>
    </row>
    <row r="870" ht="36" customHeight="1" spans="1:7">
      <c r="A870" s="294">
        <f t="shared" si="28"/>
        <v>5</v>
      </c>
      <c r="B870" s="305">
        <v>21303</v>
      </c>
      <c r="C870" s="348" t="s">
        <v>772</v>
      </c>
      <c r="D870" s="320">
        <f>SUM(D871:D897)</f>
        <v>5573</v>
      </c>
      <c r="E870" s="320">
        <f>SUM(E871:E897)</f>
        <v>4323</v>
      </c>
      <c r="F870" s="320">
        <v>2509</v>
      </c>
      <c r="G870" s="123">
        <f t="shared" si="29"/>
        <v>-0.42</v>
      </c>
    </row>
    <row r="871" s="340" customFormat="1" ht="36" customHeight="1" spans="1:7">
      <c r="A871" s="294">
        <f t="shared" si="28"/>
        <v>7</v>
      </c>
      <c r="B871" s="305">
        <v>2130301</v>
      </c>
      <c r="C871" s="432" t="s">
        <v>152</v>
      </c>
      <c r="D871" s="320">
        <f>VLOOKUP(B871,'[114]21'!$A$4:$C$1292,3,FALSE)</f>
        <v>304</v>
      </c>
      <c r="E871" s="320">
        <f>IFERROR(VLOOKUP(B871,'[119]02'!$B:$F,5,FALSE),0)</f>
        <v>286</v>
      </c>
      <c r="F871" s="320">
        <v>259</v>
      </c>
      <c r="G871" s="123">
        <f t="shared" si="29"/>
        <v>-0.094</v>
      </c>
    </row>
    <row r="872" s="340" customFormat="1" ht="36" customHeight="1" spans="1:7">
      <c r="A872" s="294">
        <f t="shared" si="28"/>
        <v>7</v>
      </c>
      <c r="B872" s="305">
        <v>2130302</v>
      </c>
      <c r="C872" s="432" t="s">
        <v>153</v>
      </c>
      <c r="D872" s="320">
        <f>VLOOKUP(B872,'[114]21'!$A$4:$C$1292,3,FALSE)</f>
        <v>0</v>
      </c>
      <c r="E872" s="320">
        <f>IFERROR(VLOOKUP(B872,'[119]02'!$B:$F,5,FALSE),0)</f>
        <v>0</v>
      </c>
      <c r="F872" s="320">
        <v>0</v>
      </c>
      <c r="G872" s="123" t="str">
        <f t="shared" si="29"/>
        <v/>
      </c>
    </row>
    <row r="873" s="340" customFormat="1" ht="36" customHeight="1" spans="1:7">
      <c r="A873" s="294">
        <f t="shared" si="28"/>
        <v>7</v>
      </c>
      <c r="B873" s="305">
        <v>2130303</v>
      </c>
      <c r="C873" s="432" t="s">
        <v>154</v>
      </c>
      <c r="D873" s="320">
        <f>VLOOKUP(B873,'[114]21'!$A$4:$C$1292,3,FALSE)</f>
        <v>0</v>
      </c>
      <c r="E873" s="320">
        <f>IFERROR(VLOOKUP(B873,'[119]02'!$B:$F,5,FALSE),0)</f>
        <v>0</v>
      </c>
      <c r="F873" s="320">
        <v>0</v>
      </c>
      <c r="G873" s="123" t="str">
        <f t="shared" si="29"/>
        <v/>
      </c>
    </row>
    <row r="874" s="340" customFormat="1" ht="36" customHeight="1" spans="1:7">
      <c r="A874" s="294">
        <f t="shared" si="28"/>
        <v>7</v>
      </c>
      <c r="B874" s="305">
        <v>2130304</v>
      </c>
      <c r="C874" s="432" t="s">
        <v>773</v>
      </c>
      <c r="D874" s="320">
        <f>VLOOKUP(B874,'[114]21'!$A$4:$C$1292,3,FALSE)</f>
        <v>0</v>
      </c>
      <c r="E874" s="320">
        <f>IFERROR(VLOOKUP(B874,'[119]02'!$B:$F,5,FALSE),0)</f>
        <v>0</v>
      </c>
      <c r="F874" s="320">
        <v>0</v>
      </c>
      <c r="G874" s="123" t="str">
        <f t="shared" si="29"/>
        <v/>
      </c>
    </row>
    <row r="875" s="340" customFormat="1" ht="36" customHeight="1" spans="1:7">
      <c r="A875" s="294">
        <f t="shared" si="28"/>
        <v>7</v>
      </c>
      <c r="B875" s="305">
        <v>2130305</v>
      </c>
      <c r="C875" s="432" t="s">
        <v>774</v>
      </c>
      <c r="D875" s="320">
        <f>VLOOKUP(B875,'[114]21'!$A$4:$C$1292,3,FALSE)</f>
        <v>3598</v>
      </c>
      <c r="E875" s="320">
        <f>IFERROR(VLOOKUP(B875,'[119]02'!$B:$F,5,FALSE),0)</f>
        <v>1025</v>
      </c>
      <c r="F875" s="320">
        <v>640</v>
      </c>
      <c r="G875" s="123">
        <f t="shared" si="29"/>
        <v>-0.376</v>
      </c>
    </row>
    <row r="876" s="340" customFormat="1" ht="36" customHeight="1" spans="1:7">
      <c r="A876" s="294">
        <f t="shared" si="28"/>
        <v>7</v>
      </c>
      <c r="B876" s="305">
        <v>2130306</v>
      </c>
      <c r="C876" s="432" t="s">
        <v>775</v>
      </c>
      <c r="D876" s="320">
        <f>VLOOKUP(B876,'[114]21'!$A$4:$C$1292,3,FALSE)</f>
        <v>40</v>
      </c>
      <c r="E876" s="320">
        <f>IFERROR(VLOOKUP(B876,'[119]02'!$B:$F,5,FALSE),0)</f>
        <v>-24</v>
      </c>
      <c r="F876" s="320">
        <v>6</v>
      </c>
      <c r="G876" s="123" t="str">
        <f t="shared" si="29"/>
        <v/>
      </c>
    </row>
    <row r="877" s="340" customFormat="1" ht="36" customHeight="1" spans="1:7">
      <c r="A877" s="294">
        <f t="shared" si="28"/>
        <v>7</v>
      </c>
      <c r="B877" s="305">
        <v>2130307</v>
      </c>
      <c r="C877" s="432" t="s">
        <v>776</v>
      </c>
      <c r="D877" s="320">
        <f>VLOOKUP(B877,'[114]21'!$A$4:$C$1292,3,FALSE)</f>
        <v>0</v>
      </c>
      <c r="E877" s="320">
        <f>IFERROR(VLOOKUP(B877,'[119]02'!$B:$F,5,FALSE),0)</f>
        <v>0</v>
      </c>
      <c r="F877" s="320">
        <v>0</v>
      </c>
      <c r="G877" s="123" t="str">
        <f t="shared" si="29"/>
        <v/>
      </c>
    </row>
    <row r="878" s="340" customFormat="1" ht="36" customHeight="1" spans="1:7">
      <c r="A878" s="294">
        <f t="shared" si="28"/>
        <v>7</v>
      </c>
      <c r="B878" s="305">
        <v>2130308</v>
      </c>
      <c r="C878" s="432" t="s">
        <v>777</v>
      </c>
      <c r="D878" s="320">
        <f>VLOOKUP(B878,'[114]21'!$A$4:$C$1292,3,FALSE)</f>
        <v>0</v>
      </c>
      <c r="E878" s="320">
        <f>IFERROR(VLOOKUP(B878,'[119]02'!$B:$F,5,FALSE),0)</f>
        <v>0</v>
      </c>
      <c r="F878" s="320">
        <v>0</v>
      </c>
      <c r="G878" s="123" t="str">
        <f t="shared" si="29"/>
        <v/>
      </c>
    </row>
    <row r="879" s="340" customFormat="1" ht="36" customHeight="1" spans="1:7">
      <c r="A879" s="294">
        <f t="shared" si="28"/>
        <v>7</v>
      </c>
      <c r="B879" s="305">
        <v>2130309</v>
      </c>
      <c r="C879" s="432" t="s">
        <v>778</v>
      </c>
      <c r="D879" s="320">
        <f>VLOOKUP(B879,'[114]21'!$A$4:$C$1292,3,FALSE)</f>
        <v>0</v>
      </c>
      <c r="E879" s="320">
        <f>IFERROR(VLOOKUP(B879,'[119]02'!$B:$F,5,FALSE),0)</f>
        <v>0</v>
      </c>
      <c r="F879" s="320">
        <v>0</v>
      </c>
      <c r="G879" s="123" t="str">
        <f t="shared" si="29"/>
        <v/>
      </c>
    </row>
    <row r="880" s="340" customFormat="1" ht="36" customHeight="1" spans="1:7">
      <c r="A880" s="294">
        <f t="shared" si="28"/>
        <v>7</v>
      </c>
      <c r="B880" s="305">
        <v>2130310</v>
      </c>
      <c r="C880" s="432" t="s">
        <v>779</v>
      </c>
      <c r="D880" s="320">
        <f>VLOOKUP(B880,'[114]21'!$A$4:$C$1292,3,FALSE)</f>
        <v>56</v>
      </c>
      <c r="E880" s="320">
        <f>IFERROR(VLOOKUP(B880,'[119]02'!$B:$F,5,FALSE),0)</f>
        <v>1006</v>
      </c>
      <c r="F880" s="320">
        <v>653</v>
      </c>
      <c r="G880" s="123">
        <f t="shared" si="29"/>
        <v>-0.351</v>
      </c>
    </row>
    <row r="881" s="340" customFormat="1" ht="36" customHeight="1" spans="1:7">
      <c r="A881" s="294">
        <f t="shared" si="28"/>
        <v>7</v>
      </c>
      <c r="B881" s="305">
        <v>2130311</v>
      </c>
      <c r="C881" s="432" t="s">
        <v>780</v>
      </c>
      <c r="D881" s="320">
        <f>VLOOKUP(B881,'[114]21'!$A$4:$C$1292,3,FALSE)</f>
        <v>245</v>
      </c>
      <c r="E881" s="320">
        <f>IFERROR(VLOOKUP(B881,'[119]02'!$B:$F,5,FALSE),0)</f>
        <v>520</v>
      </c>
      <c r="F881" s="320">
        <v>500</v>
      </c>
      <c r="G881" s="123">
        <f t="shared" si="29"/>
        <v>-0.038</v>
      </c>
    </row>
    <row r="882" s="340" customFormat="1" ht="36" customHeight="1" spans="1:7">
      <c r="A882" s="294">
        <f t="shared" si="28"/>
        <v>7</v>
      </c>
      <c r="B882" s="305">
        <v>2130312</v>
      </c>
      <c r="C882" s="432" t="s">
        <v>781</v>
      </c>
      <c r="D882" s="320">
        <f>VLOOKUP(B882,'[114]21'!$A$4:$C$1292,3,FALSE)</f>
        <v>20</v>
      </c>
      <c r="E882" s="320">
        <f>IFERROR(VLOOKUP(B882,'[119]02'!$B:$F,5,FALSE),0)</f>
        <v>20</v>
      </c>
      <c r="F882" s="320">
        <v>0</v>
      </c>
      <c r="G882" s="123">
        <f t="shared" si="29"/>
        <v>-1</v>
      </c>
    </row>
    <row r="883" s="340" customFormat="1" ht="36" customHeight="1" spans="1:7">
      <c r="A883" s="294">
        <f t="shared" si="28"/>
        <v>7</v>
      </c>
      <c r="B883" s="305">
        <v>2130313</v>
      </c>
      <c r="C883" s="432" t="s">
        <v>782</v>
      </c>
      <c r="D883" s="320">
        <f>VLOOKUP(B883,'[114]21'!$A$4:$C$1292,3,FALSE)</f>
        <v>0</v>
      </c>
      <c r="E883" s="320">
        <f>IFERROR(VLOOKUP(B883,'[119]02'!$B:$F,5,FALSE),0)</f>
        <v>0</v>
      </c>
      <c r="F883" s="320">
        <v>0</v>
      </c>
      <c r="G883" s="123" t="str">
        <f t="shared" si="29"/>
        <v/>
      </c>
    </row>
    <row r="884" s="340" customFormat="1" ht="36" customHeight="1" spans="1:7">
      <c r="A884" s="294">
        <f t="shared" si="28"/>
        <v>7</v>
      </c>
      <c r="B884" s="305">
        <v>2130314</v>
      </c>
      <c r="C884" s="432" t="s">
        <v>783</v>
      </c>
      <c r="D884" s="320">
        <f>VLOOKUP(B884,'[114]21'!$A$4:$C$1292,3,FALSE)</f>
        <v>10</v>
      </c>
      <c r="E884" s="320">
        <f>IFERROR(VLOOKUP(B884,'[119]02'!$B:$F,5,FALSE),0)</f>
        <v>46</v>
      </c>
      <c r="F884" s="320">
        <v>36</v>
      </c>
      <c r="G884" s="123">
        <f t="shared" si="29"/>
        <v>-0.217</v>
      </c>
    </row>
    <row r="885" s="340" customFormat="1" ht="36" customHeight="1" spans="1:7">
      <c r="A885" s="294">
        <f t="shared" si="28"/>
        <v>7</v>
      </c>
      <c r="B885" s="305">
        <v>2130315</v>
      </c>
      <c r="C885" s="432" t="s">
        <v>784</v>
      </c>
      <c r="D885" s="320">
        <f>VLOOKUP(B885,'[114]21'!$A$4:$C$1292,3,FALSE)</f>
        <v>0</v>
      </c>
      <c r="E885" s="320">
        <f>IFERROR(VLOOKUP(B885,'[119]02'!$B:$F,5,FALSE),0)</f>
        <v>20</v>
      </c>
      <c r="F885" s="320">
        <v>35</v>
      </c>
      <c r="G885" s="123">
        <f t="shared" si="29"/>
        <v>0.75</v>
      </c>
    </row>
    <row r="886" s="340" customFormat="1" ht="36" customHeight="1" spans="1:7">
      <c r="A886" s="294">
        <f t="shared" si="28"/>
        <v>7</v>
      </c>
      <c r="B886" s="305">
        <v>2130316</v>
      </c>
      <c r="C886" s="432" t="s">
        <v>785</v>
      </c>
      <c r="D886" s="320">
        <f>VLOOKUP(B886,'[114]21'!$A$4:$C$1292,3,FALSE)</f>
        <v>0</v>
      </c>
      <c r="E886" s="320">
        <f>IFERROR(VLOOKUP(B886,'[119]02'!$B:$F,5,FALSE),0)</f>
        <v>0</v>
      </c>
      <c r="F886" s="320">
        <v>0</v>
      </c>
      <c r="G886" s="123" t="str">
        <f t="shared" si="29"/>
        <v/>
      </c>
    </row>
    <row r="887" s="340" customFormat="1" ht="36" customHeight="1" spans="1:7">
      <c r="A887" s="294">
        <f t="shared" si="28"/>
        <v>7</v>
      </c>
      <c r="B887" s="305">
        <v>2130317</v>
      </c>
      <c r="C887" s="432" t="s">
        <v>786</v>
      </c>
      <c r="D887" s="320">
        <f>VLOOKUP(B887,'[114]21'!$A$4:$C$1292,3,FALSE)</f>
        <v>0</v>
      </c>
      <c r="E887" s="320">
        <f>IFERROR(VLOOKUP(B887,'[119]02'!$B:$F,5,FALSE),0)</f>
        <v>0</v>
      </c>
      <c r="F887" s="320">
        <v>0</v>
      </c>
      <c r="G887" s="123" t="str">
        <f t="shared" si="29"/>
        <v/>
      </c>
    </row>
    <row r="888" s="340" customFormat="1" ht="36" customHeight="1" spans="1:7">
      <c r="A888" s="294">
        <f t="shared" si="28"/>
        <v>7</v>
      </c>
      <c r="B888" s="305">
        <v>2130318</v>
      </c>
      <c r="C888" s="432" t="s">
        <v>787</v>
      </c>
      <c r="D888" s="320">
        <f>VLOOKUP(B888,'[114]21'!$A$4:$C$1292,3,FALSE)</f>
        <v>0</v>
      </c>
      <c r="E888" s="320">
        <f>IFERROR(VLOOKUP(B888,'[119]02'!$B:$F,5,FALSE),0)</f>
        <v>0</v>
      </c>
      <c r="F888" s="320">
        <v>0</v>
      </c>
      <c r="G888" s="123" t="str">
        <f t="shared" si="29"/>
        <v/>
      </c>
    </row>
    <row r="889" s="340" customFormat="1" ht="36" customHeight="1" spans="1:7">
      <c r="A889" s="294">
        <f t="shared" si="28"/>
        <v>7</v>
      </c>
      <c r="B889" s="305">
        <v>2130319</v>
      </c>
      <c r="C889" s="432" t="s">
        <v>788</v>
      </c>
      <c r="D889" s="320">
        <f>VLOOKUP(B889,'[114]21'!$A$4:$C$1292,3,FALSE)</f>
        <v>833</v>
      </c>
      <c r="E889" s="320">
        <f>IFERROR(VLOOKUP(B889,'[119]02'!$B:$F,5,FALSE),0)</f>
        <v>442</v>
      </c>
      <c r="F889" s="320">
        <v>0</v>
      </c>
      <c r="G889" s="123">
        <f t="shared" si="29"/>
        <v>-1</v>
      </c>
    </row>
    <row r="890" s="340" customFormat="1" ht="36" customHeight="1" spans="1:7">
      <c r="A890" s="294">
        <f t="shared" si="28"/>
        <v>7</v>
      </c>
      <c r="B890" s="305">
        <v>2130321</v>
      </c>
      <c r="C890" s="432" t="s">
        <v>789</v>
      </c>
      <c r="D890" s="320">
        <f>VLOOKUP(B890,'[114]21'!$A$4:$C$1292,3,FALSE)</f>
        <v>0</v>
      </c>
      <c r="E890" s="320">
        <f>IFERROR(VLOOKUP(B890,'[119]02'!$B:$F,5,FALSE),0)</f>
        <v>0</v>
      </c>
      <c r="F890" s="320">
        <v>0</v>
      </c>
      <c r="G890" s="123" t="str">
        <f t="shared" si="29"/>
        <v/>
      </c>
    </row>
    <row r="891" s="340" customFormat="1" ht="36" customHeight="1" spans="1:7">
      <c r="A891" s="294">
        <f t="shared" si="28"/>
        <v>7</v>
      </c>
      <c r="B891" s="305">
        <v>2130322</v>
      </c>
      <c r="C891" s="432" t="s">
        <v>790</v>
      </c>
      <c r="D891" s="320">
        <f>VLOOKUP(B891,'[114]21'!$A$4:$C$1292,3,FALSE)</f>
        <v>0</v>
      </c>
      <c r="E891" s="320">
        <f>IFERROR(VLOOKUP(B891,'[119]02'!$B:$F,5,FALSE),0)</f>
        <v>0</v>
      </c>
      <c r="F891" s="320">
        <v>0</v>
      </c>
      <c r="G891" s="123" t="str">
        <f t="shared" si="29"/>
        <v/>
      </c>
    </row>
    <row r="892" s="340" customFormat="1" ht="36" customHeight="1" spans="1:7">
      <c r="A892" s="294">
        <f t="shared" si="28"/>
        <v>7</v>
      </c>
      <c r="B892" s="305">
        <v>2130333</v>
      </c>
      <c r="C892" s="432" t="s">
        <v>764</v>
      </c>
      <c r="D892" s="320">
        <f>VLOOKUP(B892,'[114]21'!$A$4:$C$1292,3,FALSE)</f>
        <v>4</v>
      </c>
      <c r="E892" s="320">
        <f>IFERROR(VLOOKUP(B892,'[119]02'!$B:$F,5,FALSE),0)</f>
        <v>4</v>
      </c>
      <c r="F892" s="320">
        <v>0</v>
      </c>
      <c r="G892" s="123">
        <f t="shared" si="29"/>
        <v>-1</v>
      </c>
    </row>
    <row r="893" s="340" customFormat="1" ht="36" customHeight="1" spans="1:7">
      <c r="A893" s="294">
        <f t="shared" si="28"/>
        <v>7</v>
      </c>
      <c r="B893" s="305">
        <v>2130334</v>
      </c>
      <c r="C893" s="432" t="s">
        <v>791</v>
      </c>
      <c r="D893" s="320">
        <f>VLOOKUP(B893,'[114]21'!$A$4:$C$1292,3,FALSE)</f>
        <v>0</v>
      </c>
      <c r="E893" s="320">
        <f>IFERROR(VLOOKUP(B893,'[119]02'!$B:$F,5,FALSE),0)</f>
        <v>0</v>
      </c>
      <c r="F893" s="320">
        <v>0</v>
      </c>
      <c r="G893" s="123" t="str">
        <f t="shared" si="29"/>
        <v/>
      </c>
    </row>
    <row r="894" s="340" customFormat="1" ht="36" customHeight="1" spans="1:7">
      <c r="A894" s="294">
        <f t="shared" si="28"/>
        <v>7</v>
      </c>
      <c r="B894" s="305">
        <v>2130335</v>
      </c>
      <c r="C894" s="432" t="s">
        <v>1723</v>
      </c>
      <c r="D894" s="320">
        <f>VLOOKUP(B894,'[114]21'!$A$4:$C$1292,3,FALSE)</f>
        <v>32</v>
      </c>
      <c r="E894" s="320">
        <f>IFERROR(VLOOKUP(B894,'[119]02'!$B:$F,5,FALSE),0)</f>
        <v>0</v>
      </c>
      <c r="F894" s="320">
        <v>0</v>
      </c>
      <c r="G894" s="123" t="str">
        <f t="shared" si="29"/>
        <v/>
      </c>
    </row>
    <row r="895" s="340" customFormat="1" ht="36" customHeight="1" spans="1:7">
      <c r="A895" s="294">
        <f t="shared" si="28"/>
        <v>7</v>
      </c>
      <c r="B895" s="305">
        <v>2130336</v>
      </c>
      <c r="C895" s="432" t="s">
        <v>793</v>
      </c>
      <c r="D895" s="320">
        <f>VLOOKUP(B895,'[114]21'!$A$4:$C$1292,3,FALSE)</f>
        <v>0</v>
      </c>
      <c r="E895" s="320">
        <f>IFERROR(VLOOKUP(B895,'[119]02'!$B:$F,5,FALSE),0)</f>
        <v>0</v>
      </c>
      <c r="F895" s="320">
        <v>0</v>
      </c>
      <c r="G895" s="123" t="str">
        <f t="shared" si="29"/>
        <v/>
      </c>
    </row>
    <row r="896" s="340" customFormat="1" ht="36" customHeight="1" spans="1:7">
      <c r="A896" s="294">
        <f t="shared" si="28"/>
        <v>7</v>
      </c>
      <c r="B896" s="305">
        <v>2130337</v>
      </c>
      <c r="C896" s="432" t="s">
        <v>794</v>
      </c>
      <c r="D896" s="320">
        <f>VLOOKUP(B896,'[114]21'!$A$4:$C$1292,3,FALSE)</f>
        <v>0</v>
      </c>
      <c r="E896" s="320">
        <f>IFERROR(VLOOKUP(B896,'[119]02'!$B:$F,5,FALSE),0)</f>
        <v>0</v>
      </c>
      <c r="F896" s="320">
        <v>0</v>
      </c>
      <c r="G896" s="123" t="str">
        <f t="shared" si="29"/>
        <v/>
      </c>
    </row>
    <row r="897" s="340" customFormat="1" ht="36" customHeight="1" spans="1:7">
      <c r="A897" s="294">
        <f t="shared" si="28"/>
        <v>7</v>
      </c>
      <c r="B897" s="305">
        <v>2130399</v>
      </c>
      <c r="C897" s="432" t="s">
        <v>795</v>
      </c>
      <c r="D897" s="320">
        <f>VLOOKUP(B897,'[114]21'!$A$4:$C$1292,3,FALSE)</f>
        <v>431</v>
      </c>
      <c r="E897" s="320">
        <f>IFERROR(VLOOKUP(B897,'[119]02'!$B:$F,5,FALSE),0)</f>
        <v>978</v>
      </c>
      <c r="F897" s="320">
        <v>380</v>
      </c>
      <c r="G897" s="123">
        <f t="shared" si="29"/>
        <v>-0.611</v>
      </c>
    </row>
    <row r="898" ht="36" customHeight="1" spans="1:7">
      <c r="A898" s="294">
        <f t="shared" si="28"/>
        <v>5</v>
      </c>
      <c r="B898" s="305">
        <v>21305</v>
      </c>
      <c r="C898" s="364" t="s">
        <v>1724</v>
      </c>
      <c r="D898" s="320">
        <f>SUM(D899:D908)</f>
        <v>3896</v>
      </c>
      <c r="E898" s="320">
        <f>SUM(E899:E908)</f>
        <v>3538</v>
      </c>
      <c r="F898" s="320">
        <v>3028</v>
      </c>
      <c r="G898" s="123">
        <f t="shared" si="29"/>
        <v>-0.144</v>
      </c>
    </row>
    <row r="899" s="340" customFormat="1" ht="36" customHeight="1" spans="1:7">
      <c r="A899" s="294">
        <f t="shared" si="28"/>
        <v>7</v>
      </c>
      <c r="B899" s="305">
        <v>2130501</v>
      </c>
      <c r="C899" s="432" t="s">
        <v>152</v>
      </c>
      <c r="D899" s="320">
        <f>VLOOKUP(B899,'[114]21'!$A$4:$C$1292,3,FALSE)</f>
        <v>0</v>
      </c>
      <c r="E899" s="320">
        <f>IFERROR(VLOOKUP(B899,'[119]02'!$B:$F,5,FALSE),0)</f>
        <v>0</v>
      </c>
      <c r="F899" s="320">
        <v>0</v>
      </c>
      <c r="G899" s="123" t="str">
        <f t="shared" si="29"/>
        <v/>
      </c>
    </row>
    <row r="900" s="340" customFormat="1" ht="36" customHeight="1" spans="1:7">
      <c r="A900" s="294">
        <f t="shared" si="28"/>
        <v>7</v>
      </c>
      <c r="B900" s="305">
        <v>2130502</v>
      </c>
      <c r="C900" s="432" t="s">
        <v>153</v>
      </c>
      <c r="D900" s="320">
        <f>VLOOKUP(B900,'[114]21'!$A$4:$C$1292,3,FALSE)</f>
        <v>0</v>
      </c>
      <c r="E900" s="320">
        <f>IFERROR(VLOOKUP(B900,'[119]02'!$B:$F,5,FALSE),0)</f>
        <v>0</v>
      </c>
      <c r="F900" s="320">
        <v>0</v>
      </c>
      <c r="G900" s="123" t="str">
        <f t="shared" si="29"/>
        <v/>
      </c>
    </row>
    <row r="901" s="340" customFormat="1" ht="36" customHeight="1" spans="1:7">
      <c r="A901" s="294">
        <f t="shared" ref="A901:A964" si="30">LEN(B901)</f>
        <v>7</v>
      </c>
      <c r="B901" s="305">
        <v>2130503</v>
      </c>
      <c r="C901" s="432" t="s">
        <v>154</v>
      </c>
      <c r="D901" s="320">
        <f>VLOOKUP(B901,'[114]21'!$A$4:$C$1292,3,FALSE)</f>
        <v>0</v>
      </c>
      <c r="E901" s="320">
        <f>IFERROR(VLOOKUP(B901,'[119]02'!$B:$F,5,FALSE),0)</f>
        <v>0</v>
      </c>
      <c r="F901" s="320">
        <v>0</v>
      </c>
      <c r="G901" s="123" t="str">
        <f t="shared" ref="G901:G964" si="31">IF(E901&gt;0,(F901-E901)/E901,"")</f>
        <v/>
      </c>
    </row>
    <row r="902" s="340" customFormat="1" ht="36" customHeight="1" spans="1:7">
      <c r="A902" s="294">
        <f t="shared" si="30"/>
        <v>7</v>
      </c>
      <c r="B902" s="305">
        <v>2130504</v>
      </c>
      <c r="C902" s="432" t="s">
        <v>797</v>
      </c>
      <c r="D902" s="320">
        <f>VLOOKUP(B902,'[114]21'!$A$4:$C$1292,3,FALSE)</f>
        <v>3366</v>
      </c>
      <c r="E902" s="320">
        <f>IFERROR(VLOOKUP(B902,'[119]02'!$B:$F,5,FALSE),0)</f>
        <v>112</v>
      </c>
      <c r="F902" s="320">
        <v>652</v>
      </c>
      <c r="G902" s="123">
        <f t="shared" si="31"/>
        <v>4.821</v>
      </c>
    </row>
    <row r="903" s="340" customFormat="1" ht="36" customHeight="1" spans="1:7">
      <c r="A903" s="294">
        <f t="shared" si="30"/>
        <v>7</v>
      </c>
      <c r="B903" s="305">
        <v>2130505</v>
      </c>
      <c r="C903" s="432" t="s">
        <v>798</v>
      </c>
      <c r="D903" s="320">
        <f>VLOOKUP(B903,'[114]21'!$A$4:$C$1292,3,FALSE)</f>
        <v>500</v>
      </c>
      <c r="E903" s="320">
        <f>IFERROR(VLOOKUP(B903,'[119]02'!$B:$F,5,FALSE),0)</f>
        <v>205</v>
      </c>
      <c r="F903" s="320">
        <v>1875</v>
      </c>
      <c r="G903" s="123">
        <f t="shared" si="31"/>
        <v>8.146</v>
      </c>
    </row>
    <row r="904" s="340" customFormat="1" ht="36" customHeight="1" spans="1:7">
      <c r="A904" s="294">
        <f t="shared" si="30"/>
        <v>7</v>
      </c>
      <c r="B904" s="305">
        <v>2130506</v>
      </c>
      <c r="C904" s="432" t="s">
        <v>799</v>
      </c>
      <c r="D904" s="320">
        <f>VLOOKUP(B904,'[114]21'!$A$4:$C$1292,3,FALSE)</f>
        <v>0</v>
      </c>
      <c r="E904" s="320">
        <f>IFERROR(VLOOKUP(B904,'[119]02'!$B:$F,5,FALSE),0)</f>
        <v>80</v>
      </c>
      <c r="F904" s="320">
        <v>216</v>
      </c>
      <c r="G904" s="123">
        <f t="shared" si="31"/>
        <v>1.7</v>
      </c>
    </row>
    <row r="905" s="340" customFormat="1" ht="36" customHeight="1" spans="1:7">
      <c r="A905" s="294">
        <f t="shared" si="30"/>
        <v>7</v>
      </c>
      <c r="B905" s="305">
        <v>2130507</v>
      </c>
      <c r="C905" s="438" t="s">
        <v>1725</v>
      </c>
      <c r="D905" s="320">
        <f>VLOOKUP(B905,'[114]21'!$A$4:$C$1292,3,FALSE)</f>
        <v>0</v>
      </c>
      <c r="E905" s="320">
        <f>IFERROR(VLOOKUP(B905,'[119]02'!$B:$F,5,FALSE),0)</f>
        <v>0</v>
      </c>
      <c r="F905" s="320">
        <v>190</v>
      </c>
      <c r="G905" s="123" t="str">
        <f t="shared" si="31"/>
        <v/>
      </c>
    </row>
    <row r="906" s="340" customFormat="1" ht="36" customHeight="1" spans="1:7">
      <c r="A906" s="294">
        <f t="shared" si="30"/>
        <v>7</v>
      </c>
      <c r="B906" s="305">
        <v>2130508</v>
      </c>
      <c r="C906" s="432" t="s">
        <v>801</v>
      </c>
      <c r="D906" s="320">
        <f>VLOOKUP(B906,'[114]21'!$A$4:$C$1292,3,FALSE)</f>
        <v>0</v>
      </c>
      <c r="E906" s="320">
        <f>IFERROR(VLOOKUP(B906,'[119]02'!$B:$F,5,FALSE),0)</f>
        <v>0</v>
      </c>
      <c r="F906" s="320">
        <v>0</v>
      </c>
      <c r="G906" s="123" t="str">
        <f t="shared" si="31"/>
        <v/>
      </c>
    </row>
    <row r="907" s="340" customFormat="1" ht="36" customHeight="1" spans="1:7">
      <c r="A907" s="294">
        <f t="shared" si="30"/>
        <v>7</v>
      </c>
      <c r="B907" s="305">
        <v>2130550</v>
      </c>
      <c r="C907" s="438" t="s">
        <v>161</v>
      </c>
      <c r="D907" s="320">
        <f>VLOOKUP(B907,'[114]21'!$A$4:$C$1292,3,FALSE)</f>
        <v>0</v>
      </c>
      <c r="E907" s="320">
        <f>IFERROR(VLOOKUP(B907,'[119]02'!$B:$F,5,FALSE),0)</f>
        <v>0</v>
      </c>
      <c r="F907" s="320">
        <v>0</v>
      </c>
      <c r="G907" s="123" t="str">
        <f t="shared" si="31"/>
        <v/>
      </c>
    </row>
    <row r="908" s="340" customFormat="1" ht="36" customHeight="1" spans="1:7">
      <c r="A908" s="294">
        <f t="shared" si="30"/>
        <v>7</v>
      </c>
      <c r="B908" s="305">
        <v>2130599</v>
      </c>
      <c r="C908" s="438" t="s">
        <v>1726</v>
      </c>
      <c r="D908" s="320">
        <f>VLOOKUP(B908,'[114]21'!$A$4:$C$1292,3,FALSE)</f>
        <v>30</v>
      </c>
      <c r="E908" s="320">
        <f>IFERROR(VLOOKUP(B908,'[119]02'!$B:$F,5,FALSE),0)</f>
        <v>3141</v>
      </c>
      <c r="F908" s="320">
        <v>95</v>
      </c>
      <c r="G908" s="123">
        <f t="shared" si="31"/>
        <v>-0.97</v>
      </c>
    </row>
    <row r="909" ht="36" customHeight="1" spans="1:7">
      <c r="A909" s="294">
        <f t="shared" si="30"/>
        <v>5</v>
      </c>
      <c r="B909" s="305">
        <v>21307</v>
      </c>
      <c r="C909" s="348" t="s">
        <v>804</v>
      </c>
      <c r="D909" s="320">
        <f>SUM(D910:D915)</f>
        <v>3824</v>
      </c>
      <c r="E909" s="320">
        <f>SUM(E910:E915)</f>
        <v>3850</v>
      </c>
      <c r="F909" s="320">
        <v>3691</v>
      </c>
      <c r="G909" s="123">
        <f t="shared" si="31"/>
        <v>-0.041</v>
      </c>
    </row>
    <row r="910" s="340" customFormat="1" ht="36" customHeight="1" spans="1:7">
      <c r="A910" s="294">
        <f t="shared" si="30"/>
        <v>7</v>
      </c>
      <c r="B910" s="305">
        <v>2130701</v>
      </c>
      <c r="C910" s="432" t="s">
        <v>805</v>
      </c>
      <c r="D910" s="320">
        <f>VLOOKUP(B910,'[114]21'!$A$4:$C$1292,3,FALSE)</f>
        <v>3</v>
      </c>
      <c r="E910" s="320">
        <f>IFERROR(VLOOKUP(B910,'[119]02'!$B:$F,5,FALSE),0)</f>
        <v>6</v>
      </c>
      <c r="F910" s="320">
        <v>73</v>
      </c>
      <c r="G910" s="123">
        <f t="shared" si="31"/>
        <v>11.167</v>
      </c>
    </row>
    <row r="911" s="340" customFormat="1" ht="36" customHeight="1" spans="1:7">
      <c r="A911" s="294">
        <f t="shared" si="30"/>
        <v>7</v>
      </c>
      <c r="B911" s="305">
        <v>2130704</v>
      </c>
      <c r="C911" s="432" t="s">
        <v>806</v>
      </c>
      <c r="D911" s="320">
        <f>VLOOKUP(B911,'[114]21'!$A$4:$C$1292,3,FALSE)</f>
        <v>0</v>
      </c>
      <c r="E911" s="320">
        <f>IFERROR(VLOOKUP(B911,'[119]02'!$B:$F,5,FALSE),0)</f>
        <v>0</v>
      </c>
      <c r="F911" s="320">
        <v>0</v>
      </c>
      <c r="G911" s="123" t="str">
        <f t="shared" si="31"/>
        <v/>
      </c>
    </row>
    <row r="912" s="340" customFormat="1" ht="36" customHeight="1" spans="1:7">
      <c r="A912" s="294">
        <f t="shared" si="30"/>
        <v>7</v>
      </c>
      <c r="B912" s="305">
        <v>2130705</v>
      </c>
      <c r="C912" s="432" t="s">
        <v>807</v>
      </c>
      <c r="D912" s="320">
        <f>VLOOKUP(B912,'[114]21'!$A$4:$C$1292,3,FALSE)</f>
        <v>3821</v>
      </c>
      <c r="E912" s="320">
        <f>IFERROR(VLOOKUP(B912,'[119]02'!$B:$F,5,FALSE),0)</f>
        <v>3844</v>
      </c>
      <c r="F912" s="320">
        <v>3618</v>
      </c>
      <c r="G912" s="123">
        <f t="shared" si="31"/>
        <v>-0.059</v>
      </c>
    </row>
    <row r="913" s="340" customFormat="1" ht="36" customHeight="1" spans="1:7">
      <c r="A913" s="294">
        <f t="shared" si="30"/>
        <v>7</v>
      </c>
      <c r="B913" s="305">
        <v>2130706</v>
      </c>
      <c r="C913" s="432" t="s">
        <v>808</v>
      </c>
      <c r="D913" s="320">
        <f>VLOOKUP(B913,'[114]21'!$A$4:$C$1292,3,FALSE)</f>
        <v>0</v>
      </c>
      <c r="E913" s="320">
        <f>IFERROR(VLOOKUP(B913,'[119]02'!$B:$F,5,FALSE),0)</f>
        <v>0</v>
      </c>
      <c r="F913" s="320">
        <v>0</v>
      </c>
      <c r="G913" s="123" t="str">
        <f t="shared" si="31"/>
        <v/>
      </c>
    </row>
    <row r="914" s="340" customFormat="1" ht="36" customHeight="1" spans="1:7">
      <c r="A914" s="294">
        <f t="shared" si="30"/>
        <v>7</v>
      </c>
      <c r="B914" s="305">
        <v>2130707</v>
      </c>
      <c r="C914" s="432" t="s">
        <v>809</v>
      </c>
      <c r="D914" s="320">
        <f>VLOOKUP(B914,'[114]21'!$A$4:$C$1292,3,FALSE)</f>
        <v>0</v>
      </c>
      <c r="E914" s="320">
        <f>IFERROR(VLOOKUP(B914,'[119]02'!$B:$F,5,FALSE),0)</f>
        <v>0</v>
      </c>
      <c r="F914" s="320">
        <v>0</v>
      </c>
      <c r="G914" s="123" t="str">
        <f t="shared" si="31"/>
        <v/>
      </c>
    </row>
    <row r="915" s="340" customFormat="1" ht="36" customHeight="1" spans="1:7">
      <c r="A915" s="294">
        <f t="shared" si="30"/>
        <v>7</v>
      </c>
      <c r="B915" s="305">
        <v>2130799</v>
      </c>
      <c r="C915" s="432" t="s">
        <v>810</v>
      </c>
      <c r="D915" s="320">
        <f>VLOOKUP(B915,'[114]21'!$A$4:$C$1292,3,FALSE)</f>
        <v>0</v>
      </c>
      <c r="E915" s="320">
        <f>IFERROR(VLOOKUP(B915,'[119]02'!$B:$F,5,FALSE),0)</f>
        <v>0</v>
      </c>
      <c r="F915" s="320">
        <v>0</v>
      </c>
      <c r="G915" s="123" t="str">
        <f t="shared" si="31"/>
        <v/>
      </c>
    </row>
    <row r="916" ht="36" customHeight="1" spans="1:7">
      <c r="A916" s="294">
        <f t="shared" si="30"/>
        <v>5</v>
      </c>
      <c r="B916" s="305">
        <v>21308</v>
      </c>
      <c r="C916" s="348" t="s">
        <v>811</v>
      </c>
      <c r="D916" s="320">
        <f>SUM(D917:D922)</f>
        <v>2550</v>
      </c>
      <c r="E916" s="320">
        <f>SUM(E917:E922)</f>
        <v>1393</v>
      </c>
      <c r="F916" s="320">
        <v>1316</v>
      </c>
      <c r="G916" s="123">
        <f t="shared" si="31"/>
        <v>-0.055</v>
      </c>
    </row>
    <row r="917" s="340" customFormat="1" ht="36" customHeight="1" spans="1:7">
      <c r="A917" s="294">
        <f t="shared" si="30"/>
        <v>7</v>
      </c>
      <c r="B917" s="305">
        <v>2130801</v>
      </c>
      <c r="C917" s="432" t="s">
        <v>812</v>
      </c>
      <c r="D917" s="320">
        <f>VLOOKUP(B917,'[114]21'!$A$4:$C$1292,3,FALSE)</f>
        <v>0</v>
      </c>
      <c r="E917" s="320">
        <f>IFERROR(VLOOKUP(B917,'[119]02'!$B:$F,5,FALSE),0)</f>
        <v>0</v>
      </c>
      <c r="F917" s="320">
        <v>0</v>
      </c>
      <c r="G917" s="123" t="str">
        <f t="shared" si="31"/>
        <v/>
      </c>
    </row>
    <row r="918" s="340" customFormat="1" ht="36" customHeight="1" spans="1:7">
      <c r="A918" s="294">
        <f t="shared" si="30"/>
        <v>7</v>
      </c>
      <c r="B918" s="305">
        <v>2130802</v>
      </c>
      <c r="C918" s="432" t="s">
        <v>813</v>
      </c>
      <c r="D918" s="320">
        <f>VLOOKUP(B918,'[114]21'!$A$4:$C$1292,3,FALSE)</f>
        <v>0</v>
      </c>
      <c r="E918" s="320">
        <f>IFERROR(VLOOKUP(B918,'[119]02'!$B:$F,5,FALSE),0)</f>
        <v>0</v>
      </c>
      <c r="F918" s="320">
        <v>0</v>
      </c>
      <c r="G918" s="123" t="str">
        <f t="shared" si="31"/>
        <v/>
      </c>
    </row>
    <row r="919" s="340" customFormat="1" ht="36" customHeight="1" spans="1:7">
      <c r="A919" s="294">
        <f t="shared" si="30"/>
        <v>7</v>
      </c>
      <c r="B919" s="305">
        <v>2130803</v>
      </c>
      <c r="C919" s="432" t="s">
        <v>814</v>
      </c>
      <c r="D919" s="320">
        <f>VLOOKUP(B919,'[114]21'!$A$4:$C$1292,3,FALSE)</f>
        <v>142</v>
      </c>
      <c r="E919" s="320">
        <f>IFERROR(VLOOKUP(B919,'[119]02'!$B:$F,5,FALSE),0)</f>
        <v>109</v>
      </c>
      <c r="F919" s="320">
        <v>100</v>
      </c>
      <c r="G919" s="123">
        <f t="shared" si="31"/>
        <v>-0.083</v>
      </c>
    </row>
    <row r="920" s="340" customFormat="1" ht="36" customHeight="1" spans="1:7">
      <c r="A920" s="294">
        <f t="shared" si="30"/>
        <v>7</v>
      </c>
      <c r="B920" s="305">
        <v>2130804</v>
      </c>
      <c r="C920" s="438" t="s">
        <v>1727</v>
      </c>
      <c r="D920" s="320">
        <f>VLOOKUP(B920,'[114]21'!$A$4:$C$1292,3,FALSE)</f>
        <v>2356</v>
      </c>
      <c r="E920" s="320">
        <f>IFERROR(VLOOKUP(B920,'[119]02'!$B:$F,5,FALSE),0)</f>
        <v>1283</v>
      </c>
      <c r="F920" s="320">
        <v>1216</v>
      </c>
      <c r="G920" s="123">
        <f t="shared" si="31"/>
        <v>-0.052</v>
      </c>
    </row>
    <row r="921" s="340" customFormat="1" ht="36" customHeight="1" spans="1:7">
      <c r="A921" s="294">
        <f t="shared" si="30"/>
        <v>7</v>
      </c>
      <c r="B921" s="305">
        <v>2130805</v>
      </c>
      <c r="C921" s="432" t="s">
        <v>816</v>
      </c>
      <c r="D921" s="320">
        <f>VLOOKUP(B921,'[114]21'!$A$4:$C$1292,3,FALSE)</f>
        <v>0</v>
      </c>
      <c r="E921" s="320">
        <f>IFERROR(VLOOKUP(B921,'[119]02'!$B:$F,5,FALSE),0)</f>
        <v>0</v>
      </c>
      <c r="F921" s="320">
        <v>0</v>
      </c>
      <c r="G921" s="123" t="str">
        <f t="shared" si="31"/>
        <v/>
      </c>
    </row>
    <row r="922" s="340" customFormat="1" ht="36" customHeight="1" spans="1:7">
      <c r="A922" s="294">
        <f t="shared" si="30"/>
        <v>7</v>
      </c>
      <c r="B922" s="305">
        <v>2130899</v>
      </c>
      <c r="C922" s="432" t="s">
        <v>817</v>
      </c>
      <c r="D922" s="320">
        <f>VLOOKUP(B922,'[114]21'!$A$4:$C$1292,3,FALSE)</f>
        <v>52</v>
      </c>
      <c r="E922" s="320">
        <f>IFERROR(VLOOKUP(B922,'[119]02'!$B:$F,5,FALSE),0)</f>
        <v>1</v>
      </c>
      <c r="F922" s="320">
        <v>0</v>
      </c>
      <c r="G922" s="123">
        <f t="shared" si="31"/>
        <v>-1</v>
      </c>
    </row>
    <row r="923" ht="36" customHeight="1" spans="1:7">
      <c r="A923" s="294">
        <f t="shared" si="30"/>
        <v>5</v>
      </c>
      <c r="B923" s="305">
        <v>21309</v>
      </c>
      <c r="C923" s="348" t="s">
        <v>818</v>
      </c>
      <c r="D923" s="303">
        <f>SUM(D924:D925)</f>
        <v>0</v>
      </c>
      <c r="E923" s="303">
        <f>SUM(E924:E925)</f>
        <v>0</v>
      </c>
      <c r="F923" s="303">
        <v>0</v>
      </c>
      <c r="G923" s="123" t="str">
        <f t="shared" si="31"/>
        <v/>
      </c>
    </row>
    <row r="924" s="340" customFormat="1" ht="36" customHeight="1" spans="1:7">
      <c r="A924" s="294">
        <f t="shared" si="30"/>
        <v>7</v>
      </c>
      <c r="B924" s="305">
        <v>2130901</v>
      </c>
      <c r="C924" s="432" t="s">
        <v>819</v>
      </c>
      <c r="D924" s="320">
        <f>VLOOKUP(B924,'[114]21'!$A$4:$C$1292,3,FALSE)</f>
        <v>0</v>
      </c>
      <c r="E924" s="320">
        <f>IFERROR(VLOOKUP(B924,'[119]02'!$B:$F,5,FALSE),0)</f>
        <v>0</v>
      </c>
      <c r="F924" s="320">
        <v>0</v>
      </c>
      <c r="G924" s="123" t="str">
        <f t="shared" si="31"/>
        <v/>
      </c>
    </row>
    <row r="925" s="340" customFormat="1" ht="36" customHeight="1" spans="1:7">
      <c r="A925" s="294">
        <f t="shared" si="30"/>
        <v>7</v>
      </c>
      <c r="B925" s="305">
        <v>2130999</v>
      </c>
      <c r="C925" s="432" t="s">
        <v>820</v>
      </c>
      <c r="D925" s="320">
        <f>VLOOKUP(B925,'[114]21'!$A$4:$C$1292,3,FALSE)</f>
        <v>0</v>
      </c>
      <c r="E925" s="320">
        <f>IFERROR(VLOOKUP(B925,'[119]02'!$B:$F,5,FALSE),0)</f>
        <v>0</v>
      </c>
      <c r="F925" s="320">
        <v>0</v>
      </c>
      <c r="G925" s="123" t="str">
        <f t="shared" si="31"/>
        <v/>
      </c>
    </row>
    <row r="926" ht="36" customHeight="1" spans="1:7">
      <c r="A926" s="294">
        <f t="shared" si="30"/>
        <v>5</v>
      </c>
      <c r="B926" s="305">
        <v>21399</v>
      </c>
      <c r="C926" s="348" t="s">
        <v>821</v>
      </c>
      <c r="D926" s="320">
        <f>SUM(D927:D928)</f>
        <v>400</v>
      </c>
      <c r="E926" s="320">
        <f>SUM(E927:E928)</f>
        <v>255</v>
      </c>
      <c r="F926" s="320">
        <v>55</v>
      </c>
      <c r="G926" s="123">
        <f t="shared" si="31"/>
        <v>-0.784</v>
      </c>
    </row>
    <row r="927" s="340" customFormat="1" ht="36" customHeight="1" spans="1:7">
      <c r="A927" s="294">
        <f t="shared" si="30"/>
        <v>7</v>
      </c>
      <c r="B927" s="305">
        <v>2139901</v>
      </c>
      <c r="C927" s="432" t="s">
        <v>822</v>
      </c>
      <c r="D927" s="320">
        <f>VLOOKUP(B927,'[114]21'!$A$4:$C$1292,3,FALSE)</f>
        <v>0</v>
      </c>
      <c r="E927" s="320">
        <f>IFERROR(VLOOKUP(B927,'[119]02'!$B:$F,5,FALSE),0)</f>
        <v>0</v>
      </c>
      <c r="F927" s="320">
        <v>0</v>
      </c>
      <c r="G927" s="123" t="str">
        <f t="shared" si="31"/>
        <v/>
      </c>
    </row>
    <row r="928" s="340" customFormat="1" ht="36" customHeight="1" spans="1:7">
      <c r="A928" s="294">
        <f t="shared" si="30"/>
        <v>7</v>
      </c>
      <c r="B928" s="305">
        <v>2139999</v>
      </c>
      <c r="C928" s="432" t="s">
        <v>821</v>
      </c>
      <c r="D928" s="320">
        <f>VLOOKUP(B928,'[114]21'!$A$4:$C$1292,3,FALSE)</f>
        <v>400</v>
      </c>
      <c r="E928" s="320">
        <f>IFERROR(VLOOKUP(B928,'[119]02'!$B:$F,5,FALSE),0)</f>
        <v>255</v>
      </c>
      <c r="F928" s="320">
        <v>55</v>
      </c>
      <c r="G928" s="123">
        <f t="shared" si="31"/>
        <v>-0.784</v>
      </c>
    </row>
    <row r="929" ht="36" customHeight="1" spans="1:7">
      <c r="A929" s="294">
        <f t="shared" si="30"/>
        <v>3</v>
      </c>
      <c r="B929" s="308">
        <v>214</v>
      </c>
      <c r="C929" s="302" t="s">
        <v>119</v>
      </c>
      <c r="D929" s="303">
        <f>SUM(D930,D953,D963,D973,D978,D985,D990)</f>
        <v>2847</v>
      </c>
      <c r="E929" s="303">
        <f>SUM(E930,E953,E963,E973,E978,E985,E990)</f>
        <v>4807</v>
      </c>
      <c r="F929" s="303">
        <v>2715</v>
      </c>
      <c r="G929" s="119">
        <f t="shared" si="31"/>
        <v>-0.435</v>
      </c>
    </row>
    <row r="930" ht="36" customHeight="1" spans="1:7">
      <c r="A930" s="294">
        <f t="shared" si="30"/>
        <v>5</v>
      </c>
      <c r="B930" s="305">
        <v>21401</v>
      </c>
      <c r="C930" s="348" t="s">
        <v>823</v>
      </c>
      <c r="D930" s="320">
        <f>SUM(D931:D952)</f>
        <v>2847</v>
      </c>
      <c r="E930" s="320">
        <f>SUM(E931:E952)</f>
        <v>4244</v>
      </c>
      <c r="F930" s="320">
        <v>2138</v>
      </c>
      <c r="G930" s="123">
        <f t="shared" si="31"/>
        <v>-0.496</v>
      </c>
    </row>
    <row r="931" s="340" customFormat="1" ht="36" customHeight="1" spans="1:7">
      <c r="A931" s="294">
        <f t="shared" si="30"/>
        <v>7</v>
      </c>
      <c r="B931" s="305">
        <v>2140101</v>
      </c>
      <c r="C931" s="432" t="s">
        <v>152</v>
      </c>
      <c r="D931" s="320">
        <f>VLOOKUP(B931,'[114]21'!$A$4:$C$1292,3,FALSE)</f>
        <v>111</v>
      </c>
      <c r="E931" s="320">
        <f>IFERROR(VLOOKUP(B931,'[119]02'!$B:$F,5,FALSE),0)</f>
        <v>115</v>
      </c>
      <c r="F931" s="320">
        <v>109</v>
      </c>
      <c r="G931" s="123">
        <f t="shared" si="31"/>
        <v>-0.052</v>
      </c>
    </row>
    <row r="932" s="340" customFormat="1" ht="36" customHeight="1" spans="1:7">
      <c r="A932" s="294">
        <f t="shared" si="30"/>
        <v>7</v>
      </c>
      <c r="B932" s="305">
        <v>2140102</v>
      </c>
      <c r="C932" s="432" t="s">
        <v>153</v>
      </c>
      <c r="D932" s="320">
        <f>VLOOKUP(B932,'[114]21'!$A$4:$C$1292,3,FALSE)</f>
        <v>0</v>
      </c>
      <c r="E932" s="320">
        <f>IFERROR(VLOOKUP(B932,'[119]02'!$B:$F,5,FALSE),0)</f>
        <v>0</v>
      </c>
      <c r="F932" s="320">
        <v>0</v>
      </c>
      <c r="G932" s="123" t="str">
        <f t="shared" si="31"/>
        <v/>
      </c>
    </row>
    <row r="933" s="340" customFormat="1" ht="36" customHeight="1" spans="1:7">
      <c r="A933" s="294">
        <f t="shared" si="30"/>
        <v>7</v>
      </c>
      <c r="B933" s="305">
        <v>2140103</v>
      </c>
      <c r="C933" s="432" t="s">
        <v>154</v>
      </c>
      <c r="D933" s="320">
        <f>VLOOKUP(B933,'[114]21'!$A$4:$C$1292,3,FALSE)</f>
        <v>0</v>
      </c>
      <c r="E933" s="320">
        <f>IFERROR(VLOOKUP(B933,'[119]02'!$B:$F,5,FALSE),0)</f>
        <v>0</v>
      </c>
      <c r="F933" s="320">
        <v>0</v>
      </c>
      <c r="G933" s="123" t="str">
        <f t="shared" si="31"/>
        <v/>
      </c>
    </row>
    <row r="934" s="340" customFormat="1" ht="36" customHeight="1" spans="1:7">
      <c r="A934" s="294">
        <f t="shared" si="30"/>
        <v>7</v>
      </c>
      <c r="B934" s="305">
        <v>2140104</v>
      </c>
      <c r="C934" s="432" t="s">
        <v>824</v>
      </c>
      <c r="D934" s="320">
        <f>VLOOKUP(B934,'[114]21'!$A$4:$C$1292,3,FALSE)</f>
        <v>160</v>
      </c>
      <c r="E934" s="320">
        <f>IFERROR(VLOOKUP(B934,'[119]02'!$B:$F,5,FALSE),0)</f>
        <v>160</v>
      </c>
      <c r="F934" s="320">
        <v>0</v>
      </c>
      <c r="G934" s="123">
        <f t="shared" si="31"/>
        <v>-1</v>
      </c>
    </row>
    <row r="935" s="340" customFormat="1" ht="36" customHeight="1" spans="1:7">
      <c r="A935" s="294">
        <f t="shared" si="30"/>
        <v>7</v>
      </c>
      <c r="B935" s="305">
        <v>2140106</v>
      </c>
      <c r="C935" s="432" t="s">
        <v>825</v>
      </c>
      <c r="D935" s="320">
        <f>VLOOKUP(B935,'[114]21'!$A$4:$C$1292,3,FALSE)</f>
        <v>1311</v>
      </c>
      <c r="E935" s="320">
        <f>IFERROR(VLOOKUP(B935,'[119]02'!$B:$F,5,FALSE),0)</f>
        <v>1601</v>
      </c>
      <c r="F935" s="320">
        <v>1151</v>
      </c>
      <c r="G935" s="123">
        <f t="shared" si="31"/>
        <v>-0.281</v>
      </c>
    </row>
    <row r="936" s="340" customFormat="1" ht="36" customHeight="1" spans="1:7">
      <c r="A936" s="294">
        <f t="shared" si="30"/>
        <v>7</v>
      </c>
      <c r="B936" s="305">
        <v>2140109</v>
      </c>
      <c r="C936" s="432" t="s">
        <v>826</v>
      </c>
      <c r="D936" s="320">
        <f>VLOOKUP(B936,'[114]21'!$A$4:$C$1292,3,FALSE)</f>
        <v>0</v>
      </c>
      <c r="E936" s="320">
        <f>IFERROR(VLOOKUP(B936,'[119]02'!$B:$F,5,FALSE),0)</f>
        <v>0</v>
      </c>
      <c r="F936" s="320">
        <v>0</v>
      </c>
      <c r="G936" s="123" t="str">
        <f t="shared" si="31"/>
        <v/>
      </c>
    </row>
    <row r="937" s="340" customFormat="1" ht="36" customHeight="1" spans="1:7">
      <c r="A937" s="294">
        <f t="shared" si="30"/>
        <v>7</v>
      </c>
      <c r="B937" s="305">
        <v>2140110</v>
      </c>
      <c r="C937" s="432" t="s">
        <v>827</v>
      </c>
      <c r="D937" s="320">
        <f>VLOOKUP(B937,'[114]21'!$A$4:$C$1292,3,FALSE)</f>
        <v>0</v>
      </c>
      <c r="E937" s="320">
        <f>IFERROR(VLOOKUP(B937,'[119]02'!$B:$F,5,FALSE),0)</f>
        <v>0</v>
      </c>
      <c r="F937" s="320">
        <v>0</v>
      </c>
      <c r="G937" s="123" t="str">
        <f t="shared" si="31"/>
        <v/>
      </c>
    </row>
    <row r="938" s="340" customFormat="1" ht="36" customHeight="1" spans="1:7">
      <c r="A938" s="294">
        <f t="shared" si="30"/>
        <v>7</v>
      </c>
      <c r="B938" s="305">
        <v>2140111</v>
      </c>
      <c r="C938" s="432" t="s">
        <v>828</v>
      </c>
      <c r="D938" s="320">
        <f>VLOOKUP(B938,'[114]21'!$A$4:$C$1292,3,FALSE)</f>
        <v>0</v>
      </c>
      <c r="E938" s="320">
        <f>IFERROR(VLOOKUP(B938,'[119]02'!$B:$F,5,FALSE),0)</f>
        <v>0</v>
      </c>
      <c r="F938" s="320">
        <v>0</v>
      </c>
      <c r="G938" s="123" t="str">
        <f t="shared" si="31"/>
        <v/>
      </c>
    </row>
    <row r="939" s="340" customFormat="1" ht="36" customHeight="1" spans="1:7">
      <c r="A939" s="294">
        <f t="shared" si="30"/>
        <v>7</v>
      </c>
      <c r="B939" s="305">
        <v>2140112</v>
      </c>
      <c r="C939" s="432" t="s">
        <v>829</v>
      </c>
      <c r="D939" s="320">
        <f>VLOOKUP(B939,'[114]21'!$A$4:$C$1292,3,FALSE)</f>
        <v>0</v>
      </c>
      <c r="E939" s="320">
        <f>IFERROR(VLOOKUP(B939,'[119]02'!$B:$F,5,FALSE),0)</f>
        <v>0</v>
      </c>
      <c r="F939" s="320">
        <v>0</v>
      </c>
      <c r="G939" s="123" t="str">
        <f t="shared" si="31"/>
        <v/>
      </c>
    </row>
    <row r="940" s="340" customFormat="1" ht="36" customHeight="1" spans="1:7">
      <c r="A940" s="294">
        <f t="shared" si="30"/>
        <v>7</v>
      </c>
      <c r="B940" s="305">
        <v>2140114</v>
      </c>
      <c r="C940" s="432" t="s">
        <v>830</v>
      </c>
      <c r="D940" s="320">
        <f>VLOOKUP(B940,'[114]21'!$A$4:$C$1292,3,FALSE)</f>
        <v>0</v>
      </c>
      <c r="E940" s="320">
        <f>IFERROR(VLOOKUP(B940,'[119]02'!$B:$F,5,FALSE),0)</f>
        <v>0</v>
      </c>
      <c r="F940" s="320">
        <v>0</v>
      </c>
      <c r="G940" s="123" t="str">
        <f t="shared" si="31"/>
        <v/>
      </c>
    </row>
    <row r="941" s="340" customFormat="1" ht="36" customHeight="1" spans="1:7">
      <c r="A941" s="294">
        <f t="shared" si="30"/>
        <v>7</v>
      </c>
      <c r="B941" s="305">
        <v>2140122</v>
      </c>
      <c r="C941" s="432" t="s">
        <v>831</v>
      </c>
      <c r="D941" s="320">
        <f>VLOOKUP(B941,'[114]21'!$A$4:$C$1292,3,FALSE)</f>
        <v>0</v>
      </c>
      <c r="E941" s="320">
        <f>IFERROR(VLOOKUP(B941,'[119]02'!$B:$F,5,FALSE),0)</f>
        <v>0</v>
      </c>
      <c r="F941" s="320">
        <v>0</v>
      </c>
      <c r="G941" s="123" t="str">
        <f t="shared" si="31"/>
        <v/>
      </c>
    </row>
    <row r="942" s="340" customFormat="1" ht="36" customHeight="1" spans="1:7">
      <c r="A942" s="294">
        <f t="shared" si="30"/>
        <v>7</v>
      </c>
      <c r="B942" s="305">
        <v>2140123</v>
      </c>
      <c r="C942" s="432" t="s">
        <v>832</v>
      </c>
      <c r="D942" s="320">
        <f>VLOOKUP(B942,'[114]21'!$A$4:$C$1292,3,FALSE)</f>
        <v>0</v>
      </c>
      <c r="E942" s="320">
        <f>IFERROR(VLOOKUP(B942,'[119]02'!$B:$F,5,FALSE),0)</f>
        <v>0</v>
      </c>
      <c r="F942" s="320">
        <v>0</v>
      </c>
      <c r="G942" s="123" t="str">
        <f t="shared" si="31"/>
        <v/>
      </c>
    </row>
    <row r="943" s="340" customFormat="1" ht="36" customHeight="1" spans="1:7">
      <c r="A943" s="294">
        <f t="shared" si="30"/>
        <v>7</v>
      </c>
      <c r="B943" s="305">
        <v>2140127</v>
      </c>
      <c r="C943" s="432" t="s">
        <v>833</v>
      </c>
      <c r="D943" s="320">
        <f>VLOOKUP(B943,'[114]21'!$A$4:$C$1292,3,FALSE)</f>
        <v>0</v>
      </c>
      <c r="E943" s="320">
        <f>IFERROR(VLOOKUP(B943,'[119]02'!$B:$F,5,FALSE),0)</f>
        <v>0</v>
      </c>
      <c r="F943" s="320">
        <v>0</v>
      </c>
      <c r="G943" s="123" t="str">
        <f t="shared" si="31"/>
        <v/>
      </c>
    </row>
    <row r="944" s="340" customFormat="1" ht="36" customHeight="1" spans="1:7">
      <c r="A944" s="294">
        <f t="shared" si="30"/>
        <v>7</v>
      </c>
      <c r="B944" s="305">
        <v>2140128</v>
      </c>
      <c r="C944" s="432" t="s">
        <v>834</v>
      </c>
      <c r="D944" s="320">
        <f>VLOOKUP(B944,'[114]21'!$A$4:$C$1292,3,FALSE)</f>
        <v>0</v>
      </c>
      <c r="E944" s="320">
        <f>IFERROR(VLOOKUP(B944,'[119]02'!$B:$F,5,FALSE),0)</f>
        <v>0</v>
      </c>
      <c r="F944" s="320">
        <v>0</v>
      </c>
      <c r="G944" s="123" t="str">
        <f t="shared" si="31"/>
        <v/>
      </c>
    </row>
    <row r="945" s="340" customFormat="1" ht="36" customHeight="1" spans="1:7">
      <c r="A945" s="294">
        <f t="shared" si="30"/>
        <v>7</v>
      </c>
      <c r="B945" s="305">
        <v>2140129</v>
      </c>
      <c r="C945" s="432" t="s">
        <v>835</v>
      </c>
      <c r="D945" s="320">
        <f>VLOOKUP(B945,'[114]21'!$A$4:$C$1292,3,FALSE)</f>
        <v>0</v>
      </c>
      <c r="E945" s="320">
        <f>IFERROR(VLOOKUP(B945,'[119]02'!$B:$F,5,FALSE),0)</f>
        <v>0</v>
      </c>
      <c r="F945" s="320">
        <v>0</v>
      </c>
      <c r="G945" s="123" t="str">
        <f t="shared" si="31"/>
        <v/>
      </c>
    </row>
    <row r="946" s="340" customFormat="1" ht="36" customHeight="1" spans="1:7">
      <c r="A946" s="294">
        <f t="shared" si="30"/>
        <v>7</v>
      </c>
      <c r="B946" s="305">
        <v>2140130</v>
      </c>
      <c r="C946" s="432" t="s">
        <v>836</v>
      </c>
      <c r="D946" s="320">
        <f>VLOOKUP(B946,'[114]21'!$A$4:$C$1292,3,FALSE)</f>
        <v>0</v>
      </c>
      <c r="E946" s="320">
        <f>IFERROR(VLOOKUP(B946,'[119]02'!$B:$F,5,FALSE),0)</f>
        <v>0</v>
      </c>
      <c r="F946" s="320">
        <v>0</v>
      </c>
      <c r="G946" s="123" t="str">
        <f t="shared" si="31"/>
        <v/>
      </c>
    </row>
    <row r="947" s="340" customFormat="1" ht="36" customHeight="1" spans="1:7">
      <c r="A947" s="294">
        <f t="shared" si="30"/>
        <v>7</v>
      </c>
      <c r="B947" s="305">
        <v>2140131</v>
      </c>
      <c r="C947" s="432" t="s">
        <v>837</v>
      </c>
      <c r="D947" s="320">
        <f>VLOOKUP(B947,'[114]21'!$A$4:$C$1292,3,FALSE)</f>
        <v>0</v>
      </c>
      <c r="E947" s="320">
        <f>IFERROR(VLOOKUP(B947,'[119]02'!$B:$F,5,FALSE),0)</f>
        <v>0</v>
      </c>
      <c r="F947" s="320">
        <v>0</v>
      </c>
      <c r="G947" s="123" t="str">
        <f t="shared" si="31"/>
        <v/>
      </c>
    </row>
    <row r="948" s="340" customFormat="1" ht="36" customHeight="1" spans="1:7">
      <c r="A948" s="294">
        <f t="shared" si="30"/>
        <v>7</v>
      </c>
      <c r="B948" s="305">
        <v>2140133</v>
      </c>
      <c r="C948" s="432" t="s">
        <v>838</v>
      </c>
      <c r="D948" s="320">
        <f>VLOOKUP(B948,'[114]21'!$A$4:$C$1292,3,FALSE)</f>
        <v>0</v>
      </c>
      <c r="E948" s="320">
        <f>IFERROR(VLOOKUP(B948,'[119]02'!$B:$F,5,FALSE),0)</f>
        <v>0</v>
      </c>
      <c r="F948" s="320">
        <v>0</v>
      </c>
      <c r="G948" s="123" t="str">
        <f t="shared" si="31"/>
        <v/>
      </c>
    </row>
    <row r="949" s="340" customFormat="1" ht="36" customHeight="1" spans="1:7">
      <c r="A949" s="294">
        <f t="shared" si="30"/>
        <v>7</v>
      </c>
      <c r="B949" s="305">
        <v>2140136</v>
      </c>
      <c r="C949" s="432" t="s">
        <v>839</v>
      </c>
      <c r="D949" s="320">
        <f>VLOOKUP(B949,'[114]21'!$A$4:$C$1292,3,FALSE)</f>
        <v>0</v>
      </c>
      <c r="E949" s="320">
        <f>IFERROR(VLOOKUP(B949,'[119]02'!$B:$F,5,FALSE),0)</f>
        <v>0</v>
      </c>
      <c r="F949" s="320">
        <v>0</v>
      </c>
      <c r="G949" s="123" t="str">
        <f t="shared" si="31"/>
        <v/>
      </c>
    </row>
    <row r="950" s="340" customFormat="1" ht="36" customHeight="1" spans="1:7">
      <c r="A950" s="294">
        <f t="shared" si="30"/>
        <v>7</v>
      </c>
      <c r="B950" s="305">
        <v>2140138</v>
      </c>
      <c r="C950" s="432" t="s">
        <v>840</v>
      </c>
      <c r="D950" s="320">
        <f>VLOOKUP(B950,'[114]21'!$A$4:$C$1292,3,FALSE)</f>
        <v>0</v>
      </c>
      <c r="E950" s="320">
        <f>IFERROR(VLOOKUP(B950,'[119]02'!$B:$F,5,FALSE),0)</f>
        <v>0</v>
      </c>
      <c r="F950" s="320">
        <v>0</v>
      </c>
      <c r="G950" s="123" t="str">
        <f t="shared" si="31"/>
        <v/>
      </c>
    </row>
    <row r="951" s="340" customFormat="1" ht="36" customHeight="1" spans="1:7">
      <c r="A951" s="294">
        <f t="shared" si="30"/>
        <v>7</v>
      </c>
      <c r="B951" s="305">
        <v>2140139</v>
      </c>
      <c r="C951" s="432" t="s">
        <v>841</v>
      </c>
      <c r="D951" s="320">
        <f>VLOOKUP(B951,'[114]21'!$A$4:$C$1292,3,FALSE)</f>
        <v>0</v>
      </c>
      <c r="E951" s="320">
        <f>IFERROR(VLOOKUP(B951,'[119]02'!$B:$F,5,FALSE),0)</f>
        <v>0</v>
      </c>
      <c r="F951" s="320">
        <v>0</v>
      </c>
      <c r="G951" s="123" t="str">
        <f t="shared" si="31"/>
        <v/>
      </c>
    </row>
    <row r="952" s="340" customFormat="1" ht="36" customHeight="1" spans="1:7">
      <c r="A952" s="294">
        <f t="shared" si="30"/>
        <v>7</v>
      </c>
      <c r="B952" s="305">
        <v>2140199</v>
      </c>
      <c r="C952" s="432" t="s">
        <v>842</v>
      </c>
      <c r="D952" s="320">
        <f>VLOOKUP(B952,'[114]21'!$A$4:$C$1292,3,FALSE)</f>
        <v>1265</v>
      </c>
      <c r="E952" s="320">
        <f>IFERROR(VLOOKUP(B952,'[119]02'!$B:$F,5,FALSE),0)</f>
        <v>2368</v>
      </c>
      <c r="F952" s="320">
        <v>878</v>
      </c>
      <c r="G952" s="123">
        <f t="shared" si="31"/>
        <v>-0.629</v>
      </c>
    </row>
    <row r="953" ht="36" customHeight="1" spans="1:7">
      <c r="A953" s="294">
        <f t="shared" si="30"/>
        <v>5</v>
      </c>
      <c r="B953" s="305">
        <v>21402</v>
      </c>
      <c r="C953" s="348" t="s">
        <v>843</v>
      </c>
      <c r="D953" s="320">
        <f>SUM(D954:D962)</f>
        <v>0</v>
      </c>
      <c r="E953" s="320">
        <f>SUM(E954:E962)</f>
        <v>0</v>
      </c>
      <c r="F953" s="320">
        <v>0</v>
      </c>
      <c r="G953" s="123" t="str">
        <f t="shared" si="31"/>
        <v/>
      </c>
    </row>
    <row r="954" s="340" customFormat="1" ht="36" customHeight="1" spans="1:7">
      <c r="A954" s="294">
        <f t="shared" si="30"/>
        <v>7</v>
      </c>
      <c r="B954" s="305">
        <v>2140201</v>
      </c>
      <c r="C954" s="432" t="s">
        <v>152</v>
      </c>
      <c r="D954" s="320">
        <f>VLOOKUP(B954,'[114]21'!$A$4:$C$1292,3,FALSE)</f>
        <v>0</v>
      </c>
      <c r="E954" s="320">
        <f>IFERROR(VLOOKUP(B954,'[119]02'!$B:$F,5,FALSE),0)</f>
        <v>0</v>
      </c>
      <c r="F954" s="320">
        <v>0</v>
      </c>
      <c r="G954" s="123" t="str">
        <f t="shared" si="31"/>
        <v/>
      </c>
    </row>
    <row r="955" s="340" customFormat="1" ht="36" customHeight="1" spans="1:7">
      <c r="A955" s="294">
        <f t="shared" si="30"/>
        <v>7</v>
      </c>
      <c r="B955" s="305">
        <v>2140202</v>
      </c>
      <c r="C955" s="432" t="s">
        <v>153</v>
      </c>
      <c r="D955" s="320">
        <f>VLOOKUP(B955,'[114]21'!$A$4:$C$1292,3,FALSE)</f>
        <v>0</v>
      </c>
      <c r="E955" s="320">
        <f>IFERROR(VLOOKUP(B955,'[119]02'!$B:$F,5,FALSE),0)</f>
        <v>0</v>
      </c>
      <c r="F955" s="320">
        <v>0</v>
      </c>
      <c r="G955" s="123" t="str">
        <f t="shared" si="31"/>
        <v/>
      </c>
    </row>
    <row r="956" s="340" customFormat="1" ht="36" customHeight="1" spans="1:7">
      <c r="A956" s="294">
        <f t="shared" si="30"/>
        <v>7</v>
      </c>
      <c r="B956" s="305">
        <v>2140203</v>
      </c>
      <c r="C956" s="432" t="s">
        <v>154</v>
      </c>
      <c r="D956" s="320">
        <f>VLOOKUP(B956,'[114]21'!$A$4:$C$1292,3,FALSE)</f>
        <v>0</v>
      </c>
      <c r="E956" s="320">
        <f>IFERROR(VLOOKUP(B956,'[119]02'!$B:$F,5,FALSE),0)</f>
        <v>0</v>
      </c>
      <c r="F956" s="320">
        <v>0</v>
      </c>
      <c r="G956" s="123" t="str">
        <f t="shared" si="31"/>
        <v/>
      </c>
    </row>
    <row r="957" s="340" customFormat="1" ht="36" customHeight="1" spans="1:7">
      <c r="A957" s="294">
        <f t="shared" si="30"/>
        <v>7</v>
      </c>
      <c r="B957" s="305">
        <v>2140204</v>
      </c>
      <c r="C957" s="432" t="s">
        <v>844</v>
      </c>
      <c r="D957" s="320">
        <f>VLOOKUP(B957,'[114]21'!$A$4:$C$1292,3,FALSE)</f>
        <v>0</v>
      </c>
      <c r="E957" s="320">
        <f>IFERROR(VLOOKUP(B957,'[119]02'!$B:$F,5,FALSE),0)</f>
        <v>0</v>
      </c>
      <c r="F957" s="320">
        <v>0</v>
      </c>
      <c r="G957" s="123" t="str">
        <f t="shared" si="31"/>
        <v/>
      </c>
    </row>
    <row r="958" s="340" customFormat="1" ht="36" customHeight="1" spans="1:7">
      <c r="A958" s="294">
        <f t="shared" si="30"/>
        <v>7</v>
      </c>
      <c r="B958" s="305">
        <v>2140205</v>
      </c>
      <c r="C958" s="432" t="s">
        <v>845</v>
      </c>
      <c r="D958" s="320">
        <f>VLOOKUP(B958,'[114]21'!$A$4:$C$1292,3,FALSE)</f>
        <v>0</v>
      </c>
      <c r="E958" s="320">
        <f>IFERROR(VLOOKUP(B958,'[119]02'!$B:$F,5,FALSE),0)</f>
        <v>0</v>
      </c>
      <c r="F958" s="320">
        <v>0</v>
      </c>
      <c r="G958" s="123" t="str">
        <f t="shared" si="31"/>
        <v/>
      </c>
    </row>
    <row r="959" s="340" customFormat="1" ht="36" customHeight="1" spans="1:7">
      <c r="A959" s="294">
        <f t="shared" si="30"/>
        <v>7</v>
      </c>
      <c r="B959" s="305">
        <v>2140206</v>
      </c>
      <c r="C959" s="432" t="s">
        <v>846</v>
      </c>
      <c r="D959" s="320">
        <f>VLOOKUP(B959,'[114]21'!$A$4:$C$1292,3,FALSE)</f>
        <v>0</v>
      </c>
      <c r="E959" s="320">
        <f>IFERROR(VLOOKUP(B959,'[119]02'!$B:$F,5,FALSE),0)</f>
        <v>0</v>
      </c>
      <c r="F959" s="320">
        <v>0</v>
      </c>
      <c r="G959" s="123" t="str">
        <f t="shared" si="31"/>
        <v/>
      </c>
    </row>
    <row r="960" s="340" customFormat="1" ht="36" customHeight="1" spans="1:7">
      <c r="A960" s="294">
        <f t="shared" si="30"/>
        <v>7</v>
      </c>
      <c r="B960" s="305">
        <v>2140207</v>
      </c>
      <c r="C960" s="432" t="s">
        <v>847</v>
      </c>
      <c r="D960" s="320">
        <f>VLOOKUP(B960,'[114]21'!$A$4:$C$1292,3,FALSE)</f>
        <v>0</v>
      </c>
      <c r="E960" s="320">
        <f>IFERROR(VLOOKUP(B960,'[119]02'!$B:$F,5,FALSE),0)</f>
        <v>0</v>
      </c>
      <c r="F960" s="320">
        <v>0</v>
      </c>
      <c r="G960" s="123" t="str">
        <f t="shared" si="31"/>
        <v/>
      </c>
    </row>
    <row r="961" s="340" customFormat="1" ht="36" customHeight="1" spans="1:7">
      <c r="A961" s="294">
        <f t="shared" si="30"/>
        <v>7</v>
      </c>
      <c r="B961" s="305">
        <v>2140208</v>
      </c>
      <c r="C961" s="432" t="s">
        <v>848</v>
      </c>
      <c r="D961" s="320">
        <f>VLOOKUP(B961,'[114]21'!$A$4:$C$1292,3,FALSE)</f>
        <v>0</v>
      </c>
      <c r="E961" s="320">
        <f>IFERROR(VLOOKUP(B961,'[119]02'!$B:$F,5,FALSE),0)</f>
        <v>0</v>
      </c>
      <c r="F961" s="320">
        <v>0</v>
      </c>
      <c r="G961" s="123" t="str">
        <f t="shared" si="31"/>
        <v/>
      </c>
    </row>
    <row r="962" s="340" customFormat="1" ht="36" customHeight="1" spans="1:7">
      <c r="A962" s="294">
        <f t="shared" si="30"/>
        <v>7</v>
      </c>
      <c r="B962" s="305">
        <v>2140299</v>
      </c>
      <c r="C962" s="432" t="s">
        <v>849</v>
      </c>
      <c r="D962" s="320">
        <f>VLOOKUP(B962,'[114]21'!$A$4:$C$1292,3,FALSE)</f>
        <v>0</v>
      </c>
      <c r="E962" s="320">
        <f>IFERROR(VLOOKUP(B962,'[119]02'!$B:$F,5,FALSE),0)</f>
        <v>0</v>
      </c>
      <c r="F962" s="320">
        <v>0</v>
      </c>
      <c r="G962" s="123" t="str">
        <f t="shared" si="31"/>
        <v/>
      </c>
    </row>
    <row r="963" ht="36" customHeight="1" spans="1:7">
      <c r="A963" s="294">
        <f t="shared" si="30"/>
        <v>5</v>
      </c>
      <c r="B963" s="305">
        <v>21403</v>
      </c>
      <c r="C963" s="348" t="s">
        <v>850</v>
      </c>
      <c r="D963" s="320">
        <f>SUM(D964:D972)</f>
        <v>0</v>
      </c>
      <c r="E963" s="320">
        <f>SUM(E964:E972)</f>
        <v>0</v>
      </c>
      <c r="F963" s="320">
        <v>0</v>
      </c>
      <c r="G963" s="123" t="str">
        <f t="shared" si="31"/>
        <v/>
      </c>
    </row>
    <row r="964" s="340" customFormat="1" ht="36" customHeight="1" spans="1:7">
      <c r="A964" s="294">
        <f t="shared" si="30"/>
        <v>7</v>
      </c>
      <c r="B964" s="305">
        <v>2140301</v>
      </c>
      <c r="C964" s="432" t="s">
        <v>152</v>
      </c>
      <c r="D964" s="320">
        <f>VLOOKUP(B964,'[114]21'!$A$4:$C$1292,3,FALSE)</f>
        <v>0</v>
      </c>
      <c r="E964" s="320">
        <f>IFERROR(VLOOKUP(B964,'[119]02'!$B:$F,5,FALSE),0)</f>
        <v>0</v>
      </c>
      <c r="F964" s="320">
        <v>0</v>
      </c>
      <c r="G964" s="123" t="str">
        <f t="shared" si="31"/>
        <v/>
      </c>
    </row>
    <row r="965" s="340" customFormat="1" ht="36" customHeight="1" spans="1:7">
      <c r="A965" s="294">
        <f t="shared" ref="A965:A1028" si="32">LEN(B965)</f>
        <v>7</v>
      </c>
      <c r="B965" s="305">
        <v>2140302</v>
      </c>
      <c r="C965" s="432" t="s">
        <v>153</v>
      </c>
      <c r="D965" s="320">
        <f>VLOOKUP(B965,'[114]21'!$A$4:$C$1292,3,FALSE)</f>
        <v>0</v>
      </c>
      <c r="E965" s="320">
        <f>IFERROR(VLOOKUP(B965,'[119]02'!$B:$F,5,FALSE),0)</f>
        <v>0</v>
      </c>
      <c r="F965" s="320">
        <v>0</v>
      </c>
      <c r="G965" s="123" t="str">
        <f t="shared" ref="G965:G1028" si="33">IF(E965&gt;0,(F965-E965)/E965,"")</f>
        <v/>
      </c>
    </row>
    <row r="966" s="340" customFormat="1" ht="36" customHeight="1" spans="1:7">
      <c r="A966" s="294">
        <f t="shared" si="32"/>
        <v>7</v>
      </c>
      <c r="B966" s="305">
        <v>2140303</v>
      </c>
      <c r="C966" s="432" t="s">
        <v>154</v>
      </c>
      <c r="D966" s="320">
        <f>VLOOKUP(B966,'[114]21'!$A$4:$C$1292,3,FALSE)</f>
        <v>0</v>
      </c>
      <c r="E966" s="320">
        <f>IFERROR(VLOOKUP(B966,'[119]02'!$B:$F,5,FALSE),0)</f>
        <v>0</v>
      </c>
      <c r="F966" s="320">
        <v>0</v>
      </c>
      <c r="G966" s="123" t="str">
        <f t="shared" si="33"/>
        <v/>
      </c>
    </row>
    <row r="967" s="340" customFormat="1" ht="36" customHeight="1" spans="1:7">
      <c r="A967" s="294">
        <f t="shared" si="32"/>
        <v>7</v>
      </c>
      <c r="B967" s="305">
        <v>2140304</v>
      </c>
      <c r="C967" s="432" t="s">
        <v>851</v>
      </c>
      <c r="D967" s="320">
        <f>VLOOKUP(B967,'[114]21'!$A$4:$C$1292,3,FALSE)</f>
        <v>0</v>
      </c>
      <c r="E967" s="320">
        <f>IFERROR(VLOOKUP(B967,'[119]02'!$B:$F,5,FALSE),0)</f>
        <v>0</v>
      </c>
      <c r="F967" s="320">
        <v>0</v>
      </c>
      <c r="G967" s="123" t="str">
        <f t="shared" si="33"/>
        <v/>
      </c>
    </row>
    <row r="968" s="340" customFormat="1" ht="36" customHeight="1" spans="1:7">
      <c r="A968" s="294">
        <f t="shared" si="32"/>
        <v>7</v>
      </c>
      <c r="B968" s="305">
        <v>2140305</v>
      </c>
      <c r="C968" s="432" t="s">
        <v>852</v>
      </c>
      <c r="D968" s="320">
        <f>VLOOKUP(B968,'[114]21'!$A$4:$C$1292,3,FALSE)</f>
        <v>0</v>
      </c>
      <c r="E968" s="320">
        <f>IFERROR(VLOOKUP(B968,'[119]02'!$B:$F,5,FALSE),0)</f>
        <v>0</v>
      </c>
      <c r="F968" s="320">
        <v>0</v>
      </c>
      <c r="G968" s="123" t="str">
        <f t="shared" si="33"/>
        <v/>
      </c>
    </row>
    <row r="969" s="340" customFormat="1" ht="36" customHeight="1" spans="1:7">
      <c r="A969" s="294">
        <f t="shared" si="32"/>
        <v>7</v>
      </c>
      <c r="B969" s="305">
        <v>2140306</v>
      </c>
      <c r="C969" s="432" t="s">
        <v>853</v>
      </c>
      <c r="D969" s="320">
        <f>VLOOKUP(B969,'[114]21'!$A$4:$C$1292,3,FALSE)</f>
        <v>0</v>
      </c>
      <c r="E969" s="320">
        <f>IFERROR(VLOOKUP(B969,'[119]02'!$B:$F,5,FALSE),0)</f>
        <v>0</v>
      </c>
      <c r="F969" s="320">
        <v>0</v>
      </c>
      <c r="G969" s="123" t="str">
        <f t="shared" si="33"/>
        <v/>
      </c>
    </row>
    <row r="970" s="340" customFormat="1" ht="36" customHeight="1" spans="1:7">
      <c r="A970" s="294">
        <f t="shared" si="32"/>
        <v>7</v>
      </c>
      <c r="B970" s="305">
        <v>2140307</v>
      </c>
      <c r="C970" s="432" t="s">
        <v>854</v>
      </c>
      <c r="D970" s="320">
        <f>VLOOKUP(B970,'[114]21'!$A$4:$C$1292,3,FALSE)</f>
        <v>0</v>
      </c>
      <c r="E970" s="320">
        <f>IFERROR(VLOOKUP(B970,'[119]02'!$B:$F,5,FALSE),0)</f>
        <v>0</v>
      </c>
      <c r="F970" s="320">
        <v>0</v>
      </c>
      <c r="G970" s="123" t="str">
        <f t="shared" si="33"/>
        <v/>
      </c>
    </row>
    <row r="971" s="340" customFormat="1" ht="36" customHeight="1" spans="1:7">
      <c r="A971" s="294">
        <f t="shared" si="32"/>
        <v>7</v>
      </c>
      <c r="B971" s="305">
        <v>2140308</v>
      </c>
      <c r="C971" s="432" t="s">
        <v>855</v>
      </c>
      <c r="D971" s="320">
        <f>VLOOKUP(B971,'[114]21'!$A$4:$C$1292,3,FALSE)</f>
        <v>0</v>
      </c>
      <c r="E971" s="320">
        <f>IFERROR(VLOOKUP(B971,'[119]02'!$B:$F,5,FALSE),0)</f>
        <v>0</v>
      </c>
      <c r="F971" s="320">
        <v>0</v>
      </c>
      <c r="G971" s="123" t="str">
        <f t="shared" si="33"/>
        <v/>
      </c>
    </row>
    <row r="972" s="340" customFormat="1" ht="36" customHeight="1" spans="1:7">
      <c r="A972" s="294">
        <f t="shared" si="32"/>
        <v>7</v>
      </c>
      <c r="B972" s="305">
        <v>2140399</v>
      </c>
      <c r="C972" s="432" t="s">
        <v>856</v>
      </c>
      <c r="D972" s="320">
        <f>VLOOKUP(B972,'[114]21'!$A$4:$C$1292,3,FALSE)</f>
        <v>0</v>
      </c>
      <c r="E972" s="320">
        <f>IFERROR(VLOOKUP(B972,'[119]02'!$B:$F,5,FALSE),0)</f>
        <v>0</v>
      </c>
      <c r="F972" s="320">
        <v>0</v>
      </c>
      <c r="G972" s="123" t="str">
        <f t="shared" si="33"/>
        <v/>
      </c>
    </row>
    <row r="973" ht="36" customHeight="1" spans="1:7">
      <c r="A973" s="294">
        <f t="shared" si="32"/>
        <v>5</v>
      </c>
      <c r="B973" s="305">
        <v>21404</v>
      </c>
      <c r="C973" s="348" t="s">
        <v>857</v>
      </c>
      <c r="D973" s="320">
        <f>SUM(D974:D977)</f>
        <v>0</v>
      </c>
      <c r="E973" s="320">
        <f>SUM(E974:E977)</f>
        <v>467</v>
      </c>
      <c r="F973" s="320">
        <v>0</v>
      </c>
      <c r="G973" s="123">
        <f t="shared" si="33"/>
        <v>-1</v>
      </c>
    </row>
    <row r="974" s="340" customFormat="1" ht="36" customHeight="1" spans="1:7">
      <c r="A974" s="294">
        <f t="shared" si="32"/>
        <v>7</v>
      </c>
      <c r="B974" s="305">
        <v>2140401</v>
      </c>
      <c r="C974" s="432" t="s">
        <v>858</v>
      </c>
      <c r="D974" s="320">
        <f>VLOOKUP(B974,'[114]21'!$A$4:$C$1292,3,FALSE)</f>
        <v>0</v>
      </c>
      <c r="E974" s="320">
        <f>IFERROR(VLOOKUP(B974,'[119]02'!$B:$F,5,FALSE),0)</f>
        <v>0</v>
      </c>
      <c r="F974" s="320">
        <v>0</v>
      </c>
      <c r="G974" s="123" t="str">
        <f t="shared" si="33"/>
        <v/>
      </c>
    </row>
    <row r="975" s="340" customFormat="1" ht="36" customHeight="1" spans="1:7">
      <c r="A975" s="294">
        <f t="shared" si="32"/>
        <v>7</v>
      </c>
      <c r="B975" s="305">
        <v>2140402</v>
      </c>
      <c r="C975" s="432" t="s">
        <v>859</v>
      </c>
      <c r="D975" s="320">
        <f>VLOOKUP(B975,'[114]21'!$A$4:$C$1292,3,FALSE)</f>
        <v>0</v>
      </c>
      <c r="E975" s="320">
        <f>IFERROR(VLOOKUP(B975,'[119]02'!$B:$F,5,FALSE),0)</f>
        <v>0</v>
      </c>
      <c r="F975" s="320">
        <v>0</v>
      </c>
      <c r="G975" s="123" t="str">
        <f t="shared" si="33"/>
        <v/>
      </c>
    </row>
    <row r="976" s="340" customFormat="1" ht="36" customHeight="1" spans="1:7">
      <c r="A976" s="294">
        <f t="shared" si="32"/>
        <v>7</v>
      </c>
      <c r="B976" s="305">
        <v>2140403</v>
      </c>
      <c r="C976" s="432" t="s">
        <v>860</v>
      </c>
      <c r="D976" s="320">
        <f>VLOOKUP(B976,'[114]21'!$A$4:$C$1292,3,FALSE)</f>
        <v>0</v>
      </c>
      <c r="E976" s="320">
        <f>IFERROR(VLOOKUP(B976,'[119]02'!$B:$F,5,FALSE),0)</f>
        <v>0</v>
      </c>
      <c r="F976" s="320">
        <v>0</v>
      </c>
      <c r="G976" s="123" t="str">
        <f t="shared" si="33"/>
        <v/>
      </c>
    </row>
    <row r="977" s="340" customFormat="1" ht="36" customHeight="1" spans="1:7">
      <c r="A977" s="294">
        <f t="shared" si="32"/>
        <v>7</v>
      </c>
      <c r="B977" s="305">
        <v>2140499</v>
      </c>
      <c r="C977" s="432" t="s">
        <v>861</v>
      </c>
      <c r="D977" s="320">
        <f>VLOOKUP(B977,'[114]21'!$A$4:$C$1292,3,FALSE)</f>
        <v>0</v>
      </c>
      <c r="E977" s="320">
        <f>IFERROR(VLOOKUP(B977,'[119]02'!$B:$F,5,FALSE),0)</f>
        <v>467</v>
      </c>
      <c r="F977" s="320">
        <v>0</v>
      </c>
      <c r="G977" s="123">
        <f t="shared" si="33"/>
        <v>-1</v>
      </c>
    </row>
    <row r="978" ht="36" customHeight="1" spans="1:7">
      <c r="A978" s="294">
        <f t="shared" si="32"/>
        <v>5</v>
      </c>
      <c r="B978" s="305">
        <v>21405</v>
      </c>
      <c r="C978" s="348" t="s">
        <v>862</v>
      </c>
      <c r="D978" s="320">
        <f>SUM(D979:D984)</f>
        <v>0</v>
      </c>
      <c r="E978" s="320">
        <f>SUM(E979:E984)</f>
        <v>0</v>
      </c>
      <c r="F978" s="320">
        <v>0</v>
      </c>
      <c r="G978" s="123" t="str">
        <f t="shared" si="33"/>
        <v/>
      </c>
    </row>
    <row r="979" s="340" customFormat="1" ht="36" customHeight="1" spans="1:7">
      <c r="A979" s="294">
        <f t="shared" si="32"/>
        <v>7</v>
      </c>
      <c r="B979" s="305">
        <v>2140501</v>
      </c>
      <c r="C979" s="432" t="s">
        <v>152</v>
      </c>
      <c r="D979" s="320">
        <f>VLOOKUP(B979,'[114]21'!$A$4:$C$1292,3,FALSE)</f>
        <v>0</v>
      </c>
      <c r="E979" s="320">
        <f>IFERROR(VLOOKUP(B979,'[119]02'!$B:$F,5,FALSE),0)</f>
        <v>0</v>
      </c>
      <c r="F979" s="320">
        <v>0</v>
      </c>
      <c r="G979" s="123" t="str">
        <f t="shared" si="33"/>
        <v/>
      </c>
    </row>
    <row r="980" s="340" customFormat="1" ht="36" customHeight="1" spans="1:7">
      <c r="A980" s="294">
        <f t="shared" si="32"/>
        <v>7</v>
      </c>
      <c r="B980" s="305">
        <v>2140502</v>
      </c>
      <c r="C980" s="432" t="s">
        <v>153</v>
      </c>
      <c r="D980" s="320">
        <f>VLOOKUP(B980,'[114]21'!$A$4:$C$1292,3,FALSE)</f>
        <v>0</v>
      </c>
      <c r="E980" s="320">
        <f>IFERROR(VLOOKUP(B980,'[119]02'!$B:$F,5,FALSE),0)</f>
        <v>0</v>
      </c>
      <c r="F980" s="320">
        <v>0</v>
      </c>
      <c r="G980" s="123" t="str">
        <f t="shared" si="33"/>
        <v/>
      </c>
    </row>
    <row r="981" s="340" customFormat="1" ht="36" customHeight="1" spans="1:7">
      <c r="A981" s="294">
        <f t="shared" si="32"/>
        <v>7</v>
      </c>
      <c r="B981" s="305">
        <v>2140503</v>
      </c>
      <c r="C981" s="432" t="s">
        <v>154</v>
      </c>
      <c r="D981" s="320">
        <f>VLOOKUP(B981,'[114]21'!$A$4:$C$1292,3,FALSE)</f>
        <v>0</v>
      </c>
      <c r="E981" s="320">
        <f>IFERROR(VLOOKUP(B981,'[119]02'!$B:$F,5,FALSE),0)</f>
        <v>0</v>
      </c>
      <c r="F981" s="320">
        <v>0</v>
      </c>
      <c r="G981" s="123" t="str">
        <f t="shared" si="33"/>
        <v/>
      </c>
    </row>
    <row r="982" s="340" customFormat="1" ht="36" customHeight="1" spans="1:7">
      <c r="A982" s="294">
        <f t="shared" si="32"/>
        <v>7</v>
      </c>
      <c r="B982" s="305">
        <v>2140504</v>
      </c>
      <c r="C982" s="432" t="s">
        <v>848</v>
      </c>
      <c r="D982" s="320">
        <f>VLOOKUP(B982,'[114]21'!$A$4:$C$1292,3,FALSE)</f>
        <v>0</v>
      </c>
      <c r="E982" s="320">
        <f>IFERROR(VLOOKUP(B982,'[119]02'!$B:$F,5,FALSE),0)</f>
        <v>0</v>
      </c>
      <c r="F982" s="320">
        <v>0</v>
      </c>
      <c r="G982" s="123" t="str">
        <f t="shared" si="33"/>
        <v/>
      </c>
    </row>
    <row r="983" s="340" customFormat="1" ht="36" customHeight="1" spans="1:7">
      <c r="A983" s="294">
        <f t="shared" si="32"/>
        <v>7</v>
      </c>
      <c r="B983" s="305">
        <v>2140505</v>
      </c>
      <c r="C983" s="432" t="s">
        <v>863</v>
      </c>
      <c r="D983" s="320">
        <f>VLOOKUP(B983,'[114]21'!$A$4:$C$1292,3,FALSE)</f>
        <v>0</v>
      </c>
      <c r="E983" s="320">
        <f>IFERROR(VLOOKUP(B983,'[119]02'!$B:$F,5,FALSE),0)</f>
        <v>0</v>
      </c>
      <c r="F983" s="320">
        <v>0</v>
      </c>
      <c r="G983" s="123" t="str">
        <f t="shared" si="33"/>
        <v/>
      </c>
    </row>
    <row r="984" s="340" customFormat="1" ht="36" customHeight="1" spans="1:7">
      <c r="A984" s="294">
        <f t="shared" si="32"/>
        <v>7</v>
      </c>
      <c r="B984" s="305">
        <v>2140599</v>
      </c>
      <c r="C984" s="432" t="s">
        <v>864</v>
      </c>
      <c r="D984" s="320">
        <f>VLOOKUP(B984,'[114]21'!$A$4:$C$1292,3,FALSE)</f>
        <v>0</v>
      </c>
      <c r="E984" s="320">
        <f>IFERROR(VLOOKUP(B984,'[119]02'!$B:$F,5,FALSE),0)</f>
        <v>0</v>
      </c>
      <c r="F984" s="320">
        <v>0</v>
      </c>
      <c r="G984" s="123" t="str">
        <f t="shared" si="33"/>
        <v/>
      </c>
    </row>
    <row r="985" ht="36" customHeight="1" spans="1:7">
      <c r="A985" s="294">
        <f t="shared" si="32"/>
        <v>5</v>
      </c>
      <c r="B985" s="305">
        <v>21406</v>
      </c>
      <c r="C985" s="348" t="s">
        <v>865</v>
      </c>
      <c r="D985" s="320">
        <f>SUM(D986:D989)</f>
        <v>0</v>
      </c>
      <c r="E985" s="320">
        <f>SUM(E986:E989)</f>
        <v>0</v>
      </c>
      <c r="F985" s="320">
        <v>417</v>
      </c>
      <c r="G985" s="123" t="str">
        <f t="shared" si="33"/>
        <v/>
      </c>
    </row>
    <row r="986" s="340" customFormat="1" ht="36" customHeight="1" spans="1:7">
      <c r="A986" s="294">
        <f t="shared" si="32"/>
        <v>7</v>
      </c>
      <c r="B986" s="305">
        <v>2140601</v>
      </c>
      <c r="C986" s="432" t="s">
        <v>866</v>
      </c>
      <c r="D986" s="320">
        <f>VLOOKUP(B986,'[114]21'!$A$4:$C$1292,3,FALSE)</f>
        <v>0</v>
      </c>
      <c r="E986" s="320">
        <f>IFERROR(VLOOKUP(B986,'[119]02'!$B:$F,5,FALSE),0)</f>
        <v>0</v>
      </c>
      <c r="F986" s="320">
        <v>417</v>
      </c>
      <c r="G986" s="123" t="str">
        <f t="shared" si="33"/>
        <v/>
      </c>
    </row>
    <row r="987" s="340" customFormat="1" ht="36" customHeight="1" spans="1:7">
      <c r="A987" s="294">
        <f t="shared" si="32"/>
        <v>7</v>
      </c>
      <c r="B987" s="305">
        <v>2140602</v>
      </c>
      <c r="C987" s="432" t="s">
        <v>867</v>
      </c>
      <c r="D987" s="320">
        <f>VLOOKUP(B987,'[114]21'!$A$4:$C$1292,3,FALSE)</f>
        <v>0</v>
      </c>
      <c r="E987" s="320">
        <f>IFERROR(VLOOKUP(B987,'[119]02'!$B:$F,5,FALSE),0)</f>
        <v>0</v>
      </c>
      <c r="F987" s="320">
        <v>0</v>
      </c>
      <c r="G987" s="123" t="str">
        <f t="shared" si="33"/>
        <v/>
      </c>
    </row>
    <row r="988" s="340" customFormat="1" ht="36" customHeight="1" spans="1:7">
      <c r="A988" s="294">
        <f t="shared" si="32"/>
        <v>7</v>
      </c>
      <c r="B988" s="305">
        <v>2140603</v>
      </c>
      <c r="C988" s="432" t="s">
        <v>868</v>
      </c>
      <c r="D988" s="320">
        <f>VLOOKUP(B988,'[114]21'!$A$4:$C$1292,3,FALSE)</f>
        <v>0</v>
      </c>
      <c r="E988" s="320">
        <f>IFERROR(VLOOKUP(B988,'[119]02'!$B:$F,5,FALSE),0)</f>
        <v>0</v>
      </c>
      <c r="F988" s="320">
        <v>0</v>
      </c>
      <c r="G988" s="123" t="str">
        <f t="shared" si="33"/>
        <v/>
      </c>
    </row>
    <row r="989" s="340" customFormat="1" ht="36" customHeight="1" spans="1:7">
      <c r="A989" s="294">
        <f t="shared" si="32"/>
        <v>7</v>
      </c>
      <c r="B989" s="305">
        <v>2140699</v>
      </c>
      <c r="C989" s="432" t="s">
        <v>869</v>
      </c>
      <c r="D989" s="320">
        <f>VLOOKUP(B989,'[114]21'!$A$4:$C$1292,3,FALSE)</f>
        <v>0</v>
      </c>
      <c r="E989" s="320">
        <f>IFERROR(VLOOKUP(B989,'[119]02'!$B:$F,5,FALSE),0)</f>
        <v>0</v>
      </c>
      <c r="F989" s="320">
        <v>0</v>
      </c>
      <c r="G989" s="123" t="str">
        <f t="shared" si="33"/>
        <v/>
      </c>
    </row>
    <row r="990" ht="36" customHeight="1" spans="1:7">
      <c r="A990" s="294">
        <f t="shared" si="32"/>
        <v>5</v>
      </c>
      <c r="B990" s="305">
        <v>21499</v>
      </c>
      <c r="C990" s="348" t="s">
        <v>870</v>
      </c>
      <c r="D990" s="320">
        <f>SUM(D991:D992)</f>
        <v>0</v>
      </c>
      <c r="E990" s="320">
        <f>SUM(E991:E992)</f>
        <v>96</v>
      </c>
      <c r="F990" s="320">
        <v>160</v>
      </c>
      <c r="G990" s="123">
        <f t="shared" si="33"/>
        <v>0.667</v>
      </c>
    </row>
    <row r="991" s="340" customFormat="1" ht="36" customHeight="1" spans="1:7">
      <c r="A991" s="294">
        <f t="shared" si="32"/>
        <v>7</v>
      </c>
      <c r="B991" s="305">
        <v>2149901</v>
      </c>
      <c r="C991" s="432" t="s">
        <v>871</v>
      </c>
      <c r="D991" s="320">
        <f>VLOOKUP(B991,'[114]21'!$A$4:$C$1292,3,FALSE)</f>
        <v>0</v>
      </c>
      <c r="E991" s="320">
        <f>IFERROR(VLOOKUP(B991,'[119]02'!$B:$F,5,FALSE),0)</f>
        <v>96</v>
      </c>
      <c r="F991" s="320">
        <v>150</v>
      </c>
      <c r="G991" s="123">
        <f t="shared" si="33"/>
        <v>0.563</v>
      </c>
    </row>
    <row r="992" s="340" customFormat="1" ht="36" customHeight="1" spans="1:7">
      <c r="A992" s="294">
        <f t="shared" si="32"/>
        <v>7</v>
      </c>
      <c r="B992" s="305">
        <v>2149999</v>
      </c>
      <c r="C992" s="432" t="s">
        <v>870</v>
      </c>
      <c r="D992" s="320">
        <f>VLOOKUP(B992,'[114]21'!$A$4:$C$1292,3,FALSE)</f>
        <v>0</v>
      </c>
      <c r="E992" s="320">
        <f>IFERROR(VLOOKUP(B992,'[119]02'!$B:$F,5,FALSE),0)</f>
        <v>0</v>
      </c>
      <c r="F992" s="320">
        <v>10</v>
      </c>
      <c r="G992" s="123" t="str">
        <f t="shared" si="33"/>
        <v/>
      </c>
    </row>
    <row r="993" ht="36" customHeight="1" spans="1:7">
      <c r="A993" s="294">
        <f t="shared" si="32"/>
        <v>3</v>
      </c>
      <c r="B993" s="308">
        <v>215</v>
      </c>
      <c r="C993" s="302" t="s">
        <v>120</v>
      </c>
      <c r="D993" s="303">
        <f>SUM(D994,D1004,D1020,D1025,D1036,D1043,D1051)</f>
        <v>608</v>
      </c>
      <c r="E993" s="303">
        <f>SUM(E994,E1004,E1020,E1025,E1036,E1043,E1051)</f>
        <v>1741</v>
      </c>
      <c r="F993" s="303">
        <v>977</v>
      </c>
      <c r="G993" s="119">
        <f t="shared" si="33"/>
        <v>-0.439</v>
      </c>
    </row>
    <row r="994" ht="36" customHeight="1" spans="1:7">
      <c r="A994" s="294">
        <f t="shared" si="32"/>
        <v>5</v>
      </c>
      <c r="B994" s="305">
        <v>21501</v>
      </c>
      <c r="C994" s="348" t="s">
        <v>872</v>
      </c>
      <c r="D994" s="320">
        <f>SUM(D995:D1003)</f>
        <v>0</v>
      </c>
      <c r="E994" s="320">
        <f>SUM(E995:E1003)</f>
        <v>0</v>
      </c>
      <c r="F994" s="320">
        <v>0</v>
      </c>
      <c r="G994" s="123" t="str">
        <f t="shared" si="33"/>
        <v/>
      </c>
    </row>
    <row r="995" s="340" customFormat="1" ht="36" customHeight="1" spans="1:7">
      <c r="A995" s="294">
        <f t="shared" si="32"/>
        <v>7</v>
      </c>
      <c r="B995" s="305">
        <v>2150101</v>
      </c>
      <c r="C995" s="432" t="s">
        <v>152</v>
      </c>
      <c r="D995" s="320">
        <f>VLOOKUP(B995,'[114]21'!$A$4:$C$1292,3,FALSE)</f>
        <v>0</v>
      </c>
      <c r="E995" s="320">
        <f>IFERROR(VLOOKUP(B995,'[119]02'!$B:$F,5,FALSE),0)</f>
        <v>0</v>
      </c>
      <c r="F995" s="320">
        <v>0</v>
      </c>
      <c r="G995" s="123" t="str">
        <f t="shared" si="33"/>
        <v/>
      </c>
    </row>
    <row r="996" s="340" customFormat="1" ht="36" customHeight="1" spans="1:7">
      <c r="A996" s="294">
        <f t="shared" si="32"/>
        <v>7</v>
      </c>
      <c r="B996" s="305">
        <v>2150102</v>
      </c>
      <c r="C996" s="432" t="s">
        <v>153</v>
      </c>
      <c r="D996" s="320">
        <f>VLOOKUP(B996,'[114]21'!$A$4:$C$1292,3,FALSE)</f>
        <v>0</v>
      </c>
      <c r="E996" s="320">
        <f>IFERROR(VLOOKUP(B996,'[119]02'!$B:$F,5,FALSE),0)</f>
        <v>0</v>
      </c>
      <c r="F996" s="320">
        <v>0</v>
      </c>
      <c r="G996" s="123" t="str">
        <f t="shared" si="33"/>
        <v/>
      </c>
    </row>
    <row r="997" s="340" customFormat="1" ht="36" customHeight="1" spans="1:7">
      <c r="A997" s="294">
        <f t="shared" si="32"/>
        <v>7</v>
      </c>
      <c r="B997" s="305">
        <v>2150103</v>
      </c>
      <c r="C997" s="432" t="s">
        <v>154</v>
      </c>
      <c r="D997" s="320">
        <f>VLOOKUP(B997,'[114]21'!$A$4:$C$1292,3,FALSE)</f>
        <v>0</v>
      </c>
      <c r="E997" s="320">
        <f>IFERROR(VLOOKUP(B997,'[119]02'!$B:$F,5,FALSE),0)</f>
        <v>0</v>
      </c>
      <c r="F997" s="320">
        <v>0</v>
      </c>
      <c r="G997" s="123" t="str">
        <f t="shared" si="33"/>
        <v/>
      </c>
    </row>
    <row r="998" s="340" customFormat="1" ht="36" customHeight="1" spans="1:7">
      <c r="A998" s="294">
        <f t="shared" si="32"/>
        <v>7</v>
      </c>
      <c r="B998" s="305">
        <v>2150104</v>
      </c>
      <c r="C998" s="432" t="s">
        <v>873</v>
      </c>
      <c r="D998" s="320">
        <f>VLOOKUP(B998,'[114]21'!$A$4:$C$1292,3,FALSE)</f>
        <v>0</v>
      </c>
      <c r="E998" s="320">
        <f>IFERROR(VLOOKUP(B998,'[119]02'!$B:$F,5,FALSE),0)</f>
        <v>0</v>
      </c>
      <c r="F998" s="320">
        <v>0</v>
      </c>
      <c r="G998" s="123" t="str">
        <f t="shared" si="33"/>
        <v/>
      </c>
    </row>
    <row r="999" s="340" customFormat="1" ht="36" customHeight="1" spans="1:7">
      <c r="A999" s="294">
        <f t="shared" si="32"/>
        <v>7</v>
      </c>
      <c r="B999" s="305">
        <v>2150105</v>
      </c>
      <c r="C999" s="432" t="s">
        <v>874</v>
      </c>
      <c r="D999" s="320">
        <f>VLOOKUP(B999,'[114]21'!$A$4:$C$1292,3,FALSE)</f>
        <v>0</v>
      </c>
      <c r="E999" s="320">
        <f>IFERROR(VLOOKUP(B999,'[119]02'!$B:$F,5,FALSE),0)</f>
        <v>0</v>
      </c>
      <c r="F999" s="320">
        <v>0</v>
      </c>
      <c r="G999" s="123" t="str">
        <f t="shared" si="33"/>
        <v/>
      </c>
    </row>
    <row r="1000" s="340" customFormat="1" ht="36" customHeight="1" spans="1:7">
      <c r="A1000" s="294">
        <f t="shared" si="32"/>
        <v>7</v>
      </c>
      <c r="B1000" s="305">
        <v>2150106</v>
      </c>
      <c r="C1000" s="432" t="s">
        <v>875</v>
      </c>
      <c r="D1000" s="320">
        <f>VLOOKUP(B1000,'[114]21'!$A$4:$C$1292,3,FALSE)</f>
        <v>0</v>
      </c>
      <c r="E1000" s="320">
        <f>IFERROR(VLOOKUP(B1000,'[119]02'!$B:$F,5,FALSE),0)</f>
        <v>0</v>
      </c>
      <c r="F1000" s="320">
        <v>0</v>
      </c>
      <c r="G1000" s="123" t="str">
        <f t="shared" si="33"/>
        <v/>
      </c>
    </row>
    <row r="1001" s="340" customFormat="1" ht="36" customHeight="1" spans="1:7">
      <c r="A1001" s="294">
        <f t="shared" si="32"/>
        <v>7</v>
      </c>
      <c r="B1001" s="305">
        <v>2150107</v>
      </c>
      <c r="C1001" s="432" t="s">
        <v>876</v>
      </c>
      <c r="D1001" s="320">
        <f>VLOOKUP(B1001,'[114]21'!$A$4:$C$1292,3,FALSE)</f>
        <v>0</v>
      </c>
      <c r="E1001" s="320">
        <f>IFERROR(VLOOKUP(B1001,'[119]02'!$B:$F,5,FALSE),0)</f>
        <v>0</v>
      </c>
      <c r="F1001" s="320">
        <v>0</v>
      </c>
      <c r="G1001" s="123" t="str">
        <f t="shared" si="33"/>
        <v/>
      </c>
    </row>
    <row r="1002" s="340" customFormat="1" ht="36" customHeight="1" spans="1:7">
      <c r="A1002" s="294">
        <f t="shared" si="32"/>
        <v>7</v>
      </c>
      <c r="B1002" s="305">
        <v>2150108</v>
      </c>
      <c r="C1002" s="432" t="s">
        <v>877</v>
      </c>
      <c r="D1002" s="320">
        <f>VLOOKUP(B1002,'[114]21'!$A$4:$C$1292,3,FALSE)</f>
        <v>0</v>
      </c>
      <c r="E1002" s="320">
        <f>IFERROR(VLOOKUP(B1002,'[119]02'!$B:$F,5,FALSE),0)</f>
        <v>0</v>
      </c>
      <c r="F1002" s="320">
        <v>0</v>
      </c>
      <c r="G1002" s="123" t="str">
        <f t="shared" si="33"/>
        <v/>
      </c>
    </row>
    <row r="1003" s="340" customFormat="1" ht="36" customHeight="1" spans="1:7">
      <c r="A1003" s="294">
        <f t="shared" si="32"/>
        <v>7</v>
      </c>
      <c r="B1003" s="305">
        <v>2150199</v>
      </c>
      <c r="C1003" s="432" t="s">
        <v>878</v>
      </c>
      <c r="D1003" s="320">
        <f>VLOOKUP(B1003,'[114]21'!$A$4:$C$1292,3,FALSE)</f>
        <v>0</v>
      </c>
      <c r="E1003" s="320">
        <f>IFERROR(VLOOKUP(B1003,'[119]02'!$B:$F,5,FALSE),0)</f>
        <v>0</v>
      </c>
      <c r="F1003" s="320">
        <v>0</v>
      </c>
      <c r="G1003" s="123" t="str">
        <f t="shared" si="33"/>
        <v/>
      </c>
    </row>
    <row r="1004" ht="36" customHeight="1" spans="1:7">
      <c r="A1004" s="294">
        <f t="shared" si="32"/>
        <v>5</v>
      </c>
      <c r="B1004" s="305">
        <v>21502</v>
      </c>
      <c r="C1004" s="348" t="s">
        <v>879</v>
      </c>
      <c r="D1004" s="320">
        <f>SUM(D1005:D1019)</f>
        <v>0</v>
      </c>
      <c r="E1004" s="320">
        <f>SUM(E1005:E1019)</f>
        <v>0</v>
      </c>
      <c r="F1004" s="320">
        <v>0</v>
      </c>
      <c r="G1004" s="123" t="str">
        <f t="shared" si="33"/>
        <v/>
      </c>
    </row>
    <row r="1005" s="340" customFormat="1" ht="36" customHeight="1" spans="1:7">
      <c r="A1005" s="294">
        <f t="shared" si="32"/>
        <v>7</v>
      </c>
      <c r="B1005" s="305">
        <v>2150201</v>
      </c>
      <c r="C1005" s="432" t="s">
        <v>152</v>
      </c>
      <c r="D1005" s="320">
        <f>VLOOKUP(B1005,'[114]21'!$A$4:$C$1292,3,FALSE)</f>
        <v>0</v>
      </c>
      <c r="E1005" s="320">
        <f>IFERROR(VLOOKUP(B1005,'[119]02'!$B:$F,5,FALSE),0)</f>
        <v>0</v>
      </c>
      <c r="F1005" s="320">
        <v>0</v>
      </c>
      <c r="G1005" s="123" t="str">
        <f t="shared" si="33"/>
        <v/>
      </c>
    </row>
    <row r="1006" s="340" customFormat="1" ht="36" customHeight="1" spans="1:7">
      <c r="A1006" s="294">
        <f t="shared" si="32"/>
        <v>7</v>
      </c>
      <c r="B1006" s="305">
        <v>2150202</v>
      </c>
      <c r="C1006" s="432" t="s">
        <v>153</v>
      </c>
      <c r="D1006" s="320">
        <f>VLOOKUP(B1006,'[114]21'!$A$4:$C$1292,3,FALSE)</f>
        <v>0</v>
      </c>
      <c r="E1006" s="320">
        <f>IFERROR(VLOOKUP(B1006,'[119]02'!$B:$F,5,FALSE),0)</f>
        <v>0</v>
      </c>
      <c r="F1006" s="320">
        <v>0</v>
      </c>
      <c r="G1006" s="123" t="str">
        <f t="shared" si="33"/>
        <v/>
      </c>
    </row>
    <row r="1007" s="340" customFormat="1" ht="36" customHeight="1" spans="1:7">
      <c r="A1007" s="294">
        <f t="shared" si="32"/>
        <v>7</v>
      </c>
      <c r="B1007" s="305">
        <v>2150203</v>
      </c>
      <c r="C1007" s="432" t="s">
        <v>154</v>
      </c>
      <c r="D1007" s="320">
        <f>VLOOKUP(B1007,'[114]21'!$A$4:$C$1292,3,FALSE)</f>
        <v>0</v>
      </c>
      <c r="E1007" s="320">
        <f>IFERROR(VLOOKUP(B1007,'[119]02'!$B:$F,5,FALSE),0)</f>
        <v>0</v>
      </c>
      <c r="F1007" s="320">
        <v>0</v>
      </c>
      <c r="G1007" s="123" t="str">
        <f t="shared" si="33"/>
        <v/>
      </c>
    </row>
    <row r="1008" s="340" customFormat="1" ht="36" customHeight="1" spans="1:7">
      <c r="A1008" s="294">
        <f t="shared" si="32"/>
        <v>7</v>
      </c>
      <c r="B1008" s="305">
        <v>2150204</v>
      </c>
      <c r="C1008" s="432" t="s">
        <v>880</v>
      </c>
      <c r="D1008" s="320">
        <f>VLOOKUP(B1008,'[114]21'!$A$4:$C$1292,3,FALSE)</f>
        <v>0</v>
      </c>
      <c r="E1008" s="320">
        <f>IFERROR(VLOOKUP(B1008,'[119]02'!$B:$F,5,FALSE),0)</f>
        <v>0</v>
      </c>
      <c r="F1008" s="320">
        <v>0</v>
      </c>
      <c r="G1008" s="123" t="str">
        <f t="shared" si="33"/>
        <v/>
      </c>
    </row>
    <row r="1009" s="340" customFormat="1" ht="36" customHeight="1" spans="1:7">
      <c r="A1009" s="294">
        <f t="shared" si="32"/>
        <v>7</v>
      </c>
      <c r="B1009" s="305">
        <v>2150205</v>
      </c>
      <c r="C1009" s="432" t="s">
        <v>881</v>
      </c>
      <c r="D1009" s="320">
        <f>VLOOKUP(B1009,'[114]21'!$A$4:$C$1292,3,FALSE)</f>
        <v>0</v>
      </c>
      <c r="E1009" s="320">
        <f>IFERROR(VLOOKUP(B1009,'[119]02'!$B:$F,5,FALSE),0)</f>
        <v>0</v>
      </c>
      <c r="F1009" s="320">
        <v>0</v>
      </c>
      <c r="G1009" s="123" t="str">
        <f t="shared" si="33"/>
        <v/>
      </c>
    </row>
    <row r="1010" s="340" customFormat="1" ht="36" customHeight="1" spans="1:7">
      <c r="A1010" s="294">
        <f t="shared" si="32"/>
        <v>7</v>
      </c>
      <c r="B1010" s="305">
        <v>2150206</v>
      </c>
      <c r="C1010" s="432" t="s">
        <v>882</v>
      </c>
      <c r="D1010" s="320">
        <f>VLOOKUP(B1010,'[114]21'!$A$4:$C$1292,3,FALSE)</f>
        <v>0</v>
      </c>
      <c r="E1010" s="320">
        <f>IFERROR(VLOOKUP(B1010,'[119]02'!$B:$F,5,FALSE),0)</f>
        <v>0</v>
      </c>
      <c r="F1010" s="320">
        <v>0</v>
      </c>
      <c r="G1010" s="123" t="str">
        <f t="shared" si="33"/>
        <v/>
      </c>
    </row>
    <row r="1011" s="340" customFormat="1" ht="36" customHeight="1" spans="1:7">
      <c r="A1011" s="294">
        <f t="shared" si="32"/>
        <v>7</v>
      </c>
      <c r="B1011" s="305">
        <v>2150207</v>
      </c>
      <c r="C1011" s="432" t="s">
        <v>883</v>
      </c>
      <c r="D1011" s="320">
        <f>VLOOKUP(B1011,'[114]21'!$A$4:$C$1292,3,FALSE)</f>
        <v>0</v>
      </c>
      <c r="E1011" s="320">
        <f>IFERROR(VLOOKUP(B1011,'[119]02'!$B:$F,5,FALSE),0)</f>
        <v>0</v>
      </c>
      <c r="F1011" s="320">
        <v>0</v>
      </c>
      <c r="G1011" s="123" t="str">
        <f t="shared" si="33"/>
        <v/>
      </c>
    </row>
    <row r="1012" s="340" customFormat="1" ht="36" customHeight="1" spans="1:7">
      <c r="A1012" s="294">
        <f t="shared" si="32"/>
        <v>7</v>
      </c>
      <c r="B1012" s="305">
        <v>2150208</v>
      </c>
      <c r="C1012" s="432" t="s">
        <v>884</v>
      </c>
      <c r="D1012" s="320">
        <f>VLOOKUP(B1012,'[114]21'!$A$4:$C$1292,3,FALSE)</f>
        <v>0</v>
      </c>
      <c r="E1012" s="320">
        <f>IFERROR(VLOOKUP(B1012,'[119]02'!$B:$F,5,FALSE),0)</f>
        <v>0</v>
      </c>
      <c r="F1012" s="320">
        <v>0</v>
      </c>
      <c r="G1012" s="123" t="str">
        <f t="shared" si="33"/>
        <v/>
      </c>
    </row>
    <row r="1013" s="340" customFormat="1" ht="36" customHeight="1" spans="1:7">
      <c r="A1013" s="294">
        <f t="shared" si="32"/>
        <v>7</v>
      </c>
      <c r="B1013" s="305">
        <v>2150209</v>
      </c>
      <c r="C1013" s="432" t="s">
        <v>885</v>
      </c>
      <c r="D1013" s="320">
        <f>VLOOKUP(B1013,'[114]21'!$A$4:$C$1292,3,FALSE)</f>
        <v>0</v>
      </c>
      <c r="E1013" s="320">
        <f>IFERROR(VLOOKUP(B1013,'[119]02'!$B:$F,5,FALSE),0)</f>
        <v>0</v>
      </c>
      <c r="F1013" s="320">
        <v>0</v>
      </c>
      <c r="G1013" s="123" t="str">
        <f t="shared" si="33"/>
        <v/>
      </c>
    </row>
    <row r="1014" s="340" customFormat="1" ht="36" customHeight="1" spans="1:7">
      <c r="A1014" s="294">
        <f t="shared" si="32"/>
        <v>7</v>
      </c>
      <c r="B1014" s="305">
        <v>2150210</v>
      </c>
      <c r="C1014" s="432" t="s">
        <v>886</v>
      </c>
      <c r="D1014" s="320">
        <f>VLOOKUP(B1014,'[114]21'!$A$4:$C$1292,3,FALSE)</f>
        <v>0</v>
      </c>
      <c r="E1014" s="320">
        <f>IFERROR(VLOOKUP(B1014,'[119]02'!$B:$F,5,FALSE),0)</f>
        <v>0</v>
      </c>
      <c r="F1014" s="320">
        <v>0</v>
      </c>
      <c r="G1014" s="123" t="str">
        <f t="shared" si="33"/>
        <v/>
      </c>
    </row>
    <row r="1015" s="340" customFormat="1" ht="36" customHeight="1" spans="1:7">
      <c r="A1015" s="294">
        <f t="shared" si="32"/>
        <v>7</v>
      </c>
      <c r="B1015" s="305">
        <v>2150212</v>
      </c>
      <c r="C1015" s="432" t="s">
        <v>887</v>
      </c>
      <c r="D1015" s="320">
        <f>VLOOKUP(B1015,'[114]21'!$A$4:$C$1292,3,FALSE)</f>
        <v>0</v>
      </c>
      <c r="E1015" s="320">
        <f>IFERROR(VLOOKUP(B1015,'[119]02'!$B:$F,5,FALSE),0)</f>
        <v>0</v>
      </c>
      <c r="F1015" s="320">
        <v>0</v>
      </c>
      <c r="G1015" s="123" t="str">
        <f t="shared" si="33"/>
        <v/>
      </c>
    </row>
    <row r="1016" s="340" customFormat="1" ht="36" customHeight="1" spans="1:7">
      <c r="A1016" s="294">
        <f t="shared" si="32"/>
        <v>7</v>
      </c>
      <c r="B1016" s="305">
        <v>2150213</v>
      </c>
      <c r="C1016" s="432" t="s">
        <v>888</v>
      </c>
      <c r="D1016" s="320">
        <f>VLOOKUP(B1016,'[114]21'!$A$4:$C$1292,3,FALSE)</f>
        <v>0</v>
      </c>
      <c r="E1016" s="320">
        <f>IFERROR(VLOOKUP(B1016,'[119]02'!$B:$F,5,FALSE),0)</f>
        <v>0</v>
      </c>
      <c r="F1016" s="320">
        <v>0</v>
      </c>
      <c r="G1016" s="123" t="str">
        <f t="shared" si="33"/>
        <v/>
      </c>
    </row>
    <row r="1017" s="340" customFormat="1" ht="36" customHeight="1" spans="1:7">
      <c r="A1017" s="294">
        <f t="shared" si="32"/>
        <v>7</v>
      </c>
      <c r="B1017" s="305">
        <v>2150214</v>
      </c>
      <c r="C1017" s="432" t="s">
        <v>889</v>
      </c>
      <c r="D1017" s="320">
        <f>VLOOKUP(B1017,'[114]21'!$A$4:$C$1292,3,FALSE)</f>
        <v>0</v>
      </c>
      <c r="E1017" s="320">
        <f>IFERROR(VLOOKUP(B1017,'[119]02'!$B:$F,5,FALSE),0)</f>
        <v>0</v>
      </c>
      <c r="F1017" s="320">
        <v>0</v>
      </c>
      <c r="G1017" s="123" t="str">
        <f t="shared" si="33"/>
        <v/>
      </c>
    </row>
    <row r="1018" s="340" customFormat="1" ht="36" customHeight="1" spans="1:7">
      <c r="A1018" s="294">
        <f t="shared" si="32"/>
        <v>7</v>
      </c>
      <c r="B1018" s="305">
        <v>2150215</v>
      </c>
      <c r="C1018" s="432" t="s">
        <v>890</v>
      </c>
      <c r="D1018" s="320">
        <f>VLOOKUP(B1018,'[114]21'!$A$4:$C$1292,3,FALSE)</f>
        <v>0</v>
      </c>
      <c r="E1018" s="320">
        <f>IFERROR(VLOOKUP(B1018,'[119]02'!$B:$F,5,FALSE),0)</f>
        <v>0</v>
      </c>
      <c r="F1018" s="320">
        <v>0</v>
      </c>
      <c r="G1018" s="123" t="str">
        <f t="shared" si="33"/>
        <v/>
      </c>
    </row>
    <row r="1019" s="340" customFormat="1" ht="36" customHeight="1" spans="1:7">
      <c r="A1019" s="294">
        <f t="shared" si="32"/>
        <v>7</v>
      </c>
      <c r="B1019" s="305">
        <v>2150299</v>
      </c>
      <c r="C1019" s="432" t="s">
        <v>891</v>
      </c>
      <c r="D1019" s="320">
        <f>VLOOKUP(B1019,'[114]21'!$A$4:$C$1292,3,FALSE)</f>
        <v>0</v>
      </c>
      <c r="E1019" s="320">
        <f>IFERROR(VLOOKUP(B1019,'[119]02'!$B:$F,5,FALSE),0)</f>
        <v>0</v>
      </c>
      <c r="F1019" s="320">
        <v>0</v>
      </c>
      <c r="G1019" s="123" t="str">
        <f t="shared" si="33"/>
        <v/>
      </c>
    </row>
    <row r="1020" ht="36" customHeight="1" spans="1:7">
      <c r="A1020" s="294">
        <f t="shared" si="32"/>
        <v>5</v>
      </c>
      <c r="B1020" s="305">
        <v>21503</v>
      </c>
      <c r="C1020" s="348" t="s">
        <v>892</v>
      </c>
      <c r="D1020" s="320">
        <f>SUM(D1021:D1024)</f>
        <v>0</v>
      </c>
      <c r="E1020" s="320">
        <f>SUM(E1021:E1024)</f>
        <v>0</v>
      </c>
      <c r="F1020" s="320">
        <v>0</v>
      </c>
      <c r="G1020" s="123" t="str">
        <f t="shared" si="33"/>
        <v/>
      </c>
    </row>
    <row r="1021" s="340" customFormat="1" ht="36" customHeight="1" spans="1:7">
      <c r="A1021" s="294">
        <f t="shared" si="32"/>
        <v>7</v>
      </c>
      <c r="B1021" s="305">
        <v>2150301</v>
      </c>
      <c r="C1021" s="432" t="s">
        <v>152</v>
      </c>
      <c r="D1021" s="320">
        <f>VLOOKUP(B1021,'[114]21'!$A$4:$C$1292,3,FALSE)</f>
        <v>0</v>
      </c>
      <c r="E1021" s="320">
        <f>IFERROR(VLOOKUP(B1021,'[119]02'!$B:$F,5,FALSE),0)</f>
        <v>0</v>
      </c>
      <c r="F1021" s="320">
        <v>0</v>
      </c>
      <c r="G1021" s="123" t="str">
        <f t="shared" si="33"/>
        <v/>
      </c>
    </row>
    <row r="1022" s="340" customFormat="1" ht="36" customHeight="1" spans="1:7">
      <c r="A1022" s="294">
        <f t="shared" si="32"/>
        <v>7</v>
      </c>
      <c r="B1022" s="305">
        <v>2150302</v>
      </c>
      <c r="C1022" s="432" t="s">
        <v>153</v>
      </c>
      <c r="D1022" s="320">
        <f>VLOOKUP(B1022,'[114]21'!$A$4:$C$1292,3,FALSE)</f>
        <v>0</v>
      </c>
      <c r="E1022" s="320">
        <f>IFERROR(VLOOKUP(B1022,'[119]02'!$B:$F,5,FALSE),0)</f>
        <v>0</v>
      </c>
      <c r="F1022" s="320">
        <v>0</v>
      </c>
      <c r="G1022" s="123" t="str">
        <f t="shared" si="33"/>
        <v/>
      </c>
    </row>
    <row r="1023" s="340" customFormat="1" ht="36" customHeight="1" spans="1:7">
      <c r="A1023" s="294">
        <f t="shared" si="32"/>
        <v>7</v>
      </c>
      <c r="B1023" s="305">
        <v>2150303</v>
      </c>
      <c r="C1023" s="432" t="s">
        <v>154</v>
      </c>
      <c r="D1023" s="320">
        <f>VLOOKUP(B1023,'[114]21'!$A$4:$C$1292,3,FALSE)</f>
        <v>0</v>
      </c>
      <c r="E1023" s="320">
        <f>IFERROR(VLOOKUP(B1023,'[119]02'!$B:$F,5,FALSE),0)</f>
        <v>0</v>
      </c>
      <c r="F1023" s="320">
        <v>0</v>
      </c>
      <c r="G1023" s="123" t="str">
        <f t="shared" si="33"/>
        <v/>
      </c>
    </row>
    <row r="1024" s="340" customFormat="1" ht="36" customHeight="1" spans="1:7">
      <c r="A1024" s="294">
        <f t="shared" si="32"/>
        <v>7</v>
      </c>
      <c r="B1024" s="305">
        <v>2150399</v>
      </c>
      <c r="C1024" s="432" t="s">
        <v>893</v>
      </c>
      <c r="D1024" s="320">
        <f>VLOOKUP(B1024,'[114]21'!$A$4:$C$1292,3,FALSE)</f>
        <v>0</v>
      </c>
      <c r="E1024" s="320">
        <f>IFERROR(VLOOKUP(B1024,'[119]02'!$B:$F,5,FALSE),0)</f>
        <v>0</v>
      </c>
      <c r="F1024" s="320">
        <v>0</v>
      </c>
      <c r="G1024" s="123" t="str">
        <f t="shared" si="33"/>
        <v/>
      </c>
    </row>
    <row r="1025" ht="36" customHeight="1" spans="1:7">
      <c r="A1025" s="294">
        <f t="shared" si="32"/>
        <v>5</v>
      </c>
      <c r="B1025" s="305">
        <v>21505</v>
      </c>
      <c r="C1025" s="348" t="s">
        <v>894</v>
      </c>
      <c r="D1025" s="320">
        <f>SUM(D1026:D1035)</f>
        <v>572</v>
      </c>
      <c r="E1025" s="320">
        <f>SUM(E1026:E1035)</f>
        <v>1041</v>
      </c>
      <c r="F1025" s="320">
        <v>977</v>
      </c>
      <c r="G1025" s="123">
        <f t="shared" si="33"/>
        <v>-0.061</v>
      </c>
    </row>
    <row r="1026" s="340" customFormat="1" ht="36" customHeight="1" spans="1:7">
      <c r="A1026" s="294">
        <f t="shared" si="32"/>
        <v>7</v>
      </c>
      <c r="B1026" s="305">
        <v>2150501</v>
      </c>
      <c r="C1026" s="432" t="s">
        <v>152</v>
      </c>
      <c r="D1026" s="320">
        <f>VLOOKUP(B1026,'[114]21'!$A$4:$C$1292,3,FALSE)</f>
        <v>425</v>
      </c>
      <c r="E1026" s="320">
        <f>IFERROR(VLOOKUP(B1026,'[119]02'!$B:$F,5,FALSE),0)</f>
        <v>423</v>
      </c>
      <c r="F1026" s="320">
        <v>388</v>
      </c>
      <c r="G1026" s="123">
        <f t="shared" si="33"/>
        <v>-0.083</v>
      </c>
    </row>
    <row r="1027" s="340" customFormat="1" ht="36" customHeight="1" spans="1:7">
      <c r="A1027" s="294">
        <f t="shared" si="32"/>
        <v>7</v>
      </c>
      <c r="B1027" s="305">
        <v>2150502</v>
      </c>
      <c r="C1027" s="432" t="s">
        <v>153</v>
      </c>
      <c r="D1027" s="320">
        <f>VLOOKUP(B1027,'[114]21'!$A$4:$C$1292,3,FALSE)</f>
        <v>0</v>
      </c>
      <c r="E1027" s="320">
        <f>IFERROR(VLOOKUP(B1027,'[119]02'!$B:$F,5,FALSE),0)</f>
        <v>0</v>
      </c>
      <c r="F1027" s="320">
        <v>0</v>
      </c>
      <c r="G1027" s="123" t="str">
        <f t="shared" si="33"/>
        <v/>
      </c>
    </row>
    <row r="1028" s="340" customFormat="1" ht="36" customHeight="1" spans="1:7">
      <c r="A1028" s="294">
        <f t="shared" si="32"/>
        <v>7</v>
      </c>
      <c r="B1028" s="305">
        <v>2150503</v>
      </c>
      <c r="C1028" s="432" t="s">
        <v>154</v>
      </c>
      <c r="D1028" s="320">
        <f>VLOOKUP(B1028,'[114]21'!$A$4:$C$1292,3,FALSE)</f>
        <v>0</v>
      </c>
      <c r="E1028" s="320">
        <f>IFERROR(VLOOKUP(B1028,'[119]02'!$B:$F,5,FALSE),0)</f>
        <v>0</v>
      </c>
      <c r="F1028" s="320">
        <v>0</v>
      </c>
      <c r="G1028" s="123" t="str">
        <f t="shared" si="33"/>
        <v/>
      </c>
    </row>
    <row r="1029" s="340" customFormat="1" ht="36" customHeight="1" spans="1:7">
      <c r="A1029" s="294">
        <f t="shared" ref="A1029:A1092" si="34">LEN(B1029)</f>
        <v>7</v>
      </c>
      <c r="B1029" s="305">
        <v>2150505</v>
      </c>
      <c r="C1029" s="432" t="s">
        <v>895</v>
      </c>
      <c r="D1029" s="320">
        <f>VLOOKUP(B1029,'[114]21'!$A$4:$C$1292,3,FALSE)</f>
        <v>0</v>
      </c>
      <c r="E1029" s="320">
        <f>IFERROR(VLOOKUP(B1029,'[119]02'!$B:$F,5,FALSE),0)</f>
        <v>0</v>
      </c>
      <c r="F1029" s="320">
        <v>0</v>
      </c>
      <c r="G1029" s="123" t="str">
        <f t="shared" ref="G1029:G1092" si="35">IF(E1029&gt;0,(F1029-E1029)/E1029,"")</f>
        <v/>
      </c>
    </row>
    <row r="1030" s="340" customFormat="1" ht="36" customHeight="1" spans="1:7">
      <c r="A1030" s="294">
        <f t="shared" si="34"/>
        <v>7</v>
      </c>
      <c r="B1030" s="305">
        <v>2150507</v>
      </c>
      <c r="C1030" s="432" t="s">
        <v>896</v>
      </c>
      <c r="D1030" s="320">
        <f>VLOOKUP(B1030,'[114]21'!$A$4:$C$1292,3,FALSE)</f>
        <v>0</v>
      </c>
      <c r="E1030" s="320">
        <f>IFERROR(VLOOKUP(B1030,'[119]02'!$B:$F,5,FALSE),0)</f>
        <v>0</v>
      </c>
      <c r="F1030" s="320">
        <v>0</v>
      </c>
      <c r="G1030" s="123" t="str">
        <f t="shared" si="35"/>
        <v/>
      </c>
    </row>
    <row r="1031" s="340" customFormat="1" ht="36" customHeight="1" spans="1:7">
      <c r="A1031" s="294">
        <f t="shared" si="34"/>
        <v>7</v>
      </c>
      <c r="B1031" s="305">
        <v>2150508</v>
      </c>
      <c r="C1031" s="432" t="s">
        <v>897</v>
      </c>
      <c r="D1031" s="320">
        <f>VLOOKUP(B1031,'[114]21'!$A$4:$C$1292,3,FALSE)</f>
        <v>0</v>
      </c>
      <c r="E1031" s="320">
        <f>IFERROR(VLOOKUP(B1031,'[119]02'!$B:$F,5,FALSE),0)</f>
        <v>0</v>
      </c>
      <c r="F1031" s="320">
        <v>0</v>
      </c>
      <c r="G1031" s="123" t="str">
        <f t="shared" si="35"/>
        <v/>
      </c>
    </row>
    <row r="1032" s="340" customFormat="1" ht="36" customHeight="1" spans="1:7">
      <c r="A1032" s="294">
        <f t="shared" si="34"/>
        <v>7</v>
      </c>
      <c r="B1032" s="501">
        <v>2150516</v>
      </c>
      <c r="C1032" s="445" t="s">
        <v>898</v>
      </c>
      <c r="D1032" s="320">
        <f>VLOOKUP(B1032,'[114]21'!$A$4:$C$1292,3,FALSE)</f>
        <v>0</v>
      </c>
      <c r="E1032" s="320">
        <f>IFERROR(VLOOKUP(B1032,'[119]02'!$B:$F,5,FALSE),0)</f>
        <v>0</v>
      </c>
      <c r="F1032" s="320">
        <v>0</v>
      </c>
      <c r="G1032" s="123" t="str">
        <f t="shared" si="35"/>
        <v/>
      </c>
    </row>
    <row r="1033" s="340" customFormat="1" ht="36" customHeight="1" spans="1:7">
      <c r="A1033" s="294">
        <f t="shared" si="34"/>
        <v>7</v>
      </c>
      <c r="B1033" s="501">
        <v>2150517</v>
      </c>
      <c r="C1033" s="445" t="s">
        <v>899</v>
      </c>
      <c r="D1033" s="320">
        <f>VLOOKUP(B1033,'[114]21'!$A$4:$C$1292,3,FALSE)</f>
        <v>0</v>
      </c>
      <c r="E1033" s="320">
        <f>IFERROR(VLOOKUP(B1033,'[119]02'!$B:$F,5,FALSE),0)</f>
        <v>435</v>
      </c>
      <c r="F1033" s="320">
        <v>435</v>
      </c>
      <c r="G1033" s="123">
        <f t="shared" si="35"/>
        <v>0</v>
      </c>
    </row>
    <row r="1034" s="340" customFormat="1" ht="36" customHeight="1" spans="1:7">
      <c r="A1034" s="294">
        <f t="shared" si="34"/>
        <v>7</v>
      </c>
      <c r="B1034" s="501">
        <v>2150550</v>
      </c>
      <c r="C1034" s="445" t="s">
        <v>161</v>
      </c>
      <c r="D1034" s="320">
        <f>VLOOKUP(B1034,'[114]21'!$A$4:$C$1292,3,FALSE)</f>
        <v>20</v>
      </c>
      <c r="E1034" s="320">
        <f>IFERROR(VLOOKUP(B1034,'[119]02'!$B:$F,5,FALSE),0)</f>
        <v>34</v>
      </c>
      <c r="F1034" s="320">
        <v>34</v>
      </c>
      <c r="G1034" s="123">
        <f t="shared" si="35"/>
        <v>0</v>
      </c>
    </row>
    <row r="1035" s="340" customFormat="1" ht="36" customHeight="1" spans="1:7">
      <c r="A1035" s="294">
        <f t="shared" si="34"/>
        <v>7</v>
      </c>
      <c r="B1035" s="305">
        <v>2150599</v>
      </c>
      <c r="C1035" s="432" t="s">
        <v>900</v>
      </c>
      <c r="D1035" s="320">
        <f>VLOOKUP(B1035,'[114]21'!$A$4:$C$1292,3,FALSE)</f>
        <v>127</v>
      </c>
      <c r="E1035" s="320">
        <f>IFERROR(VLOOKUP(B1035,'[119]02'!$B:$F,5,FALSE),0)</f>
        <v>149</v>
      </c>
      <c r="F1035" s="320">
        <v>120</v>
      </c>
      <c r="G1035" s="123">
        <f t="shared" si="35"/>
        <v>-0.195</v>
      </c>
    </row>
    <row r="1036" ht="36" customHeight="1" spans="1:7">
      <c r="A1036" s="294">
        <f t="shared" si="34"/>
        <v>5</v>
      </c>
      <c r="B1036" s="305">
        <v>21507</v>
      </c>
      <c r="C1036" s="348" t="s">
        <v>901</v>
      </c>
      <c r="D1036" s="320">
        <f>SUM(D1037:D1042)</f>
        <v>0</v>
      </c>
      <c r="E1036" s="320">
        <f>SUM(E1037:E1042)</f>
        <v>0</v>
      </c>
      <c r="F1036" s="320">
        <v>0</v>
      </c>
      <c r="G1036" s="123" t="str">
        <f t="shared" si="35"/>
        <v/>
      </c>
    </row>
    <row r="1037" s="340" customFormat="1" ht="36" customHeight="1" spans="1:7">
      <c r="A1037" s="294">
        <f t="shared" si="34"/>
        <v>7</v>
      </c>
      <c r="B1037" s="305">
        <v>2150701</v>
      </c>
      <c r="C1037" s="432" t="s">
        <v>152</v>
      </c>
      <c r="D1037" s="320">
        <f>VLOOKUP(B1037,'[114]21'!$A$4:$C$1292,3,FALSE)</f>
        <v>0</v>
      </c>
      <c r="E1037" s="320">
        <f>IFERROR(VLOOKUP(B1037,'[119]02'!$B:$F,5,FALSE),0)</f>
        <v>0</v>
      </c>
      <c r="F1037" s="320">
        <v>0</v>
      </c>
      <c r="G1037" s="123" t="str">
        <f t="shared" si="35"/>
        <v/>
      </c>
    </row>
    <row r="1038" s="340" customFormat="1" ht="36" customHeight="1" spans="1:7">
      <c r="A1038" s="294">
        <f t="shared" si="34"/>
        <v>7</v>
      </c>
      <c r="B1038" s="305">
        <v>2150702</v>
      </c>
      <c r="C1038" s="432" t="s">
        <v>153</v>
      </c>
      <c r="D1038" s="320">
        <f>VLOOKUP(B1038,'[114]21'!$A$4:$C$1292,3,FALSE)</f>
        <v>0</v>
      </c>
      <c r="E1038" s="320">
        <f>IFERROR(VLOOKUP(B1038,'[119]02'!$B:$F,5,FALSE),0)</f>
        <v>0</v>
      </c>
      <c r="F1038" s="320">
        <v>0</v>
      </c>
      <c r="G1038" s="123" t="str">
        <f t="shared" si="35"/>
        <v/>
      </c>
    </row>
    <row r="1039" s="340" customFormat="1" ht="36" customHeight="1" spans="1:7">
      <c r="A1039" s="294">
        <f t="shared" si="34"/>
        <v>7</v>
      </c>
      <c r="B1039" s="305">
        <v>2150703</v>
      </c>
      <c r="C1039" s="432" t="s">
        <v>154</v>
      </c>
      <c r="D1039" s="320">
        <f>VLOOKUP(B1039,'[114]21'!$A$4:$C$1292,3,FALSE)</f>
        <v>0</v>
      </c>
      <c r="E1039" s="320">
        <f>IFERROR(VLOOKUP(B1039,'[119]02'!$B:$F,5,FALSE),0)</f>
        <v>0</v>
      </c>
      <c r="F1039" s="320">
        <v>0</v>
      </c>
      <c r="G1039" s="123" t="str">
        <f t="shared" si="35"/>
        <v/>
      </c>
    </row>
    <row r="1040" s="340" customFormat="1" ht="36" customHeight="1" spans="1:7">
      <c r="A1040" s="294">
        <f t="shared" si="34"/>
        <v>7</v>
      </c>
      <c r="B1040" s="305">
        <v>2150704</v>
      </c>
      <c r="C1040" s="432" t="s">
        <v>902</v>
      </c>
      <c r="D1040" s="320">
        <f>VLOOKUP(B1040,'[114]21'!$A$4:$C$1292,3,FALSE)</f>
        <v>0</v>
      </c>
      <c r="E1040" s="320">
        <f>IFERROR(VLOOKUP(B1040,'[119]02'!$B:$F,5,FALSE),0)</f>
        <v>0</v>
      </c>
      <c r="F1040" s="320">
        <v>0</v>
      </c>
      <c r="G1040" s="123" t="str">
        <f t="shared" si="35"/>
        <v/>
      </c>
    </row>
    <row r="1041" s="340" customFormat="1" ht="36" customHeight="1" spans="1:7">
      <c r="A1041" s="294">
        <f t="shared" si="34"/>
        <v>7</v>
      </c>
      <c r="B1041" s="305">
        <v>2150705</v>
      </c>
      <c r="C1041" s="432" t="s">
        <v>903</v>
      </c>
      <c r="D1041" s="320">
        <f>VLOOKUP(B1041,'[114]21'!$A$4:$C$1292,3,FALSE)</f>
        <v>0</v>
      </c>
      <c r="E1041" s="320">
        <f>IFERROR(VLOOKUP(B1041,'[119]02'!$B:$F,5,FALSE),0)</f>
        <v>0</v>
      </c>
      <c r="F1041" s="320">
        <v>0</v>
      </c>
      <c r="G1041" s="123" t="str">
        <f t="shared" si="35"/>
        <v/>
      </c>
    </row>
    <row r="1042" s="340" customFormat="1" ht="36" customHeight="1" spans="1:7">
      <c r="A1042" s="294">
        <f t="shared" si="34"/>
        <v>7</v>
      </c>
      <c r="B1042" s="305">
        <v>2150799</v>
      </c>
      <c r="C1042" s="432" t="s">
        <v>904</v>
      </c>
      <c r="D1042" s="320">
        <f>VLOOKUP(B1042,'[114]21'!$A$4:$C$1292,3,FALSE)</f>
        <v>0</v>
      </c>
      <c r="E1042" s="320">
        <f>IFERROR(VLOOKUP(B1042,'[119]02'!$B:$F,5,FALSE),0)</f>
        <v>0</v>
      </c>
      <c r="F1042" s="320">
        <v>0</v>
      </c>
      <c r="G1042" s="123" t="str">
        <f t="shared" si="35"/>
        <v/>
      </c>
    </row>
    <row r="1043" ht="36" customHeight="1" spans="1:7">
      <c r="A1043" s="294">
        <f t="shared" si="34"/>
        <v>5</v>
      </c>
      <c r="B1043" s="305">
        <v>21508</v>
      </c>
      <c r="C1043" s="348" t="s">
        <v>905</v>
      </c>
      <c r="D1043" s="320">
        <f>SUM(D1044:D1050)</f>
        <v>36</v>
      </c>
      <c r="E1043" s="320">
        <f>SUM(E1044:E1050)</f>
        <v>0</v>
      </c>
      <c r="F1043" s="320">
        <v>0</v>
      </c>
      <c r="G1043" s="123" t="str">
        <f t="shared" si="35"/>
        <v/>
      </c>
    </row>
    <row r="1044" s="340" customFormat="1" ht="36" customHeight="1" spans="1:7">
      <c r="A1044" s="294">
        <f t="shared" si="34"/>
        <v>7</v>
      </c>
      <c r="B1044" s="305">
        <v>2150801</v>
      </c>
      <c r="C1044" s="432" t="s">
        <v>152</v>
      </c>
      <c r="D1044" s="320">
        <f>VLOOKUP(B1044,'[114]21'!$A$4:$C$1292,3,FALSE)</f>
        <v>0</v>
      </c>
      <c r="E1044" s="320">
        <f>IFERROR(VLOOKUP(B1044,'[119]02'!$B:$F,5,FALSE),0)</f>
        <v>0</v>
      </c>
      <c r="F1044" s="320">
        <v>0</v>
      </c>
      <c r="G1044" s="123" t="str">
        <f t="shared" si="35"/>
        <v/>
      </c>
    </row>
    <row r="1045" s="340" customFormat="1" ht="36" customHeight="1" spans="1:7">
      <c r="A1045" s="294">
        <f t="shared" si="34"/>
        <v>7</v>
      </c>
      <c r="B1045" s="305">
        <v>2150802</v>
      </c>
      <c r="C1045" s="432" t="s">
        <v>153</v>
      </c>
      <c r="D1045" s="320">
        <f>VLOOKUP(B1045,'[114]21'!$A$4:$C$1292,3,FALSE)</f>
        <v>0</v>
      </c>
      <c r="E1045" s="320">
        <f>IFERROR(VLOOKUP(B1045,'[119]02'!$B:$F,5,FALSE),0)</f>
        <v>0</v>
      </c>
      <c r="F1045" s="320">
        <v>0</v>
      </c>
      <c r="G1045" s="123" t="str">
        <f t="shared" si="35"/>
        <v/>
      </c>
    </row>
    <row r="1046" s="340" customFormat="1" ht="36" customHeight="1" spans="1:7">
      <c r="A1046" s="294">
        <f t="shared" si="34"/>
        <v>7</v>
      </c>
      <c r="B1046" s="305">
        <v>2150803</v>
      </c>
      <c r="C1046" s="432" t="s">
        <v>154</v>
      </c>
      <c r="D1046" s="320">
        <f>VLOOKUP(B1046,'[114]21'!$A$4:$C$1292,3,FALSE)</f>
        <v>0</v>
      </c>
      <c r="E1046" s="320">
        <f>IFERROR(VLOOKUP(B1046,'[119]02'!$B:$F,5,FALSE),0)</f>
        <v>0</v>
      </c>
      <c r="F1046" s="320">
        <v>0</v>
      </c>
      <c r="G1046" s="123" t="str">
        <f t="shared" si="35"/>
        <v/>
      </c>
    </row>
    <row r="1047" s="340" customFormat="1" ht="36" customHeight="1" spans="1:7">
      <c r="A1047" s="294">
        <f t="shared" si="34"/>
        <v>7</v>
      </c>
      <c r="B1047" s="305">
        <v>2150804</v>
      </c>
      <c r="C1047" s="432" t="s">
        <v>906</v>
      </c>
      <c r="D1047" s="320">
        <f>VLOOKUP(B1047,'[114]21'!$A$4:$C$1292,3,FALSE)</f>
        <v>0</v>
      </c>
      <c r="E1047" s="320">
        <f>IFERROR(VLOOKUP(B1047,'[119]02'!$B:$F,5,FALSE),0)</f>
        <v>0</v>
      </c>
      <c r="F1047" s="320">
        <v>0</v>
      </c>
      <c r="G1047" s="123" t="str">
        <f t="shared" si="35"/>
        <v/>
      </c>
    </row>
    <row r="1048" s="340" customFormat="1" ht="36" customHeight="1" spans="1:7">
      <c r="A1048" s="294">
        <f t="shared" si="34"/>
        <v>7</v>
      </c>
      <c r="B1048" s="305">
        <v>2150805</v>
      </c>
      <c r="C1048" s="432" t="s">
        <v>1728</v>
      </c>
      <c r="D1048" s="320">
        <f>VLOOKUP(B1048,'[114]21'!$A$4:$C$1292,3,FALSE)</f>
        <v>36</v>
      </c>
      <c r="E1048" s="320">
        <f>IFERROR(VLOOKUP(B1048,'[119]02'!$B:$F,5,FALSE),0)</f>
        <v>0</v>
      </c>
      <c r="F1048" s="320">
        <v>0</v>
      </c>
      <c r="G1048" s="123" t="str">
        <f t="shared" si="35"/>
        <v/>
      </c>
    </row>
    <row r="1049" s="340" customFormat="1" ht="36" customHeight="1" spans="1:7">
      <c r="A1049" s="294">
        <f t="shared" si="34"/>
        <v>7</v>
      </c>
      <c r="B1049" s="501">
        <v>2150806</v>
      </c>
      <c r="C1049" s="442" t="s">
        <v>908</v>
      </c>
      <c r="D1049" s="320">
        <f>VLOOKUP(B1049,'[114]21'!$A$4:$C$1292,3,FALSE)</f>
        <v>0</v>
      </c>
      <c r="E1049" s="320">
        <f>IFERROR(VLOOKUP(B1049,'[119]02'!$B:$F,5,FALSE),0)</f>
        <v>0</v>
      </c>
      <c r="F1049" s="320">
        <v>0</v>
      </c>
      <c r="G1049" s="123" t="str">
        <f t="shared" si="35"/>
        <v/>
      </c>
    </row>
    <row r="1050" s="340" customFormat="1" ht="36" customHeight="1" spans="1:7">
      <c r="A1050" s="294">
        <f t="shared" si="34"/>
        <v>7</v>
      </c>
      <c r="B1050" s="305">
        <v>2150899</v>
      </c>
      <c r="C1050" s="432" t="s">
        <v>909</v>
      </c>
      <c r="D1050" s="320">
        <f>VLOOKUP(B1050,'[114]21'!$A$4:$C$1292,3,FALSE)</f>
        <v>0</v>
      </c>
      <c r="E1050" s="320">
        <f>IFERROR(VLOOKUP(B1050,'[119]02'!$B:$F,5,FALSE),0)</f>
        <v>0</v>
      </c>
      <c r="F1050" s="320">
        <v>0</v>
      </c>
      <c r="G1050" s="123" t="str">
        <f t="shared" si="35"/>
        <v/>
      </c>
    </row>
    <row r="1051" ht="36" customHeight="1" spans="1:7">
      <c r="A1051" s="294">
        <f t="shared" si="34"/>
        <v>5</v>
      </c>
      <c r="B1051" s="305">
        <v>21599</v>
      </c>
      <c r="C1051" s="348" t="s">
        <v>910</v>
      </c>
      <c r="D1051" s="320">
        <f>SUM(D1052:D1056)</f>
        <v>0</v>
      </c>
      <c r="E1051" s="320">
        <f>SUM(E1052:E1056)</f>
        <v>700</v>
      </c>
      <c r="F1051" s="320">
        <v>0</v>
      </c>
      <c r="G1051" s="123">
        <f t="shared" si="35"/>
        <v>-1</v>
      </c>
    </row>
    <row r="1052" s="340" customFormat="1" ht="36" customHeight="1" spans="1:7">
      <c r="A1052" s="294">
        <f t="shared" si="34"/>
        <v>7</v>
      </c>
      <c r="B1052" s="305">
        <v>2159901</v>
      </c>
      <c r="C1052" s="432" t="s">
        <v>911</v>
      </c>
      <c r="D1052" s="320">
        <f>VLOOKUP(B1052,'[114]21'!$A$4:$C$1292,3,FALSE)</f>
        <v>0</v>
      </c>
      <c r="E1052" s="320">
        <f>IFERROR(VLOOKUP(B1052,'[119]02'!$B:$F,5,FALSE),0)</f>
        <v>0</v>
      </c>
      <c r="F1052" s="320">
        <v>0</v>
      </c>
      <c r="G1052" s="123" t="str">
        <f t="shared" si="35"/>
        <v/>
      </c>
    </row>
    <row r="1053" s="340" customFormat="1" ht="36" customHeight="1" spans="1:7">
      <c r="A1053" s="294">
        <f t="shared" si="34"/>
        <v>7</v>
      </c>
      <c r="B1053" s="305">
        <v>2159904</v>
      </c>
      <c r="C1053" s="432" t="s">
        <v>912</v>
      </c>
      <c r="D1053" s="320">
        <f>VLOOKUP(B1053,'[114]21'!$A$4:$C$1292,3,FALSE)</f>
        <v>0</v>
      </c>
      <c r="E1053" s="320">
        <f>IFERROR(VLOOKUP(B1053,'[119]02'!$B:$F,5,FALSE),0)</f>
        <v>0</v>
      </c>
      <c r="F1053" s="320">
        <v>0</v>
      </c>
      <c r="G1053" s="123" t="str">
        <f t="shared" si="35"/>
        <v/>
      </c>
    </row>
    <row r="1054" s="340" customFormat="1" ht="36" customHeight="1" spans="1:7">
      <c r="A1054" s="294">
        <f t="shared" si="34"/>
        <v>7</v>
      </c>
      <c r="B1054" s="305">
        <v>2159905</v>
      </c>
      <c r="C1054" s="432" t="s">
        <v>913</v>
      </c>
      <c r="D1054" s="320">
        <f>VLOOKUP(B1054,'[114]21'!$A$4:$C$1292,3,FALSE)</f>
        <v>0</v>
      </c>
      <c r="E1054" s="320">
        <f>IFERROR(VLOOKUP(B1054,'[119]02'!$B:$F,5,FALSE),0)</f>
        <v>0</v>
      </c>
      <c r="F1054" s="320">
        <v>0</v>
      </c>
      <c r="G1054" s="123" t="str">
        <f t="shared" si="35"/>
        <v/>
      </c>
    </row>
    <row r="1055" s="340" customFormat="1" ht="36" customHeight="1" spans="1:7">
      <c r="A1055" s="294">
        <f t="shared" si="34"/>
        <v>7</v>
      </c>
      <c r="B1055" s="305">
        <v>2159906</v>
      </c>
      <c r="C1055" s="432" t="s">
        <v>914</v>
      </c>
      <c r="D1055" s="320">
        <f>VLOOKUP(B1055,'[114]21'!$A$4:$C$1292,3,FALSE)</f>
        <v>0</v>
      </c>
      <c r="E1055" s="320">
        <f>IFERROR(VLOOKUP(B1055,'[119]02'!$B:$F,5,FALSE),0)</f>
        <v>0</v>
      </c>
      <c r="F1055" s="320">
        <v>0</v>
      </c>
      <c r="G1055" s="123" t="str">
        <f t="shared" si="35"/>
        <v/>
      </c>
    </row>
    <row r="1056" s="340" customFormat="1" ht="36" customHeight="1" spans="1:7">
      <c r="A1056" s="294">
        <f t="shared" si="34"/>
        <v>7</v>
      </c>
      <c r="B1056" s="305">
        <v>2159999</v>
      </c>
      <c r="C1056" s="432" t="s">
        <v>910</v>
      </c>
      <c r="D1056" s="320">
        <f>VLOOKUP(B1056,'[114]21'!$A$4:$C$1292,3,FALSE)</f>
        <v>0</v>
      </c>
      <c r="E1056" s="320">
        <f>IFERROR(VLOOKUP(B1056,'[119]02'!$B:$F,5,FALSE),0)</f>
        <v>700</v>
      </c>
      <c r="F1056" s="320">
        <v>0</v>
      </c>
      <c r="G1056" s="123">
        <f t="shared" si="35"/>
        <v>-1</v>
      </c>
    </row>
    <row r="1057" ht="36" customHeight="1" spans="1:7">
      <c r="A1057" s="294">
        <f t="shared" si="34"/>
        <v>3</v>
      </c>
      <c r="B1057" s="308">
        <v>216</v>
      </c>
      <c r="C1057" s="302" t="s">
        <v>121</v>
      </c>
      <c r="D1057" s="303">
        <f>SUM(D1058,D1068,D1074)</f>
        <v>321</v>
      </c>
      <c r="E1057" s="303">
        <f>SUM(E1058,E1068,E1074)</f>
        <v>388</v>
      </c>
      <c r="F1057" s="303">
        <v>324</v>
      </c>
      <c r="G1057" s="119">
        <f t="shared" si="35"/>
        <v>-0.165</v>
      </c>
    </row>
    <row r="1058" ht="36" customHeight="1" spans="1:7">
      <c r="A1058" s="294">
        <f t="shared" si="34"/>
        <v>5</v>
      </c>
      <c r="B1058" s="305">
        <v>21602</v>
      </c>
      <c r="C1058" s="348" t="s">
        <v>915</v>
      </c>
      <c r="D1058" s="320">
        <f>SUM(D1059:D1067)</f>
        <v>321</v>
      </c>
      <c r="E1058" s="320">
        <f>SUM(E1059:E1067)</f>
        <v>308</v>
      </c>
      <c r="F1058" s="320">
        <v>224</v>
      </c>
      <c r="G1058" s="123">
        <f t="shared" si="35"/>
        <v>-0.273</v>
      </c>
    </row>
    <row r="1059" s="340" customFormat="1" ht="36" customHeight="1" spans="1:7">
      <c r="A1059" s="294">
        <f t="shared" si="34"/>
        <v>7</v>
      </c>
      <c r="B1059" s="305">
        <v>2160201</v>
      </c>
      <c r="C1059" s="432" t="s">
        <v>152</v>
      </c>
      <c r="D1059" s="320">
        <f>VLOOKUP(B1059,'[114]21'!$A$4:$C$1292,3,FALSE)</f>
        <v>228</v>
      </c>
      <c r="E1059" s="320">
        <f>IFERROR(VLOOKUP(B1059,'[119]02'!$B:$F,5,FALSE),0)</f>
        <v>238</v>
      </c>
      <c r="F1059" s="320">
        <v>217</v>
      </c>
      <c r="G1059" s="123">
        <f t="shared" si="35"/>
        <v>-0.088</v>
      </c>
    </row>
    <row r="1060" s="340" customFormat="1" ht="36" customHeight="1" spans="1:7">
      <c r="A1060" s="294">
        <f t="shared" si="34"/>
        <v>7</v>
      </c>
      <c r="B1060" s="305">
        <v>2160202</v>
      </c>
      <c r="C1060" s="432" t="s">
        <v>153</v>
      </c>
      <c r="D1060" s="320">
        <f>VLOOKUP(B1060,'[114]21'!$A$4:$C$1292,3,FALSE)</f>
        <v>0</v>
      </c>
      <c r="E1060" s="320">
        <f>IFERROR(VLOOKUP(B1060,'[119]02'!$B:$F,5,FALSE),0)</f>
        <v>0</v>
      </c>
      <c r="F1060" s="320">
        <v>0</v>
      </c>
      <c r="G1060" s="123" t="str">
        <f t="shared" si="35"/>
        <v/>
      </c>
    </row>
    <row r="1061" s="340" customFormat="1" ht="36" customHeight="1" spans="1:7">
      <c r="A1061" s="294">
        <f t="shared" si="34"/>
        <v>7</v>
      </c>
      <c r="B1061" s="305">
        <v>2160203</v>
      </c>
      <c r="C1061" s="432" t="s">
        <v>154</v>
      </c>
      <c r="D1061" s="320">
        <f>VLOOKUP(B1061,'[114]21'!$A$4:$C$1292,3,FALSE)</f>
        <v>0</v>
      </c>
      <c r="E1061" s="320">
        <f>IFERROR(VLOOKUP(B1061,'[119]02'!$B:$F,5,FALSE),0)</f>
        <v>0</v>
      </c>
      <c r="F1061" s="320">
        <v>0</v>
      </c>
      <c r="G1061" s="123" t="str">
        <f t="shared" si="35"/>
        <v/>
      </c>
    </row>
    <row r="1062" s="340" customFormat="1" ht="36" customHeight="1" spans="1:7">
      <c r="A1062" s="294">
        <f t="shared" si="34"/>
        <v>7</v>
      </c>
      <c r="B1062" s="305">
        <v>2160216</v>
      </c>
      <c r="C1062" s="432" t="s">
        <v>916</v>
      </c>
      <c r="D1062" s="320">
        <f>VLOOKUP(B1062,'[114]21'!$A$4:$C$1292,3,FALSE)</f>
        <v>0</v>
      </c>
      <c r="E1062" s="320">
        <f>IFERROR(VLOOKUP(B1062,'[119]02'!$B:$F,5,FALSE),0)</f>
        <v>0</v>
      </c>
      <c r="F1062" s="320">
        <v>0</v>
      </c>
      <c r="G1062" s="123" t="str">
        <f t="shared" si="35"/>
        <v/>
      </c>
    </row>
    <row r="1063" s="340" customFormat="1" ht="36" customHeight="1" spans="1:7">
      <c r="A1063" s="294">
        <f t="shared" si="34"/>
        <v>7</v>
      </c>
      <c r="B1063" s="305">
        <v>2160217</v>
      </c>
      <c r="C1063" s="432" t="s">
        <v>917</v>
      </c>
      <c r="D1063" s="320">
        <f>VLOOKUP(B1063,'[114]21'!$A$4:$C$1292,3,FALSE)</f>
        <v>0</v>
      </c>
      <c r="E1063" s="320">
        <f>IFERROR(VLOOKUP(B1063,'[119]02'!$B:$F,5,FALSE),0)</f>
        <v>0</v>
      </c>
      <c r="F1063" s="320">
        <v>0</v>
      </c>
      <c r="G1063" s="123" t="str">
        <f t="shared" si="35"/>
        <v/>
      </c>
    </row>
    <row r="1064" s="340" customFormat="1" ht="36" customHeight="1" spans="1:7">
      <c r="A1064" s="294">
        <f t="shared" si="34"/>
        <v>7</v>
      </c>
      <c r="B1064" s="305">
        <v>2160218</v>
      </c>
      <c r="C1064" s="432" t="s">
        <v>918</v>
      </c>
      <c r="D1064" s="320">
        <f>VLOOKUP(B1064,'[114]21'!$A$4:$C$1292,3,FALSE)</f>
        <v>0</v>
      </c>
      <c r="E1064" s="320">
        <f>IFERROR(VLOOKUP(B1064,'[119]02'!$B:$F,5,FALSE),0)</f>
        <v>0</v>
      </c>
      <c r="F1064" s="320">
        <v>0</v>
      </c>
      <c r="G1064" s="123" t="str">
        <f t="shared" si="35"/>
        <v/>
      </c>
    </row>
    <row r="1065" s="340" customFormat="1" ht="36" customHeight="1" spans="1:7">
      <c r="A1065" s="294">
        <f t="shared" si="34"/>
        <v>7</v>
      </c>
      <c r="B1065" s="305">
        <v>2160219</v>
      </c>
      <c r="C1065" s="432" t="s">
        <v>919</v>
      </c>
      <c r="D1065" s="320">
        <f>VLOOKUP(B1065,'[114]21'!$A$4:$C$1292,3,FALSE)</f>
        <v>0</v>
      </c>
      <c r="E1065" s="320">
        <f>IFERROR(VLOOKUP(B1065,'[119]02'!$B:$F,5,FALSE),0)</f>
        <v>0</v>
      </c>
      <c r="F1065" s="320">
        <v>0</v>
      </c>
      <c r="G1065" s="123" t="str">
        <f t="shared" si="35"/>
        <v/>
      </c>
    </row>
    <row r="1066" s="340" customFormat="1" ht="36" customHeight="1" spans="1:7">
      <c r="A1066" s="294">
        <f t="shared" si="34"/>
        <v>7</v>
      </c>
      <c r="B1066" s="305">
        <v>2160250</v>
      </c>
      <c r="C1066" s="432" t="s">
        <v>161</v>
      </c>
      <c r="D1066" s="320">
        <f>VLOOKUP(B1066,'[114]21'!$A$4:$C$1292,3,FALSE)</f>
        <v>0</v>
      </c>
      <c r="E1066" s="320">
        <f>IFERROR(VLOOKUP(B1066,'[119]02'!$B:$F,5,FALSE),0)</f>
        <v>0</v>
      </c>
      <c r="F1066" s="320">
        <v>0</v>
      </c>
      <c r="G1066" s="123" t="str">
        <f t="shared" si="35"/>
        <v/>
      </c>
    </row>
    <row r="1067" s="340" customFormat="1" ht="36" customHeight="1" spans="1:7">
      <c r="A1067" s="294">
        <f t="shared" si="34"/>
        <v>7</v>
      </c>
      <c r="B1067" s="305">
        <v>2160299</v>
      </c>
      <c r="C1067" s="432" t="s">
        <v>920</v>
      </c>
      <c r="D1067" s="320">
        <f>VLOOKUP(B1067,'[114]21'!$A$4:$C$1292,3,FALSE)</f>
        <v>93</v>
      </c>
      <c r="E1067" s="320">
        <f>IFERROR(VLOOKUP(B1067,'[119]02'!$B:$F,5,FALSE),0)</f>
        <v>70</v>
      </c>
      <c r="F1067" s="320">
        <v>7</v>
      </c>
      <c r="G1067" s="123">
        <f t="shared" si="35"/>
        <v>-0.9</v>
      </c>
    </row>
    <row r="1068" ht="36" customHeight="1" spans="1:7">
      <c r="A1068" s="294">
        <f t="shared" si="34"/>
        <v>5</v>
      </c>
      <c r="B1068" s="305">
        <v>21606</v>
      </c>
      <c r="C1068" s="348" t="s">
        <v>921</v>
      </c>
      <c r="D1068" s="320">
        <f>SUM(D1069:D1073)</f>
        <v>0</v>
      </c>
      <c r="E1068" s="320">
        <f>SUM(E1069:E1073)</f>
        <v>80</v>
      </c>
      <c r="F1068" s="320">
        <v>100</v>
      </c>
      <c r="G1068" s="123">
        <f t="shared" si="35"/>
        <v>0.25</v>
      </c>
    </row>
    <row r="1069" s="340" customFormat="1" ht="36" customHeight="1" spans="1:7">
      <c r="A1069" s="294">
        <f t="shared" si="34"/>
        <v>7</v>
      </c>
      <c r="B1069" s="305">
        <v>2160601</v>
      </c>
      <c r="C1069" s="432" t="s">
        <v>152</v>
      </c>
      <c r="D1069" s="320">
        <f>VLOOKUP(B1069,'[114]21'!$A$4:$C$1292,3,FALSE)</f>
        <v>0</v>
      </c>
      <c r="E1069" s="320">
        <f>IFERROR(VLOOKUP(B1069,'[119]02'!$B:$F,5,FALSE),0)</f>
        <v>0</v>
      </c>
      <c r="F1069" s="320">
        <v>0</v>
      </c>
      <c r="G1069" s="123" t="str">
        <f t="shared" si="35"/>
        <v/>
      </c>
    </row>
    <row r="1070" s="340" customFormat="1" ht="36" customHeight="1" spans="1:7">
      <c r="A1070" s="294">
        <f t="shared" si="34"/>
        <v>7</v>
      </c>
      <c r="B1070" s="305">
        <v>2160602</v>
      </c>
      <c r="C1070" s="432" t="s">
        <v>153</v>
      </c>
      <c r="D1070" s="320">
        <f>VLOOKUP(B1070,'[114]21'!$A$4:$C$1292,3,FALSE)</f>
        <v>0</v>
      </c>
      <c r="E1070" s="320">
        <f>IFERROR(VLOOKUP(B1070,'[119]02'!$B:$F,5,FALSE),0)</f>
        <v>0</v>
      </c>
      <c r="F1070" s="320">
        <v>0</v>
      </c>
      <c r="G1070" s="123" t="str">
        <f t="shared" si="35"/>
        <v/>
      </c>
    </row>
    <row r="1071" s="340" customFormat="1" ht="36" customHeight="1" spans="1:7">
      <c r="A1071" s="294">
        <f t="shared" si="34"/>
        <v>7</v>
      </c>
      <c r="B1071" s="305">
        <v>2160603</v>
      </c>
      <c r="C1071" s="432" t="s">
        <v>154</v>
      </c>
      <c r="D1071" s="320">
        <f>VLOOKUP(B1071,'[114]21'!$A$4:$C$1292,3,FALSE)</f>
        <v>0</v>
      </c>
      <c r="E1071" s="320">
        <f>IFERROR(VLOOKUP(B1071,'[119]02'!$B:$F,5,FALSE),0)</f>
        <v>0</v>
      </c>
      <c r="F1071" s="320">
        <v>0</v>
      </c>
      <c r="G1071" s="123" t="str">
        <f t="shared" si="35"/>
        <v/>
      </c>
    </row>
    <row r="1072" s="340" customFormat="1" ht="36" customHeight="1" spans="1:7">
      <c r="A1072" s="294">
        <f t="shared" si="34"/>
        <v>7</v>
      </c>
      <c r="B1072" s="305">
        <v>2160607</v>
      </c>
      <c r="C1072" s="432" t="s">
        <v>922</v>
      </c>
      <c r="D1072" s="320">
        <f>VLOOKUP(B1072,'[114]21'!$A$4:$C$1292,3,FALSE)</f>
        <v>0</v>
      </c>
      <c r="E1072" s="320">
        <f>IFERROR(VLOOKUP(B1072,'[119]02'!$B:$F,5,FALSE),0)</f>
        <v>0</v>
      </c>
      <c r="F1072" s="320">
        <v>0</v>
      </c>
      <c r="G1072" s="123" t="str">
        <f t="shared" si="35"/>
        <v/>
      </c>
    </row>
    <row r="1073" s="340" customFormat="1" ht="36" customHeight="1" spans="1:7">
      <c r="A1073" s="294">
        <f t="shared" si="34"/>
        <v>7</v>
      </c>
      <c r="B1073" s="305">
        <v>2160699</v>
      </c>
      <c r="C1073" s="432" t="s">
        <v>923</v>
      </c>
      <c r="D1073" s="320">
        <f>VLOOKUP(B1073,'[114]21'!$A$4:$C$1292,3,FALSE)</f>
        <v>0</v>
      </c>
      <c r="E1073" s="320">
        <f>IFERROR(VLOOKUP(B1073,'[119]02'!$B:$F,5,FALSE),0)</f>
        <v>80</v>
      </c>
      <c r="F1073" s="320">
        <v>100</v>
      </c>
      <c r="G1073" s="123">
        <f t="shared" si="35"/>
        <v>0.25</v>
      </c>
    </row>
    <row r="1074" ht="36" customHeight="1" spans="1:7">
      <c r="A1074" s="294">
        <f t="shared" si="34"/>
        <v>5</v>
      </c>
      <c r="B1074" s="305">
        <v>21699</v>
      </c>
      <c r="C1074" s="348" t="s">
        <v>924</v>
      </c>
      <c r="D1074" s="320">
        <f>SUM(D1075:D1076)</f>
        <v>0</v>
      </c>
      <c r="E1074" s="320">
        <f>SUM(E1075:E1076)</f>
        <v>0</v>
      </c>
      <c r="F1074" s="320">
        <v>0</v>
      </c>
      <c r="G1074" s="123" t="str">
        <f t="shared" si="35"/>
        <v/>
      </c>
    </row>
    <row r="1075" s="340" customFormat="1" ht="36" customHeight="1" spans="1:7">
      <c r="A1075" s="294">
        <f t="shared" si="34"/>
        <v>7</v>
      </c>
      <c r="B1075" s="305">
        <v>2169901</v>
      </c>
      <c r="C1075" s="432" t="s">
        <v>925</v>
      </c>
      <c r="D1075" s="320">
        <f>VLOOKUP(B1075,'[114]21'!$A$4:$C$1292,3,FALSE)</f>
        <v>0</v>
      </c>
      <c r="E1075" s="320">
        <f>IFERROR(VLOOKUP(B1075,'[119]02'!$B:$F,5,FALSE),0)</f>
        <v>0</v>
      </c>
      <c r="F1075" s="320">
        <v>0</v>
      </c>
      <c r="G1075" s="123" t="str">
        <f t="shared" si="35"/>
        <v/>
      </c>
    </row>
    <row r="1076" s="340" customFormat="1" ht="36" customHeight="1" spans="1:7">
      <c r="A1076" s="294">
        <f t="shared" si="34"/>
        <v>7</v>
      </c>
      <c r="B1076" s="305">
        <v>2169999</v>
      </c>
      <c r="C1076" s="432" t="s">
        <v>924</v>
      </c>
      <c r="D1076" s="320">
        <f>VLOOKUP(B1076,'[114]21'!$A$4:$C$1292,3,FALSE)</f>
        <v>0</v>
      </c>
      <c r="E1076" s="320">
        <f>IFERROR(VLOOKUP(B1076,'[119]02'!$B:$F,5,FALSE),0)</f>
        <v>0</v>
      </c>
      <c r="F1076" s="320">
        <v>0</v>
      </c>
      <c r="G1076" s="123" t="str">
        <f t="shared" si="35"/>
        <v/>
      </c>
    </row>
    <row r="1077" ht="36" customHeight="1" spans="1:7">
      <c r="A1077" s="294">
        <f t="shared" si="34"/>
        <v>3</v>
      </c>
      <c r="B1077" s="308">
        <v>217</v>
      </c>
      <c r="C1077" s="302" t="s">
        <v>122</v>
      </c>
      <c r="D1077" s="303">
        <f>SUM(D1078,D1085,D1095,D1101)</f>
        <v>0</v>
      </c>
      <c r="E1077" s="303">
        <f>SUM(E1078,E1085,E1095,E1101)</f>
        <v>20</v>
      </c>
      <c r="F1077" s="303">
        <v>0</v>
      </c>
      <c r="G1077" s="119">
        <f t="shared" si="35"/>
        <v>-1</v>
      </c>
    </row>
    <row r="1078" ht="36" customHeight="1" spans="1:7">
      <c r="A1078" s="294">
        <f t="shared" si="34"/>
        <v>5</v>
      </c>
      <c r="B1078" s="305">
        <v>21701</v>
      </c>
      <c r="C1078" s="348" t="s">
        <v>926</v>
      </c>
      <c r="D1078" s="320">
        <f>SUM(D1079:D1084)</f>
        <v>0</v>
      </c>
      <c r="E1078" s="320">
        <f>SUM(E1079:E1084)</f>
        <v>0</v>
      </c>
      <c r="F1078" s="320">
        <v>0</v>
      </c>
      <c r="G1078" s="123" t="str">
        <f t="shared" si="35"/>
        <v/>
      </c>
    </row>
    <row r="1079" s="340" customFormat="1" ht="36" customHeight="1" spans="1:7">
      <c r="A1079" s="294">
        <f t="shared" si="34"/>
        <v>7</v>
      </c>
      <c r="B1079" s="305">
        <v>2170101</v>
      </c>
      <c r="C1079" s="432" t="s">
        <v>152</v>
      </c>
      <c r="D1079" s="320">
        <f>VLOOKUP(B1079,'[114]21'!$A$4:$C$1292,3,FALSE)</f>
        <v>0</v>
      </c>
      <c r="E1079" s="320">
        <f>IFERROR(VLOOKUP(B1079,'[119]02'!$B:$F,5,FALSE),0)</f>
        <v>0</v>
      </c>
      <c r="F1079" s="320">
        <v>0</v>
      </c>
      <c r="G1079" s="123" t="str">
        <f t="shared" si="35"/>
        <v/>
      </c>
    </row>
    <row r="1080" s="340" customFormat="1" ht="36" customHeight="1" spans="1:7">
      <c r="A1080" s="294">
        <f t="shared" si="34"/>
        <v>7</v>
      </c>
      <c r="B1080" s="305">
        <v>2170102</v>
      </c>
      <c r="C1080" s="432" t="s">
        <v>153</v>
      </c>
      <c r="D1080" s="320">
        <f>VLOOKUP(B1080,'[114]21'!$A$4:$C$1292,3,FALSE)</f>
        <v>0</v>
      </c>
      <c r="E1080" s="320">
        <f>IFERROR(VLOOKUP(B1080,'[119]02'!$B:$F,5,FALSE),0)</f>
        <v>0</v>
      </c>
      <c r="F1080" s="320">
        <v>0</v>
      </c>
      <c r="G1080" s="123" t="str">
        <f t="shared" si="35"/>
        <v/>
      </c>
    </row>
    <row r="1081" s="340" customFormat="1" ht="36" customHeight="1" spans="1:7">
      <c r="A1081" s="294">
        <f t="shared" si="34"/>
        <v>7</v>
      </c>
      <c r="B1081" s="305">
        <v>2170103</v>
      </c>
      <c r="C1081" s="432" t="s">
        <v>154</v>
      </c>
      <c r="D1081" s="320">
        <f>VLOOKUP(B1081,'[114]21'!$A$4:$C$1292,3,FALSE)</f>
        <v>0</v>
      </c>
      <c r="E1081" s="320">
        <f>IFERROR(VLOOKUP(B1081,'[119]02'!$B:$F,5,FALSE),0)</f>
        <v>0</v>
      </c>
      <c r="F1081" s="320">
        <v>0</v>
      </c>
      <c r="G1081" s="123" t="str">
        <f t="shared" si="35"/>
        <v/>
      </c>
    </row>
    <row r="1082" s="340" customFormat="1" ht="36" customHeight="1" spans="1:7">
      <c r="A1082" s="294">
        <f t="shared" si="34"/>
        <v>7</v>
      </c>
      <c r="B1082" s="305">
        <v>2170104</v>
      </c>
      <c r="C1082" s="432" t="s">
        <v>927</v>
      </c>
      <c r="D1082" s="320">
        <f>VLOOKUP(B1082,'[114]21'!$A$4:$C$1292,3,FALSE)</f>
        <v>0</v>
      </c>
      <c r="E1082" s="320">
        <f>IFERROR(VLOOKUP(B1082,'[119]02'!$B:$F,5,FALSE),0)</f>
        <v>0</v>
      </c>
      <c r="F1082" s="320">
        <v>0</v>
      </c>
      <c r="G1082" s="123" t="str">
        <f t="shared" si="35"/>
        <v/>
      </c>
    </row>
    <row r="1083" s="340" customFormat="1" ht="36" customHeight="1" spans="1:7">
      <c r="A1083" s="294">
        <f t="shared" si="34"/>
        <v>7</v>
      </c>
      <c r="B1083" s="305">
        <v>2170150</v>
      </c>
      <c r="C1083" s="432" t="s">
        <v>161</v>
      </c>
      <c r="D1083" s="320">
        <f>VLOOKUP(B1083,'[114]21'!$A$4:$C$1292,3,FALSE)</f>
        <v>0</v>
      </c>
      <c r="E1083" s="320">
        <f>IFERROR(VLOOKUP(B1083,'[119]02'!$B:$F,5,FALSE),0)</f>
        <v>0</v>
      </c>
      <c r="F1083" s="320">
        <v>0</v>
      </c>
      <c r="G1083" s="123" t="str">
        <f t="shared" si="35"/>
        <v/>
      </c>
    </row>
    <row r="1084" s="340" customFormat="1" ht="36" customHeight="1" spans="1:7">
      <c r="A1084" s="294">
        <f t="shared" si="34"/>
        <v>7</v>
      </c>
      <c r="B1084" s="305">
        <v>2170199</v>
      </c>
      <c r="C1084" s="432" t="s">
        <v>928</v>
      </c>
      <c r="D1084" s="320">
        <f>VLOOKUP(B1084,'[114]21'!$A$4:$C$1292,3,FALSE)</f>
        <v>0</v>
      </c>
      <c r="E1084" s="320">
        <f>IFERROR(VLOOKUP(B1084,'[119]02'!$B:$F,5,FALSE),0)</f>
        <v>0</v>
      </c>
      <c r="F1084" s="320">
        <v>0</v>
      </c>
      <c r="G1084" s="123" t="str">
        <f t="shared" si="35"/>
        <v/>
      </c>
    </row>
    <row r="1085" ht="36" customHeight="1" spans="1:7">
      <c r="A1085" s="294">
        <f t="shared" si="34"/>
        <v>5</v>
      </c>
      <c r="B1085" s="315">
        <v>21702</v>
      </c>
      <c r="C1085" s="348" t="s">
        <v>929</v>
      </c>
      <c r="D1085" s="320">
        <f>SUM(D1086:D1094)</f>
        <v>0</v>
      </c>
      <c r="E1085" s="320">
        <f>SUM(E1086:E1094)</f>
        <v>0</v>
      </c>
      <c r="F1085" s="320">
        <v>0</v>
      </c>
      <c r="G1085" s="123" t="str">
        <f t="shared" si="35"/>
        <v/>
      </c>
    </row>
    <row r="1086" s="340" customFormat="1" ht="36" customHeight="1" spans="1:7">
      <c r="A1086" s="294">
        <f t="shared" si="34"/>
        <v>7</v>
      </c>
      <c r="B1086" s="508">
        <v>2170201</v>
      </c>
      <c r="C1086" s="448" t="s">
        <v>930</v>
      </c>
      <c r="D1086" s="320">
        <f>VLOOKUP(B1086,'[114]21'!$A$4:$C$1292,3,FALSE)</f>
        <v>0</v>
      </c>
      <c r="E1086" s="320">
        <f>IFERROR(VLOOKUP(B1086,'[119]02'!$B:$F,5,FALSE),0)</f>
        <v>0</v>
      </c>
      <c r="F1086" s="320">
        <v>0</v>
      </c>
      <c r="G1086" s="123" t="str">
        <f t="shared" si="35"/>
        <v/>
      </c>
    </row>
    <row r="1087" s="340" customFormat="1" ht="36" customHeight="1" spans="1:7">
      <c r="A1087" s="294">
        <f t="shared" si="34"/>
        <v>7</v>
      </c>
      <c r="B1087" s="508">
        <v>2170202</v>
      </c>
      <c r="C1087" s="448" t="s">
        <v>931</v>
      </c>
      <c r="D1087" s="320">
        <f>VLOOKUP(B1087,'[114]21'!$A$4:$C$1292,3,FALSE)</f>
        <v>0</v>
      </c>
      <c r="E1087" s="320">
        <f>IFERROR(VLOOKUP(B1087,'[119]02'!$B:$F,5,FALSE),0)</f>
        <v>0</v>
      </c>
      <c r="F1087" s="320">
        <v>0</v>
      </c>
      <c r="G1087" s="123" t="str">
        <f t="shared" si="35"/>
        <v/>
      </c>
    </row>
    <row r="1088" s="340" customFormat="1" ht="36" customHeight="1" spans="1:7">
      <c r="A1088" s="294">
        <f t="shared" si="34"/>
        <v>7</v>
      </c>
      <c r="B1088" s="508">
        <v>2170203</v>
      </c>
      <c r="C1088" s="448" t="s">
        <v>932</v>
      </c>
      <c r="D1088" s="320">
        <f>VLOOKUP(B1088,'[114]21'!$A$4:$C$1292,3,FALSE)</f>
        <v>0</v>
      </c>
      <c r="E1088" s="320">
        <f>IFERROR(VLOOKUP(B1088,'[119]02'!$B:$F,5,FALSE),0)</f>
        <v>0</v>
      </c>
      <c r="F1088" s="320">
        <v>0</v>
      </c>
      <c r="G1088" s="123" t="str">
        <f t="shared" si="35"/>
        <v/>
      </c>
    </row>
    <row r="1089" s="340" customFormat="1" ht="36" customHeight="1" spans="1:7">
      <c r="A1089" s="294">
        <f t="shared" si="34"/>
        <v>7</v>
      </c>
      <c r="B1089" s="508">
        <v>2170204</v>
      </c>
      <c r="C1089" s="448" t="s">
        <v>933</v>
      </c>
      <c r="D1089" s="320">
        <f>VLOOKUP(B1089,'[114]21'!$A$4:$C$1292,3,FALSE)</f>
        <v>0</v>
      </c>
      <c r="E1089" s="320">
        <f>IFERROR(VLOOKUP(B1089,'[119]02'!$B:$F,5,FALSE),0)</f>
        <v>0</v>
      </c>
      <c r="F1089" s="320">
        <v>0</v>
      </c>
      <c r="G1089" s="123" t="str">
        <f t="shared" si="35"/>
        <v/>
      </c>
    </row>
    <row r="1090" s="340" customFormat="1" ht="36" customHeight="1" spans="1:7">
      <c r="A1090" s="294">
        <f t="shared" si="34"/>
        <v>7</v>
      </c>
      <c r="B1090" s="508">
        <v>2170205</v>
      </c>
      <c r="C1090" s="448" t="s">
        <v>934</v>
      </c>
      <c r="D1090" s="320">
        <f>VLOOKUP(B1090,'[114]21'!$A$4:$C$1292,3,FALSE)</f>
        <v>0</v>
      </c>
      <c r="E1090" s="320">
        <f>IFERROR(VLOOKUP(B1090,'[119]02'!$B:$F,5,FALSE),0)</f>
        <v>0</v>
      </c>
      <c r="F1090" s="320">
        <v>0</v>
      </c>
      <c r="G1090" s="123" t="str">
        <f t="shared" si="35"/>
        <v/>
      </c>
    </row>
    <row r="1091" s="340" customFormat="1" ht="36" customHeight="1" spans="1:7">
      <c r="A1091" s="294">
        <f t="shared" si="34"/>
        <v>7</v>
      </c>
      <c r="B1091" s="508">
        <v>2170206</v>
      </c>
      <c r="C1091" s="448" t="s">
        <v>935</v>
      </c>
      <c r="D1091" s="320">
        <f>VLOOKUP(B1091,'[114]21'!$A$4:$C$1292,3,FALSE)</f>
        <v>0</v>
      </c>
      <c r="E1091" s="320">
        <f>IFERROR(VLOOKUP(B1091,'[119]02'!$B:$F,5,FALSE),0)</f>
        <v>0</v>
      </c>
      <c r="F1091" s="320">
        <v>0</v>
      </c>
      <c r="G1091" s="123" t="str">
        <f t="shared" si="35"/>
        <v/>
      </c>
    </row>
    <row r="1092" s="340" customFormat="1" ht="36" customHeight="1" spans="1:7">
      <c r="A1092" s="294">
        <f t="shared" si="34"/>
        <v>7</v>
      </c>
      <c r="B1092" s="508">
        <v>2170207</v>
      </c>
      <c r="C1092" s="448" t="s">
        <v>936</v>
      </c>
      <c r="D1092" s="320">
        <f>VLOOKUP(B1092,'[114]21'!$A$4:$C$1292,3,FALSE)</f>
        <v>0</v>
      </c>
      <c r="E1092" s="320">
        <f>IFERROR(VLOOKUP(B1092,'[119]02'!$B:$F,5,FALSE),0)</f>
        <v>0</v>
      </c>
      <c r="F1092" s="320">
        <v>0</v>
      </c>
      <c r="G1092" s="123" t="str">
        <f t="shared" si="35"/>
        <v/>
      </c>
    </row>
    <row r="1093" s="340" customFormat="1" ht="36" customHeight="1" spans="1:7">
      <c r="A1093" s="294">
        <f t="shared" ref="A1093:A1156" si="36">LEN(B1093)</f>
        <v>7</v>
      </c>
      <c r="B1093" s="508">
        <v>2170208</v>
      </c>
      <c r="C1093" s="448" t="s">
        <v>937</v>
      </c>
      <c r="D1093" s="320">
        <f>VLOOKUP(B1093,'[114]21'!$A$4:$C$1292,3,FALSE)</f>
        <v>0</v>
      </c>
      <c r="E1093" s="320">
        <f>IFERROR(VLOOKUP(B1093,'[119]02'!$B:$F,5,FALSE),0)</f>
        <v>0</v>
      </c>
      <c r="F1093" s="320">
        <v>0</v>
      </c>
      <c r="G1093" s="123" t="str">
        <f t="shared" ref="G1093:G1156" si="37">IF(E1093&gt;0,(F1093-E1093)/E1093,"")</f>
        <v/>
      </c>
    </row>
    <row r="1094" s="340" customFormat="1" ht="36" customHeight="1" spans="1:7">
      <c r="A1094" s="294">
        <f t="shared" si="36"/>
        <v>7</v>
      </c>
      <c r="B1094" s="508">
        <v>2170299</v>
      </c>
      <c r="C1094" s="448" t="s">
        <v>938</v>
      </c>
      <c r="D1094" s="320">
        <f>VLOOKUP(B1094,'[114]21'!$A$4:$C$1292,3,FALSE)</f>
        <v>0</v>
      </c>
      <c r="E1094" s="320">
        <f>IFERROR(VLOOKUP(B1094,'[119]02'!$B:$F,5,FALSE),0)</f>
        <v>0</v>
      </c>
      <c r="F1094" s="320">
        <v>0</v>
      </c>
      <c r="G1094" s="123" t="str">
        <f t="shared" si="37"/>
        <v/>
      </c>
    </row>
    <row r="1095" ht="36" customHeight="1" spans="1:7">
      <c r="A1095" s="294">
        <f t="shared" si="36"/>
        <v>5</v>
      </c>
      <c r="B1095" s="305">
        <v>21703</v>
      </c>
      <c r="C1095" s="348" t="s">
        <v>939</v>
      </c>
      <c r="D1095" s="320">
        <f>SUM(D1096:D1100)</f>
        <v>0</v>
      </c>
      <c r="E1095" s="320">
        <f>SUM(E1096:E1100)</f>
        <v>0</v>
      </c>
      <c r="F1095" s="320">
        <v>0</v>
      </c>
      <c r="G1095" s="123" t="str">
        <f t="shared" si="37"/>
        <v/>
      </c>
    </row>
    <row r="1096" s="340" customFormat="1" ht="36" customHeight="1" spans="1:7">
      <c r="A1096" s="294">
        <f t="shared" si="36"/>
        <v>7</v>
      </c>
      <c r="B1096" s="305">
        <v>2170301</v>
      </c>
      <c r="C1096" s="432" t="s">
        <v>940</v>
      </c>
      <c r="D1096" s="320">
        <f>VLOOKUP(B1096,'[114]21'!$A$4:$C$1292,3,FALSE)</f>
        <v>0</v>
      </c>
      <c r="E1096" s="320">
        <f>IFERROR(VLOOKUP(B1096,'[119]02'!$B:$F,5,FALSE),0)</f>
        <v>0</v>
      </c>
      <c r="F1096" s="320">
        <v>0</v>
      </c>
      <c r="G1096" s="123" t="str">
        <f t="shared" si="37"/>
        <v/>
      </c>
    </row>
    <row r="1097" s="340" customFormat="1" ht="36" customHeight="1" spans="1:7">
      <c r="A1097" s="294">
        <f t="shared" si="36"/>
        <v>7</v>
      </c>
      <c r="B1097" s="305">
        <v>2170302</v>
      </c>
      <c r="C1097" s="432" t="s">
        <v>941</v>
      </c>
      <c r="D1097" s="320">
        <f>VLOOKUP(B1097,'[114]21'!$A$4:$C$1292,3,FALSE)</f>
        <v>0</v>
      </c>
      <c r="E1097" s="320">
        <f>IFERROR(VLOOKUP(B1097,'[119]02'!$B:$F,5,FALSE),0)</f>
        <v>0</v>
      </c>
      <c r="F1097" s="320">
        <v>0</v>
      </c>
      <c r="G1097" s="123" t="str">
        <f t="shared" si="37"/>
        <v/>
      </c>
    </row>
    <row r="1098" s="340" customFormat="1" ht="36" customHeight="1" spans="1:7">
      <c r="A1098" s="294">
        <f t="shared" si="36"/>
        <v>7</v>
      </c>
      <c r="B1098" s="305">
        <v>2170303</v>
      </c>
      <c r="C1098" s="432" t="s">
        <v>942</v>
      </c>
      <c r="D1098" s="320">
        <f>VLOOKUP(B1098,'[114]21'!$A$4:$C$1292,3,FALSE)</f>
        <v>0</v>
      </c>
      <c r="E1098" s="320">
        <f>IFERROR(VLOOKUP(B1098,'[119]02'!$B:$F,5,FALSE),0)</f>
        <v>0</v>
      </c>
      <c r="F1098" s="320">
        <v>0</v>
      </c>
      <c r="G1098" s="123" t="str">
        <f t="shared" si="37"/>
        <v/>
      </c>
    </row>
    <row r="1099" s="340" customFormat="1" ht="36" customHeight="1" spans="1:7">
      <c r="A1099" s="294">
        <f t="shared" si="36"/>
        <v>7</v>
      </c>
      <c r="B1099" s="305">
        <v>2170304</v>
      </c>
      <c r="C1099" s="432" t="s">
        <v>943</v>
      </c>
      <c r="D1099" s="320">
        <f>VLOOKUP(B1099,'[114]21'!$A$4:$C$1292,3,FALSE)</f>
        <v>0</v>
      </c>
      <c r="E1099" s="320">
        <f>IFERROR(VLOOKUP(B1099,'[119]02'!$B:$F,5,FALSE),0)</f>
        <v>0</v>
      </c>
      <c r="F1099" s="320">
        <v>0</v>
      </c>
      <c r="G1099" s="123" t="str">
        <f t="shared" si="37"/>
        <v/>
      </c>
    </row>
    <row r="1100" s="340" customFormat="1" ht="36" customHeight="1" spans="1:7">
      <c r="A1100" s="294">
        <f t="shared" si="36"/>
        <v>7</v>
      </c>
      <c r="B1100" s="305">
        <v>2170399</v>
      </c>
      <c r="C1100" s="432" t="s">
        <v>944</v>
      </c>
      <c r="D1100" s="320">
        <f>VLOOKUP(B1100,'[114]21'!$A$4:$C$1292,3,FALSE)</f>
        <v>0</v>
      </c>
      <c r="E1100" s="320">
        <f>IFERROR(VLOOKUP(B1100,'[119]02'!$B:$F,5,FALSE),0)</f>
        <v>0</v>
      </c>
      <c r="F1100" s="320">
        <v>0</v>
      </c>
      <c r="G1100" s="123" t="str">
        <f t="shared" si="37"/>
        <v/>
      </c>
    </row>
    <row r="1101" ht="36" customHeight="1" spans="1:7">
      <c r="A1101" s="294">
        <f t="shared" si="36"/>
        <v>5</v>
      </c>
      <c r="B1101" s="305">
        <v>21799</v>
      </c>
      <c r="C1101" s="348" t="s">
        <v>945</v>
      </c>
      <c r="D1101" s="320">
        <f>SUM(D1102:D1103)</f>
        <v>0</v>
      </c>
      <c r="E1101" s="320">
        <f>SUM(E1102:E1103)</f>
        <v>20</v>
      </c>
      <c r="F1101" s="320">
        <v>0</v>
      </c>
      <c r="G1101" s="123">
        <f t="shared" si="37"/>
        <v>-1</v>
      </c>
    </row>
    <row r="1102" s="340" customFormat="1" ht="36" customHeight="1" spans="1:7">
      <c r="A1102" s="294">
        <f t="shared" si="36"/>
        <v>7</v>
      </c>
      <c r="B1102" s="315">
        <v>2179902</v>
      </c>
      <c r="C1102" s="432" t="s">
        <v>946</v>
      </c>
      <c r="D1102" s="320">
        <f>VLOOKUP(B1102,'[114]21'!$A$4:$C$1292,3,FALSE)</f>
        <v>0</v>
      </c>
      <c r="E1102" s="320">
        <f>IFERROR(VLOOKUP(B1102,'[119]02'!$B:$F,5,FALSE),0)</f>
        <v>0</v>
      </c>
      <c r="F1102" s="320">
        <v>0</v>
      </c>
      <c r="G1102" s="123" t="str">
        <f t="shared" si="37"/>
        <v/>
      </c>
    </row>
    <row r="1103" s="340" customFormat="1" ht="36" customHeight="1" spans="1:7">
      <c r="A1103" s="294">
        <f t="shared" si="36"/>
        <v>7</v>
      </c>
      <c r="B1103" s="502">
        <v>2179999</v>
      </c>
      <c r="C1103" s="432" t="s">
        <v>944</v>
      </c>
      <c r="D1103" s="320">
        <f>VLOOKUP(B1103,'[114]21'!$A$4:$C$1292,3,FALSE)</f>
        <v>0</v>
      </c>
      <c r="E1103" s="320">
        <f>IFERROR(VLOOKUP(B1103,'[119]02'!$B:$F,5,FALSE),0)</f>
        <v>20</v>
      </c>
      <c r="F1103" s="320">
        <v>0</v>
      </c>
      <c r="G1103" s="123">
        <f t="shared" si="37"/>
        <v>-1</v>
      </c>
    </row>
    <row r="1104" ht="36" customHeight="1" spans="1:7">
      <c r="A1104" s="294">
        <f t="shared" si="36"/>
        <v>3</v>
      </c>
      <c r="B1104" s="308">
        <v>219</v>
      </c>
      <c r="C1104" s="302" t="s">
        <v>123</v>
      </c>
      <c r="D1104" s="303">
        <f>SUM(D1105:D1113)</f>
        <v>0</v>
      </c>
      <c r="E1104" s="303">
        <f>SUM(E1105:E1113)</f>
        <v>0</v>
      </c>
      <c r="F1104" s="303">
        <v>0</v>
      </c>
      <c r="G1104" s="119" t="str">
        <f t="shared" si="37"/>
        <v/>
      </c>
    </row>
    <row r="1105" s="340" customFormat="1" ht="36" customHeight="1" spans="1:7">
      <c r="A1105" s="294">
        <f t="shared" si="36"/>
        <v>5</v>
      </c>
      <c r="B1105" s="305">
        <v>21901</v>
      </c>
      <c r="C1105" s="348" t="s">
        <v>947</v>
      </c>
      <c r="D1105" s="303"/>
      <c r="E1105" s="303"/>
      <c r="F1105" s="303"/>
      <c r="G1105" s="123" t="str">
        <f t="shared" si="37"/>
        <v/>
      </c>
    </row>
    <row r="1106" s="340" customFormat="1" ht="36" customHeight="1" spans="1:7">
      <c r="A1106" s="294">
        <f t="shared" si="36"/>
        <v>5</v>
      </c>
      <c r="B1106" s="305">
        <v>21902</v>
      </c>
      <c r="C1106" s="348" t="s">
        <v>948</v>
      </c>
      <c r="D1106" s="303"/>
      <c r="E1106" s="303"/>
      <c r="F1106" s="303"/>
      <c r="G1106" s="123" t="str">
        <f t="shared" si="37"/>
        <v/>
      </c>
    </row>
    <row r="1107" s="340" customFormat="1" ht="36" customHeight="1" spans="1:7">
      <c r="A1107" s="294">
        <f t="shared" si="36"/>
        <v>5</v>
      </c>
      <c r="B1107" s="305">
        <v>21903</v>
      </c>
      <c r="C1107" s="364" t="s">
        <v>1172</v>
      </c>
      <c r="D1107" s="303"/>
      <c r="E1107" s="303"/>
      <c r="F1107" s="303"/>
      <c r="G1107" s="123" t="str">
        <f t="shared" si="37"/>
        <v/>
      </c>
    </row>
    <row r="1108" s="340" customFormat="1" ht="36" customHeight="1" spans="1:7">
      <c r="A1108" s="294">
        <f t="shared" si="36"/>
        <v>5</v>
      </c>
      <c r="B1108" s="305">
        <v>21904</v>
      </c>
      <c r="C1108" s="364" t="s">
        <v>1174</v>
      </c>
      <c r="D1108" s="303"/>
      <c r="E1108" s="303"/>
      <c r="F1108" s="303"/>
      <c r="G1108" s="123" t="str">
        <f t="shared" si="37"/>
        <v/>
      </c>
    </row>
    <row r="1109" s="340" customFormat="1" ht="36" customHeight="1" spans="1:7">
      <c r="A1109" s="294">
        <f t="shared" si="36"/>
        <v>5</v>
      </c>
      <c r="B1109" s="305">
        <v>21905</v>
      </c>
      <c r="C1109" s="348" t="s">
        <v>951</v>
      </c>
      <c r="D1109" s="303"/>
      <c r="E1109" s="303"/>
      <c r="F1109" s="303"/>
      <c r="G1109" s="123" t="str">
        <f t="shared" si="37"/>
        <v/>
      </c>
    </row>
    <row r="1110" s="340" customFormat="1" ht="36" customHeight="1" spans="1:7">
      <c r="A1110" s="294">
        <f t="shared" si="36"/>
        <v>5</v>
      </c>
      <c r="B1110" s="305">
        <v>21906</v>
      </c>
      <c r="C1110" s="364" t="s">
        <v>730</v>
      </c>
      <c r="D1110" s="303"/>
      <c r="E1110" s="303"/>
      <c r="F1110" s="303"/>
      <c r="G1110" s="123" t="str">
        <f t="shared" si="37"/>
        <v/>
      </c>
    </row>
    <row r="1111" s="340" customFormat="1" ht="36" customHeight="1" spans="1:7">
      <c r="A1111" s="294">
        <f t="shared" si="36"/>
        <v>5</v>
      </c>
      <c r="B1111" s="305">
        <v>21907</v>
      </c>
      <c r="C1111" s="348" t="s">
        <v>953</v>
      </c>
      <c r="D1111" s="303"/>
      <c r="E1111" s="303"/>
      <c r="F1111" s="303"/>
      <c r="G1111" s="123" t="str">
        <f t="shared" si="37"/>
        <v/>
      </c>
    </row>
    <row r="1112" s="340" customFormat="1" ht="36" customHeight="1" spans="1:7">
      <c r="A1112" s="294">
        <f t="shared" si="36"/>
        <v>5</v>
      </c>
      <c r="B1112" s="305">
        <v>21908</v>
      </c>
      <c r="C1112" s="348" t="s">
        <v>954</v>
      </c>
      <c r="D1112" s="303"/>
      <c r="E1112" s="303"/>
      <c r="F1112" s="303"/>
      <c r="G1112" s="123" t="str">
        <f t="shared" si="37"/>
        <v/>
      </c>
    </row>
    <row r="1113" ht="36" customHeight="1" spans="1:7">
      <c r="A1113" s="294">
        <f t="shared" si="36"/>
        <v>5</v>
      </c>
      <c r="B1113" s="305">
        <v>21999</v>
      </c>
      <c r="C1113" s="348" t="s">
        <v>955</v>
      </c>
      <c r="D1113" s="303"/>
      <c r="E1113" s="303"/>
      <c r="F1113" s="303"/>
      <c r="G1113" s="123" t="str">
        <f t="shared" si="37"/>
        <v/>
      </c>
    </row>
    <row r="1114" ht="36" customHeight="1" spans="1:7">
      <c r="A1114" s="294">
        <f t="shared" si="36"/>
        <v>3</v>
      </c>
      <c r="B1114" s="308">
        <v>220</v>
      </c>
      <c r="C1114" s="302" t="s">
        <v>124</v>
      </c>
      <c r="D1114" s="303">
        <f>SUM(D1115,D1142,D1157)</f>
        <v>1774</v>
      </c>
      <c r="E1114" s="303">
        <f>SUM(E1115,E1142,E1157)</f>
        <v>1477</v>
      </c>
      <c r="F1114" s="303">
        <v>1199</v>
      </c>
      <c r="G1114" s="119">
        <f t="shared" si="37"/>
        <v>-0.188</v>
      </c>
    </row>
    <row r="1115" ht="36" customHeight="1" spans="1:7">
      <c r="A1115" s="294">
        <f t="shared" si="36"/>
        <v>5</v>
      </c>
      <c r="B1115" s="305">
        <v>22001</v>
      </c>
      <c r="C1115" s="348" t="s">
        <v>956</v>
      </c>
      <c r="D1115" s="320">
        <f>SUM(D1116:D1141)</f>
        <v>1716</v>
      </c>
      <c r="E1115" s="320">
        <f>SUM(E1116:E1141)</f>
        <v>1363</v>
      </c>
      <c r="F1115" s="320">
        <v>1147</v>
      </c>
      <c r="G1115" s="123">
        <f t="shared" si="37"/>
        <v>-0.158</v>
      </c>
    </row>
    <row r="1116" s="340" customFormat="1" ht="36" customHeight="1" spans="1:7">
      <c r="A1116" s="294">
        <f t="shared" si="36"/>
        <v>7</v>
      </c>
      <c r="B1116" s="305">
        <v>2200101</v>
      </c>
      <c r="C1116" s="432" t="s">
        <v>152</v>
      </c>
      <c r="D1116" s="320">
        <f>VLOOKUP(B1116,'[114]21'!$A$4:$C$1292,3,FALSE)</f>
        <v>527</v>
      </c>
      <c r="E1116" s="320">
        <f>IFERROR(VLOOKUP(B1116,'[119]02'!$B:$F,5,FALSE),0)</f>
        <v>525</v>
      </c>
      <c r="F1116" s="320">
        <v>563</v>
      </c>
      <c r="G1116" s="123">
        <f t="shared" si="37"/>
        <v>0.072</v>
      </c>
    </row>
    <row r="1117" s="340" customFormat="1" ht="36" customHeight="1" spans="1:7">
      <c r="A1117" s="294">
        <f t="shared" si="36"/>
        <v>7</v>
      </c>
      <c r="B1117" s="305">
        <v>2200102</v>
      </c>
      <c r="C1117" s="432" t="s">
        <v>153</v>
      </c>
      <c r="D1117" s="320">
        <f>VLOOKUP(B1117,'[114]21'!$A$4:$C$1292,3,FALSE)</f>
        <v>0</v>
      </c>
      <c r="E1117" s="320">
        <f>IFERROR(VLOOKUP(B1117,'[119]02'!$B:$F,5,FALSE),0)</f>
        <v>0</v>
      </c>
      <c r="F1117" s="320">
        <v>0</v>
      </c>
      <c r="G1117" s="123" t="str">
        <f t="shared" si="37"/>
        <v/>
      </c>
    </row>
    <row r="1118" s="340" customFormat="1" ht="36" customHeight="1" spans="1:7">
      <c r="A1118" s="294">
        <f t="shared" si="36"/>
        <v>7</v>
      </c>
      <c r="B1118" s="305">
        <v>2200103</v>
      </c>
      <c r="C1118" s="432" t="s">
        <v>154</v>
      </c>
      <c r="D1118" s="320">
        <f>VLOOKUP(B1118,'[114]21'!$A$4:$C$1292,3,FALSE)</f>
        <v>0</v>
      </c>
      <c r="E1118" s="320">
        <f>IFERROR(VLOOKUP(B1118,'[119]02'!$B:$F,5,FALSE),0)</f>
        <v>0</v>
      </c>
      <c r="F1118" s="320">
        <v>0</v>
      </c>
      <c r="G1118" s="123" t="str">
        <f t="shared" si="37"/>
        <v/>
      </c>
    </row>
    <row r="1119" s="340" customFormat="1" ht="36" customHeight="1" spans="1:7">
      <c r="A1119" s="294">
        <f t="shared" si="36"/>
        <v>7</v>
      </c>
      <c r="B1119" s="305">
        <v>2200104</v>
      </c>
      <c r="C1119" s="432" t="s">
        <v>957</v>
      </c>
      <c r="D1119" s="320">
        <f>VLOOKUP(B1119,'[114]21'!$A$4:$C$1292,3,FALSE)</f>
        <v>0</v>
      </c>
      <c r="E1119" s="320">
        <f>IFERROR(VLOOKUP(B1119,'[119]02'!$B:$F,5,FALSE),0)</f>
        <v>0</v>
      </c>
      <c r="F1119" s="320">
        <v>100</v>
      </c>
      <c r="G1119" s="123" t="str">
        <f t="shared" si="37"/>
        <v/>
      </c>
    </row>
    <row r="1120" s="340" customFormat="1" ht="36" customHeight="1" spans="1:7">
      <c r="A1120" s="294">
        <f t="shared" si="36"/>
        <v>7</v>
      </c>
      <c r="B1120" s="305">
        <v>2200106</v>
      </c>
      <c r="C1120" s="432" t="s">
        <v>958</v>
      </c>
      <c r="D1120" s="320">
        <f>VLOOKUP(B1120,'[114]21'!$A$4:$C$1292,3,FALSE)</f>
        <v>299</v>
      </c>
      <c r="E1120" s="320">
        <f>IFERROR(VLOOKUP(B1120,'[119]02'!$B:$F,5,FALSE),0)</f>
        <v>50</v>
      </c>
      <c r="F1120" s="320">
        <v>0</v>
      </c>
      <c r="G1120" s="123">
        <f t="shared" si="37"/>
        <v>-1</v>
      </c>
    </row>
    <row r="1121" s="340" customFormat="1" ht="36" customHeight="1" spans="1:7">
      <c r="A1121" s="294">
        <f t="shared" si="36"/>
        <v>7</v>
      </c>
      <c r="B1121" s="305">
        <v>2200107</v>
      </c>
      <c r="C1121" s="432" t="s">
        <v>959</v>
      </c>
      <c r="D1121" s="320">
        <f>VLOOKUP(B1121,'[114]21'!$A$4:$C$1292,3,FALSE)</f>
        <v>0</v>
      </c>
      <c r="E1121" s="320">
        <f>IFERROR(VLOOKUP(B1121,'[119]02'!$B:$F,5,FALSE),0)</f>
        <v>0</v>
      </c>
      <c r="F1121" s="320">
        <v>0</v>
      </c>
      <c r="G1121" s="123" t="str">
        <f t="shared" si="37"/>
        <v/>
      </c>
    </row>
    <row r="1122" s="340" customFormat="1" ht="36" customHeight="1" spans="1:7">
      <c r="A1122" s="294">
        <f t="shared" si="36"/>
        <v>7</v>
      </c>
      <c r="B1122" s="305">
        <v>2200108</v>
      </c>
      <c r="C1122" s="432" t="s">
        <v>960</v>
      </c>
      <c r="D1122" s="320">
        <f>VLOOKUP(B1122,'[114]21'!$A$4:$C$1292,3,FALSE)</f>
        <v>40</v>
      </c>
      <c r="E1122" s="320">
        <f>IFERROR(VLOOKUP(B1122,'[119]02'!$B:$F,5,FALSE),0)</f>
        <v>40</v>
      </c>
      <c r="F1122" s="320">
        <v>0</v>
      </c>
      <c r="G1122" s="123">
        <f t="shared" si="37"/>
        <v>-1</v>
      </c>
    </row>
    <row r="1123" s="340" customFormat="1" ht="36" customHeight="1" spans="1:7">
      <c r="A1123" s="294">
        <f t="shared" si="36"/>
        <v>7</v>
      </c>
      <c r="B1123" s="305">
        <v>2200109</v>
      </c>
      <c r="C1123" s="432" t="s">
        <v>961</v>
      </c>
      <c r="D1123" s="320">
        <f>VLOOKUP(B1123,'[114]21'!$A$4:$C$1292,3,FALSE)</f>
        <v>0</v>
      </c>
      <c r="E1123" s="320">
        <f>IFERROR(VLOOKUP(B1123,'[119]02'!$B:$F,5,FALSE),0)</f>
        <v>0</v>
      </c>
      <c r="F1123" s="320">
        <v>0</v>
      </c>
      <c r="G1123" s="123" t="str">
        <f t="shared" si="37"/>
        <v/>
      </c>
    </row>
    <row r="1124" s="340" customFormat="1" ht="36" customHeight="1" spans="1:7">
      <c r="A1124" s="294">
        <f t="shared" si="36"/>
        <v>7</v>
      </c>
      <c r="B1124" s="305">
        <v>2200112</v>
      </c>
      <c r="C1124" s="432" t="s">
        <v>962</v>
      </c>
      <c r="D1124" s="320">
        <f>VLOOKUP(B1124,'[114]21'!$A$4:$C$1292,3,FALSE)</f>
        <v>0</v>
      </c>
      <c r="E1124" s="320">
        <f>IFERROR(VLOOKUP(B1124,'[119]02'!$B:$F,5,FALSE),0)</f>
        <v>0</v>
      </c>
      <c r="F1124" s="320">
        <v>0</v>
      </c>
      <c r="G1124" s="123" t="str">
        <f t="shared" si="37"/>
        <v/>
      </c>
    </row>
    <row r="1125" s="340" customFormat="1" ht="36" customHeight="1" spans="1:7">
      <c r="A1125" s="294">
        <f t="shared" si="36"/>
        <v>7</v>
      </c>
      <c r="B1125" s="305">
        <v>2200113</v>
      </c>
      <c r="C1125" s="432" t="s">
        <v>963</v>
      </c>
      <c r="D1125" s="320">
        <f>VLOOKUP(B1125,'[114]21'!$A$4:$C$1292,3,FALSE)</f>
        <v>0</v>
      </c>
      <c r="E1125" s="320">
        <f>IFERROR(VLOOKUP(B1125,'[119]02'!$B:$F,5,FALSE),0)</f>
        <v>0</v>
      </c>
      <c r="F1125" s="320">
        <v>0</v>
      </c>
      <c r="G1125" s="123" t="str">
        <f t="shared" si="37"/>
        <v/>
      </c>
    </row>
    <row r="1126" s="340" customFormat="1" ht="36" customHeight="1" spans="1:7">
      <c r="A1126" s="294">
        <f t="shared" si="36"/>
        <v>7</v>
      </c>
      <c r="B1126" s="305">
        <v>2200114</v>
      </c>
      <c r="C1126" s="432" t="s">
        <v>964</v>
      </c>
      <c r="D1126" s="320">
        <f>VLOOKUP(B1126,'[114]21'!$A$4:$C$1292,3,FALSE)</f>
        <v>0</v>
      </c>
      <c r="E1126" s="320">
        <f>IFERROR(VLOOKUP(B1126,'[119]02'!$B:$F,5,FALSE),0)</f>
        <v>0</v>
      </c>
      <c r="F1126" s="320">
        <v>0</v>
      </c>
      <c r="G1126" s="123" t="str">
        <f t="shared" si="37"/>
        <v/>
      </c>
    </row>
    <row r="1127" s="340" customFormat="1" ht="36" customHeight="1" spans="1:7">
      <c r="A1127" s="294">
        <f t="shared" si="36"/>
        <v>7</v>
      </c>
      <c r="B1127" s="305">
        <v>2200115</v>
      </c>
      <c r="C1127" s="432" t="s">
        <v>965</v>
      </c>
      <c r="D1127" s="320">
        <f>VLOOKUP(B1127,'[114]21'!$A$4:$C$1292,3,FALSE)</f>
        <v>0</v>
      </c>
      <c r="E1127" s="320">
        <f>IFERROR(VLOOKUP(B1127,'[119]02'!$B:$F,5,FALSE),0)</f>
        <v>0</v>
      </c>
      <c r="F1127" s="320">
        <v>0</v>
      </c>
      <c r="G1127" s="123" t="str">
        <f t="shared" si="37"/>
        <v/>
      </c>
    </row>
    <row r="1128" s="340" customFormat="1" ht="36" customHeight="1" spans="1:7">
      <c r="A1128" s="294">
        <f t="shared" si="36"/>
        <v>7</v>
      </c>
      <c r="B1128" s="305">
        <v>2200116</v>
      </c>
      <c r="C1128" s="432" t="s">
        <v>966</v>
      </c>
      <c r="D1128" s="320">
        <f>VLOOKUP(B1128,'[114]21'!$A$4:$C$1292,3,FALSE)</f>
        <v>0</v>
      </c>
      <c r="E1128" s="320">
        <f>IFERROR(VLOOKUP(B1128,'[119]02'!$B:$F,5,FALSE),0)</f>
        <v>0</v>
      </c>
      <c r="F1128" s="320">
        <v>0</v>
      </c>
      <c r="G1128" s="123" t="str">
        <f t="shared" si="37"/>
        <v/>
      </c>
    </row>
    <row r="1129" s="340" customFormat="1" ht="36" customHeight="1" spans="1:7">
      <c r="A1129" s="294">
        <f t="shared" si="36"/>
        <v>7</v>
      </c>
      <c r="B1129" s="305">
        <v>2200119</v>
      </c>
      <c r="C1129" s="432" t="s">
        <v>967</v>
      </c>
      <c r="D1129" s="320">
        <f>VLOOKUP(B1129,'[114]21'!$A$4:$C$1292,3,FALSE)</f>
        <v>0</v>
      </c>
      <c r="E1129" s="320">
        <f>IFERROR(VLOOKUP(B1129,'[119]02'!$B:$F,5,FALSE),0)</f>
        <v>0</v>
      </c>
      <c r="F1129" s="320">
        <v>0</v>
      </c>
      <c r="G1129" s="123" t="str">
        <f t="shared" si="37"/>
        <v/>
      </c>
    </row>
    <row r="1130" s="340" customFormat="1" ht="36" customHeight="1" spans="1:7">
      <c r="A1130" s="294">
        <f t="shared" si="36"/>
        <v>7</v>
      </c>
      <c r="B1130" s="305">
        <v>2200120</v>
      </c>
      <c r="C1130" s="432" t="s">
        <v>968</v>
      </c>
      <c r="D1130" s="320">
        <f>VLOOKUP(B1130,'[114]21'!$A$4:$C$1292,3,FALSE)</f>
        <v>0</v>
      </c>
      <c r="E1130" s="320">
        <f>IFERROR(VLOOKUP(B1130,'[119]02'!$B:$F,5,FALSE),0)</f>
        <v>0</v>
      </c>
      <c r="F1130" s="320">
        <v>0</v>
      </c>
      <c r="G1130" s="123" t="str">
        <f t="shared" si="37"/>
        <v/>
      </c>
    </row>
    <row r="1131" s="340" customFormat="1" ht="36" customHeight="1" spans="1:7">
      <c r="A1131" s="294">
        <f t="shared" si="36"/>
        <v>7</v>
      </c>
      <c r="B1131" s="305">
        <v>2200121</v>
      </c>
      <c r="C1131" s="432" t="s">
        <v>969</v>
      </c>
      <c r="D1131" s="320">
        <f>VLOOKUP(B1131,'[114]21'!$A$4:$C$1292,3,FALSE)</f>
        <v>0</v>
      </c>
      <c r="E1131" s="320">
        <f>IFERROR(VLOOKUP(B1131,'[119]02'!$B:$F,5,FALSE),0)</f>
        <v>0</v>
      </c>
      <c r="F1131" s="320">
        <v>0</v>
      </c>
      <c r="G1131" s="123" t="str">
        <f t="shared" si="37"/>
        <v/>
      </c>
    </row>
    <row r="1132" s="340" customFormat="1" ht="36" customHeight="1" spans="1:7">
      <c r="A1132" s="294">
        <f t="shared" si="36"/>
        <v>7</v>
      </c>
      <c r="B1132" s="305">
        <v>2200122</v>
      </c>
      <c r="C1132" s="432" t="s">
        <v>970</v>
      </c>
      <c r="D1132" s="320">
        <f>VLOOKUP(B1132,'[114]21'!$A$4:$C$1292,3,FALSE)</f>
        <v>0</v>
      </c>
      <c r="E1132" s="320">
        <f>IFERROR(VLOOKUP(B1132,'[119]02'!$B:$F,5,FALSE),0)</f>
        <v>0</v>
      </c>
      <c r="F1132" s="320">
        <v>0</v>
      </c>
      <c r="G1132" s="123" t="str">
        <f t="shared" si="37"/>
        <v/>
      </c>
    </row>
    <row r="1133" s="340" customFormat="1" ht="36" customHeight="1" spans="1:7">
      <c r="A1133" s="294">
        <f t="shared" si="36"/>
        <v>7</v>
      </c>
      <c r="B1133" s="305">
        <v>2200123</v>
      </c>
      <c r="C1133" s="432" t="s">
        <v>971</v>
      </c>
      <c r="D1133" s="320">
        <f>VLOOKUP(B1133,'[114]21'!$A$4:$C$1292,3,FALSE)</f>
        <v>0</v>
      </c>
      <c r="E1133" s="320">
        <f>IFERROR(VLOOKUP(B1133,'[119]02'!$B:$F,5,FALSE),0)</f>
        <v>0</v>
      </c>
      <c r="F1133" s="320">
        <v>0</v>
      </c>
      <c r="G1133" s="123" t="str">
        <f t="shared" si="37"/>
        <v/>
      </c>
    </row>
    <row r="1134" s="340" customFormat="1" ht="36" customHeight="1" spans="1:7">
      <c r="A1134" s="294">
        <f t="shared" si="36"/>
        <v>7</v>
      </c>
      <c r="B1134" s="305">
        <v>2200124</v>
      </c>
      <c r="C1134" s="432" t="s">
        <v>972</v>
      </c>
      <c r="D1134" s="320">
        <f>VLOOKUP(B1134,'[114]21'!$A$4:$C$1292,3,FALSE)</f>
        <v>0</v>
      </c>
      <c r="E1134" s="320">
        <f>IFERROR(VLOOKUP(B1134,'[119]02'!$B:$F,5,FALSE),0)</f>
        <v>0</v>
      </c>
      <c r="F1134" s="320">
        <v>0</v>
      </c>
      <c r="G1134" s="123" t="str">
        <f t="shared" si="37"/>
        <v/>
      </c>
    </row>
    <row r="1135" s="340" customFormat="1" ht="36" customHeight="1" spans="1:7">
      <c r="A1135" s="294">
        <f t="shared" si="36"/>
        <v>7</v>
      </c>
      <c r="B1135" s="305">
        <v>2200125</v>
      </c>
      <c r="C1135" s="432" t="s">
        <v>973</v>
      </c>
      <c r="D1135" s="320">
        <f>VLOOKUP(B1135,'[114]21'!$A$4:$C$1292,3,FALSE)</f>
        <v>0</v>
      </c>
      <c r="E1135" s="320">
        <f>IFERROR(VLOOKUP(B1135,'[119]02'!$B:$F,5,FALSE),0)</f>
        <v>0</v>
      </c>
      <c r="F1135" s="320">
        <v>0</v>
      </c>
      <c r="G1135" s="123" t="str">
        <f t="shared" si="37"/>
        <v/>
      </c>
    </row>
    <row r="1136" s="340" customFormat="1" ht="36" customHeight="1" spans="1:7">
      <c r="A1136" s="294">
        <f t="shared" si="36"/>
        <v>7</v>
      </c>
      <c r="B1136" s="305">
        <v>2200126</v>
      </c>
      <c r="C1136" s="432" t="s">
        <v>974</v>
      </c>
      <c r="D1136" s="320">
        <f>VLOOKUP(B1136,'[114]21'!$A$4:$C$1292,3,FALSE)</f>
        <v>0</v>
      </c>
      <c r="E1136" s="320">
        <f>IFERROR(VLOOKUP(B1136,'[119]02'!$B:$F,5,FALSE),0)</f>
        <v>0</v>
      </c>
      <c r="F1136" s="320">
        <v>0</v>
      </c>
      <c r="G1136" s="123" t="str">
        <f t="shared" si="37"/>
        <v/>
      </c>
    </row>
    <row r="1137" s="340" customFormat="1" ht="36" customHeight="1" spans="1:7">
      <c r="A1137" s="294">
        <f t="shared" si="36"/>
        <v>7</v>
      </c>
      <c r="B1137" s="305">
        <v>2200127</v>
      </c>
      <c r="C1137" s="432" t="s">
        <v>975</v>
      </c>
      <c r="D1137" s="320">
        <f>VLOOKUP(B1137,'[114]21'!$A$4:$C$1292,3,FALSE)</f>
        <v>0</v>
      </c>
      <c r="E1137" s="320">
        <f>IFERROR(VLOOKUP(B1137,'[119]02'!$B:$F,5,FALSE),0)</f>
        <v>0</v>
      </c>
      <c r="F1137" s="320">
        <v>0</v>
      </c>
      <c r="G1137" s="123" t="str">
        <f t="shared" si="37"/>
        <v/>
      </c>
    </row>
    <row r="1138" s="340" customFormat="1" ht="36" customHeight="1" spans="1:7">
      <c r="A1138" s="294">
        <f t="shared" si="36"/>
        <v>7</v>
      </c>
      <c r="B1138" s="305">
        <v>2200128</v>
      </c>
      <c r="C1138" s="432" t="s">
        <v>976</v>
      </c>
      <c r="D1138" s="320">
        <f>VLOOKUP(B1138,'[114]21'!$A$4:$C$1292,3,FALSE)</f>
        <v>0</v>
      </c>
      <c r="E1138" s="320">
        <f>IFERROR(VLOOKUP(B1138,'[119]02'!$B:$F,5,FALSE),0)</f>
        <v>0</v>
      </c>
      <c r="F1138" s="320">
        <v>0</v>
      </c>
      <c r="G1138" s="123" t="str">
        <f t="shared" si="37"/>
        <v/>
      </c>
    </row>
    <row r="1139" s="340" customFormat="1" ht="36" customHeight="1" spans="1:7">
      <c r="A1139" s="294">
        <f t="shared" si="36"/>
        <v>7</v>
      </c>
      <c r="B1139" s="305">
        <v>2200129</v>
      </c>
      <c r="C1139" s="432" t="s">
        <v>977</v>
      </c>
      <c r="D1139" s="320">
        <f>VLOOKUP(B1139,'[114]21'!$A$4:$C$1292,3,FALSE)</f>
        <v>0</v>
      </c>
      <c r="E1139" s="320">
        <f>IFERROR(VLOOKUP(B1139,'[119]02'!$B:$F,5,FALSE),0)</f>
        <v>0</v>
      </c>
      <c r="F1139" s="320">
        <v>0</v>
      </c>
      <c r="G1139" s="123" t="str">
        <f t="shared" si="37"/>
        <v/>
      </c>
    </row>
    <row r="1140" s="340" customFormat="1" ht="36" customHeight="1" spans="1:7">
      <c r="A1140" s="294">
        <f t="shared" si="36"/>
        <v>7</v>
      </c>
      <c r="B1140" s="305">
        <v>2200150</v>
      </c>
      <c r="C1140" s="432" t="s">
        <v>161</v>
      </c>
      <c r="D1140" s="320">
        <f>VLOOKUP(B1140,'[114]21'!$A$4:$C$1292,3,FALSE)</f>
        <v>472</v>
      </c>
      <c r="E1140" s="320">
        <f>IFERROR(VLOOKUP(B1140,'[119]02'!$B:$F,5,FALSE),0)</f>
        <v>481</v>
      </c>
      <c r="F1140" s="320">
        <v>443</v>
      </c>
      <c r="G1140" s="123">
        <f t="shared" si="37"/>
        <v>-0.079</v>
      </c>
    </row>
    <row r="1141" s="340" customFormat="1" ht="36" customHeight="1" spans="1:7">
      <c r="A1141" s="294">
        <f t="shared" si="36"/>
        <v>7</v>
      </c>
      <c r="B1141" s="305">
        <v>2200199</v>
      </c>
      <c r="C1141" s="432" t="s">
        <v>978</v>
      </c>
      <c r="D1141" s="320">
        <f>VLOOKUP(B1141,'[114]21'!$A$4:$C$1292,3,FALSE)</f>
        <v>378</v>
      </c>
      <c r="E1141" s="320">
        <f>IFERROR(VLOOKUP(B1141,'[119]02'!$B:$F,5,FALSE),0)</f>
        <v>267</v>
      </c>
      <c r="F1141" s="320">
        <v>41</v>
      </c>
      <c r="G1141" s="123">
        <f t="shared" si="37"/>
        <v>-0.846</v>
      </c>
    </row>
    <row r="1142" ht="36" customHeight="1" spans="1:7">
      <c r="A1142" s="294">
        <f t="shared" si="36"/>
        <v>5</v>
      </c>
      <c r="B1142" s="305">
        <v>22005</v>
      </c>
      <c r="C1142" s="348" t="s">
        <v>979</v>
      </c>
      <c r="D1142" s="320">
        <f>SUM(D1143:D1156)</f>
        <v>58</v>
      </c>
      <c r="E1142" s="320">
        <f>SUM(E1143:E1156)</f>
        <v>114</v>
      </c>
      <c r="F1142" s="320">
        <v>52</v>
      </c>
      <c r="G1142" s="123">
        <f t="shared" si="37"/>
        <v>-0.544</v>
      </c>
    </row>
    <row r="1143" s="340" customFormat="1" ht="36" customHeight="1" spans="1:7">
      <c r="A1143" s="294">
        <f t="shared" si="36"/>
        <v>7</v>
      </c>
      <c r="B1143" s="305">
        <v>2200501</v>
      </c>
      <c r="C1143" s="432" t="s">
        <v>152</v>
      </c>
      <c r="D1143" s="320">
        <f>VLOOKUP(B1143,'[114]21'!$A$4:$C$1292,3,FALSE)</f>
        <v>17</v>
      </c>
      <c r="E1143" s="320">
        <f>IFERROR(VLOOKUP(B1143,'[119]02'!$B:$F,5,FALSE),0)</f>
        <v>17</v>
      </c>
      <c r="F1143" s="320">
        <v>11</v>
      </c>
      <c r="G1143" s="123">
        <f t="shared" si="37"/>
        <v>-0.353</v>
      </c>
    </row>
    <row r="1144" s="340" customFormat="1" ht="36" customHeight="1" spans="1:7">
      <c r="A1144" s="294">
        <f t="shared" si="36"/>
        <v>7</v>
      </c>
      <c r="B1144" s="305">
        <v>2200502</v>
      </c>
      <c r="C1144" s="432" t="s">
        <v>153</v>
      </c>
      <c r="D1144" s="320">
        <f>VLOOKUP(B1144,'[114]21'!$A$4:$C$1292,3,FALSE)</f>
        <v>2</v>
      </c>
      <c r="E1144" s="320">
        <f>IFERROR(VLOOKUP(B1144,'[119]02'!$B:$F,5,FALSE),0)</f>
        <v>2</v>
      </c>
      <c r="F1144" s="320">
        <v>0</v>
      </c>
      <c r="G1144" s="123">
        <f t="shared" si="37"/>
        <v>-1</v>
      </c>
    </row>
    <row r="1145" s="340" customFormat="1" ht="36" customHeight="1" spans="1:7">
      <c r="A1145" s="294">
        <f t="shared" si="36"/>
        <v>7</v>
      </c>
      <c r="B1145" s="305">
        <v>2200503</v>
      </c>
      <c r="C1145" s="432" t="s">
        <v>154</v>
      </c>
      <c r="D1145" s="320">
        <f>VLOOKUP(B1145,'[114]21'!$A$4:$C$1292,3,FALSE)</f>
        <v>0</v>
      </c>
      <c r="E1145" s="320">
        <f>IFERROR(VLOOKUP(B1145,'[119]02'!$B:$F,5,FALSE),0)</f>
        <v>0</v>
      </c>
      <c r="F1145" s="320">
        <v>0</v>
      </c>
      <c r="G1145" s="123" t="str">
        <f t="shared" si="37"/>
        <v/>
      </c>
    </row>
    <row r="1146" s="340" customFormat="1" ht="36" customHeight="1" spans="1:7">
      <c r="A1146" s="294">
        <f t="shared" si="36"/>
        <v>7</v>
      </c>
      <c r="B1146" s="305">
        <v>2200504</v>
      </c>
      <c r="C1146" s="432" t="s">
        <v>980</v>
      </c>
      <c r="D1146" s="320">
        <f>VLOOKUP(B1146,'[114]21'!$A$4:$C$1292,3,FALSE)</f>
        <v>11</v>
      </c>
      <c r="E1146" s="320">
        <f>IFERROR(VLOOKUP(B1146,'[119]02'!$B:$F,5,FALSE),0)</f>
        <v>72</v>
      </c>
      <c r="F1146" s="320">
        <v>16</v>
      </c>
      <c r="G1146" s="123">
        <f t="shared" si="37"/>
        <v>-0.778</v>
      </c>
    </row>
    <row r="1147" s="340" customFormat="1" ht="36" customHeight="1" spans="1:7">
      <c r="A1147" s="294">
        <f t="shared" si="36"/>
        <v>7</v>
      </c>
      <c r="B1147" s="305">
        <v>2200506</v>
      </c>
      <c r="C1147" s="432" t="s">
        <v>981</v>
      </c>
      <c r="D1147" s="320">
        <f>VLOOKUP(B1147,'[114]21'!$A$4:$C$1292,3,FALSE)</f>
        <v>7</v>
      </c>
      <c r="E1147" s="320">
        <f>IFERROR(VLOOKUP(B1147,'[119]02'!$B:$F,5,FALSE),0)</f>
        <v>7</v>
      </c>
      <c r="F1147" s="320">
        <v>0</v>
      </c>
      <c r="G1147" s="123">
        <f t="shared" si="37"/>
        <v>-1</v>
      </c>
    </row>
    <row r="1148" s="340" customFormat="1" ht="36" customHeight="1" spans="1:7">
      <c r="A1148" s="294">
        <f t="shared" si="36"/>
        <v>7</v>
      </c>
      <c r="B1148" s="305">
        <v>2200507</v>
      </c>
      <c r="C1148" s="432" t="s">
        <v>982</v>
      </c>
      <c r="D1148" s="320">
        <f>VLOOKUP(B1148,'[114]21'!$A$4:$C$1292,3,FALSE)</f>
        <v>20</v>
      </c>
      <c r="E1148" s="320">
        <f>IFERROR(VLOOKUP(B1148,'[119]02'!$B:$F,5,FALSE),0)</f>
        <v>15</v>
      </c>
      <c r="F1148" s="320">
        <v>16</v>
      </c>
      <c r="G1148" s="123">
        <f t="shared" si="37"/>
        <v>0.067</v>
      </c>
    </row>
    <row r="1149" s="340" customFormat="1" ht="36" customHeight="1" spans="1:7">
      <c r="A1149" s="294">
        <f t="shared" si="36"/>
        <v>7</v>
      </c>
      <c r="B1149" s="305">
        <v>2200508</v>
      </c>
      <c r="C1149" s="432" t="s">
        <v>983</v>
      </c>
      <c r="D1149" s="320">
        <f>VLOOKUP(B1149,'[114]21'!$A$4:$C$1292,3,FALSE)</f>
        <v>0</v>
      </c>
      <c r="E1149" s="320">
        <f>IFERROR(VLOOKUP(B1149,'[119]02'!$B:$F,5,FALSE),0)</f>
        <v>0</v>
      </c>
      <c r="F1149" s="320">
        <v>0</v>
      </c>
      <c r="G1149" s="123" t="str">
        <f t="shared" si="37"/>
        <v/>
      </c>
    </row>
    <row r="1150" s="340" customFormat="1" ht="36" customHeight="1" spans="1:7">
      <c r="A1150" s="294">
        <f t="shared" si="36"/>
        <v>7</v>
      </c>
      <c r="B1150" s="305">
        <v>2200509</v>
      </c>
      <c r="C1150" s="432" t="s">
        <v>984</v>
      </c>
      <c r="D1150" s="320">
        <f>VLOOKUP(B1150,'[114]21'!$A$4:$C$1292,3,FALSE)</f>
        <v>0</v>
      </c>
      <c r="E1150" s="320">
        <f>IFERROR(VLOOKUP(B1150,'[119]02'!$B:$F,5,FALSE),0)</f>
        <v>0</v>
      </c>
      <c r="F1150" s="320">
        <v>0</v>
      </c>
      <c r="G1150" s="123" t="str">
        <f t="shared" si="37"/>
        <v/>
      </c>
    </row>
    <row r="1151" s="340" customFormat="1" ht="36" customHeight="1" spans="1:7">
      <c r="A1151" s="294">
        <f t="shared" si="36"/>
        <v>7</v>
      </c>
      <c r="B1151" s="305">
        <v>2200510</v>
      </c>
      <c r="C1151" s="432" t="s">
        <v>985</v>
      </c>
      <c r="D1151" s="320">
        <f>VLOOKUP(B1151,'[114]21'!$A$4:$C$1292,3,FALSE)</f>
        <v>0</v>
      </c>
      <c r="E1151" s="320">
        <f>IFERROR(VLOOKUP(B1151,'[119]02'!$B:$F,5,FALSE),0)</f>
        <v>0</v>
      </c>
      <c r="F1151" s="320">
        <v>0</v>
      </c>
      <c r="G1151" s="123" t="str">
        <f t="shared" si="37"/>
        <v/>
      </c>
    </row>
    <row r="1152" s="340" customFormat="1" ht="36" customHeight="1" spans="1:7">
      <c r="A1152" s="294">
        <f t="shared" si="36"/>
        <v>7</v>
      </c>
      <c r="B1152" s="305">
        <v>2200511</v>
      </c>
      <c r="C1152" s="432" t="s">
        <v>986</v>
      </c>
      <c r="D1152" s="320">
        <f>VLOOKUP(B1152,'[114]21'!$A$4:$C$1292,3,FALSE)</f>
        <v>0</v>
      </c>
      <c r="E1152" s="320">
        <f>IFERROR(VLOOKUP(B1152,'[119]02'!$B:$F,5,FALSE),0)</f>
        <v>0</v>
      </c>
      <c r="F1152" s="320">
        <v>9</v>
      </c>
      <c r="G1152" s="123" t="str">
        <f t="shared" si="37"/>
        <v/>
      </c>
    </row>
    <row r="1153" s="340" customFormat="1" ht="36" customHeight="1" spans="1:7">
      <c r="A1153" s="294">
        <f t="shared" si="36"/>
        <v>7</v>
      </c>
      <c r="B1153" s="305">
        <v>2200512</v>
      </c>
      <c r="C1153" s="432" t="s">
        <v>987</v>
      </c>
      <c r="D1153" s="320">
        <f>VLOOKUP(B1153,'[114]21'!$A$4:$C$1292,3,FALSE)</f>
        <v>0</v>
      </c>
      <c r="E1153" s="320">
        <f>IFERROR(VLOOKUP(B1153,'[119]02'!$B:$F,5,FALSE),0)</f>
        <v>0</v>
      </c>
      <c r="F1153" s="320">
        <v>0</v>
      </c>
      <c r="G1153" s="123" t="str">
        <f t="shared" si="37"/>
        <v/>
      </c>
    </row>
    <row r="1154" s="340" customFormat="1" ht="36" customHeight="1" spans="1:7">
      <c r="A1154" s="294">
        <f t="shared" si="36"/>
        <v>7</v>
      </c>
      <c r="B1154" s="305">
        <v>2200513</v>
      </c>
      <c r="C1154" s="432" t="s">
        <v>988</v>
      </c>
      <c r="D1154" s="320">
        <f>VLOOKUP(B1154,'[114]21'!$A$4:$C$1292,3,FALSE)</f>
        <v>0</v>
      </c>
      <c r="E1154" s="320">
        <f>IFERROR(VLOOKUP(B1154,'[119]02'!$B:$F,5,FALSE),0)</f>
        <v>0</v>
      </c>
      <c r="F1154" s="320">
        <v>0</v>
      </c>
      <c r="G1154" s="123" t="str">
        <f t="shared" si="37"/>
        <v/>
      </c>
    </row>
    <row r="1155" s="340" customFormat="1" ht="36" customHeight="1" spans="1:7">
      <c r="A1155" s="294">
        <f t="shared" si="36"/>
        <v>7</v>
      </c>
      <c r="B1155" s="305">
        <v>2200514</v>
      </c>
      <c r="C1155" s="432" t="s">
        <v>989</v>
      </c>
      <c r="D1155" s="320">
        <f>VLOOKUP(B1155,'[114]21'!$A$4:$C$1292,3,FALSE)</f>
        <v>0</v>
      </c>
      <c r="E1155" s="320">
        <f>IFERROR(VLOOKUP(B1155,'[119]02'!$B:$F,5,FALSE),0)</f>
        <v>0</v>
      </c>
      <c r="F1155" s="320">
        <v>0</v>
      </c>
      <c r="G1155" s="123" t="str">
        <f t="shared" si="37"/>
        <v/>
      </c>
    </row>
    <row r="1156" s="340" customFormat="1" ht="36" customHeight="1" spans="1:7">
      <c r="A1156" s="294">
        <f t="shared" si="36"/>
        <v>7</v>
      </c>
      <c r="B1156" s="305">
        <v>2200599</v>
      </c>
      <c r="C1156" s="432" t="s">
        <v>990</v>
      </c>
      <c r="D1156" s="320">
        <f>VLOOKUP(B1156,'[114]21'!$A$4:$C$1292,3,FALSE)</f>
        <v>1</v>
      </c>
      <c r="E1156" s="320">
        <f>IFERROR(VLOOKUP(B1156,'[119]02'!$B:$F,5,FALSE),0)</f>
        <v>1</v>
      </c>
      <c r="F1156" s="320">
        <v>0</v>
      </c>
      <c r="G1156" s="123">
        <f t="shared" si="37"/>
        <v>-1</v>
      </c>
    </row>
    <row r="1157" ht="36" customHeight="1" spans="1:7">
      <c r="A1157" s="294">
        <f t="shared" ref="A1157:A1220" si="38">LEN(B1157)</f>
        <v>5</v>
      </c>
      <c r="B1157" s="305">
        <v>22099</v>
      </c>
      <c r="C1157" s="348" t="s">
        <v>991</v>
      </c>
      <c r="D1157" s="320">
        <f>D1158</f>
        <v>0</v>
      </c>
      <c r="E1157" s="320">
        <f>E1158</f>
        <v>0</v>
      </c>
      <c r="F1157" s="320">
        <v>0</v>
      </c>
      <c r="G1157" s="123" t="str">
        <f t="shared" ref="G1157:G1220" si="39">IF(E1157&gt;0,(F1157-E1157)/E1157,"")</f>
        <v/>
      </c>
    </row>
    <row r="1158" s="340" customFormat="1" ht="36" customHeight="1" spans="1:7">
      <c r="A1158" s="294">
        <f t="shared" si="38"/>
        <v>7</v>
      </c>
      <c r="B1158" s="318">
        <v>2209999</v>
      </c>
      <c r="C1158" s="432" t="s">
        <v>991</v>
      </c>
      <c r="D1158" s="320">
        <f>VLOOKUP(B1158,'[114]21'!$A$4:$C$1292,3,FALSE)</f>
        <v>0</v>
      </c>
      <c r="E1158" s="320">
        <f>IFERROR(VLOOKUP(B1158,'[119]02'!$B:$F,5,FALSE),0)</f>
        <v>0</v>
      </c>
      <c r="F1158" s="320">
        <v>0</v>
      </c>
      <c r="G1158" s="123" t="str">
        <f t="shared" si="39"/>
        <v/>
      </c>
    </row>
    <row r="1159" ht="36" customHeight="1" spans="1:7">
      <c r="A1159" s="294">
        <f t="shared" si="38"/>
        <v>3</v>
      </c>
      <c r="B1159" s="308">
        <v>221</v>
      </c>
      <c r="C1159" s="302" t="s">
        <v>125</v>
      </c>
      <c r="D1159" s="303">
        <f>SUM(D1160,D1172,D1176)</f>
        <v>8436</v>
      </c>
      <c r="E1159" s="303">
        <f>SUM(E1160,E1172,E1176)</f>
        <v>8962</v>
      </c>
      <c r="F1159" s="303">
        <v>8320</v>
      </c>
      <c r="G1159" s="119">
        <f t="shared" si="39"/>
        <v>-0.072</v>
      </c>
    </row>
    <row r="1160" ht="36" customHeight="1" spans="1:7">
      <c r="A1160" s="294">
        <f t="shared" si="38"/>
        <v>5</v>
      </c>
      <c r="B1160" s="305">
        <v>22101</v>
      </c>
      <c r="C1160" s="348" t="s">
        <v>992</v>
      </c>
      <c r="D1160" s="320">
        <f>SUM(D1161:D1171)</f>
        <v>57</v>
      </c>
      <c r="E1160" s="320">
        <f>SUM(E1161:E1171)</f>
        <v>57</v>
      </c>
      <c r="F1160" s="320">
        <v>7</v>
      </c>
      <c r="G1160" s="123">
        <f t="shared" si="39"/>
        <v>-0.877</v>
      </c>
    </row>
    <row r="1161" s="340" customFormat="1" ht="36" customHeight="1" spans="1:7">
      <c r="A1161" s="294">
        <f t="shared" si="38"/>
        <v>7</v>
      </c>
      <c r="B1161" s="305">
        <v>2210101</v>
      </c>
      <c r="C1161" s="432" t="s">
        <v>993</v>
      </c>
      <c r="D1161" s="320">
        <f>VLOOKUP(B1161,'[114]21'!$A$4:$C$1292,3,FALSE)</f>
        <v>0</v>
      </c>
      <c r="E1161" s="320">
        <f>IFERROR(VLOOKUP(B1161,'[119]02'!$B:$F,5,FALSE),0)</f>
        <v>0</v>
      </c>
      <c r="F1161" s="320">
        <v>0</v>
      </c>
      <c r="G1161" s="123" t="str">
        <f t="shared" si="39"/>
        <v/>
      </c>
    </row>
    <row r="1162" s="340" customFormat="1" ht="36" customHeight="1" spans="1:7">
      <c r="A1162" s="294">
        <f t="shared" si="38"/>
        <v>7</v>
      </c>
      <c r="B1162" s="305">
        <v>2210102</v>
      </c>
      <c r="C1162" s="432" t="s">
        <v>994</v>
      </c>
      <c r="D1162" s="320">
        <f>VLOOKUP(B1162,'[114]21'!$A$4:$C$1292,3,FALSE)</f>
        <v>0</v>
      </c>
      <c r="E1162" s="320">
        <f>IFERROR(VLOOKUP(B1162,'[119]02'!$B:$F,5,FALSE),0)</f>
        <v>0</v>
      </c>
      <c r="F1162" s="320">
        <v>0</v>
      </c>
      <c r="G1162" s="123" t="str">
        <f t="shared" si="39"/>
        <v/>
      </c>
    </row>
    <row r="1163" s="340" customFormat="1" ht="36" customHeight="1" spans="1:7">
      <c r="A1163" s="294">
        <f t="shared" si="38"/>
        <v>7</v>
      </c>
      <c r="B1163" s="305">
        <v>2210103</v>
      </c>
      <c r="C1163" s="432" t="s">
        <v>995</v>
      </c>
      <c r="D1163" s="320">
        <f>VLOOKUP(B1163,'[114]21'!$A$4:$C$1292,3,FALSE)</f>
        <v>0</v>
      </c>
      <c r="E1163" s="320">
        <f>IFERROR(VLOOKUP(B1163,'[119]02'!$B:$F,5,FALSE),0)</f>
        <v>0</v>
      </c>
      <c r="F1163" s="320">
        <v>0</v>
      </c>
      <c r="G1163" s="123" t="str">
        <f t="shared" si="39"/>
        <v/>
      </c>
    </row>
    <row r="1164" s="340" customFormat="1" ht="36" customHeight="1" spans="1:7">
      <c r="A1164" s="294">
        <f t="shared" si="38"/>
        <v>7</v>
      </c>
      <c r="B1164" s="305">
        <v>2210104</v>
      </c>
      <c r="C1164" s="432" t="s">
        <v>996</v>
      </c>
      <c r="D1164" s="320">
        <f>VLOOKUP(B1164,'[114]21'!$A$4:$C$1292,3,FALSE)</f>
        <v>0</v>
      </c>
      <c r="E1164" s="320">
        <f>IFERROR(VLOOKUP(B1164,'[119]02'!$B:$F,5,FALSE),0)</f>
        <v>0</v>
      </c>
      <c r="F1164" s="320">
        <v>0</v>
      </c>
      <c r="G1164" s="123" t="str">
        <f t="shared" si="39"/>
        <v/>
      </c>
    </row>
    <row r="1165" s="340" customFormat="1" ht="36" customHeight="1" spans="1:7">
      <c r="A1165" s="294">
        <f t="shared" si="38"/>
        <v>7</v>
      </c>
      <c r="B1165" s="305">
        <v>2210105</v>
      </c>
      <c r="C1165" s="432" t="s">
        <v>997</v>
      </c>
      <c r="D1165" s="320">
        <f>VLOOKUP(B1165,'[114]21'!$A$4:$C$1292,3,FALSE)</f>
        <v>7</v>
      </c>
      <c r="E1165" s="320">
        <f>IFERROR(VLOOKUP(B1165,'[119]02'!$B:$F,5,FALSE),0)</f>
        <v>7</v>
      </c>
      <c r="F1165" s="320">
        <v>7</v>
      </c>
      <c r="G1165" s="123">
        <f t="shared" si="39"/>
        <v>0</v>
      </c>
    </row>
    <row r="1166" s="340" customFormat="1" ht="36" customHeight="1" spans="1:7">
      <c r="A1166" s="294">
        <f t="shared" si="38"/>
        <v>7</v>
      </c>
      <c r="B1166" s="305">
        <v>2210106</v>
      </c>
      <c r="C1166" s="432" t="s">
        <v>998</v>
      </c>
      <c r="D1166" s="320">
        <f>VLOOKUP(B1166,'[114]21'!$A$4:$C$1292,3,FALSE)</f>
        <v>0</v>
      </c>
      <c r="E1166" s="320">
        <f>IFERROR(VLOOKUP(B1166,'[119]02'!$B:$F,5,FALSE),0)</f>
        <v>0</v>
      </c>
      <c r="F1166" s="320">
        <v>0</v>
      </c>
      <c r="G1166" s="123" t="str">
        <f t="shared" si="39"/>
        <v/>
      </c>
    </row>
    <row r="1167" s="340" customFormat="1" ht="36" customHeight="1" spans="1:7">
      <c r="A1167" s="294">
        <f t="shared" si="38"/>
        <v>7</v>
      </c>
      <c r="B1167" s="305">
        <v>2210107</v>
      </c>
      <c r="C1167" s="432" t="s">
        <v>999</v>
      </c>
      <c r="D1167" s="320">
        <f>VLOOKUP(B1167,'[114]21'!$A$4:$C$1292,3,FALSE)</f>
        <v>50</v>
      </c>
      <c r="E1167" s="320">
        <f>IFERROR(VLOOKUP(B1167,'[119]02'!$B:$F,5,FALSE),0)</f>
        <v>50</v>
      </c>
      <c r="F1167" s="320">
        <v>0</v>
      </c>
      <c r="G1167" s="123">
        <f t="shared" si="39"/>
        <v>-1</v>
      </c>
    </row>
    <row r="1168" s="340" customFormat="1" ht="36" customHeight="1" spans="1:7">
      <c r="A1168" s="294">
        <f t="shared" si="38"/>
        <v>7</v>
      </c>
      <c r="B1168" s="305">
        <v>2210108</v>
      </c>
      <c r="C1168" s="432" t="s">
        <v>1000</v>
      </c>
      <c r="D1168" s="320">
        <f>VLOOKUP(B1168,'[114]21'!$A$4:$C$1292,3,FALSE)</f>
        <v>0</v>
      </c>
      <c r="E1168" s="320">
        <f>IFERROR(VLOOKUP(B1168,'[119]02'!$B:$F,5,FALSE),0)</f>
        <v>0</v>
      </c>
      <c r="F1168" s="320">
        <v>0</v>
      </c>
      <c r="G1168" s="123" t="str">
        <f t="shared" si="39"/>
        <v/>
      </c>
    </row>
    <row r="1169" s="340" customFormat="1" ht="36" customHeight="1" spans="1:7">
      <c r="A1169" s="294">
        <f t="shared" si="38"/>
        <v>7</v>
      </c>
      <c r="B1169" s="305">
        <v>2210109</v>
      </c>
      <c r="C1169" s="432" t="s">
        <v>1001</v>
      </c>
      <c r="D1169" s="320">
        <f>VLOOKUP(B1169,'[114]21'!$A$4:$C$1292,3,FALSE)</f>
        <v>0</v>
      </c>
      <c r="E1169" s="320">
        <f>IFERROR(VLOOKUP(B1169,'[119]02'!$B:$F,5,FALSE),0)</f>
        <v>0</v>
      </c>
      <c r="F1169" s="320">
        <v>0</v>
      </c>
      <c r="G1169" s="123" t="str">
        <f t="shared" si="39"/>
        <v/>
      </c>
    </row>
    <row r="1170" s="340" customFormat="1" ht="36" customHeight="1" spans="1:7">
      <c r="A1170" s="294">
        <f t="shared" si="38"/>
        <v>7</v>
      </c>
      <c r="B1170" s="305">
        <v>2210110</v>
      </c>
      <c r="C1170" s="432" t="s">
        <v>1729</v>
      </c>
      <c r="D1170" s="320">
        <f>VLOOKUP(B1170,'[114]21'!$A$4:$C$1292,3,FALSE)</f>
        <v>0</v>
      </c>
      <c r="E1170" s="320">
        <f>IFERROR(VLOOKUP(B1170,'[119]02'!$B:$F,5,FALSE),0)</f>
        <v>0</v>
      </c>
      <c r="F1170" s="320">
        <v>0</v>
      </c>
      <c r="G1170" s="123" t="str">
        <f t="shared" si="39"/>
        <v/>
      </c>
    </row>
    <row r="1171" s="340" customFormat="1" ht="36" customHeight="1" spans="1:7">
      <c r="A1171" s="294">
        <f t="shared" si="38"/>
        <v>7</v>
      </c>
      <c r="B1171" s="305">
        <v>2210199</v>
      </c>
      <c r="C1171" s="432" t="s">
        <v>1002</v>
      </c>
      <c r="D1171" s="320">
        <f>VLOOKUP(B1171,'[114]21'!$A$4:$C$1292,3,FALSE)</f>
        <v>0</v>
      </c>
      <c r="E1171" s="320">
        <f>IFERROR(VLOOKUP(B1171,'[119]02'!$B:$F,5,FALSE),0)</f>
        <v>0</v>
      </c>
      <c r="F1171" s="320">
        <v>0</v>
      </c>
      <c r="G1171" s="123" t="str">
        <f t="shared" si="39"/>
        <v/>
      </c>
    </row>
    <row r="1172" ht="36" customHeight="1" spans="1:7">
      <c r="A1172" s="294">
        <f t="shared" si="38"/>
        <v>5</v>
      </c>
      <c r="B1172" s="305">
        <v>22102</v>
      </c>
      <c r="C1172" s="348" t="s">
        <v>1003</v>
      </c>
      <c r="D1172" s="320">
        <f>SUM(D1173:D1175)</f>
        <v>8379</v>
      </c>
      <c r="E1172" s="320">
        <f>SUM(E1173:E1175)</f>
        <v>8905</v>
      </c>
      <c r="F1172" s="320">
        <v>8313</v>
      </c>
      <c r="G1172" s="123">
        <f t="shared" si="39"/>
        <v>-0.066</v>
      </c>
    </row>
    <row r="1173" s="340" customFormat="1" ht="36" customHeight="1" spans="1:7">
      <c r="A1173" s="294">
        <f t="shared" si="38"/>
        <v>7</v>
      </c>
      <c r="B1173" s="305">
        <v>2210201</v>
      </c>
      <c r="C1173" s="432" t="s">
        <v>1004</v>
      </c>
      <c r="D1173" s="320">
        <f>VLOOKUP(B1173,'[114]21'!$A$4:$C$1292,3,FALSE)</f>
        <v>7801</v>
      </c>
      <c r="E1173" s="320">
        <f>IFERROR(VLOOKUP(B1173,'[119]02'!$B:$F,5,FALSE),0)</f>
        <v>8197</v>
      </c>
      <c r="F1173" s="320">
        <v>7693</v>
      </c>
      <c r="G1173" s="123">
        <f t="shared" si="39"/>
        <v>-0.061</v>
      </c>
    </row>
    <row r="1174" s="340" customFormat="1" ht="36" customHeight="1" spans="1:7">
      <c r="A1174" s="294">
        <f t="shared" si="38"/>
        <v>7</v>
      </c>
      <c r="B1174" s="305">
        <v>2210202</v>
      </c>
      <c r="C1174" s="432" t="s">
        <v>1005</v>
      </c>
      <c r="D1174" s="320">
        <f>VLOOKUP(B1174,'[114]21'!$A$4:$C$1292,3,FALSE)</f>
        <v>0</v>
      </c>
      <c r="E1174" s="320">
        <f>IFERROR(VLOOKUP(B1174,'[119]02'!$B:$F,5,FALSE),0)</f>
        <v>0</v>
      </c>
      <c r="F1174" s="320">
        <v>0</v>
      </c>
      <c r="G1174" s="123" t="str">
        <f t="shared" si="39"/>
        <v/>
      </c>
    </row>
    <row r="1175" s="340" customFormat="1" ht="36" customHeight="1" spans="1:7">
      <c r="A1175" s="294">
        <f t="shared" si="38"/>
        <v>7</v>
      </c>
      <c r="B1175" s="305">
        <v>2210203</v>
      </c>
      <c r="C1175" s="432" t="s">
        <v>1006</v>
      </c>
      <c r="D1175" s="320">
        <f>VLOOKUP(B1175,'[114]21'!$A$4:$C$1292,3,FALSE)</f>
        <v>578</v>
      </c>
      <c r="E1175" s="320">
        <f>IFERROR(VLOOKUP(B1175,'[119]02'!$B:$F,5,FALSE),0)</f>
        <v>708</v>
      </c>
      <c r="F1175" s="320">
        <v>620</v>
      </c>
      <c r="G1175" s="123">
        <f t="shared" si="39"/>
        <v>-0.124</v>
      </c>
    </row>
    <row r="1176" ht="36" customHeight="1" spans="1:7">
      <c r="A1176" s="294">
        <f t="shared" si="38"/>
        <v>5</v>
      </c>
      <c r="B1176" s="305">
        <v>22103</v>
      </c>
      <c r="C1176" s="348" t="s">
        <v>1007</v>
      </c>
      <c r="D1176" s="320">
        <f>SUM(D1177:D1179)</f>
        <v>0</v>
      </c>
      <c r="E1176" s="320">
        <f>SUM(E1177:E1179)</f>
        <v>0</v>
      </c>
      <c r="F1176" s="320">
        <v>0</v>
      </c>
      <c r="G1176" s="123" t="str">
        <f t="shared" si="39"/>
        <v/>
      </c>
    </row>
    <row r="1177" s="340" customFormat="1" ht="36" customHeight="1" spans="1:7">
      <c r="A1177" s="294">
        <f t="shared" si="38"/>
        <v>7</v>
      </c>
      <c r="B1177" s="305">
        <v>2210301</v>
      </c>
      <c r="C1177" s="432" t="s">
        <v>1008</v>
      </c>
      <c r="D1177" s="320">
        <f>VLOOKUP(B1177,'[114]21'!$A$4:$C$1292,3,FALSE)</f>
        <v>0</v>
      </c>
      <c r="E1177" s="320">
        <f>IFERROR(VLOOKUP(B1177,'[119]02'!$B:$F,5,FALSE),0)</f>
        <v>0</v>
      </c>
      <c r="F1177" s="320">
        <v>0</v>
      </c>
      <c r="G1177" s="123" t="str">
        <f t="shared" si="39"/>
        <v/>
      </c>
    </row>
    <row r="1178" s="340" customFormat="1" ht="36" customHeight="1" spans="1:7">
      <c r="A1178" s="294">
        <f t="shared" si="38"/>
        <v>7</v>
      </c>
      <c r="B1178" s="305">
        <v>2210302</v>
      </c>
      <c r="C1178" s="432" t="s">
        <v>1009</v>
      </c>
      <c r="D1178" s="320">
        <f>VLOOKUP(B1178,'[114]21'!$A$4:$C$1292,3,FALSE)</f>
        <v>0</v>
      </c>
      <c r="E1178" s="320">
        <f>IFERROR(VLOOKUP(B1178,'[119]02'!$B:$F,5,FALSE),0)</f>
        <v>0</v>
      </c>
      <c r="F1178" s="320">
        <v>0</v>
      </c>
      <c r="G1178" s="123" t="str">
        <f t="shared" si="39"/>
        <v/>
      </c>
    </row>
    <row r="1179" s="340" customFormat="1" ht="36" customHeight="1" spans="1:7">
      <c r="A1179" s="294">
        <f t="shared" si="38"/>
        <v>7</v>
      </c>
      <c r="B1179" s="305">
        <v>2210399</v>
      </c>
      <c r="C1179" s="432" t="s">
        <v>1010</v>
      </c>
      <c r="D1179" s="320">
        <f>VLOOKUP(B1179,'[114]21'!$A$4:$C$1292,3,FALSE)</f>
        <v>0</v>
      </c>
      <c r="E1179" s="320">
        <f>IFERROR(VLOOKUP(B1179,'[119]02'!$B:$F,5,FALSE),0)</f>
        <v>0</v>
      </c>
      <c r="F1179" s="320">
        <v>0</v>
      </c>
      <c r="G1179" s="123" t="str">
        <f t="shared" si="39"/>
        <v/>
      </c>
    </row>
    <row r="1180" ht="36" customHeight="1" spans="1:7">
      <c r="A1180" s="294">
        <f t="shared" si="38"/>
        <v>3</v>
      </c>
      <c r="B1180" s="308">
        <v>222</v>
      </c>
      <c r="C1180" s="302" t="s">
        <v>126</v>
      </c>
      <c r="D1180" s="303">
        <f>SUM(D1181,D1199,D1205,D1211)</f>
        <v>65</v>
      </c>
      <c r="E1180" s="303">
        <f>SUM(E1181,E1199,E1205,E1211)</f>
        <v>663</v>
      </c>
      <c r="F1180" s="303">
        <v>395</v>
      </c>
      <c r="G1180" s="119">
        <f t="shared" si="39"/>
        <v>-0.404</v>
      </c>
    </row>
    <row r="1181" ht="36" customHeight="1" spans="1:7">
      <c r="A1181" s="294">
        <f t="shared" si="38"/>
        <v>5</v>
      </c>
      <c r="B1181" s="305">
        <v>22201</v>
      </c>
      <c r="C1181" s="348" t="s">
        <v>1011</v>
      </c>
      <c r="D1181" s="320">
        <f>SUM(D1182:D1198)</f>
        <v>65</v>
      </c>
      <c r="E1181" s="320">
        <f>SUM(E1182:E1198)</f>
        <v>515</v>
      </c>
      <c r="F1181" s="320">
        <v>345</v>
      </c>
      <c r="G1181" s="123">
        <f t="shared" si="39"/>
        <v>-0.33</v>
      </c>
    </row>
    <row r="1182" s="340" customFormat="1" ht="36" customHeight="1" spans="1:7">
      <c r="A1182" s="294">
        <f t="shared" si="38"/>
        <v>7</v>
      </c>
      <c r="B1182" s="305">
        <v>2220101</v>
      </c>
      <c r="C1182" s="432" t="s">
        <v>152</v>
      </c>
      <c r="D1182" s="320">
        <f>VLOOKUP(B1182,'[114]21'!$A$4:$C$1292,3,FALSE)</f>
        <v>0</v>
      </c>
      <c r="E1182" s="320">
        <f>IFERROR(VLOOKUP(B1182,'[119]02'!$B:$F,5,FALSE),0)</f>
        <v>0</v>
      </c>
      <c r="F1182" s="320">
        <v>0</v>
      </c>
      <c r="G1182" s="123" t="str">
        <f t="shared" si="39"/>
        <v/>
      </c>
    </row>
    <row r="1183" s="340" customFormat="1" ht="36" customHeight="1" spans="1:7">
      <c r="A1183" s="294">
        <f t="shared" si="38"/>
        <v>7</v>
      </c>
      <c r="B1183" s="305">
        <v>2220102</v>
      </c>
      <c r="C1183" s="432" t="s">
        <v>153</v>
      </c>
      <c r="D1183" s="320">
        <f>VLOOKUP(B1183,'[114]21'!$A$4:$C$1292,3,FALSE)</f>
        <v>0</v>
      </c>
      <c r="E1183" s="320">
        <f>IFERROR(VLOOKUP(B1183,'[119]02'!$B:$F,5,FALSE),0)</f>
        <v>0</v>
      </c>
      <c r="F1183" s="320">
        <v>0</v>
      </c>
      <c r="G1183" s="123" t="str">
        <f t="shared" si="39"/>
        <v/>
      </c>
    </row>
    <row r="1184" s="340" customFormat="1" ht="36" customHeight="1" spans="1:7">
      <c r="A1184" s="294">
        <f t="shared" si="38"/>
        <v>7</v>
      </c>
      <c r="B1184" s="305">
        <v>2220103</v>
      </c>
      <c r="C1184" s="432" t="s">
        <v>154</v>
      </c>
      <c r="D1184" s="320">
        <f>VLOOKUP(B1184,'[114]21'!$A$4:$C$1292,3,FALSE)</f>
        <v>0</v>
      </c>
      <c r="E1184" s="320">
        <f>IFERROR(VLOOKUP(B1184,'[119]02'!$B:$F,5,FALSE),0)</f>
        <v>0</v>
      </c>
      <c r="F1184" s="320">
        <v>0</v>
      </c>
      <c r="G1184" s="123" t="str">
        <f t="shared" si="39"/>
        <v/>
      </c>
    </row>
    <row r="1185" s="340" customFormat="1" ht="36" customHeight="1" spans="1:7">
      <c r="A1185" s="294">
        <f t="shared" si="38"/>
        <v>7</v>
      </c>
      <c r="B1185" s="305">
        <v>2220104</v>
      </c>
      <c r="C1185" s="432" t="s">
        <v>1012</v>
      </c>
      <c r="D1185" s="320">
        <f>VLOOKUP(B1185,'[114]21'!$A$4:$C$1292,3,FALSE)</f>
        <v>0</v>
      </c>
      <c r="E1185" s="320">
        <f>IFERROR(VLOOKUP(B1185,'[119]02'!$B:$F,5,FALSE),0)</f>
        <v>0</v>
      </c>
      <c r="F1185" s="320">
        <v>0</v>
      </c>
      <c r="G1185" s="123" t="str">
        <f t="shared" si="39"/>
        <v/>
      </c>
    </row>
    <row r="1186" s="340" customFormat="1" ht="36" customHeight="1" spans="1:7">
      <c r="A1186" s="294">
        <f t="shared" si="38"/>
        <v>7</v>
      </c>
      <c r="B1186" s="305">
        <v>2220105</v>
      </c>
      <c r="C1186" s="432" t="s">
        <v>1013</v>
      </c>
      <c r="D1186" s="320">
        <f>VLOOKUP(B1186,'[114]21'!$A$4:$C$1292,3,FALSE)</f>
        <v>2</v>
      </c>
      <c r="E1186" s="320">
        <f>IFERROR(VLOOKUP(B1186,'[119]02'!$B:$F,5,FALSE),0)</f>
        <v>2</v>
      </c>
      <c r="F1186" s="320">
        <v>1</v>
      </c>
      <c r="G1186" s="123">
        <f t="shared" si="39"/>
        <v>-0.5</v>
      </c>
    </row>
    <row r="1187" s="340" customFormat="1" ht="36" customHeight="1" spans="1:7">
      <c r="A1187" s="294">
        <f t="shared" si="38"/>
        <v>7</v>
      </c>
      <c r="B1187" s="305">
        <v>2220106</v>
      </c>
      <c r="C1187" s="432" t="s">
        <v>1014</v>
      </c>
      <c r="D1187" s="320">
        <f>VLOOKUP(B1187,'[114]21'!$A$4:$C$1292,3,FALSE)</f>
        <v>22</v>
      </c>
      <c r="E1187" s="320">
        <f>IFERROR(VLOOKUP(B1187,'[119]02'!$B:$F,5,FALSE),0)</f>
        <v>22</v>
      </c>
      <c r="F1187" s="320">
        <v>17</v>
      </c>
      <c r="G1187" s="123">
        <f t="shared" si="39"/>
        <v>-0.227</v>
      </c>
    </row>
    <row r="1188" s="340" customFormat="1" ht="36" customHeight="1" spans="1:7">
      <c r="A1188" s="294">
        <f t="shared" si="38"/>
        <v>7</v>
      </c>
      <c r="B1188" s="305">
        <v>2220107</v>
      </c>
      <c r="C1188" s="432" t="s">
        <v>1015</v>
      </c>
      <c r="D1188" s="320">
        <f>VLOOKUP(B1188,'[114]21'!$A$4:$C$1292,3,FALSE)</f>
        <v>0</v>
      </c>
      <c r="E1188" s="320">
        <f>IFERROR(VLOOKUP(B1188,'[119]02'!$B:$F,5,FALSE),0)</f>
        <v>0</v>
      </c>
      <c r="F1188" s="320">
        <v>0</v>
      </c>
      <c r="G1188" s="123" t="str">
        <f t="shared" si="39"/>
        <v/>
      </c>
    </row>
    <row r="1189" s="340" customFormat="1" ht="36" customHeight="1" spans="1:7">
      <c r="A1189" s="294">
        <f t="shared" si="38"/>
        <v>7</v>
      </c>
      <c r="B1189" s="305">
        <v>2220112</v>
      </c>
      <c r="C1189" s="432" t="s">
        <v>1016</v>
      </c>
      <c r="D1189" s="320">
        <f>VLOOKUP(B1189,'[114]21'!$A$4:$C$1292,3,FALSE)</f>
        <v>0</v>
      </c>
      <c r="E1189" s="320">
        <f>IFERROR(VLOOKUP(B1189,'[119]02'!$B:$F,5,FALSE),0)</f>
        <v>0</v>
      </c>
      <c r="F1189" s="320">
        <v>10</v>
      </c>
      <c r="G1189" s="123" t="str">
        <f t="shared" si="39"/>
        <v/>
      </c>
    </row>
    <row r="1190" s="340" customFormat="1" ht="36" customHeight="1" spans="1:7">
      <c r="A1190" s="294">
        <f t="shared" si="38"/>
        <v>7</v>
      </c>
      <c r="B1190" s="305">
        <v>2220113</v>
      </c>
      <c r="C1190" s="432" t="s">
        <v>1017</v>
      </c>
      <c r="D1190" s="320">
        <f>VLOOKUP(B1190,'[114]21'!$A$4:$C$1292,3,FALSE)</f>
        <v>0</v>
      </c>
      <c r="E1190" s="320">
        <f>IFERROR(VLOOKUP(B1190,'[119]02'!$B:$F,5,FALSE),0)</f>
        <v>61</v>
      </c>
      <c r="F1190" s="320">
        <v>90</v>
      </c>
      <c r="G1190" s="123">
        <f t="shared" si="39"/>
        <v>0.475</v>
      </c>
    </row>
    <row r="1191" s="340" customFormat="1" ht="36" customHeight="1" spans="1:7">
      <c r="A1191" s="294">
        <f t="shared" si="38"/>
        <v>7</v>
      </c>
      <c r="B1191" s="305">
        <v>2220114</v>
      </c>
      <c r="C1191" s="432" t="s">
        <v>1018</v>
      </c>
      <c r="D1191" s="320">
        <f>VLOOKUP(B1191,'[114]21'!$A$4:$C$1292,3,FALSE)</f>
        <v>0</v>
      </c>
      <c r="E1191" s="320">
        <f>IFERROR(VLOOKUP(B1191,'[119]02'!$B:$F,5,FALSE),0)</f>
        <v>0</v>
      </c>
      <c r="F1191" s="320">
        <v>0</v>
      </c>
      <c r="G1191" s="123" t="str">
        <f t="shared" si="39"/>
        <v/>
      </c>
    </row>
    <row r="1192" s="340" customFormat="1" ht="36" customHeight="1" spans="1:7">
      <c r="A1192" s="294">
        <f t="shared" si="38"/>
        <v>7</v>
      </c>
      <c r="B1192" s="305">
        <v>2220115</v>
      </c>
      <c r="C1192" s="432" t="s">
        <v>1019</v>
      </c>
      <c r="D1192" s="320">
        <f>VLOOKUP(B1192,'[114]21'!$A$4:$C$1292,3,FALSE)</f>
        <v>0</v>
      </c>
      <c r="E1192" s="320">
        <f>IFERROR(VLOOKUP(B1192,'[119]02'!$B:$F,5,FALSE),0)</f>
        <v>389</v>
      </c>
      <c r="F1192" s="320">
        <v>218</v>
      </c>
      <c r="G1192" s="123">
        <f t="shared" si="39"/>
        <v>-0.44</v>
      </c>
    </row>
    <row r="1193" s="340" customFormat="1" ht="36" customHeight="1" spans="1:7">
      <c r="A1193" s="294">
        <f t="shared" si="38"/>
        <v>7</v>
      </c>
      <c r="B1193" s="305">
        <v>2220118</v>
      </c>
      <c r="C1193" s="432" t="s">
        <v>1020</v>
      </c>
      <c r="D1193" s="320">
        <f>VLOOKUP(B1193,'[114]21'!$A$4:$C$1292,3,FALSE)</f>
        <v>0</v>
      </c>
      <c r="E1193" s="320">
        <f>IFERROR(VLOOKUP(B1193,'[119]02'!$B:$F,5,FALSE),0)</f>
        <v>0</v>
      </c>
      <c r="F1193" s="320">
        <v>0</v>
      </c>
      <c r="G1193" s="123" t="str">
        <f t="shared" si="39"/>
        <v/>
      </c>
    </row>
    <row r="1194" s="340" customFormat="1" ht="36" customHeight="1" spans="1:7">
      <c r="A1194" s="294">
        <f t="shared" si="38"/>
        <v>7</v>
      </c>
      <c r="B1194" s="501">
        <v>2220119</v>
      </c>
      <c r="C1194" s="445" t="s">
        <v>1021</v>
      </c>
      <c r="D1194" s="320">
        <f>VLOOKUP(B1194,'[114]21'!$A$4:$C$1292,3,FALSE)</f>
        <v>0</v>
      </c>
      <c r="E1194" s="320">
        <f>IFERROR(VLOOKUP(B1194,'[119]02'!$B:$F,5,FALSE),0)</f>
        <v>0</v>
      </c>
      <c r="F1194" s="320">
        <v>0</v>
      </c>
      <c r="G1194" s="123" t="str">
        <f t="shared" si="39"/>
        <v/>
      </c>
    </row>
    <row r="1195" s="340" customFormat="1" ht="36" customHeight="1" spans="1:7">
      <c r="A1195" s="294">
        <f t="shared" si="38"/>
        <v>7</v>
      </c>
      <c r="B1195" s="501">
        <v>2220120</v>
      </c>
      <c r="C1195" s="445" t="s">
        <v>1022</v>
      </c>
      <c r="D1195" s="320">
        <f>VLOOKUP(B1195,'[114]21'!$A$4:$C$1292,3,FALSE)</f>
        <v>0</v>
      </c>
      <c r="E1195" s="320">
        <f>IFERROR(VLOOKUP(B1195,'[119]02'!$B:$F,5,FALSE),0)</f>
        <v>0</v>
      </c>
      <c r="F1195" s="320">
        <v>0</v>
      </c>
      <c r="G1195" s="123" t="str">
        <f t="shared" si="39"/>
        <v/>
      </c>
    </row>
    <row r="1196" s="340" customFormat="1" ht="36" customHeight="1" spans="1:7">
      <c r="A1196" s="294">
        <f t="shared" si="38"/>
        <v>7</v>
      </c>
      <c r="B1196" s="501">
        <v>2220121</v>
      </c>
      <c r="C1196" s="445" t="s">
        <v>1023</v>
      </c>
      <c r="D1196" s="320">
        <f>VLOOKUP(B1196,'[114]21'!$A$4:$C$1292,3,FALSE)</f>
        <v>0</v>
      </c>
      <c r="E1196" s="320">
        <f>IFERROR(VLOOKUP(B1196,'[119]02'!$B:$F,5,FALSE),0)</f>
        <v>0</v>
      </c>
      <c r="F1196" s="320">
        <v>0</v>
      </c>
      <c r="G1196" s="123" t="str">
        <f t="shared" si="39"/>
        <v/>
      </c>
    </row>
    <row r="1197" s="340" customFormat="1" ht="36" customHeight="1" spans="1:7">
      <c r="A1197" s="294">
        <f t="shared" si="38"/>
        <v>7</v>
      </c>
      <c r="B1197" s="305">
        <v>2220150</v>
      </c>
      <c r="C1197" s="432" t="s">
        <v>161</v>
      </c>
      <c r="D1197" s="320">
        <f>VLOOKUP(B1197,'[114]21'!$A$4:$C$1292,3,FALSE)</f>
        <v>0</v>
      </c>
      <c r="E1197" s="320">
        <f>IFERROR(VLOOKUP(B1197,'[119]02'!$B:$F,5,FALSE),0)</f>
        <v>0</v>
      </c>
      <c r="F1197" s="320">
        <v>0</v>
      </c>
      <c r="G1197" s="123" t="str">
        <f t="shared" si="39"/>
        <v/>
      </c>
    </row>
    <row r="1198" s="340" customFormat="1" ht="36" customHeight="1" spans="1:7">
      <c r="A1198" s="294">
        <f t="shared" si="38"/>
        <v>7</v>
      </c>
      <c r="B1198" s="305">
        <v>2220199</v>
      </c>
      <c r="C1198" s="432" t="s">
        <v>1024</v>
      </c>
      <c r="D1198" s="320">
        <f>VLOOKUP(B1198,'[114]21'!$A$4:$C$1292,3,FALSE)</f>
        <v>41</v>
      </c>
      <c r="E1198" s="320">
        <f>IFERROR(VLOOKUP(B1198,'[119]02'!$B:$F,5,FALSE),0)</f>
        <v>41</v>
      </c>
      <c r="F1198" s="320">
        <v>9</v>
      </c>
      <c r="G1198" s="123">
        <f t="shared" si="39"/>
        <v>-0.78</v>
      </c>
    </row>
    <row r="1199" ht="36" customHeight="1" spans="1:7">
      <c r="A1199" s="294">
        <f t="shared" si="38"/>
        <v>5</v>
      </c>
      <c r="B1199" s="305">
        <v>22203</v>
      </c>
      <c r="C1199" s="348" t="s">
        <v>1025</v>
      </c>
      <c r="D1199" s="303">
        <f>SUM(D1200:D1204)</f>
        <v>0</v>
      </c>
      <c r="E1199" s="303">
        <f>SUM(E1200:E1204)</f>
        <v>0</v>
      </c>
      <c r="F1199" s="303">
        <v>0</v>
      </c>
      <c r="G1199" s="123" t="str">
        <f t="shared" si="39"/>
        <v/>
      </c>
    </row>
    <row r="1200" s="340" customFormat="1" ht="36" customHeight="1" spans="1:7">
      <c r="A1200" s="294">
        <f t="shared" si="38"/>
        <v>7</v>
      </c>
      <c r="B1200" s="305">
        <v>2220301</v>
      </c>
      <c r="C1200" s="432" t="s">
        <v>1026</v>
      </c>
      <c r="D1200" s="320">
        <f>VLOOKUP(B1200,'[114]21'!$A$4:$C$1292,3,FALSE)</f>
        <v>0</v>
      </c>
      <c r="E1200" s="320">
        <f>IFERROR(VLOOKUP(B1200,'[119]02'!$B:$F,5,FALSE),0)</f>
        <v>0</v>
      </c>
      <c r="F1200" s="320">
        <v>0</v>
      </c>
      <c r="G1200" s="123" t="str">
        <f t="shared" si="39"/>
        <v/>
      </c>
    </row>
    <row r="1201" s="340" customFormat="1" ht="36" customHeight="1" spans="1:7">
      <c r="A1201" s="294">
        <f t="shared" si="38"/>
        <v>7</v>
      </c>
      <c r="B1201" s="305">
        <v>2220303</v>
      </c>
      <c r="C1201" s="432" t="s">
        <v>1730</v>
      </c>
      <c r="D1201" s="320">
        <f>VLOOKUP(B1201,'[114]21'!$A$4:$C$1292,3,FALSE)</f>
        <v>0</v>
      </c>
      <c r="E1201" s="320">
        <f>IFERROR(VLOOKUP(B1201,'[119]02'!$B:$F,5,FALSE),0)</f>
        <v>0</v>
      </c>
      <c r="F1201" s="320">
        <v>0</v>
      </c>
      <c r="G1201" s="123" t="str">
        <f t="shared" si="39"/>
        <v/>
      </c>
    </row>
    <row r="1202" s="340" customFormat="1" ht="36" customHeight="1" spans="1:7">
      <c r="A1202" s="294">
        <f t="shared" si="38"/>
        <v>7</v>
      </c>
      <c r="B1202" s="305">
        <v>2220304</v>
      </c>
      <c r="C1202" s="432" t="s">
        <v>1731</v>
      </c>
      <c r="D1202" s="320">
        <f>VLOOKUP(B1202,'[114]21'!$A$4:$C$1292,3,FALSE)</f>
        <v>0</v>
      </c>
      <c r="E1202" s="320">
        <f>IFERROR(VLOOKUP(B1202,'[119]02'!$B:$F,5,FALSE),0)</f>
        <v>0</v>
      </c>
      <c r="F1202" s="320">
        <v>0</v>
      </c>
      <c r="G1202" s="123" t="str">
        <f t="shared" si="39"/>
        <v/>
      </c>
    </row>
    <row r="1203" s="340" customFormat="1" ht="36" customHeight="1" spans="1:7">
      <c r="A1203" s="294">
        <f t="shared" si="38"/>
        <v>7</v>
      </c>
      <c r="B1203" s="501">
        <v>2220305</v>
      </c>
      <c r="C1203" s="445" t="s">
        <v>1029</v>
      </c>
      <c r="D1203" s="320">
        <f>VLOOKUP(B1203,'[114]21'!$A$4:$C$1292,3,FALSE)</f>
        <v>0</v>
      </c>
      <c r="E1203" s="320">
        <f>IFERROR(VLOOKUP(B1203,'[119]02'!$B:$F,5,FALSE),0)</f>
        <v>0</v>
      </c>
      <c r="F1203" s="320">
        <v>0</v>
      </c>
      <c r="G1203" s="123" t="str">
        <f t="shared" si="39"/>
        <v/>
      </c>
    </row>
    <row r="1204" s="340" customFormat="1" ht="36" customHeight="1" spans="1:7">
      <c r="A1204" s="294">
        <f t="shared" si="38"/>
        <v>7</v>
      </c>
      <c r="B1204" s="305">
        <v>2220399</v>
      </c>
      <c r="C1204" s="432" t="s">
        <v>1030</v>
      </c>
      <c r="D1204" s="320">
        <f>VLOOKUP(B1204,'[114]21'!$A$4:$C$1292,3,FALSE)</f>
        <v>0</v>
      </c>
      <c r="E1204" s="320">
        <f>IFERROR(VLOOKUP(B1204,'[119]02'!$B:$F,5,FALSE),0)</f>
        <v>0</v>
      </c>
      <c r="F1204" s="320">
        <v>0</v>
      </c>
      <c r="G1204" s="123" t="str">
        <f t="shared" si="39"/>
        <v/>
      </c>
    </row>
    <row r="1205" ht="36" customHeight="1" spans="1:7">
      <c r="A1205" s="294">
        <f t="shared" si="38"/>
        <v>5</v>
      </c>
      <c r="B1205" s="305">
        <v>22204</v>
      </c>
      <c r="C1205" s="348" t="s">
        <v>1031</v>
      </c>
      <c r="D1205" s="320">
        <f>SUM(D1206:D1210)</f>
        <v>0</v>
      </c>
      <c r="E1205" s="320">
        <f>SUM(E1206:E1210)</f>
        <v>148</v>
      </c>
      <c r="F1205" s="320">
        <v>21</v>
      </c>
      <c r="G1205" s="123">
        <f t="shared" si="39"/>
        <v>-0.858</v>
      </c>
    </row>
    <row r="1206" s="340" customFormat="1" ht="36" customHeight="1" spans="1:7">
      <c r="A1206" s="294">
        <f t="shared" si="38"/>
        <v>7</v>
      </c>
      <c r="B1206" s="305">
        <v>2220401</v>
      </c>
      <c r="C1206" s="432" t="s">
        <v>1032</v>
      </c>
      <c r="D1206" s="320">
        <f>VLOOKUP(B1206,'[114]21'!$A$4:$C$1292,3,FALSE)</f>
        <v>0</v>
      </c>
      <c r="E1206" s="320">
        <f>IFERROR(VLOOKUP(B1206,'[119]02'!$B:$F,5,FALSE),0)</f>
        <v>0</v>
      </c>
      <c r="F1206" s="320">
        <v>21</v>
      </c>
      <c r="G1206" s="123" t="str">
        <f t="shared" si="39"/>
        <v/>
      </c>
    </row>
    <row r="1207" s="340" customFormat="1" ht="36" customHeight="1" spans="1:7">
      <c r="A1207" s="294">
        <f t="shared" si="38"/>
        <v>7</v>
      </c>
      <c r="B1207" s="305">
        <v>2220402</v>
      </c>
      <c r="C1207" s="432" t="s">
        <v>1033</v>
      </c>
      <c r="D1207" s="320">
        <f>VLOOKUP(B1207,'[114]21'!$A$4:$C$1292,3,FALSE)</f>
        <v>0</v>
      </c>
      <c r="E1207" s="320">
        <f>IFERROR(VLOOKUP(B1207,'[119]02'!$B:$F,5,FALSE),0)</f>
        <v>79</v>
      </c>
      <c r="F1207" s="320">
        <v>0</v>
      </c>
      <c r="G1207" s="123">
        <f t="shared" si="39"/>
        <v>-1</v>
      </c>
    </row>
    <row r="1208" s="340" customFormat="1" ht="36" customHeight="1" spans="1:7">
      <c r="A1208" s="294">
        <f t="shared" si="38"/>
        <v>7</v>
      </c>
      <c r="B1208" s="305">
        <v>2220403</v>
      </c>
      <c r="C1208" s="432" t="s">
        <v>1034</v>
      </c>
      <c r="D1208" s="320">
        <f>VLOOKUP(B1208,'[114]21'!$A$4:$C$1292,3,FALSE)</f>
        <v>0</v>
      </c>
      <c r="E1208" s="320">
        <f>IFERROR(VLOOKUP(B1208,'[119]02'!$B:$F,5,FALSE),0)</f>
        <v>69</v>
      </c>
      <c r="F1208" s="320">
        <v>0</v>
      </c>
      <c r="G1208" s="123">
        <f t="shared" si="39"/>
        <v>-1</v>
      </c>
    </row>
    <row r="1209" s="340" customFormat="1" ht="36" customHeight="1" spans="1:7">
      <c r="A1209" s="294">
        <f t="shared" si="38"/>
        <v>7</v>
      </c>
      <c r="B1209" s="305">
        <v>2220404</v>
      </c>
      <c r="C1209" s="432" t="s">
        <v>1035</v>
      </c>
      <c r="D1209" s="320">
        <f>VLOOKUP(B1209,'[114]21'!$A$4:$C$1292,3,FALSE)</f>
        <v>0</v>
      </c>
      <c r="E1209" s="320">
        <f>IFERROR(VLOOKUP(B1209,'[119]02'!$B:$F,5,FALSE),0)</f>
        <v>0</v>
      </c>
      <c r="F1209" s="320">
        <v>0</v>
      </c>
      <c r="G1209" s="123" t="str">
        <f t="shared" si="39"/>
        <v/>
      </c>
    </row>
    <row r="1210" s="340" customFormat="1" ht="36" customHeight="1" spans="1:7">
      <c r="A1210" s="294">
        <f t="shared" si="38"/>
        <v>7</v>
      </c>
      <c r="B1210" s="305">
        <v>2220499</v>
      </c>
      <c r="C1210" s="432" t="s">
        <v>1036</v>
      </c>
      <c r="D1210" s="320">
        <f>VLOOKUP(B1210,'[114]21'!$A$4:$C$1292,3,FALSE)</f>
        <v>0</v>
      </c>
      <c r="E1210" s="320">
        <f>IFERROR(VLOOKUP(B1210,'[119]02'!$B:$F,5,FALSE),0)</f>
        <v>0</v>
      </c>
      <c r="F1210" s="320">
        <v>0</v>
      </c>
      <c r="G1210" s="123" t="str">
        <f t="shared" si="39"/>
        <v/>
      </c>
    </row>
    <row r="1211" ht="36" customHeight="1" spans="1:7">
      <c r="A1211" s="294">
        <f t="shared" si="38"/>
        <v>5</v>
      </c>
      <c r="B1211" s="305">
        <v>22205</v>
      </c>
      <c r="C1211" s="348" t="s">
        <v>1037</v>
      </c>
      <c r="D1211" s="320">
        <f>SUM(D1212:D1223)</f>
        <v>0</v>
      </c>
      <c r="E1211" s="320">
        <f>SUM(E1212:E1223)</f>
        <v>0</v>
      </c>
      <c r="F1211" s="320">
        <v>29</v>
      </c>
      <c r="G1211" s="123" t="str">
        <f t="shared" si="39"/>
        <v/>
      </c>
    </row>
    <row r="1212" s="340" customFormat="1" ht="36" customHeight="1" spans="1:7">
      <c r="A1212" s="294">
        <f t="shared" si="38"/>
        <v>7</v>
      </c>
      <c r="B1212" s="305">
        <v>2220501</v>
      </c>
      <c r="C1212" s="432" t="s">
        <v>1038</v>
      </c>
      <c r="D1212" s="320">
        <f>VLOOKUP(B1212,'[114]21'!$A$4:$C$1292,3,FALSE)</f>
        <v>0</v>
      </c>
      <c r="E1212" s="320">
        <f>IFERROR(VLOOKUP(B1212,'[119]02'!$B:$F,5,FALSE),0)</f>
        <v>0</v>
      </c>
      <c r="F1212" s="320">
        <v>0</v>
      </c>
      <c r="G1212" s="123" t="str">
        <f t="shared" si="39"/>
        <v/>
      </c>
    </row>
    <row r="1213" s="340" customFormat="1" ht="36" customHeight="1" spans="1:7">
      <c r="A1213" s="294">
        <f t="shared" si="38"/>
        <v>7</v>
      </c>
      <c r="B1213" s="305">
        <v>2220502</v>
      </c>
      <c r="C1213" s="432" t="s">
        <v>1039</v>
      </c>
      <c r="D1213" s="320">
        <f>VLOOKUP(B1213,'[114]21'!$A$4:$C$1292,3,FALSE)</f>
        <v>0</v>
      </c>
      <c r="E1213" s="320">
        <f>IFERROR(VLOOKUP(B1213,'[119]02'!$B:$F,5,FALSE),0)</f>
        <v>0</v>
      </c>
      <c r="F1213" s="320">
        <v>0</v>
      </c>
      <c r="G1213" s="123" t="str">
        <f t="shared" si="39"/>
        <v/>
      </c>
    </row>
    <row r="1214" s="340" customFormat="1" ht="36" customHeight="1" spans="1:7">
      <c r="A1214" s="294">
        <f t="shared" si="38"/>
        <v>7</v>
      </c>
      <c r="B1214" s="305">
        <v>2220503</v>
      </c>
      <c r="C1214" s="432" t="s">
        <v>1040</v>
      </c>
      <c r="D1214" s="320">
        <f>VLOOKUP(B1214,'[114]21'!$A$4:$C$1292,3,FALSE)</f>
        <v>0</v>
      </c>
      <c r="E1214" s="320">
        <f>IFERROR(VLOOKUP(B1214,'[119]02'!$B:$F,5,FALSE),0)</f>
        <v>0</v>
      </c>
      <c r="F1214" s="320">
        <v>0</v>
      </c>
      <c r="G1214" s="123" t="str">
        <f t="shared" si="39"/>
        <v/>
      </c>
    </row>
    <row r="1215" s="340" customFormat="1" ht="36" customHeight="1" spans="1:7">
      <c r="A1215" s="294">
        <f t="shared" si="38"/>
        <v>7</v>
      </c>
      <c r="B1215" s="305">
        <v>2220504</v>
      </c>
      <c r="C1215" s="432" t="s">
        <v>1041</v>
      </c>
      <c r="D1215" s="320">
        <f>VLOOKUP(B1215,'[114]21'!$A$4:$C$1292,3,FALSE)</f>
        <v>0</v>
      </c>
      <c r="E1215" s="320">
        <f>IFERROR(VLOOKUP(B1215,'[119]02'!$B:$F,5,FALSE),0)</f>
        <v>0</v>
      </c>
      <c r="F1215" s="320">
        <v>0</v>
      </c>
      <c r="G1215" s="123" t="str">
        <f t="shared" si="39"/>
        <v/>
      </c>
    </row>
    <row r="1216" s="340" customFormat="1" ht="36" customHeight="1" spans="1:7">
      <c r="A1216" s="294">
        <f t="shared" si="38"/>
        <v>7</v>
      </c>
      <c r="B1216" s="305">
        <v>2220505</v>
      </c>
      <c r="C1216" s="432" t="s">
        <v>1042</v>
      </c>
      <c r="D1216" s="320">
        <f>VLOOKUP(B1216,'[114]21'!$A$4:$C$1292,3,FALSE)</f>
        <v>0</v>
      </c>
      <c r="E1216" s="320">
        <f>IFERROR(VLOOKUP(B1216,'[119]02'!$B:$F,5,FALSE),0)</f>
        <v>0</v>
      </c>
      <c r="F1216" s="320">
        <v>0</v>
      </c>
      <c r="G1216" s="123" t="str">
        <f t="shared" si="39"/>
        <v/>
      </c>
    </row>
    <row r="1217" s="340" customFormat="1" ht="36" customHeight="1" spans="1:7">
      <c r="A1217" s="294">
        <f t="shared" si="38"/>
        <v>7</v>
      </c>
      <c r="B1217" s="305">
        <v>2220506</v>
      </c>
      <c r="C1217" s="432" t="s">
        <v>1043</v>
      </c>
      <c r="D1217" s="320">
        <f>VLOOKUP(B1217,'[114]21'!$A$4:$C$1292,3,FALSE)</f>
        <v>0</v>
      </c>
      <c r="E1217" s="320">
        <f>IFERROR(VLOOKUP(B1217,'[119]02'!$B:$F,5,FALSE),0)</f>
        <v>0</v>
      </c>
      <c r="F1217" s="320">
        <v>0</v>
      </c>
      <c r="G1217" s="123" t="str">
        <f t="shared" si="39"/>
        <v/>
      </c>
    </row>
    <row r="1218" s="340" customFormat="1" ht="36" customHeight="1" spans="1:7">
      <c r="A1218" s="294">
        <f t="shared" si="38"/>
        <v>7</v>
      </c>
      <c r="B1218" s="305">
        <v>2220507</v>
      </c>
      <c r="C1218" s="432" t="s">
        <v>1044</v>
      </c>
      <c r="D1218" s="320">
        <f>VLOOKUP(B1218,'[114]21'!$A$4:$C$1292,3,FALSE)</f>
        <v>0</v>
      </c>
      <c r="E1218" s="320">
        <f>IFERROR(VLOOKUP(B1218,'[119]02'!$B:$F,5,FALSE),0)</f>
        <v>0</v>
      </c>
      <c r="F1218" s="320">
        <v>0</v>
      </c>
      <c r="G1218" s="123" t="str">
        <f t="shared" si="39"/>
        <v/>
      </c>
    </row>
    <row r="1219" s="340" customFormat="1" ht="36" customHeight="1" spans="1:7">
      <c r="A1219" s="294">
        <f t="shared" si="38"/>
        <v>7</v>
      </c>
      <c r="B1219" s="305">
        <v>2220508</v>
      </c>
      <c r="C1219" s="432" t="s">
        <v>1045</v>
      </c>
      <c r="D1219" s="320">
        <f>VLOOKUP(B1219,'[114]21'!$A$4:$C$1292,3,FALSE)</f>
        <v>0</v>
      </c>
      <c r="E1219" s="320">
        <f>IFERROR(VLOOKUP(B1219,'[119]02'!$B:$F,5,FALSE),0)</f>
        <v>0</v>
      </c>
      <c r="F1219" s="320">
        <v>0</v>
      </c>
      <c r="G1219" s="123" t="str">
        <f t="shared" si="39"/>
        <v/>
      </c>
    </row>
    <row r="1220" s="340" customFormat="1" ht="36" customHeight="1" spans="1:7">
      <c r="A1220" s="294">
        <f t="shared" si="38"/>
        <v>7</v>
      </c>
      <c r="B1220" s="305">
        <v>2220509</v>
      </c>
      <c r="C1220" s="432" t="s">
        <v>1046</v>
      </c>
      <c r="D1220" s="320">
        <f>VLOOKUP(B1220,'[114]21'!$A$4:$C$1292,3,FALSE)</f>
        <v>0</v>
      </c>
      <c r="E1220" s="320">
        <f>IFERROR(VLOOKUP(B1220,'[119]02'!$B:$F,5,FALSE),0)</f>
        <v>0</v>
      </c>
      <c r="F1220" s="320">
        <v>0</v>
      </c>
      <c r="G1220" s="123" t="str">
        <f t="shared" si="39"/>
        <v/>
      </c>
    </row>
    <row r="1221" s="340" customFormat="1" ht="36" customHeight="1" spans="1:7">
      <c r="A1221" s="294">
        <f t="shared" ref="A1221:A1284" si="40">LEN(B1221)</f>
        <v>7</v>
      </c>
      <c r="B1221" s="305">
        <v>2220510</v>
      </c>
      <c r="C1221" s="432" t="s">
        <v>1047</v>
      </c>
      <c r="D1221" s="320">
        <f>VLOOKUP(B1221,'[114]21'!$A$4:$C$1292,3,FALSE)</f>
        <v>0</v>
      </c>
      <c r="E1221" s="320">
        <f>IFERROR(VLOOKUP(B1221,'[119]02'!$B:$F,5,FALSE),0)</f>
        <v>0</v>
      </c>
      <c r="F1221" s="320">
        <v>0</v>
      </c>
      <c r="G1221" s="123" t="str">
        <f t="shared" ref="G1221:G1284" si="41">IF(E1221&gt;0,(F1221-E1221)/E1221,"")</f>
        <v/>
      </c>
    </row>
    <row r="1222" s="340" customFormat="1" ht="36" customHeight="1" spans="1:7">
      <c r="A1222" s="294">
        <f t="shared" si="40"/>
        <v>7</v>
      </c>
      <c r="B1222" s="315">
        <v>2220511</v>
      </c>
      <c r="C1222" s="432" t="s">
        <v>1048</v>
      </c>
      <c r="D1222" s="320">
        <f>VLOOKUP(B1222,'[114]21'!$A$4:$C$1292,3,FALSE)</f>
        <v>0</v>
      </c>
      <c r="E1222" s="320">
        <f>IFERROR(VLOOKUP(B1222,'[119]02'!$B:$F,5,FALSE),0)</f>
        <v>0</v>
      </c>
      <c r="F1222" s="320">
        <v>29</v>
      </c>
      <c r="G1222" s="123" t="str">
        <f t="shared" si="41"/>
        <v/>
      </c>
    </row>
    <row r="1223" s="340" customFormat="1" ht="36" customHeight="1" spans="1:7">
      <c r="A1223" s="294">
        <f t="shared" si="40"/>
        <v>7</v>
      </c>
      <c r="B1223" s="305">
        <v>2220599</v>
      </c>
      <c r="C1223" s="432" t="s">
        <v>1049</v>
      </c>
      <c r="D1223" s="320">
        <f>VLOOKUP(B1223,'[114]21'!$A$4:$C$1292,3,FALSE)</f>
        <v>0</v>
      </c>
      <c r="E1223" s="320">
        <f>IFERROR(VLOOKUP(B1223,'[119]02'!$B:$F,5,FALSE),0)</f>
        <v>0</v>
      </c>
      <c r="F1223" s="320">
        <v>0</v>
      </c>
      <c r="G1223" s="123" t="str">
        <f t="shared" si="41"/>
        <v/>
      </c>
    </row>
    <row r="1224" ht="36" customHeight="1" spans="1:7">
      <c r="A1224" s="294">
        <f t="shared" si="40"/>
        <v>3</v>
      </c>
      <c r="B1224" s="308">
        <v>224</v>
      </c>
      <c r="C1224" s="302" t="s">
        <v>127</v>
      </c>
      <c r="D1224" s="303">
        <f>SUM(D1225,D1237,D1244,D1250,D1258,D1271,D1275,D1279)</f>
        <v>2842</v>
      </c>
      <c r="E1224" s="303">
        <f>SUM(E1225,E1237,E1244,E1250,E1258,E1271,E1275,E1279)</f>
        <v>2785</v>
      </c>
      <c r="F1224" s="303">
        <v>2018</v>
      </c>
      <c r="G1224" s="119">
        <f t="shared" si="41"/>
        <v>-0.275</v>
      </c>
    </row>
    <row r="1225" ht="36" customHeight="1" spans="1:7">
      <c r="A1225" s="294">
        <f t="shared" si="40"/>
        <v>5</v>
      </c>
      <c r="B1225" s="305">
        <v>22401</v>
      </c>
      <c r="C1225" s="348" t="s">
        <v>1050</v>
      </c>
      <c r="D1225" s="320">
        <f>SUM(D1226:D1236)</f>
        <v>1026</v>
      </c>
      <c r="E1225" s="320">
        <f>SUM(E1226:E1236)</f>
        <v>1100</v>
      </c>
      <c r="F1225" s="320">
        <v>848</v>
      </c>
      <c r="G1225" s="123">
        <f t="shared" si="41"/>
        <v>-0.229</v>
      </c>
    </row>
    <row r="1226" s="340" customFormat="1" ht="36" customHeight="1" spans="1:7">
      <c r="A1226" s="294">
        <f t="shared" si="40"/>
        <v>7</v>
      </c>
      <c r="B1226" s="305">
        <v>2240101</v>
      </c>
      <c r="C1226" s="432" t="s">
        <v>152</v>
      </c>
      <c r="D1226" s="320">
        <f>VLOOKUP(B1226,'[114]21'!$A$4:$C$1292,3,FALSE)</f>
        <v>384</v>
      </c>
      <c r="E1226" s="320">
        <f>IFERROR(VLOOKUP(B1226,'[119]02'!$B:$F,5,FALSE),0)</f>
        <v>382</v>
      </c>
      <c r="F1226" s="320">
        <v>375</v>
      </c>
      <c r="G1226" s="123">
        <f t="shared" si="41"/>
        <v>-0.018</v>
      </c>
    </row>
    <row r="1227" s="340" customFormat="1" ht="36" customHeight="1" spans="1:7">
      <c r="A1227" s="294">
        <f t="shared" si="40"/>
        <v>7</v>
      </c>
      <c r="B1227" s="305">
        <v>2240102</v>
      </c>
      <c r="C1227" s="432" t="s">
        <v>153</v>
      </c>
      <c r="D1227" s="320">
        <f>VLOOKUP(B1227,'[114]21'!$A$4:$C$1292,3,FALSE)</f>
        <v>0</v>
      </c>
      <c r="E1227" s="320">
        <f>IFERROR(VLOOKUP(B1227,'[119]02'!$B:$F,5,FALSE),0)</f>
        <v>0</v>
      </c>
      <c r="F1227" s="320">
        <v>0</v>
      </c>
      <c r="G1227" s="123" t="str">
        <f t="shared" si="41"/>
        <v/>
      </c>
    </row>
    <row r="1228" s="340" customFormat="1" ht="36" customHeight="1" spans="1:7">
      <c r="A1228" s="294">
        <f t="shared" si="40"/>
        <v>7</v>
      </c>
      <c r="B1228" s="305">
        <v>2240103</v>
      </c>
      <c r="C1228" s="432" t="s">
        <v>154</v>
      </c>
      <c r="D1228" s="320">
        <f>VLOOKUP(B1228,'[114]21'!$A$4:$C$1292,3,FALSE)</f>
        <v>0</v>
      </c>
      <c r="E1228" s="320">
        <f>IFERROR(VLOOKUP(B1228,'[119]02'!$B:$F,5,FALSE),0)</f>
        <v>0</v>
      </c>
      <c r="F1228" s="320">
        <v>0</v>
      </c>
      <c r="G1228" s="123" t="str">
        <f t="shared" si="41"/>
        <v/>
      </c>
    </row>
    <row r="1229" s="340" customFormat="1" ht="36" customHeight="1" spans="1:7">
      <c r="A1229" s="294">
        <f t="shared" si="40"/>
        <v>7</v>
      </c>
      <c r="B1229" s="305">
        <v>2240104</v>
      </c>
      <c r="C1229" s="432" t="s">
        <v>1051</v>
      </c>
      <c r="D1229" s="320">
        <f>VLOOKUP(B1229,'[114]21'!$A$4:$C$1292,3,FALSE)</f>
        <v>0</v>
      </c>
      <c r="E1229" s="320">
        <f>IFERROR(VLOOKUP(B1229,'[119]02'!$B:$F,5,FALSE),0)</f>
        <v>0</v>
      </c>
      <c r="F1229" s="320">
        <v>0</v>
      </c>
      <c r="G1229" s="123" t="str">
        <f t="shared" si="41"/>
        <v/>
      </c>
    </row>
    <row r="1230" s="340" customFormat="1" ht="36" customHeight="1" spans="1:7">
      <c r="A1230" s="294">
        <f t="shared" si="40"/>
        <v>7</v>
      </c>
      <c r="B1230" s="305">
        <v>2240105</v>
      </c>
      <c r="C1230" s="432" t="s">
        <v>1052</v>
      </c>
      <c r="D1230" s="320">
        <f>VLOOKUP(B1230,'[114]21'!$A$4:$C$1292,3,FALSE)</f>
        <v>0</v>
      </c>
      <c r="E1230" s="320">
        <f>IFERROR(VLOOKUP(B1230,'[119]02'!$B:$F,5,FALSE),0)</f>
        <v>0</v>
      </c>
      <c r="F1230" s="320">
        <v>0</v>
      </c>
      <c r="G1230" s="123" t="str">
        <f t="shared" si="41"/>
        <v/>
      </c>
    </row>
    <row r="1231" s="340" customFormat="1" ht="36" customHeight="1" spans="1:7">
      <c r="A1231" s="294">
        <f t="shared" si="40"/>
        <v>7</v>
      </c>
      <c r="B1231" s="305">
        <v>2240106</v>
      </c>
      <c r="C1231" s="432" t="s">
        <v>1053</v>
      </c>
      <c r="D1231" s="320">
        <f>VLOOKUP(B1231,'[114]21'!$A$4:$C$1292,3,FALSE)</f>
        <v>130</v>
      </c>
      <c r="E1231" s="320">
        <f>IFERROR(VLOOKUP(B1231,'[119]02'!$B:$F,5,FALSE),0)</f>
        <v>130</v>
      </c>
      <c r="F1231" s="320">
        <v>120</v>
      </c>
      <c r="G1231" s="123">
        <f t="shared" si="41"/>
        <v>-0.077</v>
      </c>
    </row>
    <row r="1232" s="340" customFormat="1" ht="36" customHeight="1" spans="1:7">
      <c r="A1232" s="294">
        <f t="shared" si="40"/>
        <v>7</v>
      </c>
      <c r="B1232" s="305">
        <v>2240107</v>
      </c>
      <c r="C1232" s="432" t="s">
        <v>1054</v>
      </c>
      <c r="D1232" s="320">
        <f>VLOOKUP(B1232,'[114]21'!$A$4:$C$1292,3,FALSE)</f>
        <v>0</v>
      </c>
      <c r="E1232" s="320">
        <f>IFERROR(VLOOKUP(B1232,'[119]02'!$B:$F,5,FALSE),0)</f>
        <v>0</v>
      </c>
      <c r="F1232" s="320">
        <v>0</v>
      </c>
      <c r="G1232" s="123" t="str">
        <f t="shared" si="41"/>
        <v/>
      </c>
    </row>
    <row r="1233" s="340" customFormat="1" ht="36" customHeight="1" spans="1:7">
      <c r="A1233" s="294">
        <f t="shared" si="40"/>
        <v>7</v>
      </c>
      <c r="B1233" s="305">
        <v>2240108</v>
      </c>
      <c r="C1233" s="432" t="s">
        <v>1055</v>
      </c>
      <c r="D1233" s="320">
        <f>VLOOKUP(B1233,'[114]21'!$A$4:$C$1292,3,FALSE)</f>
        <v>87</v>
      </c>
      <c r="E1233" s="320">
        <f>IFERROR(VLOOKUP(B1233,'[119]02'!$B:$F,5,FALSE),0)</f>
        <v>87</v>
      </c>
      <c r="F1233" s="320">
        <v>0</v>
      </c>
      <c r="G1233" s="123">
        <f t="shared" si="41"/>
        <v>-1</v>
      </c>
    </row>
    <row r="1234" s="340" customFormat="1" ht="36" customHeight="1" spans="1:7">
      <c r="A1234" s="294">
        <f t="shared" si="40"/>
        <v>7</v>
      </c>
      <c r="B1234" s="305">
        <v>2240109</v>
      </c>
      <c r="C1234" s="432" t="s">
        <v>1056</v>
      </c>
      <c r="D1234" s="320">
        <f>VLOOKUP(B1234,'[114]21'!$A$4:$C$1292,3,FALSE)</f>
        <v>260</v>
      </c>
      <c r="E1234" s="320">
        <f>IFERROR(VLOOKUP(B1234,'[119]02'!$B:$F,5,FALSE),0)</f>
        <v>90</v>
      </c>
      <c r="F1234" s="320">
        <v>113</v>
      </c>
      <c r="G1234" s="123">
        <f t="shared" si="41"/>
        <v>0.256</v>
      </c>
    </row>
    <row r="1235" s="340" customFormat="1" ht="36" customHeight="1" spans="1:7">
      <c r="A1235" s="294">
        <f t="shared" si="40"/>
        <v>7</v>
      </c>
      <c r="B1235" s="305">
        <v>2240150</v>
      </c>
      <c r="C1235" s="432" t="s">
        <v>161</v>
      </c>
      <c r="D1235" s="320">
        <f>VLOOKUP(B1235,'[114]21'!$A$4:$C$1292,3,FALSE)</f>
        <v>165</v>
      </c>
      <c r="E1235" s="320">
        <f>IFERROR(VLOOKUP(B1235,'[119]02'!$B:$F,5,FALSE),0)</f>
        <v>309</v>
      </c>
      <c r="F1235" s="320">
        <v>240</v>
      </c>
      <c r="G1235" s="123">
        <f t="shared" si="41"/>
        <v>-0.223</v>
      </c>
    </row>
    <row r="1236" s="340" customFormat="1" ht="36" customHeight="1" spans="1:7">
      <c r="A1236" s="294">
        <f t="shared" si="40"/>
        <v>7</v>
      </c>
      <c r="B1236" s="305">
        <v>2240199</v>
      </c>
      <c r="C1236" s="432" t="s">
        <v>1057</v>
      </c>
      <c r="D1236" s="320">
        <f>VLOOKUP(B1236,'[114]21'!$A$4:$C$1292,3,FALSE)</f>
        <v>0</v>
      </c>
      <c r="E1236" s="320">
        <f>IFERROR(VLOOKUP(B1236,'[119]02'!$B:$F,5,FALSE),0)</f>
        <v>102</v>
      </c>
      <c r="F1236" s="320">
        <v>0</v>
      </c>
      <c r="G1236" s="123">
        <f t="shared" si="41"/>
        <v>-1</v>
      </c>
    </row>
    <row r="1237" ht="36" customHeight="1" spans="1:7">
      <c r="A1237" s="294">
        <f t="shared" si="40"/>
        <v>5</v>
      </c>
      <c r="B1237" s="305">
        <v>22402</v>
      </c>
      <c r="C1237" s="364" t="s">
        <v>1732</v>
      </c>
      <c r="D1237" s="320">
        <f>SUM(D1238:D1243)</f>
        <v>1143</v>
      </c>
      <c r="E1237" s="320">
        <f>SUM(E1238:E1243)</f>
        <v>1061</v>
      </c>
      <c r="F1237" s="320">
        <v>1001</v>
      </c>
      <c r="G1237" s="123">
        <f t="shared" si="41"/>
        <v>-0.057</v>
      </c>
    </row>
    <row r="1238" s="340" customFormat="1" ht="36" customHeight="1" spans="1:7">
      <c r="A1238" s="294">
        <f t="shared" si="40"/>
        <v>7</v>
      </c>
      <c r="B1238" s="305">
        <v>2240201</v>
      </c>
      <c r="C1238" s="432" t="s">
        <v>152</v>
      </c>
      <c r="D1238" s="320">
        <f>VLOOKUP(B1238,'[114]21'!$A$4:$C$1292,3,FALSE)</f>
        <v>967</v>
      </c>
      <c r="E1238" s="320">
        <f>IFERROR(VLOOKUP(B1238,'[119]02'!$B:$F,5,FALSE),0)</f>
        <v>887</v>
      </c>
      <c r="F1238" s="320">
        <v>491</v>
      </c>
      <c r="G1238" s="123">
        <f t="shared" si="41"/>
        <v>-0.446</v>
      </c>
    </row>
    <row r="1239" s="340" customFormat="1" ht="36" customHeight="1" spans="1:7">
      <c r="A1239" s="294">
        <f t="shared" si="40"/>
        <v>7</v>
      </c>
      <c r="B1239" s="305">
        <v>2240202</v>
      </c>
      <c r="C1239" s="432" t="s">
        <v>153</v>
      </c>
      <c r="D1239" s="320">
        <f>VLOOKUP(B1239,'[114]21'!$A$4:$C$1292,3,FALSE)</f>
        <v>0</v>
      </c>
      <c r="E1239" s="320">
        <f>IFERROR(VLOOKUP(B1239,'[119]02'!$B:$F,5,FALSE),0)</f>
        <v>0</v>
      </c>
      <c r="F1239" s="320">
        <v>0</v>
      </c>
      <c r="G1239" s="123" t="str">
        <f t="shared" si="41"/>
        <v/>
      </c>
    </row>
    <row r="1240" s="340" customFormat="1" ht="36" customHeight="1" spans="1:7">
      <c r="A1240" s="294">
        <f t="shared" si="40"/>
        <v>7</v>
      </c>
      <c r="B1240" s="305">
        <v>2240203</v>
      </c>
      <c r="C1240" s="432" t="s">
        <v>154</v>
      </c>
      <c r="D1240" s="320">
        <f>VLOOKUP(B1240,'[114]21'!$A$4:$C$1292,3,FALSE)</f>
        <v>0</v>
      </c>
      <c r="E1240" s="320">
        <f>IFERROR(VLOOKUP(B1240,'[119]02'!$B:$F,5,FALSE),0)</f>
        <v>0</v>
      </c>
      <c r="F1240" s="320">
        <v>0</v>
      </c>
      <c r="G1240" s="123" t="str">
        <f t="shared" si="41"/>
        <v/>
      </c>
    </row>
    <row r="1241" s="340" customFormat="1" ht="36" customHeight="1" spans="1:7">
      <c r="A1241" s="294">
        <f t="shared" si="40"/>
        <v>7</v>
      </c>
      <c r="B1241" s="305">
        <v>2240204</v>
      </c>
      <c r="C1241" s="432" t="s">
        <v>1733</v>
      </c>
      <c r="D1241" s="320">
        <f>VLOOKUP(B1241,'[114]21'!$A$4:$C$1292,3,FALSE)</f>
        <v>176</v>
      </c>
      <c r="E1241" s="320">
        <f>IFERROR(VLOOKUP(B1241,'[119]02'!$B:$F,5,FALSE),0)</f>
        <v>174</v>
      </c>
      <c r="F1241" s="320">
        <v>510</v>
      </c>
      <c r="G1241" s="123">
        <f t="shared" si="41"/>
        <v>1.931</v>
      </c>
    </row>
    <row r="1242" s="340" customFormat="1" ht="36" customHeight="1" spans="1:7">
      <c r="A1242" s="294">
        <f t="shared" si="40"/>
        <v>7</v>
      </c>
      <c r="B1242" s="310">
        <v>2240250</v>
      </c>
      <c r="C1242" s="432" t="s">
        <v>1713</v>
      </c>
      <c r="D1242" s="320">
        <f>VLOOKUP(B1242,'[114]21'!$A$4:$C$1292,3,FALSE)</f>
        <v>0</v>
      </c>
      <c r="E1242" s="320">
        <f>IFERROR(VLOOKUP(B1242,'[119]02'!$B:$F,5,FALSE),0)</f>
        <v>0</v>
      </c>
      <c r="F1242" s="320">
        <v>0</v>
      </c>
      <c r="G1242" s="123" t="str">
        <f t="shared" si="41"/>
        <v/>
      </c>
    </row>
    <row r="1243" s="340" customFormat="1" ht="36" customHeight="1" spans="1:7">
      <c r="A1243" s="294">
        <f t="shared" si="40"/>
        <v>7</v>
      </c>
      <c r="B1243" s="305">
        <v>2240299</v>
      </c>
      <c r="C1243" s="438" t="s">
        <v>1734</v>
      </c>
      <c r="D1243" s="320">
        <f>VLOOKUP(B1243,'[114]21'!$A$4:$C$1292,3,FALSE)</f>
        <v>0</v>
      </c>
      <c r="E1243" s="320">
        <f>IFERROR(VLOOKUP(B1243,'[119]02'!$B:$F,5,FALSE),0)</f>
        <v>0</v>
      </c>
      <c r="F1243" s="320">
        <v>0</v>
      </c>
      <c r="G1243" s="123" t="str">
        <f t="shared" si="41"/>
        <v/>
      </c>
    </row>
    <row r="1244" ht="36" customHeight="1" spans="1:7">
      <c r="A1244" s="294">
        <f t="shared" si="40"/>
        <v>5</v>
      </c>
      <c r="B1244" s="305">
        <v>22403</v>
      </c>
      <c r="C1244" s="348" t="s">
        <v>1061</v>
      </c>
      <c r="D1244" s="320">
        <f>SUM(D1245:D1249)</f>
        <v>0</v>
      </c>
      <c r="E1244" s="320">
        <f>SUM(E1245:E1249)</f>
        <v>0</v>
      </c>
      <c r="F1244" s="320">
        <v>0</v>
      </c>
      <c r="G1244" s="123" t="str">
        <f t="shared" si="41"/>
        <v/>
      </c>
    </row>
    <row r="1245" s="340" customFormat="1" ht="36" customHeight="1" spans="1:7">
      <c r="A1245" s="294">
        <f t="shared" si="40"/>
        <v>7</v>
      </c>
      <c r="B1245" s="305">
        <v>2240301</v>
      </c>
      <c r="C1245" s="432" t="s">
        <v>1062</v>
      </c>
      <c r="D1245" s="320">
        <f>VLOOKUP(B1245,'[114]21'!$A$4:$C$1292,3,FALSE)</f>
        <v>0</v>
      </c>
      <c r="E1245" s="320">
        <f>IFERROR(VLOOKUP(B1245,'[119]02'!$B:$F,5,FALSE),0)</f>
        <v>0</v>
      </c>
      <c r="F1245" s="320">
        <v>0</v>
      </c>
      <c r="G1245" s="123" t="str">
        <f t="shared" si="41"/>
        <v/>
      </c>
    </row>
    <row r="1246" s="340" customFormat="1" ht="36" customHeight="1" spans="1:7">
      <c r="A1246" s="294">
        <f t="shared" si="40"/>
        <v>7</v>
      </c>
      <c r="B1246" s="305">
        <v>2240302</v>
      </c>
      <c r="C1246" s="432" t="s">
        <v>1063</v>
      </c>
      <c r="D1246" s="320">
        <f>VLOOKUP(B1246,'[114]21'!$A$4:$C$1292,3,FALSE)</f>
        <v>0</v>
      </c>
      <c r="E1246" s="320">
        <f>IFERROR(VLOOKUP(B1246,'[119]02'!$B:$F,5,FALSE),0)</f>
        <v>0</v>
      </c>
      <c r="F1246" s="320">
        <v>0</v>
      </c>
      <c r="G1246" s="123" t="str">
        <f t="shared" si="41"/>
        <v/>
      </c>
    </row>
    <row r="1247" s="340" customFormat="1" ht="36" customHeight="1" spans="1:7">
      <c r="A1247" s="294">
        <f t="shared" si="40"/>
        <v>7</v>
      </c>
      <c r="B1247" s="305">
        <v>2240303</v>
      </c>
      <c r="C1247" s="432" t="s">
        <v>1064</v>
      </c>
      <c r="D1247" s="320">
        <f>VLOOKUP(B1247,'[114]21'!$A$4:$C$1292,3,FALSE)</f>
        <v>0</v>
      </c>
      <c r="E1247" s="320">
        <f>IFERROR(VLOOKUP(B1247,'[119]02'!$B:$F,5,FALSE),0)</f>
        <v>0</v>
      </c>
      <c r="F1247" s="320">
        <v>0</v>
      </c>
      <c r="G1247" s="123" t="str">
        <f t="shared" si="41"/>
        <v/>
      </c>
    </row>
    <row r="1248" s="340" customFormat="1" ht="36" customHeight="1" spans="1:7">
      <c r="A1248" s="294">
        <f t="shared" si="40"/>
        <v>7</v>
      </c>
      <c r="B1248" s="305">
        <v>2240304</v>
      </c>
      <c r="C1248" s="432" t="s">
        <v>1065</v>
      </c>
      <c r="D1248" s="320">
        <f>VLOOKUP(B1248,'[114]21'!$A$4:$C$1292,3,FALSE)</f>
        <v>0</v>
      </c>
      <c r="E1248" s="320">
        <f>IFERROR(VLOOKUP(B1248,'[119]02'!$B:$F,5,FALSE),0)</f>
        <v>0</v>
      </c>
      <c r="F1248" s="320">
        <v>0</v>
      </c>
      <c r="G1248" s="123" t="str">
        <f t="shared" si="41"/>
        <v/>
      </c>
    </row>
    <row r="1249" s="340" customFormat="1" ht="36" customHeight="1" spans="1:7">
      <c r="A1249" s="294">
        <f t="shared" si="40"/>
        <v>7</v>
      </c>
      <c r="B1249" s="305">
        <v>2240399</v>
      </c>
      <c r="C1249" s="432" t="s">
        <v>1066</v>
      </c>
      <c r="D1249" s="320">
        <f>VLOOKUP(B1249,'[114]21'!$A$4:$C$1292,3,FALSE)</f>
        <v>0</v>
      </c>
      <c r="E1249" s="320">
        <f>IFERROR(VLOOKUP(B1249,'[119]02'!$B:$F,5,FALSE),0)</f>
        <v>0</v>
      </c>
      <c r="F1249" s="320">
        <v>0</v>
      </c>
      <c r="G1249" s="123" t="str">
        <f t="shared" si="41"/>
        <v/>
      </c>
    </row>
    <row r="1250" ht="36" customHeight="1" spans="1:7">
      <c r="A1250" s="294">
        <f t="shared" si="40"/>
        <v>5</v>
      </c>
      <c r="B1250" s="305">
        <v>22404</v>
      </c>
      <c r="C1250" s="348" t="s">
        <v>1067</v>
      </c>
      <c r="D1250" s="320">
        <f>SUM(D1251:D1257)</f>
        <v>0</v>
      </c>
      <c r="E1250" s="320">
        <f>SUM(E1251:E1257)</f>
        <v>0</v>
      </c>
      <c r="F1250" s="320">
        <v>0</v>
      </c>
      <c r="G1250" s="123" t="str">
        <f t="shared" si="41"/>
        <v/>
      </c>
    </row>
    <row r="1251" s="340" customFormat="1" ht="36" customHeight="1" spans="1:7">
      <c r="A1251" s="294">
        <f t="shared" si="40"/>
        <v>7</v>
      </c>
      <c r="B1251" s="305">
        <v>2240401</v>
      </c>
      <c r="C1251" s="432" t="s">
        <v>152</v>
      </c>
      <c r="D1251" s="320">
        <f>VLOOKUP(B1251,'[114]21'!$A$4:$C$1292,3,FALSE)</f>
        <v>0</v>
      </c>
      <c r="E1251" s="320">
        <f>IFERROR(VLOOKUP(B1251,'[119]02'!$B:$F,5,FALSE),0)</f>
        <v>0</v>
      </c>
      <c r="F1251" s="320">
        <v>0</v>
      </c>
      <c r="G1251" s="123" t="str">
        <f t="shared" si="41"/>
        <v/>
      </c>
    </row>
    <row r="1252" s="340" customFormat="1" ht="36" customHeight="1" spans="1:7">
      <c r="A1252" s="294">
        <f t="shared" si="40"/>
        <v>7</v>
      </c>
      <c r="B1252" s="305">
        <v>2240402</v>
      </c>
      <c r="C1252" s="432" t="s">
        <v>153</v>
      </c>
      <c r="D1252" s="320">
        <f>VLOOKUP(B1252,'[114]21'!$A$4:$C$1292,3,FALSE)</f>
        <v>0</v>
      </c>
      <c r="E1252" s="320">
        <f>IFERROR(VLOOKUP(B1252,'[119]02'!$B:$F,5,FALSE),0)</f>
        <v>0</v>
      </c>
      <c r="F1252" s="320">
        <v>0</v>
      </c>
      <c r="G1252" s="123" t="str">
        <f t="shared" si="41"/>
        <v/>
      </c>
    </row>
    <row r="1253" s="340" customFormat="1" ht="36" customHeight="1" spans="1:7">
      <c r="A1253" s="294">
        <f t="shared" si="40"/>
        <v>7</v>
      </c>
      <c r="B1253" s="305">
        <v>2240403</v>
      </c>
      <c r="C1253" s="432" t="s">
        <v>154</v>
      </c>
      <c r="D1253" s="320">
        <f>VLOOKUP(B1253,'[114]21'!$A$4:$C$1292,3,FALSE)</f>
        <v>0</v>
      </c>
      <c r="E1253" s="320">
        <f>IFERROR(VLOOKUP(B1253,'[119]02'!$B:$F,5,FALSE),0)</f>
        <v>0</v>
      </c>
      <c r="F1253" s="320">
        <v>0</v>
      </c>
      <c r="G1253" s="123" t="str">
        <f t="shared" si="41"/>
        <v/>
      </c>
    </row>
    <row r="1254" s="340" customFormat="1" ht="36" customHeight="1" spans="1:7">
      <c r="A1254" s="294">
        <f t="shared" si="40"/>
        <v>7</v>
      </c>
      <c r="B1254" s="305">
        <v>2240404</v>
      </c>
      <c r="C1254" s="438" t="s">
        <v>1735</v>
      </c>
      <c r="D1254" s="320">
        <f>VLOOKUP(B1254,'[114]21'!$A$4:$C$1292,3,FALSE)</f>
        <v>0</v>
      </c>
      <c r="E1254" s="320">
        <f>IFERROR(VLOOKUP(B1254,'[119]02'!$B:$F,5,FALSE),0)</f>
        <v>0</v>
      </c>
      <c r="F1254" s="320">
        <v>0</v>
      </c>
      <c r="G1254" s="123" t="str">
        <f t="shared" si="41"/>
        <v/>
      </c>
    </row>
    <row r="1255" s="340" customFormat="1" ht="36" customHeight="1" spans="1:7">
      <c r="A1255" s="294">
        <f t="shared" si="40"/>
        <v>7</v>
      </c>
      <c r="B1255" s="305">
        <v>2240405</v>
      </c>
      <c r="C1255" s="438" t="s">
        <v>1736</v>
      </c>
      <c r="D1255" s="320">
        <f>VLOOKUP(B1255,'[114]21'!$A$4:$C$1292,3,FALSE)</f>
        <v>0</v>
      </c>
      <c r="E1255" s="320">
        <f>IFERROR(VLOOKUP(B1255,'[119]02'!$B:$F,5,FALSE),0)</f>
        <v>0</v>
      </c>
      <c r="F1255" s="320">
        <v>0</v>
      </c>
      <c r="G1255" s="123" t="str">
        <f t="shared" si="41"/>
        <v/>
      </c>
    </row>
    <row r="1256" s="340" customFormat="1" ht="36" customHeight="1" spans="1:7">
      <c r="A1256" s="294">
        <f t="shared" si="40"/>
        <v>7</v>
      </c>
      <c r="B1256" s="305">
        <v>2240450</v>
      </c>
      <c r="C1256" s="432" t="s">
        <v>161</v>
      </c>
      <c r="D1256" s="320">
        <f>VLOOKUP(B1256,'[114]21'!$A$4:$C$1292,3,FALSE)</f>
        <v>0</v>
      </c>
      <c r="E1256" s="320">
        <f>IFERROR(VLOOKUP(B1256,'[119]02'!$B:$F,5,FALSE),0)</f>
        <v>0</v>
      </c>
      <c r="F1256" s="320">
        <v>0</v>
      </c>
      <c r="G1256" s="123" t="str">
        <f t="shared" si="41"/>
        <v/>
      </c>
    </row>
    <row r="1257" s="340" customFormat="1" ht="36" customHeight="1" spans="1:7">
      <c r="A1257" s="294">
        <f t="shared" si="40"/>
        <v>7</v>
      </c>
      <c r="B1257" s="305">
        <v>2240499</v>
      </c>
      <c r="C1257" s="438" t="s">
        <v>1737</v>
      </c>
      <c r="D1257" s="320">
        <f>VLOOKUP(B1257,'[114]21'!$A$4:$C$1292,3,FALSE)</f>
        <v>0</v>
      </c>
      <c r="E1257" s="320">
        <f>IFERROR(VLOOKUP(B1257,'[119]02'!$B:$F,5,FALSE),0)</f>
        <v>0</v>
      </c>
      <c r="F1257" s="320">
        <v>0</v>
      </c>
      <c r="G1257" s="123" t="str">
        <f t="shared" si="41"/>
        <v/>
      </c>
    </row>
    <row r="1258" ht="36" customHeight="1" spans="1:7">
      <c r="A1258" s="294">
        <f t="shared" si="40"/>
        <v>5</v>
      </c>
      <c r="B1258" s="305">
        <v>22405</v>
      </c>
      <c r="C1258" s="348" t="s">
        <v>1071</v>
      </c>
      <c r="D1258" s="320">
        <f>SUM(D1259:D1270)</f>
        <v>125</v>
      </c>
      <c r="E1258" s="320">
        <f>SUM(E1259:E1270)</f>
        <v>122</v>
      </c>
      <c r="F1258" s="320">
        <v>116</v>
      </c>
      <c r="G1258" s="123">
        <f t="shared" si="41"/>
        <v>-0.049</v>
      </c>
    </row>
    <row r="1259" s="340" customFormat="1" ht="36" customHeight="1" spans="1:7">
      <c r="A1259" s="294">
        <f t="shared" si="40"/>
        <v>7</v>
      </c>
      <c r="B1259" s="305">
        <v>2240501</v>
      </c>
      <c r="C1259" s="432" t="s">
        <v>152</v>
      </c>
      <c r="D1259" s="320">
        <f>VLOOKUP(B1259,'[114]21'!$A$4:$C$1292,3,FALSE)</f>
        <v>123</v>
      </c>
      <c r="E1259" s="320">
        <f>IFERROR(VLOOKUP(B1259,'[119]02'!$B:$F,5,FALSE),0)</f>
        <v>120</v>
      </c>
      <c r="F1259" s="320">
        <v>114</v>
      </c>
      <c r="G1259" s="123">
        <f t="shared" si="41"/>
        <v>-0.05</v>
      </c>
    </row>
    <row r="1260" s="340" customFormat="1" ht="36" customHeight="1" spans="1:7">
      <c r="A1260" s="294">
        <f t="shared" si="40"/>
        <v>7</v>
      </c>
      <c r="B1260" s="305">
        <v>2240502</v>
      </c>
      <c r="C1260" s="432" t="s">
        <v>153</v>
      </c>
      <c r="D1260" s="320">
        <f>VLOOKUP(B1260,'[114]21'!$A$4:$C$1292,3,FALSE)</f>
        <v>0</v>
      </c>
      <c r="E1260" s="320">
        <f>IFERROR(VLOOKUP(B1260,'[119]02'!$B:$F,5,FALSE),0)</f>
        <v>0</v>
      </c>
      <c r="F1260" s="320">
        <v>0</v>
      </c>
      <c r="G1260" s="123" t="str">
        <f t="shared" si="41"/>
        <v/>
      </c>
    </row>
    <row r="1261" s="340" customFormat="1" ht="36" customHeight="1" spans="1:7">
      <c r="A1261" s="294">
        <f t="shared" si="40"/>
        <v>7</v>
      </c>
      <c r="B1261" s="305">
        <v>2240503</v>
      </c>
      <c r="C1261" s="432" t="s">
        <v>154</v>
      </c>
      <c r="D1261" s="320">
        <f>VLOOKUP(B1261,'[114]21'!$A$4:$C$1292,3,FALSE)</f>
        <v>0</v>
      </c>
      <c r="E1261" s="320">
        <f>IFERROR(VLOOKUP(B1261,'[119]02'!$B:$F,5,FALSE),0)</f>
        <v>0</v>
      </c>
      <c r="F1261" s="320">
        <v>0</v>
      </c>
      <c r="G1261" s="123" t="str">
        <f t="shared" si="41"/>
        <v/>
      </c>
    </row>
    <row r="1262" s="340" customFormat="1" ht="36" customHeight="1" spans="1:7">
      <c r="A1262" s="294">
        <f t="shared" si="40"/>
        <v>7</v>
      </c>
      <c r="B1262" s="305">
        <v>2240504</v>
      </c>
      <c r="C1262" s="432" t="s">
        <v>1072</v>
      </c>
      <c r="D1262" s="320">
        <f>VLOOKUP(B1262,'[114]21'!$A$4:$C$1292,3,FALSE)</f>
        <v>0</v>
      </c>
      <c r="E1262" s="320">
        <f>IFERROR(VLOOKUP(B1262,'[119]02'!$B:$F,5,FALSE),0)</f>
        <v>0</v>
      </c>
      <c r="F1262" s="320">
        <v>0</v>
      </c>
      <c r="G1262" s="123" t="str">
        <f t="shared" si="41"/>
        <v/>
      </c>
    </row>
    <row r="1263" s="340" customFormat="1" ht="36" customHeight="1" spans="1:7">
      <c r="A1263" s="294">
        <f t="shared" si="40"/>
        <v>7</v>
      </c>
      <c r="B1263" s="305">
        <v>2240505</v>
      </c>
      <c r="C1263" s="432" t="s">
        <v>1073</v>
      </c>
      <c r="D1263" s="320">
        <f>VLOOKUP(B1263,'[114]21'!$A$4:$C$1292,3,FALSE)</f>
        <v>2</v>
      </c>
      <c r="E1263" s="320">
        <f>IFERROR(VLOOKUP(B1263,'[119]02'!$B:$F,5,FALSE),0)</f>
        <v>2</v>
      </c>
      <c r="F1263" s="320">
        <v>2</v>
      </c>
      <c r="G1263" s="123">
        <f t="shared" si="41"/>
        <v>0</v>
      </c>
    </row>
    <row r="1264" s="340" customFormat="1" ht="36" customHeight="1" spans="1:7">
      <c r="A1264" s="294">
        <f t="shared" si="40"/>
        <v>7</v>
      </c>
      <c r="B1264" s="305">
        <v>2240506</v>
      </c>
      <c r="C1264" s="432" t="s">
        <v>1074</v>
      </c>
      <c r="D1264" s="320">
        <f>VLOOKUP(B1264,'[114]21'!$A$4:$C$1292,3,FALSE)</f>
        <v>0</v>
      </c>
      <c r="E1264" s="320">
        <f>IFERROR(VLOOKUP(B1264,'[119]02'!$B:$F,5,FALSE),0)</f>
        <v>0</v>
      </c>
      <c r="F1264" s="320">
        <v>0</v>
      </c>
      <c r="G1264" s="123" t="str">
        <f t="shared" si="41"/>
        <v/>
      </c>
    </row>
    <row r="1265" s="340" customFormat="1" ht="36" customHeight="1" spans="1:7">
      <c r="A1265" s="294">
        <f t="shared" si="40"/>
        <v>7</v>
      </c>
      <c r="B1265" s="305">
        <v>2240507</v>
      </c>
      <c r="C1265" s="432" t="s">
        <v>1075</v>
      </c>
      <c r="D1265" s="320">
        <f>VLOOKUP(B1265,'[114]21'!$A$4:$C$1292,3,FALSE)</f>
        <v>0</v>
      </c>
      <c r="E1265" s="320">
        <f>IFERROR(VLOOKUP(B1265,'[119]02'!$B:$F,5,FALSE),0)</f>
        <v>0</v>
      </c>
      <c r="F1265" s="320">
        <v>0</v>
      </c>
      <c r="G1265" s="123" t="str">
        <f t="shared" si="41"/>
        <v/>
      </c>
    </row>
    <row r="1266" s="340" customFormat="1" ht="36" customHeight="1" spans="1:7">
      <c r="A1266" s="294">
        <f t="shared" si="40"/>
        <v>7</v>
      </c>
      <c r="B1266" s="305">
        <v>2240508</v>
      </c>
      <c r="C1266" s="432" t="s">
        <v>1076</v>
      </c>
      <c r="D1266" s="320">
        <f>VLOOKUP(B1266,'[114]21'!$A$4:$C$1292,3,FALSE)</f>
        <v>0</v>
      </c>
      <c r="E1266" s="320">
        <f>IFERROR(VLOOKUP(B1266,'[119]02'!$B:$F,5,FALSE),0)</f>
        <v>0</v>
      </c>
      <c r="F1266" s="320">
        <v>0</v>
      </c>
      <c r="G1266" s="123" t="str">
        <f t="shared" si="41"/>
        <v/>
      </c>
    </row>
    <row r="1267" s="340" customFormat="1" ht="36" customHeight="1" spans="1:7">
      <c r="A1267" s="294">
        <f t="shared" si="40"/>
        <v>7</v>
      </c>
      <c r="B1267" s="305">
        <v>2240509</v>
      </c>
      <c r="C1267" s="432" t="s">
        <v>1077</v>
      </c>
      <c r="D1267" s="320">
        <f>VLOOKUP(B1267,'[114]21'!$A$4:$C$1292,3,FALSE)</f>
        <v>0</v>
      </c>
      <c r="E1267" s="320">
        <f>IFERROR(VLOOKUP(B1267,'[119]02'!$B:$F,5,FALSE),0)</f>
        <v>0</v>
      </c>
      <c r="F1267" s="320">
        <v>0</v>
      </c>
      <c r="G1267" s="123" t="str">
        <f t="shared" si="41"/>
        <v/>
      </c>
    </row>
    <row r="1268" s="340" customFormat="1" ht="36" customHeight="1" spans="1:7">
      <c r="A1268" s="294">
        <f t="shared" si="40"/>
        <v>7</v>
      </c>
      <c r="B1268" s="305">
        <v>2240510</v>
      </c>
      <c r="C1268" s="432" t="s">
        <v>1078</v>
      </c>
      <c r="D1268" s="320">
        <f>VLOOKUP(B1268,'[114]21'!$A$4:$C$1292,3,FALSE)</f>
        <v>0</v>
      </c>
      <c r="E1268" s="320">
        <f>IFERROR(VLOOKUP(B1268,'[119]02'!$B:$F,5,FALSE),0)</f>
        <v>0</v>
      </c>
      <c r="F1268" s="320">
        <v>0</v>
      </c>
      <c r="G1268" s="123" t="str">
        <f t="shared" si="41"/>
        <v/>
      </c>
    </row>
    <row r="1269" s="340" customFormat="1" ht="36" customHeight="1" spans="1:7">
      <c r="A1269" s="294">
        <f t="shared" si="40"/>
        <v>7</v>
      </c>
      <c r="B1269" s="305">
        <v>2240550</v>
      </c>
      <c r="C1269" s="432" t="s">
        <v>1079</v>
      </c>
      <c r="D1269" s="320">
        <f>VLOOKUP(B1269,'[114]21'!$A$4:$C$1292,3,FALSE)</f>
        <v>0</v>
      </c>
      <c r="E1269" s="320">
        <f>IFERROR(VLOOKUP(B1269,'[119]02'!$B:$F,5,FALSE),0)</f>
        <v>0</v>
      </c>
      <c r="F1269" s="320">
        <v>0</v>
      </c>
      <c r="G1269" s="123" t="str">
        <f t="shared" si="41"/>
        <v/>
      </c>
    </row>
    <row r="1270" s="340" customFormat="1" ht="36" customHeight="1" spans="1:7">
      <c r="A1270" s="294">
        <f t="shared" si="40"/>
        <v>7</v>
      </c>
      <c r="B1270" s="305">
        <v>2240599</v>
      </c>
      <c r="C1270" s="432" t="s">
        <v>1080</v>
      </c>
      <c r="D1270" s="320">
        <f>VLOOKUP(B1270,'[114]21'!$A$4:$C$1292,3,FALSE)</f>
        <v>0</v>
      </c>
      <c r="E1270" s="320">
        <f>IFERROR(VLOOKUP(B1270,'[119]02'!$B:$F,5,FALSE),0)</f>
        <v>0</v>
      </c>
      <c r="F1270" s="320">
        <v>0</v>
      </c>
      <c r="G1270" s="123" t="str">
        <f t="shared" si="41"/>
        <v/>
      </c>
    </row>
    <row r="1271" ht="36" customHeight="1" spans="1:7">
      <c r="A1271" s="294">
        <f t="shared" si="40"/>
        <v>5</v>
      </c>
      <c r="B1271" s="305">
        <v>22406</v>
      </c>
      <c r="C1271" s="348" t="s">
        <v>1081</v>
      </c>
      <c r="D1271" s="320">
        <f>SUM(D1272:D1274)</f>
        <v>436</v>
      </c>
      <c r="E1271" s="320">
        <f>SUM(E1272:E1274)</f>
        <v>384</v>
      </c>
      <c r="F1271" s="320">
        <v>40</v>
      </c>
      <c r="G1271" s="123">
        <f t="shared" si="41"/>
        <v>-0.896</v>
      </c>
    </row>
    <row r="1272" s="340" customFormat="1" ht="36" customHeight="1" spans="1:7">
      <c r="A1272" s="294">
        <f t="shared" si="40"/>
        <v>7</v>
      </c>
      <c r="B1272" s="305">
        <v>2240601</v>
      </c>
      <c r="C1272" s="432" t="s">
        <v>1082</v>
      </c>
      <c r="D1272" s="320">
        <f>VLOOKUP(B1272,'[114]21'!$A$4:$C$1292,3,FALSE)</f>
        <v>189</v>
      </c>
      <c r="E1272" s="320">
        <f>IFERROR(VLOOKUP(B1272,'[119]02'!$B:$F,5,FALSE),0)</f>
        <v>142</v>
      </c>
      <c r="F1272" s="320">
        <v>25</v>
      </c>
      <c r="G1272" s="123">
        <f t="shared" si="41"/>
        <v>-0.824</v>
      </c>
    </row>
    <row r="1273" s="340" customFormat="1" ht="36" customHeight="1" spans="1:7">
      <c r="A1273" s="294">
        <f t="shared" si="40"/>
        <v>7</v>
      </c>
      <c r="B1273" s="305">
        <v>2240602</v>
      </c>
      <c r="C1273" s="432" t="s">
        <v>1083</v>
      </c>
      <c r="D1273" s="320">
        <f>VLOOKUP(B1273,'[114]21'!$A$4:$C$1292,3,FALSE)</f>
        <v>227</v>
      </c>
      <c r="E1273" s="320">
        <f>IFERROR(VLOOKUP(B1273,'[119]02'!$B:$F,5,FALSE),0)</f>
        <v>227</v>
      </c>
      <c r="F1273" s="320">
        <v>0</v>
      </c>
      <c r="G1273" s="123">
        <f t="shared" si="41"/>
        <v>-1</v>
      </c>
    </row>
    <row r="1274" s="340" customFormat="1" ht="36" customHeight="1" spans="1:7">
      <c r="A1274" s="294">
        <f t="shared" si="40"/>
        <v>7</v>
      </c>
      <c r="B1274" s="305">
        <v>2240699</v>
      </c>
      <c r="C1274" s="432" t="s">
        <v>1084</v>
      </c>
      <c r="D1274" s="320">
        <f>VLOOKUP(B1274,'[114]21'!$A$4:$C$1292,3,FALSE)</f>
        <v>20</v>
      </c>
      <c r="E1274" s="320">
        <f>IFERROR(VLOOKUP(B1274,'[119]02'!$B:$F,5,FALSE),0)</f>
        <v>15</v>
      </c>
      <c r="F1274" s="320">
        <v>15</v>
      </c>
      <c r="G1274" s="123">
        <f t="shared" si="41"/>
        <v>0</v>
      </c>
    </row>
    <row r="1275" ht="36" customHeight="1" spans="1:7">
      <c r="A1275" s="294">
        <f t="shared" si="40"/>
        <v>5</v>
      </c>
      <c r="B1275" s="305">
        <v>22407</v>
      </c>
      <c r="C1275" s="348" t="s">
        <v>1085</v>
      </c>
      <c r="D1275" s="320">
        <f>SUM(D1276:D1278)</f>
        <v>77</v>
      </c>
      <c r="E1275" s="320">
        <f>SUM(E1276:E1278)</f>
        <v>83</v>
      </c>
      <c r="F1275" s="320">
        <v>13</v>
      </c>
      <c r="G1275" s="123">
        <f t="shared" si="41"/>
        <v>-0.843</v>
      </c>
    </row>
    <row r="1276" s="340" customFormat="1" ht="36" customHeight="1" spans="1:7">
      <c r="A1276" s="294">
        <f t="shared" si="40"/>
        <v>7</v>
      </c>
      <c r="B1276" s="305">
        <v>2240703</v>
      </c>
      <c r="C1276" s="432" t="s">
        <v>1086</v>
      </c>
      <c r="D1276" s="320">
        <f>VLOOKUP(B1276,'[114]21'!$A$4:$C$1292,3,FALSE)</f>
        <v>77</v>
      </c>
      <c r="E1276" s="320">
        <f>IFERROR(VLOOKUP(B1276,'[119]02'!$B:$F,5,FALSE),0)</f>
        <v>83</v>
      </c>
      <c r="F1276" s="320">
        <v>13</v>
      </c>
      <c r="G1276" s="123">
        <f t="shared" si="41"/>
        <v>-0.843</v>
      </c>
    </row>
    <row r="1277" s="340" customFormat="1" ht="36" customHeight="1" spans="1:7">
      <c r="A1277" s="294">
        <f t="shared" si="40"/>
        <v>7</v>
      </c>
      <c r="B1277" s="305">
        <v>2240704</v>
      </c>
      <c r="C1277" s="432" t="s">
        <v>1087</v>
      </c>
      <c r="D1277" s="320">
        <f>VLOOKUP(B1277,'[114]21'!$A$4:$C$1292,3,FALSE)</f>
        <v>0</v>
      </c>
      <c r="E1277" s="320">
        <f>IFERROR(VLOOKUP(B1277,'[119]02'!$B:$F,5,FALSE),0)</f>
        <v>0</v>
      </c>
      <c r="F1277" s="320">
        <v>0</v>
      </c>
      <c r="G1277" s="123" t="str">
        <f t="shared" si="41"/>
        <v/>
      </c>
    </row>
    <row r="1278" s="340" customFormat="1" ht="36" customHeight="1" spans="1:7">
      <c r="A1278" s="294">
        <f t="shared" si="40"/>
        <v>7</v>
      </c>
      <c r="B1278" s="305">
        <v>2240799</v>
      </c>
      <c r="C1278" s="432" t="s">
        <v>1088</v>
      </c>
      <c r="D1278" s="320">
        <f>VLOOKUP(B1278,'[114]21'!$A$4:$C$1292,3,FALSE)</f>
        <v>0</v>
      </c>
      <c r="E1278" s="320">
        <f>IFERROR(VLOOKUP(B1278,'[119]02'!$B:$F,5,FALSE),0)</f>
        <v>0</v>
      </c>
      <c r="F1278" s="320">
        <v>0</v>
      </c>
      <c r="G1278" s="123" t="str">
        <f t="shared" si="41"/>
        <v/>
      </c>
    </row>
    <row r="1279" ht="36" customHeight="1" spans="1:7">
      <c r="A1279" s="294">
        <f t="shared" si="40"/>
        <v>5</v>
      </c>
      <c r="B1279" s="305">
        <v>22499</v>
      </c>
      <c r="C1279" s="348" t="s">
        <v>1089</v>
      </c>
      <c r="D1279" s="320">
        <f>D1280</f>
        <v>35</v>
      </c>
      <c r="E1279" s="320">
        <f>E1280</f>
        <v>35</v>
      </c>
      <c r="F1279" s="320">
        <v>0</v>
      </c>
      <c r="G1279" s="123">
        <f t="shared" si="41"/>
        <v>-1</v>
      </c>
    </row>
    <row r="1280" s="340" customFormat="1" ht="36" customHeight="1" spans="1:7">
      <c r="A1280" s="294">
        <f t="shared" si="40"/>
        <v>7</v>
      </c>
      <c r="B1280" s="318">
        <v>2249999</v>
      </c>
      <c r="C1280" s="432" t="s">
        <v>1089</v>
      </c>
      <c r="D1280" s="320">
        <f>VLOOKUP(B1280,'[114]21'!$A$4:$C$1292,3,FALSE)</f>
        <v>35</v>
      </c>
      <c r="E1280" s="320">
        <f>IFERROR(VLOOKUP(B1280,'[119]02'!$B:$F,5,FALSE),0)</f>
        <v>35</v>
      </c>
      <c r="F1280" s="320">
        <v>0</v>
      </c>
      <c r="G1280" s="123">
        <f t="shared" si="41"/>
        <v>-1</v>
      </c>
    </row>
    <row r="1281" ht="36" customHeight="1" spans="1:7">
      <c r="A1281" s="294">
        <f t="shared" si="40"/>
        <v>3</v>
      </c>
      <c r="B1281" s="308">
        <v>227</v>
      </c>
      <c r="C1281" s="302" t="s">
        <v>128</v>
      </c>
      <c r="D1281" s="303">
        <v>4000</v>
      </c>
      <c r="E1281" s="303">
        <v>3349</v>
      </c>
      <c r="F1281" s="303">
        <v>3000</v>
      </c>
      <c r="G1281" s="119">
        <f t="shared" si="41"/>
        <v>-0.104</v>
      </c>
    </row>
    <row r="1282" ht="36" customHeight="1" spans="1:7">
      <c r="A1282" s="294">
        <f t="shared" si="40"/>
        <v>3</v>
      </c>
      <c r="B1282" s="308">
        <v>232</v>
      </c>
      <c r="C1282" s="302" t="s">
        <v>129</v>
      </c>
      <c r="D1282" s="303">
        <f>D1283</f>
        <v>9200</v>
      </c>
      <c r="E1282" s="303">
        <f>E1283</f>
        <v>9163</v>
      </c>
      <c r="F1282" s="303">
        <v>8870</v>
      </c>
      <c r="G1282" s="119">
        <f t="shared" si="41"/>
        <v>-0.032</v>
      </c>
    </row>
    <row r="1283" ht="36" customHeight="1" spans="1:7">
      <c r="A1283" s="294">
        <f t="shared" si="40"/>
        <v>5</v>
      </c>
      <c r="B1283" s="305">
        <v>23203</v>
      </c>
      <c r="C1283" s="348" t="s">
        <v>1090</v>
      </c>
      <c r="D1283" s="320">
        <f>SUM(D1284:D1287)</f>
        <v>9200</v>
      </c>
      <c r="E1283" s="320">
        <f>SUM(E1284:E1287)</f>
        <v>9163</v>
      </c>
      <c r="F1283" s="320">
        <v>8870</v>
      </c>
      <c r="G1283" s="123">
        <f t="shared" si="41"/>
        <v>-0.032</v>
      </c>
    </row>
    <row r="1284" s="340" customFormat="1" ht="36" customHeight="1" spans="1:7">
      <c r="A1284" s="294">
        <f t="shared" si="40"/>
        <v>7</v>
      </c>
      <c r="B1284" s="305">
        <v>2320301</v>
      </c>
      <c r="C1284" s="432" t="s">
        <v>1091</v>
      </c>
      <c r="D1284" s="320">
        <f>VLOOKUP(B1284,'[114]21'!$A$4:$C$1292,3,FALSE)</f>
        <v>9200</v>
      </c>
      <c r="E1284" s="320">
        <f>IFERROR(VLOOKUP(B1284,'[119]02'!$B:$F,5,FALSE),0)</f>
        <v>9163</v>
      </c>
      <c r="F1284" s="320">
        <v>8870</v>
      </c>
      <c r="G1284" s="123">
        <f t="shared" si="41"/>
        <v>-0.032</v>
      </c>
    </row>
    <row r="1285" s="340" customFormat="1" ht="36" customHeight="1" spans="1:7">
      <c r="A1285" s="294">
        <f t="shared" ref="A1285:A1294" si="42">LEN(B1285)</f>
        <v>7</v>
      </c>
      <c r="B1285" s="305">
        <v>2320302</v>
      </c>
      <c r="C1285" s="432" t="s">
        <v>1092</v>
      </c>
      <c r="D1285" s="320">
        <f>VLOOKUP(B1285,'[114]21'!$A$4:$C$1292,3,FALSE)</f>
        <v>0</v>
      </c>
      <c r="E1285" s="320">
        <f>IFERROR(VLOOKUP(B1285,'[119]02'!$B:$F,5,FALSE),0)</f>
        <v>0</v>
      </c>
      <c r="F1285" s="320">
        <v>0</v>
      </c>
      <c r="G1285" s="123" t="str">
        <f t="shared" ref="G1285:G1294" si="43">IF(E1285&gt;0,(F1285-E1285)/E1285,"")</f>
        <v/>
      </c>
    </row>
    <row r="1286" s="340" customFormat="1" ht="36" customHeight="1" spans="1:7">
      <c r="A1286" s="294">
        <f t="shared" si="42"/>
        <v>7</v>
      </c>
      <c r="B1286" s="305">
        <v>2320303</v>
      </c>
      <c r="C1286" s="432" t="s">
        <v>1093</v>
      </c>
      <c r="D1286" s="320">
        <f>VLOOKUP(B1286,'[114]21'!$A$4:$C$1292,3,FALSE)</f>
        <v>0</v>
      </c>
      <c r="E1286" s="320">
        <f>IFERROR(VLOOKUP(B1286,'[119]02'!$B:$F,5,FALSE),0)</f>
        <v>0</v>
      </c>
      <c r="F1286" s="320">
        <v>0</v>
      </c>
      <c r="G1286" s="123" t="str">
        <f t="shared" si="43"/>
        <v/>
      </c>
    </row>
    <row r="1287" s="340" customFormat="1" ht="36" customHeight="1" spans="1:7">
      <c r="A1287" s="294">
        <f t="shared" si="42"/>
        <v>7</v>
      </c>
      <c r="B1287" s="310">
        <v>2320399</v>
      </c>
      <c r="C1287" s="432" t="s">
        <v>1738</v>
      </c>
      <c r="D1287" s="320">
        <f>VLOOKUP(B1287,'[114]21'!$A$4:$C$1292,3,FALSE)</f>
        <v>0</v>
      </c>
      <c r="E1287" s="320">
        <f>IFERROR(VLOOKUP(B1287,'[119]02'!$B:$F,5,FALSE),0)</f>
        <v>0</v>
      </c>
      <c r="F1287" s="320">
        <v>0</v>
      </c>
      <c r="G1287" s="123" t="str">
        <f t="shared" si="43"/>
        <v/>
      </c>
    </row>
    <row r="1288" ht="36" customHeight="1" spans="1:7">
      <c r="A1288" s="294">
        <f t="shared" si="42"/>
        <v>3</v>
      </c>
      <c r="B1288" s="301" t="s">
        <v>1739</v>
      </c>
      <c r="C1288" s="302" t="s">
        <v>130</v>
      </c>
      <c r="D1288" s="303">
        <f>D1289</f>
        <v>28</v>
      </c>
      <c r="E1288" s="303">
        <f>E1289</f>
        <v>28</v>
      </c>
      <c r="F1288" s="303">
        <v>17</v>
      </c>
      <c r="G1288" s="119">
        <f t="shared" si="43"/>
        <v>-0.393</v>
      </c>
    </row>
    <row r="1289" ht="36" customHeight="1" spans="1:7">
      <c r="A1289" s="294">
        <f t="shared" si="42"/>
        <v>5</v>
      </c>
      <c r="B1289" s="310" t="s">
        <v>1740</v>
      </c>
      <c r="C1289" s="348" t="s">
        <v>1095</v>
      </c>
      <c r="D1289" s="320">
        <v>28</v>
      </c>
      <c r="E1289" s="320">
        <v>28</v>
      </c>
      <c r="F1289" s="320">
        <v>17</v>
      </c>
      <c r="G1289" s="123">
        <f t="shared" si="43"/>
        <v>-0.393</v>
      </c>
    </row>
    <row r="1290" ht="36" customHeight="1" spans="1:7">
      <c r="A1290" s="294">
        <f t="shared" si="42"/>
        <v>3</v>
      </c>
      <c r="B1290" s="301" t="s">
        <v>1741</v>
      </c>
      <c r="C1290" s="302" t="s">
        <v>131</v>
      </c>
      <c r="D1290" s="303">
        <f>SUM(D1291:D1292)</f>
        <v>4840</v>
      </c>
      <c r="E1290" s="303">
        <f>SUM(E1291:E1292)</f>
        <v>2058</v>
      </c>
      <c r="F1290" s="303">
        <v>4650</v>
      </c>
      <c r="G1290" s="119">
        <f t="shared" si="43"/>
        <v>1.259</v>
      </c>
    </row>
    <row r="1291" ht="36" customHeight="1" spans="1:7">
      <c r="A1291" s="294">
        <f t="shared" si="42"/>
        <v>5</v>
      </c>
      <c r="B1291" s="310" t="s">
        <v>1742</v>
      </c>
      <c r="C1291" s="348" t="s">
        <v>1096</v>
      </c>
      <c r="D1291" s="320">
        <v>4750</v>
      </c>
      <c r="E1291" s="320">
        <v>2058</v>
      </c>
      <c r="F1291" s="320"/>
      <c r="G1291" s="123">
        <f t="shared" si="43"/>
        <v>-1</v>
      </c>
    </row>
    <row r="1292" ht="36" customHeight="1" spans="1:7">
      <c r="A1292" s="294">
        <f t="shared" si="42"/>
        <v>5</v>
      </c>
      <c r="B1292" s="310" t="s">
        <v>1743</v>
      </c>
      <c r="C1292" s="348" t="s">
        <v>955</v>
      </c>
      <c r="D1292" s="320">
        <v>90</v>
      </c>
      <c r="E1292" s="320"/>
      <c r="F1292" s="320">
        <v>4650</v>
      </c>
      <c r="G1292" s="123" t="str">
        <f t="shared" si="43"/>
        <v/>
      </c>
    </row>
    <row r="1293" ht="36" customHeight="1" spans="1:7">
      <c r="A1293" s="294">
        <f t="shared" si="42"/>
        <v>0</v>
      </c>
      <c r="B1293" s="301"/>
      <c r="C1293" s="302"/>
      <c r="D1293" s="302"/>
      <c r="E1293" s="303"/>
      <c r="F1293" s="303"/>
      <c r="G1293" s="119" t="str">
        <f t="shared" si="43"/>
        <v/>
      </c>
    </row>
    <row r="1294" ht="36" customHeight="1" spans="1:7">
      <c r="A1294" s="294">
        <f t="shared" si="42"/>
        <v>0</v>
      </c>
      <c r="B1294" s="509"/>
      <c r="C1294" s="510" t="s">
        <v>1744</v>
      </c>
      <c r="D1294" s="303">
        <f>SUM(D1290,D1288,D1282,D1281,D1224,D1180,D1159,D1114,D1104,D1077,D1057,D993,D929,D818,D795,D714,D641,D512,D455,D399,D347,D257,D236,D233,D4)</f>
        <v>241379</v>
      </c>
      <c r="E1294" s="303">
        <f>SUM(E1290,E1288,E1282,E1281,E1224,E1180,E1159,E1114,E1104,E1077,E1057,E993,E929,E818,E795,E714,E641,E512,E455,E399,E347,E257,E236,E233,E4)</f>
        <v>220100</v>
      </c>
      <c r="F1294" s="303">
        <v>226971</v>
      </c>
      <c r="G1294" s="511">
        <v>0.03</v>
      </c>
    </row>
    <row r="1295" ht="31" customHeight="1" spans="3:7">
      <c r="C1295" s="372"/>
      <c r="D1295" s="373" t="s">
        <v>1295</v>
      </c>
      <c r="E1295" s="373" t="s">
        <v>1295</v>
      </c>
      <c r="F1295" s="373" t="s">
        <v>1295</v>
      </c>
      <c r="G1295" s="512"/>
    </row>
    <row r="1296" s="228" customFormat="1" ht="12" customHeight="1" spans="3:7">
      <c r="C1296" s="513"/>
      <c r="D1296" s="513"/>
      <c r="E1296" s="513"/>
      <c r="F1296" s="513"/>
      <c r="G1296" s="514"/>
    </row>
    <row r="1297" s="495" customFormat="1" ht="42" customHeight="1" spans="3:7">
      <c r="C1297" s="335"/>
      <c r="D1297" s="335"/>
      <c r="E1297" s="335"/>
      <c r="F1297" s="335"/>
      <c r="G1297" s="515"/>
    </row>
    <row r="1298" spans="5:7">
      <c r="E1298" s="375"/>
      <c r="G1298" s="516"/>
    </row>
    <row r="1299" spans="7:7">
      <c r="G1299" s="516"/>
    </row>
    <row r="1300" spans="5:7">
      <c r="E1300" s="375"/>
      <c r="G1300" s="516"/>
    </row>
    <row r="1301" spans="5:7">
      <c r="E1301" s="375"/>
      <c r="G1301" s="516"/>
    </row>
    <row r="1302" spans="7:7">
      <c r="G1302" s="516"/>
    </row>
    <row r="1303" spans="5:5">
      <c r="E1303" s="375"/>
    </row>
    <row r="1304" spans="5:5">
      <c r="E1304" s="375"/>
    </row>
    <row r="1305" spans="5:5">
      <c r="E1305" s="375"/>
    </row>
    <row r="1306" spans="5:5">
      <c r="E1306" s="375"/>
    </row>
    <row r="1308" spans="5:5">
      <c r="E1308" s="375"/>
    </row>
  </sheetData>
  <autoFilter ref="A3:M1298">
    <extLst/>
  </autoFilter>
  <mergeCells count="1">
    <mergeCell ref="C1:G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F127"/>
  <sheetViews>
    <sheetView showGridLines="0" showZeros="0" view="pageBreakPreview" zoomScale="80" zoomScaleNormal="90" workbookViewId="0">
      <pane ySplit="3" topLeftCell="A105" activePane="bottomLeft" state="frozen"/>
      <selection/>
      <selection pane="bottomLeft" activeCell="D6" sqref="D6"/>
    </sheetView>
  </sheetViews>
  <sheetFormatPr defaultColWidth="9" defaultRowHeight="15.75" outlineLevelCol="5"/>
  <cols>
    <col min="1" max="1" width="14.5044247787611" style="340" customWidth="1"/>
    <col min="2" max="2" width="50.7610619469027" style="340" customWidth="1"/>
    <col min="3" max="5" width="20.6283185840708" style="340" customWidth="1"/>
    <col min="6" max="6" width="9" style="228"/>
    <col min="7" max="8" width="10.3716814159292" style="228"/>
    <col min="9" max="16384" width="9" style="228"/>
  </cols>
  <sheetData>
    <row r="1" ht="45" customHeight="1" spans="1:5">
      <c r="A1" s="461"/>
      <c r="B1" s="342" t="str">
        <f>YEAR(封面!$B$7)&amp;"年市本级一般公共预算收支情况表"</f>
        <v>2023年市本级一般公共预算收支情况表</v>
      </c>
      <c r="C1" s="342"/>
      <c r="D1" s="342"/>
      <c r="E1" s="342"/>
    </row>
    <row r="2" ht="18.95" customHeight="1" spans="2:5">
      <c r="B2" s="463" t="s">
        <v>1745</v>
      </c>
      <c r="C2" s="344"/>
      <c r="D2" s="344"/>
      <c r="E2" s="429" t="s">
        <v>54</v>
      </c>
    </row>
    <row r="3" s="458" customFormat="1" ht="45" customHeight="1" spans="1:5">
      <c r="A3" s="483" t="s">
        <v>55</v>
      </c>
      <c r="B3" s="347" t="s">
        <v>56</v>
      </c>
      <c r="C3" s="33" t="str">
        <f>YEAR(封面!$B$7)-1&amp;"年预算数"</f>
        <v>2022年预算数</v>
      </c>
      <c r="D3" s="33" t="str">
        <f>YEAR(封面!$B$7)&amp;"年预算数"</f>
        <v>2023年预算数</v>
      </c>
      <c r="E3" s="33" t="s">
        <v>1746</v>
      </c>
    </row>
    <row r="4" ht="36" customHeight="1" spans="1:5">
      <c r="A4" s="484" t="s">
        <v>1098</v>
      </c>
      <c r="B4" s="485" t="s">
        <v>1684</v>
      </c>
      <c r="C4" s="124">
        <f>SUM(C5:C19)</f>
        <v>58024</v>
      </c>
      <c r="D4" s="124">
        <f>SUM(D5:D19)</f>
        <v>53968</v>
      </c>
      <c r="E4" s="119">
        <f>IF(C4&gt;0,(D4-C4)/C4,"")</f>
        <v>-0.07</v>
      </c>
    </row>
    <row r="5" ht="36" customHeight="1" spans="1:5">
      <c r="A5" s="355" t="s">
        <v>1099</v>
      </c>
      <c r="B5" s="325" t="s">
        <v>1685</v>
      </c>
      <c r="C5" s="163">
        <v>13488</v>
      </c>
      <c r="D5" s="368">
        <f>15855+615+256</f>
        <v>16726</v>
      </c>
      <c r="E5" s="123">
        <f t="shared" ref="E5:E36" si="0">IF(C5&gt;0,(D5-C5)/C5,"")</f>
        <v>0.24</v>
      </c>
    </row>
    <row r="6" ht="36" customHeight="1" spans="1:5">
      <c r="A6" s="355" t="s">
        <v>1100</v>
      </c>
      <c r="B6" s="325" t="s">
        <v>65</v>
      </c>
      <c r="C6" s="163">
        <v>1500</v>
      </c>
      <c r="D6" s="368">
        <v>2549</v>
      </c>
      <c r="E6" s="123">
        <f t="shared" si="0"/>
        <v>0.699</v>
      </c>
    </row>
    <row r="7" ht="36" customHeight="1" spans="1:5">
      <c r="A7" s="355" t="s">
        <v>1101</v>
      </c>
      <c r="B7" s="325" t="s">
        <v>66</v>
      </c>
      <c r="C7" s="163">
        <v>622</v>
      </c>
      <c r="D7" s="368">
        <v>672</v>
      </c>
      <c r="E7" s="123">
        <f t="shared" si="0"/>
        <v>0.08</v>
      </c>
    </row>
    <row r="8" s="228" customFormat="1" ht="32.1" customHeight="1" spans="1:5">
      <c r="A8" s="355" t="s">
        <v>1102</v>
      </c>
      <c r="B8" s="325" t="s">
        <v>67</v>
      </c>
      <c r="C8" s="163">
        <v>602</v>
      </c>
      <c r="D8" s="368">
        <v>50</v>
      </c>
      <c r="E8" s="123">
        <f t="shared" si="0"/>
        <v>-0.917</v>
      </c>
    </row>
    <row r="9" ht="36" customHeight="1" spans="1:5">
      <c r="A9" s="355" t="s">
        <v>1103</v>
      </c>
      <c r="B9" s="325" t="s">
        <v>68</v>
      </c>
      <c r="C9" s="163">
        <v>2040</v>
      </c>
      <c r="D9" s="368">
        <v>1800</v>
      </c>
      <c r="E9" s="123">
        <f t="shared" si="0"/>
        <v>-0.118</v>
      </c>
    </row>
    <row r="10" s="228" customFormat="1" ht="32.1" customHeight="1" spans="1:5">
      <c r="A10" s="355" t="s">
        <v>1104</v>
      </c>
      <c r="B10" s="325" t="s">
        <v>69</v>
      </c>
      <c r="C10" s="163">
        <v>839</v>
      </c>
      <c r="D10" s="368">
        <v>1652</v>
      </c>
      <c r="E10" s="123">
        <f t="shared" si="0"/>
        <v>0.969</v>
      </c>
    </row>
    <row r="11" s="228" customFormat="1" ht="32.1" customHeight="1" spans="1:5">
      <c r="A11" s="355" t="s">
        <v>1105</v>
      </c>
      <c r="B11" s="325" t="s">
        <v>70</v>
      </c>
      <c r="C11" s="163">
        <v>1200</v>
      </c>
      <c r="D11" s="368">
        <v>1000</v>
      </c>
      <c r="E11" s="123">
        <f t="shared" si="0"/>
        <v>-0.167</v>
      </c>
    </row>
    <row r="12" s="228" customFormat="1" ht="32.1" customHeight="1" spans="1:5">
      <c r="A12" s="355" t="s">
        <v>1106</v>
      </c>
      <c r="B12" s="325" t="s">
        <v>71</v>
      </c>
      <c r="C12" s="163">
        <v>1547</v>
      </c>
      <c r="D12" s="368">
        <v>1966</v>
      </c>
      <c r="E12" s="123">
        <f t="shared" si="0"/>
        <v>0.271</v>
      </c>
    </row>
    <row r="13" s="228" customFormat="1" ht="32.1" customHeight="1" spans="1:5">
      <c r="A13" s="355" t="s">
        <v>1107</v>
      </c>
      <c r="B13" s="325" t="s">
        <v>72</v>
      </c>
      <c r="C13" s="163">
        <v>12665</v>
      </c>
      <c r="D13" s="368">
        <v>11700</v>
      </c>
      <c r="E13" s="123">
        <f t="shared" si="0"/>
        <v>-0.076</v>
      </c>
    </row>
    <row r="14" s="228" customFormat="1" ht="32.1" customHeight="1" spans="1:5">
      <c r="A14" s="355" t="s">
        <v>1108</v>
      </c>
      <c r="B14" s="325" t="s">
        <v>73</v>
      </c>
      <c r="C14" s="163">
        <v>920</v>
      </c>
      <c r="D14" s="368">
        <v>900</v>
      </c>
      <c r="E14" s="123">
        <f t="shared" si="0"/>
        <v>-0.022</v>
      </c>
    </row>
    <row r="15" ht="36" customHeight="1" spans="1:5">
      <c r="A15" s="355" t="s">
        <v>1109</v>
      </c>
      <c r="B15" s="325" t="s">
        <v>74</v>
      </c>
      <c r="C15" s="163">
        <v>1400</v>
      </c>
      <c r="D15" s="368">
        <v>350</v>
      </c>
      <c r="E15" s="123">
        <f t="shared" si="0"/>
        <v>-0.75</v>
      </c>
    </row>
    <row r="16" s="228" customFormat="1" ht="32.1" customHeight="1" spans="1:5">
      <c r="A16" s="355" t="s">
        <v>1110</v>
      </c>
      <c r="B16" s="325" t="s">
        <v>75</v>
      </c>
      <c r="C16" s="163">
        <v>20217</v>
      </c>
      <c r="D16" s="368">
        <v>13789</v>
      </c>
      <c r="E16" s="123">
        <f t="shared" si="0"/>
        <v>-0.318</v>
      </c>
    </row>
    <row r="17" s="228" customFormat="1" ht="32.1" customHeight="1" spans="1:5">
      <c r="A17" s="355" t="s">
        <v>1111</v>
      </c>
      <c r="B17" s="325" t="s">
        <v>76</v>
      </c>
      <c r="C17" s="163">
        <v>957</v>
      </c>
      <c r="D17" s="368">
        <v>770</v>
      </c>
      <c r="E17" s="123">
        <f t="shared" si="0"/>
        <v>-0.195</v>
      </c>
    </row>
    <row r="18" s="228" customFormat="1" ht="32.1" customHeight="1" spans="1:5">
      <c r="A18" s="355" t="s">
        <v>1112</v>
      </c>
      <c r="B18" s="325" t="s">
        <v>77</v>
      </c>
      <c r="C18" s="163">
        <v>27</v>
      </c>
      <c r="D18" s="368">
        <v>44</v>
      </c>
      <c r="E18" s="123">
        <f t="shared" si="0"/>
        <v>0.63</v>
      </c>
    </row>
    <row r="19" s="228" customFormat="1" ht="32.1" customHeight="1" spans="1:5">
      <c r="A19" s="703" t="s">
        <v>1747</v>
      </c>
      <c r="B19" s="325" t="s">
        <v>78</v>
      </c>
      <c r="C19" s="163"/>
      <c r="D19" s="368"/>
      <c r="E19" s="123" t="str">
        <f t="shared" si="0"/>
        <v/>
      </c>
    </row>
    <row r="20" ht="36" customHeight="1" spans="1:5">
      <c r="A20" s="351" t="s">
        <v>1114</v>
      </c>
      <c r="B20" s="485" t="s">
        <v>79</v>
      </c>
      <c r="C20" s="124">
        <f>SUM(C21:C28)</f>
        <v>21394</v>
      </c>
      <c r="D20" s="124">
        <f>SUM(D21:D28)</f>
        <v>26410</v>
      </c>
      <c r="E20" s="119">
        <f t="shared" si="0"/>
        <v>0.234</v>
      </c>
    </row>
    <row r="21" ht="36" customHeight="1" spans="1:5">
      <c r="A21" s="486" t="s">
        <v>1115</v>
      </c>
      <c r="B21" s="325" t="s">
        <v>80</v>
      </c>
      <c r="C21" s="163">
        <v>1650</v>
      </c>
      <c r="D21" s="368">
        <v>1390</v>
      </c>
      <c r="E21" s="123">
        <f t="shared" si="0"/>
        <v>-0.158</v>
      </c>
    </row>
    <row r="22" ht="36" customHeight="1" spans="1:5">
      <c r="A22" s="355" t="s">
        <v>1116</v>
      </c>
      <c r="B22" s="325" t="s">
        <v>81</v>
      </c>
      <c r="C22" s="163">
        <v>1373</v>
      </c>
      <c r="D22" s="368">
        <v>1404</v>
      </c>
      <c r="E22" s="123">
        <f t="shared" si="0"/>
        <v>0.023</v>
      </c>
    </row>
    <row r="23" ht="36" customHeight="1" spans="1:5">
      <c r="A23" s="355" t="s">
        <v>1117</v>
      </c>
      <c r="B23" s="325" t="s">
        <v>82</v>
      </c>
      <c r="C23" s="163">
        <v>3711</v>
      </c>
      <c r="D23" s="368">
        <v>5494</v>
      </c>
      <c r="E23" s="123">
        <f t="shared" si="0"/>
        <v>0.48</v>
      </c>
    </row>
    <row r="24" ht="36" customHeight="1" spans="1:5">
      <c r="A24" s="355" t="s">
        <v>1118</v>
      </c>
      <c r="B24" s="325" t="s">
        <v>83</v>
      </c>
      <c r="C24" s="163"/>
      <c r="D24" s="368"/>
      <c r="E24" s="123" t="str">
        <f t="shared" si="0"/>
        <v/>
      </c>
    </row>
    <row r="25" ht="36" customHeight="1" spans="1:5">
      <c r="A25" s="355" t="s">
        <v>1119</v>
      </c>
      <c r="B25" s="325" t="s">
        <v>84</v>
      </c>
      <c r="C25" s="163">
        <v>13582</v>
      </c>
      <c r="D25" s="368">
        <v>16995</v>
      </c>
      <c r="E25" s="123">
        <f t="shared" si="0"/>
        <v>0.251</v>
      </c>
    </row>
    <row r="26" s="228" customFormat="1" ht="32.1" customHeight="1" spans="1:5">
      <c r="A26" s="355" t="s">
        <v>1120</v>
      </c>
      <c r="B26" s="325" t="s">
        <v>85</v>
      </c>
      <c r="C26" s="163"/>
      <c r="D26" s="368"/>
      <c r="E26" s="123" t="str">
        <f t="shared" si="0"/>
        <v/>
      </c>
    </row>
    <row r="27" ht="36" customHeight="1" spans="1:5">
      <c r="A27" s="355" t="s">
        <v>1121</v>
      </c>
      <c r="B27" s="325" t="s">
        <v>86</v>
      </c>
      <c r="C27" s="163">
        <v>950</v>
      </c>
      <c r="D27" s="368">
        <v>1057</v>
      </c>
      <c r="E27" s="123">
        <f t="shared" si="0"/>
        <v>0.113</v>
      </c>
    </row>
    <row r="28" ht="36" customHeight="1" spans="1:5">
      <c r="A28" s="355" t="s">
        <v>1122</v>
      </c>
      <c r="B28" s="325" t="s">
        <v>87</v>
      </c>
      <c r="C28" s="163">
        <v>128</v>
      </c>
      <c r="D28" s="368">
        <v>70</v>
      </c>
      <c r="E28" s="123">
        <f t="shared" si="0"/>
        <v>-0.453</v>
      </c>
    </row>
    <row r="29" ht="36" customHeight="1" spans="1:5">
      <c r="A29" s="355"/>
      <c r="B29" s="487"/>
      <c r="C29" s="163"/>
      <c r="D29" s="368"/>
      <c r="E29" s="119" t="str">
        <f t="shared" si="0"/>
        <v/>
      </c>
    </row>
    <row r="30" s="343" customFormat="1" ht="36" customHeight="1" spans="1:5">
      <c r="A30" s="466"/>
      <c r="B30" s="467" t="s">
        <v>1748</v>
      </c>
      <c r="C30" s="124">
        <f>SUM(C20,C4)</f>
        <v>79418</v>
      </c>
      <c r="D30" s="124">
        <f>SUM(D20,D4)</f>
        <v>80378</v>
      </c>
      <c r="E30" s="119">
        <f t="shared" si="0"/>
        <v>0.012</v>
      </c>
    </row>
    <row r="31" ht="36" customHeight="1" spans="1:5">
      <c r="A31" s="351">
        <v>105</v>
      </c>
      <c r="B31" s="245" t="s">
        <v>90</v>
      </c>
      <c r="C31" s="124">
        <f>SUM(C32,C36:C37)</f>
        <v>0</v>
      </c>
      <c r="D31" s="124">
        <f>SUM(D32,D36:D37)</f>
        <v>0</v>
      </c>
      <c r="E31" s="119" t="str">
        <f t="shared" si="0"/>
        <v/>
      </c>
    </row>
    <row r="32" ht="36" customHeight="1" spans="1:5">
      <c r="A32" s="377"/>
      <c r="B32" s="325" t="s">
        <v>91</v>
      </c>
      <c r="C32" s="163">
        <f>SUM(C33:C35)</f>
        <v>0</v>
      </c>
      <c r="D32" s="163">
        <f>SUM(D33:D35)</f>
        <v>0</v>
      </c>
      <c r="E32" s="119" t="str">
        <f t="shared" si="0"/>
        <v/>
      </c>
    </row>
    <row r="33" ht="36" customHeight="1" spans="1:5">
      <c r="A33" s="377"/>
      <c r="B33" s="326" t="s">
        <v>92</v>
      </c>
      <c r="C33" s="163">
        <f>'03-1'!D38</f>
        <v>0</v>
      </c>
      <c r="D33" s="368"/>
      <c r="E33" s="119" t="str">
        <f t="shared" si="0"/>
        <v/>
      </c>
    </row>
    <row r="34" ht="36" customHeight="1" spans="1:5">
      <c r="A34" s="377"/>
      <c r="B34" s="326" t="s">
        <v>93</v>
      </c>
      <c r="C34" s="163"/>
      <c r="D34" s="368"/>
      <c r="E34" s="119" t="str">
        <f t="shared" si="0"/>
        <v/>
      </c>
    </row>
    <row r="35" ht="36" customHeight="1" spans="1:5">
      <c r="A35" s="377"/>
      <c r="B35" s="326" t="s">
        <v>94</v>
      </c>
      <c r="C35" s="163"/>
      <c r="D35" s="368"/>
      <c r="E35" s="119" t="str">
        <f t="shared" si="0"/>
        <v/>
      </c>
    </row>
    <row r="36" ht="36" customHeight="1" spans="1:5">
      <c r="A36" s="377"/>
      <c r="B36" s="325" t="s">
        <v>95</v>
      </c>
      <c r="C36" s="163"/>
      <c r="D36" s="368"/>
      <c r="E36" s="119" t="str">
        <f t="shared" si="0"/>
        <v/>
      </c>
    </row>
    <row r="37" ht="36" customHeight="1" spans="1:5">
      <c r="A37" s="377"/>
      <c r="B37" s="325" t="s">
        <v>96</v>
      </c>
      <c r="C37" s="163"/>
      <c r="D37" s="368"/>
      <c r="E37" s="119" t="str">
        <f t="shared" ref="E37:E68" si="1">IF(C37&gt;0,(D37-C37)/C37,"")</f>
        <v/>
      </c>
    </row>
    <row r="38" ht="36" customHeight="1" spans="1:5">
      <c r="A38" s="488">
        <v>110</v>
      </c>
      <c r="B38" s="489" t="s">
        <v>97</v>
      </c>
      <c r="C38" s="124">
        <f>SUM(C39,C46,C85,C107,C110:C111,C115,C116,C121)</f>
        <v>203236</v>
      </c>
      <c r="D38" s="124">
        <f>SUM(D39,D46,D85,D107,D110:D111,D115,D116,D121)</f>
        <v>164732</v>
      </c>
      <c r="E38" s="119">
        <f t="shared" si="1"/>
        <v>-0.189</v>
      </c>
    </row>
    <row r="39" ht="36" customHeight="1" spans="1:5">
      <c r="A39" s="357">
        <v>11001</v>
      </c>
      <c r="B39" s="325" t="s">
        <v>98</v>
      </c>
      <c r="C39" s="163">
        <f>SUM(C40:C45)</f>
        <v>5214</v>
      </c>
      <c r="D39" s="163">
        <f>SUM(D40:D45)</f>
        <v>5214</v>
      </c>
      <c r="E39" s="123">
        <f t="shared" si="1"/>
        <v>0</v>
      </c>
    </row>
    <row r="40" ht="36" customHeight="1" spans="1:5">
      <c r="A40" s="357">
        <v>1100102</v>
      </c>
      <c r="B40" s="326" t="s">
        <v>1124</v>
      </c>
      <c r="C40" s="163">
        <f>'03-1'!D45</f>
        <v>782</v>
      </c>
      <c r="D40" s="368">
        <v>782</v>
      </c>
      <c r="E40" s="123">
        <f t="shared" si="1"/>
        <v>0</v>
      </c>
    </row>
    <row r="41" ht="36" customHeight="1" spans="1:5">
      <c r="A41" s="357">
        <v>1100103</v>
      </c>
      <c r="B41" s="326" t="s">
        <v>1125</v>
      </c>
      <c r="C41" s="163">
        <f>'03-1'!D46</f>
        <v>0</v>
      </c>
      <c r="D41" s="368"/>
      <c r="E41" s="123" t="str">
        <f t="shared" si="1"/>
        <v/>
      </c>
    </row>
    <row r="42" ht="36" customHeight="1" spans="1:5">
      <c r="A42" s="357">
        <v>1100104</v>
      </c>
      <c r="B42" s="326" t="s">
        <v>1126</v>
      </c>
      <c r="C42" s="163">
        <f>'03-1'!D47</f>
        <v>277</v>
      </c>
      <c r="D42" s="368">
        <v>277</v>
      </c>
      <c r="E42" s="123">
        <f t="shared" si="1"/>
        <v>0</v>
      </c>
    </row>
    <row r="43" ht="36" customHeight="1" spans="1:5">
      <c r="A43" s="357">
        <v>1100105</v>
      </c>
      <c r="B43" s="326" t="s">
        <v>1127</v>
      </c>
      <c r="C43" s="163">
        <f>'03-1'!D48</f>
        <v>0</v>
      </c>
      <c r="D43" s="368"/>
      <c r="E43" s="123" t="str">
        <f t="shared" si="1"/>
        <v/>
      </c>
    </row>
    <row r="44" ht="36" customHeight="1" spans="1:5">
      <c r="A44" s="357">
        <v>1100106</v>
      </c>
      <c r="B44" s="326" t="s">
        <v>1128</v>
      </c>
      <c r="C44" s="163">
        <f>'03-1'!D49</f>
        <v>4155</v>
      </c>
      <c r="D44" s="368">
        <v>4155</v>
      </c>
      <c r="E44" s="123">
        <f t="shared" si="1"/>
        <v>0</v>
      </c>
    </row>
    <row r="45" ht="36" customHeight="1" spans="1:5">
      <c r="A45" s="357">
        <v>1100199</v>
      </c>
      <c r="B45" s="326" t="s">
        <v>1129</v>
      </c>
      <c r="C45" s="163">
        <f>'03-1'!D50</f>
        <v>0</v>
      </c>
      <c r="D45" s="368"/>
      <c r="E45" s="123" t="str">
        <f t="shared" si="1"/>
        <v/>
      </c>
    </row>
    <row r="46" ht="36" customHeight="1" spans="1:5">
      <c r="A46" s="357">
        <v>11002</v>
      </c>
      <c r="B46" s="325" t="s">
        <v>99</v>
      </c>
      <c r="C46" s="163">
        <f>SUM(C47:C84)</f>
        <v>40429</v>
      </c>
      <c r="D46" s="163">
        <f>SUM(D47:D84)</f>
        <v>63475</v>
      </c>
      <c r="E46" s="123">
        <f t="shared" si="1"/>
        <v>0.57</v>
      </c>
    </row>
    <row r="47" ht="36" customHeight="1" spans="1:5">
      <c r="A47" s="357">
        <v>1100201</v>
      </c>
      <c r="B47" s="326" t="s">
        <v>1130</v>
      </c>
      <c r="C47" s="163">
        <f>'03-1'!D52</f>
        <v>0</v>
      </c>
      <c r="D47" s="368"/>
      <c r="E47" s="123" t="str">
        <f t="shared" si="1"/>
        <v/>
      </c>
    </row>
    <row r="48" ht="36" customHeight="1" spans="1:5">
      <c r="A48" s="357">
        <v>1100202</v>
      </c>
      <c r="B48" s="326" t="s">
        <v>1131</v>
      </c>
      <c r="C48" s="163">
        <f>'03-1'!D53</f>
        <v>11837</v>
      </c>
      <c r="D48" s="368">
        <v>15046</v>
      </c>
      <c r="E48" s="123">
        <f t="shared" si="1"/>
        <v>0.271</v>
      </c>
    </row>
    <row r="49" ht="36" customHeight="1" spans="1:5">
      <c r="A49" s="357">
        <v>1100207</v>
      </c>
      <c r="B49" s="326" t="s">
        <v>1132</v>
      </c>
      <c r="C49" s="163">
        <f>'03-1'!D54</f>
        <v>2687</v>
      </c>
      <c r="D49" s="368">
        <v>3711</v>
      </c>
      <c r="E49" s="123">
        <f t="shared" si="1"/>
        <v>0.381</v>
      </c>
    </row>
    <row r="50" ht="36" customHeight="1" spans="1:5">
      <c r="A50" s="357">
        <v>1100208</v>
      </c>
      <c r="B50" s="326" t="s">
        <v>1133</v>
      </c>
      <c r="C50" s="163">
        <f>'03-1'!D55</f>
        <v>140</v>
      </c>
      <c r="D50" s="368">
        <v>715</v>
      </c>
      <c r="E50" s="123">
        <f t="shared" si="1"/>
        <v>4.107</v>
      </c>
    </row>
    <row r="51" ht="36" customHeight="1" spans="1:5">
      <c r="A51" s="357">
        <v>1100212</v>
      </c>
      <c r="B51" s="326" t="s">
        <v>1134</v>
      </c>
      <c r="C51" s="163">
        <f>'03-1'!D56</f>
        <v>0</v>
      </c>
      <c r="D51" s="368"/>
      <c r="E51" s="123" t="str">
        <f t="shared" si="1"/>
        <v/>
      </c>
    </row>
    <row r="52" ht="36" customHeight="1" spans="1:5">
      <c r="A52" s="357">
        <v>1100214</v>
      </c>
      <c r="B52" s="326" t="s">
        <v>1135</v>
      </c>
      <c r="C52" s="163">
        <f>'03-1'!D57</f>
        <v>840</v>
      </c>
      <c r="D52" s="368">
        <v>840</v>
      </c>
      <c r="E52" s="123">
        <f t="shared" si="1"/>
        <v>0</v>
      </c>
    </row>
    <row r="53" ht="36" customHeight="1" spans="1:5">
      <c r="A53" s="357">
        <v>1100225</v>
      </c>
      <c r="B53" s="326" t="s">
        <v>1136</v>
      </c>
      <c r="C53" s="163">
        <f>'03-1'!D58</f>
        <v>0</v>
      </c>
      <c r="D53" s="368"/>
      <c r="E53" s="123" t="str">
        <f t="shared" si="1"/>
        <v/>
      </c>
    </row>
    <row r="54" ht="36" customHeight="1" spans="1:5">
      <c r="A54" s="357">
        <v>1100226</v>
      </c>
      <c r="B54" s="326" t="s">
        <v>1137</v>
      </c>
      <c r="C54" s="163">
        <f>'03-1'!D59</f>
        <v>2784</v>
      </c>
      <c r="D54" s="368">
        <v>3096</v>
      </c>
      <c r="E54" s="123">
        <f t="shared" si="1"/>
        <v>0.112</v>
      </c>
    </row>
    <row r="55" ht="36" customHeight="1" spans="1:5">
      <c r="A55" s="357">
        <v>1100227</v>
      </c>
      <c r="B55" s="326" t="s">
        <v>1138</v>
      </c>
      <c r="C55" s="163">
        <f>'03-1'!D60</f>
        <v>5956</v>
      </c>
      <c r="D55" s="368">
        <v>6093</v>
      </c>
      <c r="E55" s="123">
        <f t="shared" si="1"/>
        <v>0.023</v>
      </c>
    </row>
    <row r="56" ht="36" customHeight="1" spans="1:5">
      <c r="A56" s="357">
        <v>1100228</v>
      </c>
      <c r="B56" s="326" t="s">
        <v>1139</v>
      </c>
      <c r="C56" s="163">
        <f>'03-1'!D61</f>
        <v>0</v>
      </c>
      <c r="D56" s="368"/>
      <c r="E56" s="123" t="str">
        <f t="shared" si="1"/>
        <v/>
      </c>
    </row>
    <row r="57" ht="36" customHeight="1" spans="1:5">
      <c r="A57" s="357">
        <v>1100229</v>
      </c>
      <c r="B57" s="326" t="s">
        <v>1140</v>
      </c>
      <c r="C57" s="163">
        <f>'03-1'!D62</f>
        <v>0</v>
      </c>
      <c r="D57" s="368"/>
      <c r="E57" s="123" t="str">
        <f t="shared" si="1"/>
        <v/>
      </c>
    </row>
    <row r="58" ht="36" customHeight="1" spans="1:5">
      <c r="A58" s="357">
        <v>1100230</v>
      </c>
      <c r="B58" s="326" t="s">
        <v>1141</v>
      </c>
      <c r="C58" s="163">
        <f>'03-1'!D63</f>
        <v>0</v>
      </c>
      <c r="D58" s="368"/>
      <c r="E58" s="123" t="str">
        <f t="shared" si="1"/>
        <v/>
      </c>
    </row>
    <row r="59" ht="36" customHeight="1" spans="1:5">
      <c r="A59" s="357">
        <v>1100231</v>
      </c>
      <c r="B59" s="326" t="s">
        <v>1749</v>
      </c>
      <c r="C59" s="163">
        <f>'03-1'!D64</f>
        <v>1766</v>
      </c>
      <c r="D59" s="368">
        <v>2143</v>
      </c>
      <c r="E59" s="123">
        <f t="shared" si="1"/>
        <v>0.213</v>
      </c>
    </row>
    <row r="60" ht="36" customHeight="1" spans="1:5">
      <c r="A60" s="357">
        <v>1100241</v>
      </c>
      <c r="B60" s="326" t="s">
        <v>1143</v>
      </c>
      <c r="C60" s="163">
        <f>'03-1'!D65</f>
        <v>0</v>
      </c>
      <c r="D60" s="368"/>
      <c r="E60" s="123" t="str">
        <f t="shared" si="1"/>
        <v/>
      </c>
    </row>
    <row r="61" ht="36" customHeight="1" spans="1:5">
      <c r="A61" s="357">
        <v>1100242</v>
      </c>
      <c r="B61" s="326" t="s">
        <v>1144</v>
      </c>
      <c r="C61" s="163">
        <f>'03-1'!D66</f>
        <v>0</v>
      </c>
      <c r="D61" s="368"/>
      <c r="E61" s="123" t="str">
        <f t="shared" si="1"/>
        <v/>
      </c>
    </row>
    <row r="62" ht="36" customHeight="1" spans="1:5">
      <c r="A62" s="357">
        <v>1100243</v>
      </c>
      <c r="B62" s="326" t="s">
        <v>1145</v>
      </c>
      <c r="C62" s="163">
        <f>'03-1'!D67</f>
        <v>0</v>
      </c>
      <c r="D62" s="368"/>
      <c r="E62" s="123" t="str">
        <f t="shared" si="1"/>
        <v/>
      </c>
    </row>
    <row r="63" ht="36" customHeight="1" spans="1:5">
      <c r="A63" s="357">
        <v>1100244</v>
      </c>
      <c r="B63" s="326" t="s">
        <v>1146</v>
      </c>
      <c r="C63" s="163">
        <f>'03-1'!D68</f>
        <v>595</v>
      </c>
      <c r="D63" s="368">
        <v>684</v>
      </c>
      <c r="E63" s="123">
        <f t="shared" si="1"/>
        <v>0.15</v>
      </c>
    </row>
    <row r="64" ht="36" customHeight="1" spans="1:5">
      <c r="A64" s="357">
        <v>1100245</v>
      </c>
      <c r="B64" s="326" t="s">
        <v>1147</v>
      </c>
      <c r="C64" s="163">
        <f>'03-1'!D69</f>
        <v>2650</v>
      </c>
      <c r="D64" s="368">
        <f>3366+497</f>
        <v>3863</v>
      </c>
      <c r="E64" s="123">
        <f t="shared" si="1"/>
        <v>0.458</v>
      </c>
    </row>
    <row r="65" ht="36" customHeight="1" spans="1:5">
      <c r="A65" s="357">
        <v>1100246</v>
      </c>
      <c r="B65" s="326" t="s">
        <v>1148</v>
      </c>
      <c r="C65" s="163">
        <f>'03-1'!D70</f>
        <v>0</v>
      </c>
      <c r="D65" s="368"/>
      <c r="E65" s="123" t="str">
        <f t="shared" si="1"/>
        <v/>
      </c>
    </row>
    <row r="66" ht="36" customHeight="1" spans="1:5">
      <c r="A66" s="357">
        <v>1100247</v>
      </c>
      <c r="B66" s="326" t="s">
        <v>1149</v>
      </c>
      <c r="C66" s="163">
        <f>'03-1'!D71</f>
        <v>33</v>
      </c>
      <c r="D66" s="368">
        <v>139</v>
      </c>
      <c r="E66" s="123">
        <f t="shared" si="1"/>
        <v>3.212</v>
      </c>
    </row>
    <row r="67" ht="36" customHeight="1" spans="1:5">
      <c r="A67" s="357">
        <v>1100248</v>
      </c>
      <c r="B67" s="326" t="s">
        <v>1150</v>
      </c>
      <c r="C67" s="163">
        <f>'03-1'!D72</f>
        <v>7286</v>
      </c>
      <c r="D67" s="368">
        <v>8451</v>
      </c>
      <c r="E67" s="123">
        <f t="shared" si="1"/>
        <v>0.16</v>
      </c>
    </row>
    <row r="68" ht="36" customHeight="1" spans="1:5">
      <c r="A68" s="357">
        <v>1100249</v>
      </c>
      <c r="B68" s="326" t="s">
        <v>1151</v>
      </c>
      <c r="C68" s="163">
        <f>'03-1'!D73</f>
        <v>689</v>
      </c>
      <c r="D68" s="368">
        <f>3966+28</f>
        <v>3994</v>
      </c>
      <c r="E68" s="123">
        <f t="shared" si="1"/>
        <v>4.797</v>
      </c>
    </row>
    <row r="69" ht="36" customHeight="1" spans="1:5">
      <c r="A69" s="357">
        <v>1100250</v>
      </c>
      <c r="B69" s="326" t="s">
        <v>1152</v>
      </c>
      <c r="C69" s="163">
        <f>'03-1'!D74</f>
        <v>140</v>
      </c>
      <c r="D69" s="368">
        <v>140</v>
      </c>
      <c r="E69" s="123">
        <f t="shared" ref="E69:E100" si="2">IF(C69&gt;0,(D69-C69)/C69,"")</f>
        <v>0</v>
      </c>
    </row>
    <row r="70" ht="36" customHeight="1" spans="1:5">
      <c r="A70" s="357">
        <v>1100251</v>
      </c>
      <c r="B70" s="326" t="s">
        <v>1153</v>
      </c>
      <c r="C70" s="163">
        <f>'03-1'!D75</f>
        <v>0</v>
      </c>
      <c r="D70" s="368"/>
      <c r="E70" s="123" t="str">
        <f t="shared" si="2"/>
        <v/>
      </c>
    </row>
    <row r="71" ht="36" customHeight="1" spans="1:5">
      <c r="A71" s="357">
        <v>1100252</v>
      </c>
      <c r="B71" s="326" t="s">
        <v>1154</v>
      </c>
      <c r="C71" s="163">
        <f>'03-1'!D76</f>
        <v>2887</v>
      </c>
      <c r="D71" s="368">
        <v>3515</v>
      </c>
      <c r="E71" s="123">
        <f t="shared" si="2"/>
        <v>0.218</v>
      </c>
    </row>
    <row r="72" ht="36" customHeight="1" spans="1:5">
      <c r="A72" s="357">
        <v>1100253</v>
      </c>
      <c r="B72" s="326" t="s">
        <v>1155</v>
      </c>
      <c r="C72" s="163">
        <f>'03-1'!D77</f>
        <v>0</v>
      </c>
      <c r="D72" s="368">
        <v>906</v>
      </c>
      <c r="E72" s="123" t="str">
        <f t="shared" si="2"/>
        <v/>
      </c>
    </row>
    <row r="73" ht="36" customHeight="1" spans="1:5">
      <c r="A73" s="357">
        <v>1100254</v>
      </c>
      <c r="B73" s="326" t="s">
        <v>1156</v>
      </c>
      <c r="C73" s="163">
        <f>'03-1'!D78</f>
        <v>0</v>
      </c>
      <c r="D73" s="368"/>
      <c r="E73" s="123" t="str">
        <f t="shared" si="2"/>
        <v/>
      </c>
    </row>
    <row r="74" ht="36" customHeight="1" spans="1:5">
      <c r="A74" s="357">
        <v>1100255</v>
      </c>
      <c r="B74" s="326" t="s">
        <v>1157</v>
      </c>
      <c r="C74" s="163">
        <f>'03-1'!D79</f>
        <v>0</v>
      </c>
      <c r="D74" s="368"/>
      <c r="E74" s="123" t="str">
        <f t="shared" si="2"/>
        <v/>
      </c>
    </row>
    <row r="75" ht="36" customHeight="1" spans="1:5">
      <c r="A75" s="357">
        <v>1100256</v>
      </c>
      <c r="B75" s="326" t="s">
        <v>1158</v>
      </c>
      <c r="C75" s="163">
        <f>'03-1'!D80</f>
        <v>0</v>
      </c>
      <c r="D75" s="368"/>
      <c r="E75" s="123" t="str">
        <f t="shared" si="2"/>
        <v/>
      </c>
    </row>
    <row r="76" ht="36" customHeight="1" spans="1:5">
      <c r="A76" s="357">
        <v>1100257</v>
      </c>
      <c r="B76" s="326" t="s">
        <v>1159</v>
      </c>
      <c r="C76" s="163">
        <f>'03-1'!D81</f>
        <v>0</v>
      </c>
      <c r="D76" s="368"/>
      <c r="E76" s="123" t="str">
        <f t="shared" si="2"/>
        <v/>
      </c>
    </row>
    <row r="77" ht="36" customHeight="1" spans="1:5">
      <c r="A77" s="357">
        <v>1100258</v>
      </c>
      <c r="B77" s="326" t="s">
        <v>1160</v>
      </c>
      <c r="C77" s="163">
        <f>'03-1'!D82</f>
        <v>7</v>
      </c>
      <c r="D77" s="368">
        <v>7</v>
      </c>
      <c r="E77" s="123">
        <f t="shared" si="2"/>
        <v>0</v>
      </c>
    </row>
    <row r="78" ht="36" customHeight="1" spans="1:5">
      <c r="A78" s="357">
        <v>1100259</v>
      </c>
      <c r="B78" s="326" t="s">
        <v>1161</v>
      </c>
      <c r="C78" s="163">
        <f>'03-1'!D83</f>
        <v>0</v>
      </c>
      <c r="D78" s="368"/>
      <c r="E78" s="123" t="str">
        <f t="shared" si="2"/>
        <v/>
      </c>
    </row>
    <row r="79" ht="36" customHeight="1" spans="1:5">
      <c r="A79" s="357">
        <v>1100260</v>
      </c>
      <c r="B79" s="326" t="s">
        <v>1162</v>
      </c>
      <c r="C79" s="163">
        <f>'03-1'!D84</f>
        <v>0</v>
      </c>
      <c r="D79" s="368"/>
      <c r="E79" s="123" t="str">
        <f t="shared" si="2"/>
        <v/>
      </c>
    </row>
    <row r="80" ht="36" customHeight="1" spans="1:5">
      <c r="A80" s="357">
        <v>1100269</v>
      </c>
      <c r="B80" s="326" t="s">
        <v>1163</v>
      </c>
      <c r="C80" s="163">
        <f>'03-1'!D85</f>
        <v>0</v>
      </c>
      <c r="D80" s="368"/>
      <c r="E80" s="123" t="str">
        <f t="shared" si="2"/>
        <v/>
      </c>
    </row>
    <row r="81" ht="36" customHeight="1" spans="1:5">
      <c r="A81" s="357">
        <v>1100296</v>
      </c>
      <c r="B81" s="326" t="s">
        <v>1750</v>
      </c>
      <c r="C81" s="163">
        <f>'03-1'!D86</f>
        <v>0</v>
      </c>
      <c r="D81" s="368">
        <v>10000</v>
      </c>
      <c r="E81" s="123" t="str">
        <f t="shared" si="2"/>
        <v/>
      </c>
    </row>
    <row r="82" ht="36" customHeight="1" spans="1:5">
      <c r="A82" s="357">
        <v>1100297</v>
      </c>
      <c r="B82" s="326" t="s">
        <v>1751</v>
      </c>
      <c r="C82" s="163">
        <f>'03-1'!D87</f>
        <v>0</v>
      </c>
      <c r="D82" s="368"/>
      <c r="E82" s="123" t="str">
        <f t="shared" si="2"/>
        <v/>
      </c>
    </row>
    <row r="83" ht="36" customHeight="1" spans="1:5">
      <c r="A83" s="357">
        <v>1100298</v>
      </c>
      <c r="B83" s="326" t="s">
        <v>1752</v>
      </c>
      <c r="C83" s="163">
        <f>'03-1'!D88</f>
        <v>0</v>
      </c>
      <c r="D83" s="368"/>
      <c r="E83" s="123" t="str">
        <f t="shared" si="2"/>
        <v/>
      </c>
    </row>
    <row r="84" ht="36" customHeight="1" spans="1:5">
      <c r="A84" s="357">
        <v>1100299</v>
      </c>
      <c r="B84" s="326" t="s">
        <v>1167</v>
      </c>
      <c r="C84" s="163">
        <f>'03-1'!D89</f>
        <v>132</v>
      </c>
      <c r="D84" s="368">
        <v>132</v>
      </c>
      <c r="E84" s="123">
        <f t="shared" si="2"/>
        <v>0</v>
      </c>
    </row>
    <row r="85" ht="36" customHeight="1" spans="1:6">
      <c r="A85" s="357">
        <v>11003</v>
      </c>
      <c r="B85" s="325" t="s">
        <v>100</v>
      </c>
      <c r="C85" s="163">
        <f>SUM(C86:C106)</f>
        <v>34940</v>
      </c>
      <c r="D85" s="163">
        <f>SUM(D86:D106)</f>
        <v>52287</v>
      </c>
      <c r="E85" s="123">
        <f t="shared" si="2"/>
        <v>0.496</v>
      </c>
      <c r="F85" s="228">
        <f>D85-'20-1'!F41</f>
        <v>0</v>
      </c>
    </row>
    <row r="86" ht="36" customHeight="1" spans="1:5">
      <c r="A86" s="357">
        <v>1100301</v>
      </c>
      <c r="B86" s="326" t="s">
        <v>947</v>
      </c>
      <c r="C86" s="163">
        <f>'03-1'!D91</f>
        <v>1522</v>
      </c>
      <c r="D86" s="368">
        <v>1904</v>
      </c>
      <c r="E86" s="123">
        <f t="shared" si="2"/>
        <v>0.251</v>
      </c>
    </row>
    <row r="87" ht="36" customHeight="1" spans="1:5">
      <c r="A87" s="357">
        <v>1100302</v>
      </c>
      <c r="B87" s="326" t="s">
        <v>1168</v>
      </c>
      <c r="C87" s="163">
        <f>'03-1'!D92</f>
        <v>0</v>
      </c>
      <c r="D87" s="368"/>
      <c r="E87" s="123" t="str">
        <f t="shared" si="2"/>
        <v/>
      </c>
    </row>
    <row r="88" ht="36" customHeight="1" spans="1:5">
      <c r="A88" s="357">
        <v>1100303</v>
      </c>
      <c r="B88" s="326" t="s">
        <v>1169</v>
      </c>
      <c r="C88" s="163">
        <f>'03-1'!D93</f>
        <v>35</v>
      </c>
      <c r="D88" s="368">
        <v>49</v>
      </c>
      <c r="E88" s="123">
        <f t="shared" si="2"/>
        <v>0.4</v>
      </c>
    </row>
    <row r="89" ht="36" customHeight="1" spans="1:5">
      <c r="A89" s="357">
        <v>1100304</v>
      </c>
      <c r="B89" s="326" t="s">
        <v>1170</v>
      </c>
      <c r="C89" s="163">
        <f>'03-1'!D94</f>
        <v>153</v>
      </c>
      <c r="D89" s="368">
        <v>271</v>
      </c>
      <c r="E89" s="123">
        <f t="shared" si="2"/>
        <v>0.771</v>
      </c>
    </row>
    <row r="90" ht="36" customHeight="1" spans="1:5">
      <c r="A90" s="357">
        <v>1100305</v>
      </c>
      <c r="B90" s="326" t="s">
        <v>948</v>
      </c>
      <c r="C90" s="163">
        <f>'03-1'!D95</f>
        <v>382</v>
      </c>
      <c r="D90" s="368">
        <v>868</v>
      </c>
      <c r="E90" s="123">
        <f t="shared" si="2"/>
        <v>1.272</v>
      </c>
    </row>
    <row r="91" ht="36" customHeight="1" spans="1:5">
      <c r="A91" s="357">
        <v>1100306</v>
      </c>
      <c r="B91" s="326" t="s">
        <v>1171</v>
      </c>
      <c r="C91" s="163">
        <f>'03-1'!D96</f>
        <v>1297</v>
      </c>
      <c r="D91" s="368">
        <v>730</v>
      </c>
      <c r="E91" s="123">
        <f t="shared" si="2"/>
        <v>-0.437</v>
      </c>
    </row>
    <row r="92" ht="36" customHeight="1" spans="1:5">
      <c r="A92" s="357">
        <v>1100307</v>
      </c>
      <c r="B92" s="326" t="s">
        <v>1172</v>
      </c>
      <c r="C92" s="163">
        <f>'03-1'!D97</f>
        <v>134</v>
      </c>
      <c r="D92" s="368">
        <v>466</v>
      </c>
      <c r="E92" s="123">
        <f t="shared" si="2"/>
        <v>2.478</v>
      </c>
    </row>
    <row r="93" ht="36" customHeight="1" spans="1:5">
      <c r="A93" s="357">
        <v>1100308</v>
      </c>
      <c r="B93" s="326" t="s">
        <v>1173</v>
      </c>
      <c r="C93" s="163">
        <f>'03-1'!D98</f>
        <v>1303</v>
      </c>
      <c r="D93" s="368">
        <v>1093</v>
      </c>
      <c r="E93" s="123">
        <f t="shared" si="2"/>
        <v>-0.161</v>
      </c>
    </row>
    <row r="94" ht="36" customHeight="1" spans="1:5">
      <c r="A94" s="357">
        <v>1100310</v>
      </c>
      <c r="B94" s="326" t="s">
        <v>1174</v>
      </c>
      <c r="C94" s="163">
        <f>'03-1'!D99</f>
        <v>324</v>
      </c>
      <c r="D94" s="368">
        <v>198</v>
      </c>
      <c r="E94" s="123">
        <f t="shared" si="2"/>
        <v>-0.389</v>
      </c>
    </row>
    <row r="95" ht="36" customHeight="1" spans="1:5">
      <c r="A95" s="357">
        <v>1100311</v>
      </c>
      <c r="B95" s="326" t="s">
        <v>951</v>
      </c>
      <c r="C95" s="163">
        <f>'03-1'!D100</f>
        <v>20105</v>
      </c>
      <c r="D95" s="368">
        <f>58965-20023</f>
        <v>38942</v>
      </c>
      <c r="E95" s="123">
        <f t="shared" si="2"/>
        <v>0.937</v>
      </c>
    </row>
    <row r="96" ht="36" customHeight="1" spans="1:5">
      <c r="A96" s="357">
        <v>1100312</v>
      </c>
      <c r="B96" s="326" t="s">
        <v>1175</v>
      </c>
      <c r="C96" s="163">
        <f>'03-1'!D101</f>
        <v>0</v>
      </c>
      <c r="D96" s="368">
        <v>200</v>
      </c>
      <c r="E96" s="123" t="str">
        <f t="shared" si="2"/>
        <v/>
      </c>
    </row>
    <row r="97" ht="36" customHeight="1" spans="1:5">
      <c r="A97" s="357">
        <v>1100313</v>
      </c>
      <c r="B97" s="326" t="s">
        <v>1176</v>
      </c>
      <c r="C97" s="163">
        <f>'03-1'!D102</f>
        <v>8405</v>
      </c>
      <c r="D97" s="368">
        <v>6092</v>
      </c>
      <c r="E97" s="123">
        <f t="shared" si="2"/>
        <v>-0.275</v>
      </c>
    </row>
    <row r="98" ht="36" customHeight="1" spans="1:5">
      <c r="A98" s="357">
        <v>1100314</v>
      </c>
      <c r="B98" s="326" t="s">
        <v>953</v>
      </c>
      <c r="C98" s="163">
        <f>'03-1'!D103</f>
        <v>920</v>
      </c>
      <c r="D98" s="368">
        <v>750</v>
      </c>
      <c r="E98" s="123">
        <f t="shared" si="2"/>
        <v>-0.185</v>
      </c>
    </row>
    <row r="99" ht="36" customHeight="1" spans="1:5">
      <c r="A99" s="357">
        <v>1100315</v>
      </c>
      <c r="B99" s="326" t="s">
        <v>1177</v>
      </c>
      <c r="C99" s="163">
        <f>'03-1'!D104</f>
        <v>0</v>
      </c>
      <c r="D99" s="368">
        <v>435</v>
      </c>
      <c r="E99" s="123" t="str">
        <f t="shared" si="2"/>
        <v/>
      </c>
    </row>
    <row r="100" ht="36" customHeight="1" spans="1:5">
      <c r="A100" s="357">
        <v>1100316</v>
      </c>
      <c r="B100" s="326" t="s">
        <v>1178</v>
      </c>
      <c r="C100" s="163">
        <f>'03-1'!D105</f>
        <v>13</v>
      </c>
      <c r="D100" s="368">
        <v>100</v>
      </c>
      <c r="E100" s="123">
        <f t="shared" si="2"/>
        <v>6.692</v>
      </c>
    </row>
    <row r="101" ht="36" customHeight="1" spans="1:5">
      <c r="A101" s="357">
        <v>1100317</v>
      </c>
      <c r="B101" s="326" t="s">
        <v>1179</v>
      </c>
      <c r="C101" s="163">
        <f>'03-1'!D106</f>
        <v>0</v>
      </c>
      <c r="D101" s="368"/>
      <c r="E101" s="123" t="str">
        <f t="shared" ref="E101:E122" si="3">IF(C101&gt;0,(D101-C101)/C101,"")</f>
        <v/>
      </c>
    </row>
    <row r="102" ht="36" customHeight="1" spans="1:5">
      <c r="A102" s="357">
        <v>1100320</v>
      </c>
      <c r="B102" s="326" t="s">
        <v>1180</v>
      </c>
      <c r="C102" s="163">
        <f>'03-1'!D107</f>
        <v>248</v>
      </c>
      <c r="D102" s="368">
        <v>104</v>
      </c>
      <c r="E102" s="123">
        <f t="shared" si="3"/>
        <v>-0.581</v>
      </c>
    </row>
    <row r="103" ht="36" customHeight="1" spans="1:5">
      <c r="A103" s="357">
        <v>1100321</v>
      </c>
      <c r="B103" s="326" t="s">
        <v>954</v>
      </c>
      <c r="C103" s="163">
        <f>'03-1'!D108</f>
        <v>0</v>
      </c>
      <c r="D103" s="368"/>
      <c r="E103" s="123" t="str">
        <f t="shared" si="3"/>
        <v/>
      </c>
    </row>
    <row r="104" ht="36" customHeight="1" spans="1:5">
      <c r="A104" s="357">
        <v>1100322</v>
      </c>
      <c r="B104" s="326" t="s">
        <v>1181</v>
      </c>
      <c r="C104" s="163">
        <f>'03-1'!D109</f>
        <v>0</v>
      </c>
      <c r="D104" s="368"/>
      <c r="E104" s="123" t="str">
        <f t="shared" si="3"/>
        <v/>
      </c>
    </row>
    <row r="105" ht="36" customHeight="1" spans="1:5">
      <c r="A105" s="357">
        <v>1100324</v>
      </c>
      <c r="B105" s="326" t="s">
        <v>1182</v>
      </c>
      <c r="C105" s="163">
        <f>'03-1'!D110</f>
        <v>99</v>
      </c>
      <c r="D105" s="368">
        <v>85</v>
      </c>
      <c r="E105" s="123">
        <f t="shared" si="3"/>
        <v>-0.141</v>
      </c>
    </row>
    <row r="106" ht="36" customHeight="1" spans="1:5">
      <c r="A106" s="357">
        <v>1100399</v>
      </c>
      <c r="B106" s="326" t="s">
        <v>87</v>
      </c>
      <c r="C106" s="163">
        <f>'03-1'!D111</f>
        <v>0</v>
      </c>
      <c r="D106" s="368"/>
      <c r="E106" s="119" t="str">
        <f t="shared" si="3"/>
        <v/>
      </c>
    </row>
    <row r="107" ht="36" customHeight="1" spans="1:5">
      <c r="A107" s="357">
        <v>11006</v>
      </c>
      <c r="B107" s="325" t="s">
        <v>1183</v>
      </c>
      <c r="C107" s="163">
        <f>SUM(C108:C109)</f>
        <v>0</v>
      </c>
      <c r="D107" s="163">
        <f>SUM(D108:D109)</f>
        <v>0</v>
      </c>
      <c r="E107" s="119" t="str">
        <f t="shared" si="3"/>
        <v/>
      </c>
    </row>
    <row r="108" ht="36" customHeight="1" spans="1:5">
      <c r="A108" s="357">
        <v>1100601</v>
      </c>
      <c r="B108" s="326" t="s">
        <v>1184</v>
      </c>
      <c r="C108" s="163">
        <f>'03-1'!D113</f>
        <v>0</v>
      </c>
      <c r="D108" s="368"/>
      <c r="E108" s="119" t="str">
        <f t="shared" si="3"/>
        <v/>
      </c>
    </row>
    <row r="109" ht="36" customHeight="1" spans="1:5">
      <c r="A109" s="357">
        <v>1100602</v>
      </c>
      <c r="B109" s="326" t="s">
        <v>1185</v>
      </c>
      <c r="C109" s="163">
        <f>'03-1'!D114</f>
        <v>0</v>
      </c>
      <c r="D109" s="368"/>
      <c r="E109" s="119" t="str">
        <f t="shared" si="3"/>
        <v/>
      </c>
    </row>
    <row r="110" ht="36" customHeight="1" spans="1:5">
      <c r="A110" s="357">
        <v>11008</v>
      </c>
      <c r="B110" s="325" t="s">
        <v>101</v>
      </c>
      <c r="C110" s="163">
        <f>'03-1'!D115</f>
        <v>26781</v>
      </c>
      <c r="D110" s="368"/>
      <c r="E110" s="123">
        <f t="shared" si="3"/>
        <v>-1</v>
      </c>
    </row>
    <row r="111" ht="36" customHeight="1" spans="1:5">
      <c r="A111" s="357">
        <v>11009</v>
      </c>
      <c r="B111" s="325" t="s">
        <v>102</v>
      </c>
      <c r="C111" s="163">
        <f>SUM(C112:C114)</f>
        <v>95872</v>
      </c>
      <c r="D111" s="163">
        <f>SUM(D112:D114)</f>
        <v>43756</v>
      </c>
      <c r="E111" s="123">
        <f t="shared" si="3"/>
        <v>-0.544</v>
      </c>
    </row>
    <row r="112" s="228" customFormat="1" ht="36" customHeight="1" spans="1:5">
      <c r="A112" s="357">
        <v>1100901</v>
      </c>
      <c r="B112" s="326" t="s">
        <v>1186</v>
      </c>
      <c r="C112" s="163">
        <f>'03-1'!D117</f>
        <v>93872</v>
      </c>
      <c r="D112" s="368">
        <v>43556</v>
      </c>
      <c r="E112" s="123">
        <f t="shared" si="3"/>
        <v>-0.536</v>
      </c>
    </row>
    <row r="113" s="228" customFormat="1" ht="36" customHeight="1" spans="1:5">
      <c r="A113" s="357">
        <v>1100902</v>
      </c>
      <c r="B113" s="326" t="s">
        <v>1187</v>
      </c>
      <c r="C113" s="163">
        <f>'03-1'!D118</f>
        <v>2000</v>
      </c>
      <c r="D113" s="368">
        <v>200</v>
      </c>
      <c r="E113" s="123">
        <f t="shared" si="3"/>
        <v>-0.9</v>
      </c>
    </row>
    <row r="114" s="228" customFormat="1" ht="36" customHeight="1" spans="1:5">
      <c r="A114" s="357">
        <v>1100999</v>
      </c>
      <c r="B114" s="326" t="s">
        <v>1188</v>
      </c>
      <c r="C114" s="163">
        <f>'03-1'!D119</f>
        <v>0</v>
      </c>
      <c r="D114" s="368"/>
      <c r="E114" s="119" t="str">
        <f t="shared" si="3"/>
        <v/>
      </c>
    </row>
    <row r="115" s="228" customFormat="1" ht="36" customHeight="1" spans="1:5">
      <c r="A115" s="357">
        <v>11013</v>
      </c>
      <c r="B115" s="325" t="s">
        <v>1753</v>
      </c>
      <c r="C115" s="163"/>
      <c r="D115" s="368"/>
      <c r="E115" s="119" t="str">
        <f t="shared" si="3"/>
        <v/>
      </c>
    </row>
    <row r="116" s="459" customFormat="1" ht="32.1" customHeight="1" spans="1:5">
      <c r="A116" s="490">
        <v>11021</v>
      </c>
      <c r="B116" s="325" t="s">
        <v>1688</v>
      </c>
      <c r="C116" s="163">
        <f>SUM(C117:C120)</f>
        <v>0</v>
      </c>
      <c r="D116" s="163">
        <f>SUM(D117:D120)</f>
        <v>0</v>
      </c>
      <c r="E116" s="119" t="str">
        <f t="shared" si="3"/>
        <v/>
      </c>
    </row>
    <row r="117" s="459" customFormat="1" ht="32.1" customHeight="1" spans="1:5">
      <c r="A117" s="490">
        <v>1102101</v>
      </c>
      <c r="B117" s="326" t="s">
        <v>1689</v>
      </c>
      <c r="C117" s="163"/>
      <c r="D117" s="368"/>
      <c r="E117" s="119" t="str">
        <f t="shared" si="3"/>
        <v/>
      </c>
    </row>
    <row r="118" s="459" customFormat="1" ht="32.1" customHeight="1" spans="1:5">
      <c r="A118" s="490">
        <v>1102102</v>
      </c>
      <c r="B118" s="326" t="s">
        <v>1690</v>
      </c>
      <c r="C118" s="163"/>
      <c r="D118" s="368"/>
      <c r="E118" s="119" t="str">
        <f t="shared" si="3"/>
        <v/>
      </c>
    </row>
    <row r="119" s="459" customFormat="1" ht="32.1" customHeight="1" spans="1:5">
      <c r="A119" s="490">
        <v>1102103</v>
      </c>
      <c r="B119" s="326" t="s">
        <v>1691</v>
      </c>
      <c r="C119" s="163"/>
      <c r="D119" s="368"/>
      <c r="E119" s="119" t="str">
        <f t="shared" si="3"/>
        <v/>
      </c>
    </row>
    <row r="120" s="459" customFormat="1" ht="32.1" customHeight="1" spans="1:5">
      <c r="A120" s="490">
        <v>1102199</v>
      </c>
      <c r="B120" s="326" t="s">
        <v>1692</v>
      </c>
      <c r="C120" s="163"/>
      <c r="D120" s="368"/>
      <c r="E120" s="119" t="str">
        <f t="shared" si="3"/>
        <v/>
      </c>
    </row>
    <row r="121" ht="36" customHeight="1" spans="1:5">
      <c r="A121" s="357">
        <v>11015</v>
      </c>
      <c r="B121" s="325" t="s">
        <v>104</v>
      </c>
      <c r="C121" s="163">
        <f>'03-1'!D121</f>
        <v>0</v>
      </c>
      <c r="D121" s="368"/>
      <c r="E121" s="119" t="str">
        <f t="shared" si="3"/>
        <v/>
      </c>
    </row>
    <row r="122" ht="36" customHeight="1" spans="1:5">
      <c r="A122" s="491"/>
      <c r="B122" s="477" t="s">
        <v>105</v>
      </c>
      <c r="C122" s="124">
        <f>SUM(C30:C31,C38)</f>
        <v>282654</v>
      </c>
      <c r="D122" s="124">
        <f>SUM(D30:D31,D38)</f>
        <v>245110</v>
      </c>
      <c r="E122" s="119">
        <f t="shared" si="3"/>
        <v>-0.133</v>
      </c>
    </row>
    <row r="123" ht="37" customHeight="1" spans="2:5">
      <c r="B123" s="360"/>
      <c r="C123" s="361" t="s">
        <v>1295</v>
      </c>
      <c r="D123" s="361" t="s">
        <v>1295</v>
      </c>
      <c r="E123" s="360"/>
    </row>
    <row r="124" ht="40" customHeight="1" spans="2:5">
      <c r="B124" s="360"/>
      <c r="C124" s="360"/>
      <c r="D124" s="360" t="s">
        <v>1754</v>
      </c>
      <c r="E124" s="360"/>
    </row>
    <row r="125" ht="60" customHeight="1" spans="2:5">
      <c r="B125" s="360"/>
      <c r="C125" s="360"/>
      <c r="D125" s="360"/>
      <c r="E125" s="360"/>
    </row>
    <row r="126" spans="4:4">
      <c r="D126" s="457">
        <f>D122-'22-2'!D127</f>
        <v>0</v>
      </c>
    </row>
    <row r="127" spans="4:4">
      <c r="D127" s="457"/>
    </row>
  </sheetData>
  <autoFilter ref="A3:E126">
    <extLst/>
  </autoFilter>
  <mergeCells count="2">
    <mergeCell ref="B1:E1"/>
    <mergeCell ref="B125:E125"/>
  </mergeCells>
  <conditionalFormatting sqref="E2">
    <cfRule type="cellIs" dxfId="0" priority="138" stopIfTrue="1" operator="lessThanOrEqual">
      <formula>-1</formula>
    </cfRule>
  </conditionalFormatting>
  <conditionalFormatting sqref="A31:B31">
    <cfRule type="expression" dxfId="1" priority="144" stopIfTrue="1">
      <formula>"len($A:$A)=3"</formula>
    </cfRule>
  </conditionalFormatting>
  <conditionalFormatting sqref="A38:B38">
    <cfRule type="expression" dxfId="1" priority="117" stopIfTrue="1">
      <formula>"len($A:$A)=3"</formula>
    </cfRule>
  </conditionalFormatting>
  <conditionalFormatting sqref="B38">
    <cfRule type="expression" dxfId="1" priority="118" stopIfTrue="1">
      <formula>"len($A:$A)=3"</formula>
    </cfRule>
  </conditionalFormatting>
  <conditionalFormatting sqref="C38:D38">
    <cfRule type="expression" dxfId="1" priority="143" stopIfTrue="1">
      <formula>"len($A:$A)=3"</formula>
    </cfRule>
  </conditionalFormatting>
  <conditionalFormatting sqref="B39">
    <cfRule type="expression" dxfId="1" priority="63" stopIfTrue="1">
      <formula>"len($A:$A)=3"</formula>
    </cfRule>
    <cfRule type="expression" dxfId="1" priority="62" stopIfTrue="1">
      <formula>"len($A:$A)=3"</formula>
    </cfRule>
    <cfRule type="expression" dxfId="1" priority="61" stopIfTrue="1">
      <formula>"len($A:$A)=3"</formula>
    </cfRule>
  </conditionalFormatting>
  <conditionalFormatting sqref="B46">
    <cfRule type="expression" dxfId="1" priority="42" stopIfTrue="1">
      <formula>"len($A:$A)=3"</formula>
    </cfRule>
    <cfRule type="expression" dxfId="1" priority="41" stopIfTrue="1">
      <formula>"len($A:$A)=3"</formula>
    </cfRule>
    <cfRule type="expression" dxfId="1" priority="40" stopIfTrue="1">
      <formula>"len($A:$A)=3"</formula>
    </cfRule>
  </conditionalFormatting>
  <conditionalFormatting sqref="B59">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B85">
    <cfRule type="expression" dxfId="1" priority="39" stopIfTrue="1">
      <formula>"len($A:$A)=3"</formula>
    </cfRule>
    <cfRule type="expression" dxfId="1" priority="38" stopIfTrue="1">
      <formula>"len($A:$A)=3"</formula>
    </cfRule>
    <cfRule type="expression" dxfId="1" priority="37" stopIfTrue="1">
      <formula>"len($A:$A)=3"</formula>
    </cfRule>
  </conditionalFormatting>
  <conditionalFormatting sqref="B107">
    <cfRule type="expression" dxfId="1" priority="36" stopIfTrue="1">
      <formula>"len($A:$A)=3"</formula>
    </cfRule>
    <cfRule type="expression" dxfId="1" priority="35" stopIfTrue="1">
      <formula>"len($A:$A)=3"</formula>
    </cfRule>
    <cfRule type="expression" dxfId="1" priority="34" stopIfTrue="1">
      <formula>"len($A:$A)=3"</formula>
    </cfRule>
  </conditionalFormatting>
  <conditionalFormatting sqref="A110">
    <cfRule type="expression" dxfId="1" priority="93" stopIfTrue="1">
      <formula>"len($A:$A)=3"</formula>
    </cfRule>
  </conditionalFormatting>
  <conditionalFormatting sqref="B115">
    <cfRule type="expression" dxfId="1" priority="6" stopIfTrue="1">
      <formula>"len($A:$A)=3"</formula>
    </cfRule>
    <cfRule type="expression" dxfId="1" priority="5" stopIfTrue="1">
      <formula>"len($A:$A)=3"</formula>
    </cfRule>
    <cfRule type="expression" dxfId="1" priority="4" stopIfTrue="1">
      <formula>"len($A:$A)=3"</formula>
    </cfRule>
  </conditionalFormatting>
  <conditionalFormatting sqref="B116">
    <cfRule type="expression" dxfId="1" priority="28" stopIfTrue="1">
      <formula>"len($A:$A)=3"</formula>
    </cfRule>
    <cfRule type="expression" dxfId="1" priority="29" stopIfTrue="1">
      <formula>"len($A:$A)=3"</formula>
    </cfRule>
    <cfRule type="expression" dxfId="1" priority="30" stopIfTrue="1">
      <formula>"len($A:$A)=3"</formula>
    </cfRule>
  </conditionalFormatting>
  <conditionalFormatting sqref="A121">
    <cfRule type="expression" dxfId="1" priority="111" stopIfTrue="1">
      <formula>"len($A:$A)=3"</formula>
    </cfRule>
  </conditionalFormatting>
  <conditionalFormatting sqref="B121">
    <cfRule type="expression" dxfId="1" priority="25" stopIfTrue="1">
      <formula>"len($A:$A)=3"</formula>
    </cfRule>
    <cfRule type="expression" dxfId="1" priority="26" stopIfTrue="1">
      <formula>"len($A:$A)=3"</formula>
    </cfRule>
    <cfRule type="expression" dxfId="1" priority="27" stopIfTrue="1">
      <formula>"len($A:$A)=3"</formula>
    </cfRule>
  </conditionalFormatting>
  <conditionalFormatting sqref="A32:A37">
    <cfRule type="expression" dxfId="1" priority="85" stopIfTrue="1">
      <formula>"len($A:$A)=3"</formula>
    </cfRule>
    <cfRule type="expression" dxfId="1" priority="84" stopIfTrue="1">
      <formula>"len($A:$A)=3"</formula>
    </cfRule>
  </conditionalFormatting>
  <conditionalFormatting sqref="A39:A106">
    <cfRule type="expression" dxfId="1" priority="89" stopIfTrue="1">
      <formula>"len($A:$A)=3"</formula>
    </cfRule>
    <cfRule type="expression" dxfId="1" priority="90" stopIfTrue="1">
      <formula>"len($A:$A)=3"</formula>
    </cfRule>
  </conditionalFormatting>
  <conditionalFormatting sqref="A107:A109">
    <cfRule type="expression" dxfId="1" priority="92" stopIfTrue="1">
      <formula>"len($A:$A)=3"</formula>
    </cfRule>
  </conditionalFormatting>
  <conditionalFormatting sqref="A111:A120">
    <cfRule type="expression" dxfId="1" priority="88" stopIfTrue="1">
      <formula>"len($A:$A)=3"</formula>
    </cfRule>
  </conditionalFormatting>
  <conditionalFormatting sqref="B5:B19">
    <cfRule type="expression" dxfId="1" priority="69" stopIfTrue="1">
      <formula>"len($A:$A)=3"</formula>
    </cfRule>
    <cfRule type="expression" dxfId="1" priority="68" stopIfTrue="1">
      <formula>"len($A:$A)=3"</formula>
    </cfRule>
    <cfRule type="expression" dxfId="1" priority="67" stopIfTrue="1">
      <formula>"len($A:$A)=3"</formula>
    </cfRule>
  </conditionalFormatting>
  <conditionalFormatting sqref="B21:B28">
    <cfRule type="expression" dxfId="1" priority="66" stopIfTrue="1">
      <formula>"len($A:$A)=3"</formula>
    </cfRule>
    <cfRule type="expression" dxfId="1" priority="65" stopIfTrue="1">
      <formula>"len($A:$A)=3"</formula>
    </cfRule>
    <cfRule type="expression" dxfId="1" priority="64" stopIfTrue="1">
      <formula>"len($A:$A)=3"</formula>
    </cfRule>
  </conditionalFormatting>
  <conditionalFormatting sqref="B32:B37">
    <cfRule type="expression" dxfId="1" priority="83" stopIfTrue="1">
      <formula>"len($A:$A)=3"</formula>
    </cfRule>
    <cfRule type="expression" dxfId="1" priority="82" stopIfTrue="1">
      <formula>"len($A:$A)=3"</formula>
    </cfRule>
    <cfRule type="expression" dxfId="1" priority="81" stopIfTrue="1">
      <formula>"len($A:$A)=3"</formula>
    </cfRule>
  </conditionalFormatting>
  <conditionalFormatting sqref="B40:B45">
    <cfRule type="expression" dxfId="1" priority="24" stopIfTrue="1">
      <formula>"len($A:$A)=3"</formula>
    </cfRule>
    <cfRule type="expression" dxfId="1" priority="23" stopIfTrue="1">
      <formula>"len($A:$A)=3"</formula>
    </cfRule>
    <cfRule type="expression" dxfId="1" priority="22" stopIfTrue="1">
      <formula>"len($A:$A)=3"</formula>
    </cfRule>
  </conditionalFormatting>
  <conditionalFormatting sqref="B86:B106">
    <cfRule type="expression" dxfId="1" priority="18" stopIfTrue="1">
      <formula>"len($A:$A)=3"</formula>
    </cfRule>
    <cfRule type="expression" dxfId="1" priority="17" stopIfTrue="1">
      <formula>"len($A:$A)=3"</formula>
    </cfRule>
    <cfRule type="expression" dxfId="1" priority="16" stopIfTrue="1">
      <formula>"len($A:$A)=3"</formula>
    </cfRule>
  </conditionalFormatting>
  <conditionalFormatting sqref="B108:B109">
    <cfRule type="expression" dxfId="1" priority="15" stopIfTrue="1">
      <formula>"len($A:$A)=3"</formula>
    </cfRule>
    <cfRule type="expression" dxfId="1" priority="14" stopIfTrue="1">
      <formula>"len($A:$A)=3"</formula>
    </cfRule>
    <cfRule type="expression" dxfId="1" priority="13" stopIfTrue="1">
      <formula>"len($A:$A)=3"</formula>
    </cfRule>
  </conditionalFormatting>
  <conditionalFormatting sqref="B110:B111">
    <cfRule type="expression" dxfId="1" priority="33" stopIfTrue="1">
      <formula>"len($A:$A)=3"</formula>
    </cfRule>
    <cfRule type="expression" dxfId="1" priority="32" stopIfTrue="1">
      <formula>"len($A:$A)=3"</formula>
    </cfRule>
    <cfRule type="expression" dxfId="1" priority="31" stopIfTrue="1">
      <formula>"len($A:$A)=3"</formula>
    </cfRule>
  </conditionalFormatting>
  <conditionalFormatting sqref="B112:B114">
    <cfRule type="expression" dxfId="1" priority="10" stopIfTrue="1">
      <formula>"len($A:$A)=3"</formula>
    </cfRule>
    <cfRule type="expression" dxfId="1" priority="11" stopIfTrue="1">
      <formula>"len($A:$A)=3"</formula>
    </cfRule>
    <cfRule type="expression" dxfId="1" priority="12" stopIfTrue="1">
      <formula>"len($A:$A)=3"</formula>
    </cfRule>
  </conditionalFormatting>
  <conditionalFormatting sqref="B117:B120">
    <cfRule type="expression" dxfId="1" priority="7" stopIfTrue="1">
      <formula>"len($A:$A)=3"</formula>
    </cfRule>
    <cfRule type="expression" dxfId="1" priority="8" stopIfTrue="1">
      <formula>"len($A:$A)=3"</formula>
    </cfRule>
    <cfRule type="expression" dxfId="1" priority="9" stopIfTrue="1">
      <formula>"len($A:$A)=3"</formula>
    </cfRule>
  </conditionalFormatting>
  <conditionalFormatting sqref="C21:C28">
    <cfRule type="expression" dxfId="1" priority="80" stopIfTrue="1">
      <formula>"len($A:$A)=3"</formula>
    </cfRule>
  </conditionalFormatting>
  <conditionalFormatting sqref="C40:C45">
    <cfRule type="expression" dxfId="1" priority="79" stopIfTrue="1">
      <formula>"len($A:$A)=3"</formula>
    </cfRule>
    <cfRule type="expression" dxfId="1" priority="78" stopIfTrue="1">
      <formula>"len($A:$A)=3"</formula>
    </cfRule>
  </conditionalFormatting>
  <conditionalFormatting sqref="C47:C84">
    <cfRule type="expression" dxfId="1" priority="77" stopIfTrue="1">
      <formula>"len($A:$A)=3"</formula>
    </cfRule>
    <cfRule type="expression" dxfId="1" priority="76" stopIfTrue="1">
      <formula>"len($A:$A)=3"</formula>
    </cfRule>
  </conditionalFormatting>
  <conditionalFormatting sqref="C86:C106">
    <cfRule type="expression" dxfId="1" priority="75" stopIfTrue="1">
      <formula>"len($A:$A)=3"</formula>
    </cfRule>
    <cfRule type="expression" dxfId="1" priority="74" stopIfTrue="1">
      <formula>"len($A:$A)=3"</formula>
    </cfRule>
  </conditionalFormatting>
  <conditionalFormatting sqref="C108:C110">
    <cfRule type="expression" dxfId="1" priority="73" stopIfTrue="1">
      <formula>"len($A:$A)=3"</formula>
    </cfRule>
    <cfRule type="expression" dxfId="1" priority="72" stopIfTrue="1">
      <formula>"len($A:$A)=3"</formula>
    </cfRule>
  </conditionalFormatting>
  <conditionalFormatting sqref="C112:C115">
    <cfRule type="expression" dxfId="1" priority="70" stopIfTrue="1">
      <formula>"len($A:$A)=3"</formula>
    </cfRule>
    <cfRule type="expression" dxfId="1" priority="71" stopIfTrue="1">
      <formula>"len($A:$A)=3"</formula>
    </cfRule>
  </conditionalFormatting>
  <conditionalFormatting sqref="A4:D4 A5:A19 C5:C19 A20:D20 A21:A28 C21:C28">
    <cfRule type="expression" dxfId="1" priority="134" stopIfTrue="1">
      <formula>"len($A:$A)=3"</formula>
    </cfRule>
  </conditionalFormatting>
  <conditionalFormatting sqref="B4:D4 C5:C19">
    <cfRule type="expression" dxfId="1" priority="137" stopIfTrue="1">
      <formula>"len($A:$A)=3"</formula>
    </cfRule>
  </conditionalFormatting>
  <conditionalFormatting sqref="A29:C29 B122:D122 B123:B125 D126:D127 B126:C141">
    <cfRule type="expression" dxfId="1" priority="145" stopIfTrue="1">
      <formula>"len($A:$A)=3"</formula>
    </cfRule>
  </conditionalFormatting>
  <conditionalFormatting sqref="B29:C29 B31 C38:D38">
    <cfRule type="expression" dxfId="1" priority="157" stopIfTrue="1">
      <formula>"len($A:$A)=3"</formula>
    </cfRule>
  </conditionalFormatting>
  <conditionalFormatting sqref="C31:C37 D31:D32">
    <cfRule type="expression" dxfId="1" priority="96" stopIfTrue="1">
      <formula>"len($A:$A)=3"</formula>
    </cfRule>
    <cfRule type="expression" dxfId="1" priority="97" stopIfTrue="1">
      <formula>"len($A:$A)=3"</formula>
    </cfRule>
  </conditionalFormatting>
  <conditionalFormatting sqref="C39:D39 C46:D46 C85:D85 C107:D107 C111:D111 C116:C121 D116">
    <cfRule type="expression" dxfId="1" priority="94" stopIfTrue="1">
      <formula>"len($A:$A)=3"</formula>
    </cfRule>
    <cfRule type="expression" dxfId="1" priority="95" stopIfTrue="1">
      <formula>"len($A:$A)=3"</formula>
    </cfRule>
  </conditionalFormatting>
  <conditionalFormatting sqref="B47:B58 B60:B84">
    <cfRule type="expression" dxfId="1" priority="21" stopIfTrue="1">
      <formula>"len($A:$A)=3"</formula>
    </cfRule>
    <cfRule type="expression" dxfId="1" priority="20" stopIfTrue="1">
      <formula>"len($A:$A)=3"</formula>
    </cfRule>
    <cfRule type="expression" dxfId="1" priority="19" stopIfTrue="1">
      <formula>"len($A:$A)=3"</formula>
    </cfRule>
  </conditionalFormatting>
  <conditionalFormatting sqref="A121 A122:B127">
    <cfRule type="expression" dxfId="1" priority="11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G133"/>
  <sheetViews>
    <sheetView showGridLines="0" showZeros="0" view="pageBreakPreview" zoomScale="70" zoomScaleNormal="90" workbookViewId="0">
      <pane ySplit="3" topLeftCell="A102" activePane="bottomLeft" state="frozen"/>
      <selection/>
      <selection pane="bottomLeft" activeCell="D125" sqref="D125"/>
    </sheetView>
  </sheetViews>
  <sheetFormatPr defaultColWidth="9" defaultRowHeight="15.75" outlineLevelCol="6"/>
  <cols>
    <col min="1" max="1" width="15.5044247787611" style="340" customWidth="1"/>
    <col min="2" max="2" width="40.3716814159292" style="340" customWidth="1"/>
    <col min="3" max="5" width="18.6283185840708" style="340" customWidth="1"/>
    <col min="6" max="6" width="9" style="228"/>
    <col min="7" max="7" width="9.3716814159292" style="228"/>
    <col min="8" max="16384" width="9" style="228"/>
  </cols>
  <sheetData>
    <row r="1" ht="45" customHeight="1" spans="1:5">
      <c r="A1" s="461"/>
      <c r="B1" s="342" t="str">
        <f>YEAR(封面!$B$7)&amp;"年市本级一般公共预算收支情况表"</f>
        <v>2023年市本级一般公共预算收支情况表</v>
      </c>
      <c r="C1" s="342"/>
      <c r="D1" s="342"/>
      <c r="E1" s="342"/>
    </row>
    <row r="2" ht="18.95" customHeight="1" spans="1:5">
      <c r="A2" s="462"/>
      <c r="B2" s="463" t="s">
        <v>1745</v>
      </c>
      <c r="C2" s="344"/>
      <c r="D2" s="344"/>
      <c r="E2" s="429" t="s">
        <v>54</v>
      </c>
    </row>
    <row r="3" s="458" customFormat="1" ht="56.1" customHeight="1" spans="1:5">
      <c r="A3" s="33" t="s">
        <v>55</v>
      </c>
      <c r="B3" s="347" t="s">
        <v>56</v>
      </c>
      <c r="C3" s="33" t="str">
        <f>YEAR(封面!$B$7)-1&amp;"年预算数"</f>
        <v>2022年预算数</v>
      </c>
      <c r="D3" s="33" t="str">
        <f>YEAR(封面!$B$7)&amp;"年预算数"</f>
        <v>2023年预算数</v>
      </c>
      <c r="E3" s="33" t="s">
        <v>1746</v>
      </c>
    </row>
    <row r="4" ht="37.5" customHeight="1" spans="1:5">
      <c r="A4" s="355" t="s">
        <v>1755</v>
      </c>
      <c r="B4" s="464" t="s">
        <v>150</v>
      </c>
      <c r="C4" s="368">
        <f>SUMIF('23'!$B$4:$B$1297,'22-2'!A4,'23'!$D$4:$D$1298)</f>
        <v>22690</v>
      </c>
      <c r="D4" s="368">
        <f>SUMIF('23'!$B$4:$B$1297,'22-2'!A4,'23'!$E$4:$E$1298)</f>
        <v>19981</v>
      </c>
      <c r="E4" s="123">
        <f>IF(C4&gt;0,(D4-C4)/C4,"")</f>
        <v>-0.119</v>
      </c>
    </row>
    <row r="5" ht="37.5" customHeight="1" spans="1:5">
      <c r="A5" s="355" t="s">
        <v>1756</v>
      </c>
      <c r="B5" s="465" t="s">
        <v>108</v>
      </c>
      <c r="C5" s="368">
        <f>SUMIF('23'!$B$4:$B$1297,'22-2'!A5,'23'!$D$4:$D$1298)</f>
        <v>0</v>
      </c>
      <c r="D5" s="368">
        <f>SUMIF('23'!$B$4:$B$1297,'22-2'!A5,'23'!$E$4:$E$1298)</f>
        <v>0</v>
      </c>
      <c r="E5" s="123" t="str">
        <f t="shared" ref="E5:E36" si="0">IF(C5&gt;0,(D5-C5)/C5,"")</f>
        <v/>
      </c>
    </row>
    <row r="6" ht="37.5" customHeight="1" spans="1:5">
      <c r="A6" s="355" t="s">
        <v>1757</v>
      </c>
      <c r="B6" s="465" t="s">
        <v>109</v>
      </c>
      <c r="C6" s="368">
        <f>SUMIF('23'!$B$4:$B$1297,'22-2'!A6,'23'!$D$4:$D$1298)</f>
        <v>142</v>
      </c>
      <c r="D6" s="368">
        <f>SUMIF('23'!$B$4:$B$1297,'22-2'!A6,'23'!$E$4:$E$1298)</f>
        <v>196</v>
      </c>
      <c r="E6" s="123">
        <f t="shared" si="0"/>
        <v>0.38</v>
      </c>
    </row>
    <row r="7" ht="37.5" customHeight="1" spans="1:5">
      <c r="A7" s="355" t="s">
        <v>1758</v>
      </c>
      <c r="B7" s="465" t="s">
        <v>110</v>
      </c>
      <c r="C7" s="368">
        <f>SUMIF('23'!$B$4:$B$1297,'22-2'!A7,'23'!$D$4:$D$1298)</f>
        <v>8821</v>
      </c>
      <c r="D7" s="368">
        <f>SUMIF('23'!$B$4:$B$1297,'22-2'!A7,'23'!$E$4:$E$1298)</f>
        <v>8955</v>
      </c>
      <c r="E7" s="123">
        <f t="shared" si="0"/>
        <v>0.015</v>
      </c>
    </row>
    <row r="8" ht="37.5" customHeight="1" spans="1:5">
      <c r="A8" s="355" t="s">
        <v>1759</v>
      </c>
      <c r="B8" s="465" t="s">
        <v>111</v>
      </c>
      <c r="C8" s="368">
        <f>SUMIF('23'!$B$4:$B$1297,'22-2'!A8,'23'!$D$4:$D$1298)</f>
        <v>34663</v>
      </c>
      <c r="D8" s="368">
        <f>SUMIF('23'!$B$4:$B$1297,'22-2'!A8,'23'!$E$4:$E$1298)</f>
        <v>35979</v>
      </c>
      <c r="E8" s="123">
        <f t="shared" si="0"/>
        <v>0.038</v>
      </c>
    </row>
    <row r="9" ht="37.5" customHeight="1" spans="1:5">
      <c r="A9" s="355" t="s">
        <v>1760</v>
      </c>
      <c r="B9" s="465" t="s">
        <v>112</v>
      </c>
      <c r="C9" s="368">
        <f>SUMIF('23'!$B$4:$B$1297,'22-2'!A9,'23'!$D$4:$D$1298)</f>
        <v>1928</v>
      </c>
      <c r="D9" s="368">
        <f>SUMIF('23'!$B$4:$B$1297,'22-2'!A9,'23'!$E$4:$E$1298)</f>
        <v>831</v>
      </c>
      <c r="E9" s="123">
        <f t="shared" si="0"/>
        <v>-0.569</v>
      </c>
    </row>
    <row r="10" ht="37.5" customHeight="1" spans="1:5">
      <c r="A10" s="355" t="s">
        <v>1761</v>
      </c>
      <c r="B10" s="465" t="s">
        <v>113</v>
      </c>
      <c r="C10" s="368">
        <f>SUMIF('23'!$B$4:$B$1297,'22-2'!A10,'23'!$D$4:$D$1298)</f>
        <v>3339</v>
      </c>
      <c r="D10" s="368">
        <f>SUMIF('23'!$B$4:$B$1297,'22-2'!A10,'23'!$E$4:$E$1298)</f>
        <v>3611</v>
      </c>
      <c r="E10" s="123">
        <f t="shared" si="0"/>
        <v>0.081</v>
      </c>
    </row>
    <row r="11" ht="37.5" customHeight="1" spans="1:5">
      <c r="A11" s="355" t="s">
        <v>1762</v>
      </c>
      <c r="B11" s="465" t="s">
        <v>114</v>
      </c>
      <c r="C11" s="368">
        <f>SUMIF('23'!$B$4:$B$1297,'22-2'!A11,'23'!$D$4:$D$1298)</f>
        <v>36089</v>
      </c>
      <c r="D11" s="368">
        <f>SUMIF('23'!$B$4:$B$1297,'22-2'!A11,'23'!$E$4:$E$1298)</f>
        <v>34150</v>
      </c>
      <c r="E11" s="123">
        <f t="shared" si="0"/>
        <v>-0.054</v>
      </c>
    </row>
    <row r="12" ht="37.5" customHeight="1" spans="1:5">
      <c r="A12" s="355" t="s">
        <v>1763</v>
      </c>
      <c r="B12" s="465" t="s">
        <v>115</v>
      </c>
      <c r="C12" s="368">
        <f>SUMIF('23'!$B$4:$B$1297,'22-2'!A12,'23'!$D$4:$D$1298)</f>
        <v>17560</v>
      </c>
      <c r="D12" s="368">
        <f>SUMIF('23'!$B$4:$B$1297,'22-2'!A12,'23'!$E$4:$E$1298)</f>
        <v>19148</v>
      </c>
      <c r="E12" s="123">
        <f t="shared" si="0"/>
        <v>0.09</v>
      </c>
    </row>
    <row r="13" ht="37.5" customHeight="1" spans="1:5">
      <c r="A13" s="355" t="s">
        <v>1764</v>
      </c>
      <c r="B13" s="465" t="s">
        <v>116</v>
      </c>
      <c r="C13" s="368">
        <f>SUMIF('23'!$B$4:$B$1297,'22-2'!A13,'23'!$D$4:$D$1298)</f>
        <v>44947</v>
      </c>
      <c r="D13" s="368">
        <f>SUMIF('23'!$B$4:$B$1297,'22-2'!A13,'23'!$E$4:$E$1298)</f>
        <v>42795</v>
      </c>
      <c r="E13" s="123">
        <f t="shared" si="0"/>
        <v>-0.048</v>
      </c>
    </row>
    <row r="14" ht="37.5" customHeight="1" spans="1:5">
      <c r="A14" s="355" t="s">
        <v>1765</v>
      </c>
      <c r="B14" s="465" t="s">
        <v>117</v>
      </c>
      <c r="C14" s="368">
        <f>SUMIF('23'!$B$4:$B$1297,'22-2'!A14,'23'!$D$4:$D$1298)</f>
        <v>4716</v>
      </c>
      <c r="D14" s="368">
        <f>SUMIF('23'!$B$4:$B$1297,'22-2'!A14,'23'!$E$4:$E$1298)</f>
        <v>2522</v>
      </c>
      <c r="E14" s="123">
        <f t="shared" si="0"/>
        <v>-0.465</v>
      </c>
    </row>
    <row r="15" ht="37.5" customHeight="1" spans="1:5">
      <c r="A15" s="355" t="s">
        <v>1766</v>
      </c>
      <c r="B15" s="465" t="s">
        <v>118</v>
      </c>
      <c r="C15" s="368">
        <f>SUMIF('23'!$B$4:$B$1297,'22-2'!A15,'23'!$D$4:$D$1298)</f>
        <v>24021</v>
      </c>
      <c r="D15" s="368">
        <f>SUMIF('23'!$B$4:$B$1297,'22-2'!A15,'23'!$E$4:$E$1298)</f>
        <v>19001</v>
      </c>
      <c r="E15" s="123">
        <f t="shared" si="0"/>
        <v>-0.209</v>
      </c>
    </row>
    <row r="16" ht="37.5" customHeight="1" spans="1:5">
      <c r="A16" s="355" t="s">
        <v>1767</v>
      </c>
      <c r="B16" s="465" t="s">
        <v>119</v>
      </c>
      <c r="C16" s="368">
        <f>SUMIF('23'!$B$4:$B$1297,'22-2'!A16,'23'!$D$4:$D$1298)</f>
        <v>2847</v>
      </c>
      <c r="D16" s="368">
        <f>SUMIF('23'!$B$4:$B$1297,'22-2'!A16,'23'!$E$4:$E$1298)</f>
        <v>2715</v>
      </c>
      <c r="E16" s="123">
        <f t="shared" si="0"/>
        <v>-0.046</v>
      </c>
    </row>
    <row r="17" ht="37.5" customHeight="1" spans="1:5">
      <c r="A17" s="355" t="s">
        <v>1768</v>
      </c>
      <c r="B17" s="465" t="s">
        <v>120</v>
      </c>
      <c r="C17" s="368">
        <f>SUMIF('23'!$B$4:$B$1297,'22-2'!A17,'23'!$D$4:$D$1298)</f>
        <v>608</v>
      </c>
      <c r="D17" s="368">
        <f>SUMIF('23'!$B$4:$B$1297,'22-2'!A17,'23'!$E$4:$E$1298)</f>
        <v>978</v>
      </c>
      <c r="E17" s="123">
        <f t="shared" si="0"/>
        <v>0.609</v>
      </c>
    </row>
    <row r="18" ht="37.5" customHeight="1" spans="1:5">
      <c r="A18" s="355" t="s">
        <v>1769</v>
      </c>
      <c r="B18" s="465" t="s">
        <v>121</v>
      </c>
      <c r="C18" s="368">
        <f>SUMIF('23'!$B$4:$B$1297,'22-2'!A18,'23'!$D$4:$D$1298)</f>
        <v>321</v>
      </c>
      <c r="D18" s="368">
        <f>SUMIF('23'!$B$4:$B$1297,'22-2'!A18,'23'!$E$4:$E$1298)</f>
        <v>324</v>
      </c>
      <c r="E18" s="123">
        <f t="shared" si="0"/>
        <v>0.009</v>
      </c>
    </row>
    <row r="19" ht="37.5" customHeight="1" spans="1:5">
      <c r="A19" s="355" t="s">
        <v>1770</v>
      </c>
      <c r="B19" s="465" t="s">
        <v>122</v>
      </c>
      <c r="C19" s="368">
        <f>SUMIF('23'!$B$4:$B$1297,'22-2'!A19,'23'!$D$4:$D$1298)</f>
        <v>0</v>
      </c>
      <c r="D19" s="368">
        <f>SUMIF('23'!$B$4:$B$1297,'22-2'!A19,'23'!$E$4:$E$1298)</f>
        <v>0</v>
      </c>
      <c r="E19" s="123" t="str">
        <f t="shared" si="0"/>
        <v/>
      </c>
    </row>
    <row r="20" ht="37.5" customHeight="1" spans="1:5">
      <c r="A20" s="355" t="s">
        <v>1771</v>
      </c>
      <c r="B20" s="465" t="s">
        <v>123</v>
      </c>
      <c r="C20" s="368">
        <f>SUMIF('23'!$B$4:$B$1297,'22-2'!A20,'23'!$D$4:$D$1298)</f>
        <v>0</v>
      </c>
      <c r="D20" s="368">
        <f>SUMIF('23'!$B$4:$B$1297,'22-2'!A20,'23'!$E$4:$E$1298)</f>
        <v>0</v>
      </c>
      <c r="E20" s="123" t="str">
        <f t="shared" si="0"/>
        <v/>
      </c>
    </row>
    <row r="21" ht="37.5" customHeight="1" spans="1:5">
      <c r="A21" s="355" t="s">
        <v>1772</v>
      </c>
      <c r="B21" s="465" t="s">
        <v>124</v>
      </c>
      <c r="C21" s="368">
        <f>SUMIF('23'!$B$4:$B$1297,'22-2'!A21,'23'!$D$4:$D$1298)</f>
        <v>1774</v>
      </c>
      <c r="D21" s="368">
        <f>SUMIF('23'!$B$4:$B$1297,'22-2'!A21,'23'!$E$4:$E$1298)</f>
        <v>1199</v>
      </c>
      <c r="E21" s="123">
        <f t="shared" si="0"/>
        <v>-0.324</v>
      </c>
    </row>
    <row r="22" ht="37.5" customHeight="1" spans="1:5">
      <c r="A22" s="355" t="s">
        <v>1773</v>
      </c>
      <c r="B22" s="465" t="s">
        <v>125</v>
      </c>
      <c r="C22" s="368">
        <f>SUMIF('23'!$B$4:$B$1297,'22-2'!A22,'23'!$D$4:$D$1298)</f>
        <v>8009</v>
      </c>
      <c r="D22" s="368">
        <f>SUMIF('23'!$B$4:$B$1297,'22-2'!A22,'23'!$E$4:$E$1298)</f>
        <v>7921</v>
      </c>
      <c r="E22" s="123">
        <f t="shared" si="0"/>
        <v>-0.011</v>
      </c>
    </row>
    <row r="23" ht="37.5" customHeight="1" spans="1:5">
      <c r="A23" s="355" t="s">
        <v>1774</v>
      </c>
      <c r="B23" s="465" t="s">
        <v>126</v>
      </c>
      <c r="C23" s="368">
        <f>SUMIF('23'!$B$4:$B$1297,'22-2'!A23,'23'!$D$4:$D$1298)</f>
        <v>65</v>
      </c>
      <c r="D23" s="368">
        <f>SUMIF('23'!$B$4:$B$1297,'22-2'!A23,'23'!$E$4:$E$1298)</f>
        <v>395</v>
      </c>
      <c r="E23" s="123">
        <f t="shared" si="0"/>
        <v>5.077</v>
      </c>
    </row>
    <row r="24" ht="37.5" customHeight="1" spans="1:5">
      <c r="A24" s="355" t="s">
        <v>1775</v>
      </c>
      <c r="B24" s="465" t="s">
        <v>127</v>
      </c>
      <c r="C24" s="368">
        <f>SUMIF('23'!$B$4:$B$1297,'22-2'!A24,'23'!$D$4:$D$1298)</f>
        <v>2842</v>
      </c>
      <c r="D24" s="368">
        <f>SUMIF('23'!$B$4:$B$1297,'22-2'!A24,'23'!$E$4:$E$1298)</f>
        <v>2018</v>
      </c>
      <c r="E24" s="123">
        <f t="shared" si="0"/>
        <v>-0.29</v>
      </c>
    </row>
    <row r="25" ht="37.5" customHeight="1" spans="1:5">
      <c r="A25" s="355" t="s">
        <v>1776</v>
      </c>
      <c r="B25" s="465" t="s">
        <v>128</v>
      </c>
      <c r="C25" s="368">
        <f>SUMIF('23'!$B$4:$B$1297,'22-2'!A25,'23'!$D$4:$D$1298)</f>
        <v>4000</v>
      </c>
      <c r="D25" s="368">
        <f>SUMIF('23'!$B$4:$B$1297,'22-2'!A25,'23'!$E$4:$E$1298)</f>
        <v>3000</v>
      </c>
      <c r="E25" s="123">
        <f t="shared" si="0"/>
        <v>-0.25</v>
      </c>
    </row>
    <row r="26" ht="37.5" customHeight="1" spans="1:5">
      <c r="A26" s="355" t="s">
        <v>1777</v>
      </c>
      <c r="B26" s="465" t="s">
        <v>129</v>
      </c>
      <c r="C26" s="368">
        <f>SUMIF('23'!$B$4:$B$1297,'22-2'!A26,'23'!$D$4:$D$1298)</f>
        <v>9200</v>
      </c>
      <c r="D26" s="368">
        <f>SUMIF('23'!$B$4:$B$1297,'22-2'!A26,'23'!$E$4:$E$1298)</f>
        <v>8871</v>
      </c>
      <c r="E26" s="123">
        <f t="shared" si="0"/>
        <v>-0.036</v>
      </c>
    </row>
    <row r="27" ht="37.5" customHeight="1" spans="1:5">
      <c r="A27" s="355" t="s">
        <v>1739</v>
      </c>
      <c r="B27" s="465" t="s">
        <v>130</v>
      </c>
      <c r="C27" s="368">
        <f>SUMIF('23'!$B$4:$B$1297,'22-2'!A27,'23'!$D$4:$D$1298)</f>
        <v>28</v>
      </c>
      <c r="D27" s="368">
        <f>SUMIF('23'!$B$4:$B$1297,'22-2'!A27,'23'!$E$4:$E$1298)</f>
        <v>16</v>
      </c>
      <c r="E27" s="123">
        <f t="shared" si="0"/>
        <v>-0.429</v>
      </c>
    </row>
    <row r="28" ht="37.5" customHeight="1" spans="1:5">
      <c r="A28" s="355" t="s">
        <v>1741</v>
      </c>
      <c r="B28" s="465" t="s">
        <v>131</v>
      </c>
      <c r="C28" s="368">
        <f>SUMIF('23'!$B$4:$B$1297,'22-2'!A28,'23'!$D$4:$D$1298)</f>
        <v>4840</v>
      </c>
      <c r="D28" s="368">
        <f>SUMIF('23'!$B$4:$B$1297,'22-2'!A28,'23'!$E$4:$E$1298)</f>
        <v>4650</v>
      </c>
      <c r="E28" s="123">
        <f t="shared" si="0"/>
        <v>-0.039</v>
      </c>
    </row>
    <row r="29" ht="37.5" customHeight="1" spans="1:5">
      <c r="A29" s="355"/>
      <c r="B29" s="465"/>
      <c r="C29" s="368"/>
      <c r="D29" s="368"/>
      <c r="E29" s="123" t="str">
        <f t="shared" si="0"/>
        <v/>
      </c>
    </row>
    <row r="30" s="343" customFormat="1" ht="37.5" customHeight="1" spans="1:5">
      <c r="A30" s="466"/>
      <c r="B30" s="467" t="s">
        <v>1190</v>
      </c>
      <c r="C30" s="468">
        <f>SUM(C4:C28)</f>
        <v>233450</v>
      </c>
      <c r="D30" s="468">
        <f>SUM(D4:D28)</f>
        <v>219256</v>
      </c>
      <c r="E30" s="119">
        <f t="shared" si="0"/>
        <v>-0.061</v>
      </c>
    </row>
    <row r="31" ht="37.5" customHeight="1" spans="1:5">
      <c r="A31" s="351">
        <v>230</v>
      </c>
      <c r="B31" s="469" t="s">
        <v>133</v>
      </c>
      <c r="C31" s="468">
        <f>SUM(C32,C39,C78,C100,C103:C104,C111:C114)</f>
        <v>23404</v>
      </c>
      <c r="D31" s="468">
        <f>SUM(D32,D39,D78,D100,D103:D104,D111:D114)</f>
        <v>25834</v>
      </c>
      <c r="E31" s="119">
        <f t="shared" si="0"/>
        <v>0.104</v>
      </c>
    </row>
    <row r="32" ht="37.5" customHeight="1" spans="1:5">
      <c r="A32" s="355">
        <v>23001</v>
      </c>
      <c r="B32" s="470" t="s">
        <v>1191</v>
      </c>
      <c r="C32" s="368">
        <f>SUM(C33:C38)</f>
        <v>0</v>
      </c>
      <c r="D32" s="368">
        <f>SUM(D33:D38)</f>
        <v>0</v>
      </c>
      <c r="E32" s="119" t="str">
        <f t="shared" si="0"/>
        <v/>
      </c>
    </row>
    <row r="33" ht="37.5" customHeight="1" spans="1:5">
      <c r="A33" s="355">
        <v>2300102</v>
      </c>
      <c r="B33" s="471" t="s">
        <v>1192</v>
      </c>
      <c r="C33" s="368">
        <f>'03-2'!D34</f>
        <v>0</v>
      </c>
      <c r="D33" s="368"/>
      <c r="E33" s="119" t="str">
        <f t="shared" si="0"/>
        <v/>
      </c>
    </row>
    <row r="34" ht="37.5" customHeight="1" spans="1:5">
      <c r="A34" s="355">
        <v>2300103</v>
      </c>
      <c r="B34" s="471" t="s">
        <v>1193</v>
      </c>
      <c r="C34" s="368">
        <f>'03-2'!D35</f>
        <v>0</v>
      </c>
      <c r="D34" s="368"/>
      <c r="E34" s="119" t="str">
        <f t="shared" si="0"/>
        <v/>
      </c>
    </row>
    <row r="35" ht="37.5" customHeight="1" spans="1:5">
      <c r="A35" s="355">
        <v>2300104</v>
      </c>
      <c r="B35" s="471" t="s">
        <v>1194</v>
      </c>
      <c r="C35" s="368">
        <f>'03-2'!D36</f>
        <v>0</v>
      </c>
      <c r="D35" s="368"/>
      <c r="E35" s="119" t="str">
        <f t="shared" si="0"/>
        <v/>
      </c>
    </row>
    <row r="36" ht="37.5" customHeight="1" spans="1:5">
      <c r="A36" s="355">
        <v>2300105</v>
      </c>
      <c r="B36" s="471" t="s">
        <v>1195</v>
      </c>
      <c r="C36" s="368">
        <f>'03-2'!D37</f>
        <v>0</v>
      </c>
      <c r="D36" s="368"/>
      <c r="E36" s="119" t="str">
        <f t="shared" si="0"/>
        <v/>
      </c>
    </row>
    <row r="37" ht="37.5" customHeight="1" spans="1:5">
      <c r="A37" s="355">
        <v>2300106</v>
      </c>
      <c r="B37" s="471" t="s">
        <v>1196</v>
      </c>
      <c r="C37" s="368">
        <f>'03-2'!D38</f>
        <v>0</v>
      </c>
      <c r="D37" s="368"/>
      <c r="E37" s="119" t="str">
        <f t="shared" ref="E37:E68" si="1">IF(C37&gt;0,(D37-C37)/C37,"")</f>
        <v/>
      </c>
    </row>
    <row r="38" ht="37.5" customHeight="1" spans="1:5">
      <c r="A38" s="355">
        <v>2300199</v>
      </c>
      <c r="B38" s="471" t="s">
        <v>1197</v>
      </c>
      <c r="C38" s="368">
        <f>'03-2'!D39</f>
        <v>0</v>
      </c>
      <c r="D38" s="368"/>
      <c r="E38" s="119" t="str">
        <f t="shared" si="1"/>
        <v/>
      </c>
    </row>
    <row r="39" ht="37.5" customHeight="1" spans="1:5">
      <c r="A39" s="355">
        <v>230002</v>
      </c>
      <c r="B39" s="470" t="s">
        <v>1198</v>
      </c>
      <c r="C39" s="368">
        <f>SUM(C40:C77)</f>
        <v>0</v>
      </c>
      <c r="D39" s="368">
        <f>SUM(D40:D77)</f>
        <v>0</v>
      </c>
      <c r="E39" s="119" t="str">
        <f t="shared" si="1"/>
        <v/>
      </c>
    </row>
    <row r="40" ht="37.5" customHeight="1" spans="1:5">
      <c r="A40" s="355">
        <v>2300201</v>
      </c>
      <c r="B40" s="471" t="s">
        <v>1199</v>
      </c>
      <c r="C40" s="368">
        <f>'03-2'!D41</f>
        <v>0</v>
      </c>
      <c r="D40" s="368"/>
      <c r="E40" s="119" t="str">
        <f t="shared" si="1"/>
        <v/>
      </c>
    </row>
    <row r="41" ht="37.5" customHeight="1" spans="1:5">
      <c r="A41" s="355">
        <v>2300202</v>
      </c>
      <c r="B41" s="471" t="s">
        <v>1200</v>
      </c>
      <c r="C41" s="368">
        <f>'03-2'!D42</f>
        <v>0</v>
      </c>
      <c r="D41" s="368"/>
      <c r="E41" s="119" t="str">
        <f t="shared" si="1"/>
        <v/>
      </c>
    </row>
    <row r="42" ht="37.5" customHeight="1" spans="1:5">
      <c r="A42" s="355">
        <v>2300207</v>
      </c>
      <c r="B42" s="471" t="s">
        <v>1201</v>
      </c>
      <c r="C42" s="368">
        <f>'03-2'!D43</f>
        <v>0</v>
      </c>
      <c r="D42" s="368"/>
      <c r="E42" s="119" t="str">
        <f t="shared" si="1"/>
        <v/>
      </c>
    </row>
    <row r="43" ht="37.5" customHeight="1" spans="1:5">
      <c r="A43" s="355">
        <v>2300208</v>
      </c>
      <c r="B43" s="471" t="s">
        <v>1202</v>
      </c>
      <c r="C43" s="368">
        <f>'03-2'!D44</f>
        <v>0</v>
      </c>
      <c r="D43" s="368"/>
      <c r="E43" s="119" t="str">
        <f t="shared" si="1"/>
        <v/>
      </c>
    </row>
    <row r="44" ht="37.5" customHeight="1" spans="1:5">
      <c r="A44" s="355">
        <v>2300212</v>
      </c>
      <c r="B44" s="471" t="s">
        <v>1203</v>
      </c>
      <c r="C44" s="368">
        <f>'03-2'!D45</f>
        <v>0</v>
      </c>
      <c r="D44" s="368"/>
      <c r="E44" s="119" t="str">
        <f t="shared" si="1"/>
        <v/>
      </c>
    </row>
    <row r="45" ht="37.5" customHeight="1" spans="1:5">
      <c r="A45" s="355">
        <v>2300214</v>
      </c>
      <c r="B45" s="471" t="s">
        <v>1204</v>
      </c>
      <c r="C45" s="368">
        <f>'03-2'!D46</f>
        <v>0</v>
      </c>
      <c r="D45" s="368"/>
      <c r="E45" s="119" t="str">
        <f t="shared" si="1"/>
        <v/>
      </c>
    </row>
    <row r="46" ht="37.5" customHeight="1" spans="1:5">
      <c r="A46" s="355">
        <v>2300225</v>
      </c>
      <c r="B46" s="471" t="s">
        <v>1205</v>
      </c>
      <c r="C46" s="368">
        <f>'03-2'!D47</f>
        <v>0</v>
      </c>
      <c r="D46" s="368"/>
      <c r="E46" s="119" t="str">
        <f t="shared" si="1"/>
        <v/>
      </c>
    </row>
    <row r="47" ht="37.5" customHeight="1" spans="1:5">
      <c r="A47" s="355">
        <v>2300226</v>
      </c>
      <c r="B47" s="471" t="s">
        <v>1206</v>
      </c>
      <c r="C47" s="368">
        <f>'03-2'!D48</f>
        <v>0</v>
      </c>
      <c r="D47" s="368"/>
      <c r="E47" s="119" t="str">
        <f t="shared" si="1"/>
        <v/>
      </c>
    </row>
    <row r="48" ht="37.5" customHeight="1" spans="1:5">
      <c r="A48" s="355">
        <v>2300227</v>
      </c>
      <c r="B48" s="471" t="s">
        <v>1207</v>
      </c>
      <c r="C48" s="368">
        <f>'03-2'!D49</f>
        <v>0</v>
      </c>
      <c r="D48" s="368"/>
      <c r="E48" s="119" t="str">
        <f t="shared" si="1"/>
        <v/>
      </c>
    </row>
    <row r="49" ht="37.5" customHeight="1" spans="1:5">
      <c r="A49" s="355">
        <v>2300228</v>
      </c>
      <c r="B49" s="471" t="s">
        <v>1208</v>
      </c>
      <c r="C49" s="368">
        <f>'03-2'!D50</f>
        <v>0</v>
      </c>
      <c r="D49" s="368"/>
      <c r="E49" s="119" t="str">
        <f t="shared" si="1"/>
        <v/>
      </c>
    </row>
    <row r="50" ht="37.5" customHeight="1" spans="1:5">
      <c r="A50" s="355">
        <v>2300229</v>
      </c>
      <c r="B50" s="471" t="s">
        <v>1209</v>
      </c>
      <c r="C50" s="368">
        <f>'03-2'!D51</f>
        <v>0</v>
      </c>
      <c r="D50" s="368"/>
      <c r="E50" s="119" t="str">
        <f t="shared" si="1"/>
        <v/>
      </c>
    </row>
    <row r="51" ht="37.5" customHeight="1" spans="1:5">
      <c r="A51" s="355">
        <v>2300230</v>
      </c>
      <c r="B51" s="471" t="s">
        <v>1210</v>
      </c>
      <c r="C51" s="368">
        <f>'03-2'!D52</f>
        <v>0</v>
      </c>
      <c r="D51" s="368"/>
      <c r="E51" s="119" t="str">
        <f t="shared" si="1"/>
        <v/>
      </c>
    </row>
    <row r="52" ht="37.5" customHeight="1" spans="1:5">
      <c r="A52" s="355">
        <v>2300231</v>
      </c>
      <c r="B52" s="471" t="s">
        <v>1778</v>
      </c>
      <c r="C52" s="368">
        <f>'03-2'!D53</f>
        <v>0</v>
      </c>
      <c r="D52" s="368"/>
      <c r="E52" s="119" t="str">
        <f t="shared" si="1"/>
        <v/>
      </c>
    </row>
    <row r="53" ht="37.5" customHeight="1" spans="1:5">
      <c r="A53" s="355">
        <v>2300241</v>
      </c>
      <c r="B53" s="471" t="s">
        <v>1212</v>
      </c>
      <c r="C53" s="368">
        <f>'03-2'!D54</f>
        <v>0</v>
      </c>
      <c r="D53" s="368"/>
      <c r="E53" s="119" t="str">
        <f t="shared" si="1"/>
        <v/>
      </c>
    </row>
    <row r="54" ht="37.5" customHeight="1" spans="1:5">
      <c r="A54" s="355">
        <v>2300242</v>
      </c>
      <c r="B54" s="471" t="s">
        <v>1213</v>
      </c>
      <c r="C54" s="368">
        <f>'03-2'!D55</f>
        <v>0</v>
      </c>
      <c r="D54" s="368"/>
      <c r="E54" s="119" t="str">
        <f t="shared" si="1"/>
        <v/>
      </c>
    </row>
    <row r="55" ht="37.5" customHeight="1" spans="1:5">
      <c r="A55" s="355">
        <v>2300243</v>
      </c>
      <c r="B55" s="471" t="s">
        <v>1214</v>
      </c>
      <c r="C55" s="368">
        <f>'03-2'!D56</f>
        <v>0</v>
      </c>
      <c r="D55" s="368"/>
      <c r="E55" s="119" t="str">
        <f t="shared" si="1"/>
        <v/>
      </c>
    </row>
    <row r="56" ht="37.5" customHeight="1" spans="1:5">
      <c r="A56" s="355">
        <v>2300244</v>
      </c>
      <c r="B56" s="471" t="s">
        <v>1215</v>
      </c>
      <c r="C56" s="368">
        <f>'03-2'!D57</f>
        <v>0</v>
      </c>
      <c r="D56" s="368"/>
      <c r="E56" s="119" t="str">
        <f t="shared" si="1"/>
        <v/>
      </c>
    </row>
    <row r="57" ht="37.5" customHeight="1" spans="1:5">
      <c r="A57" s="355">
        <v>2300245</v>
      </c>
      <c r="B57" s="471" t="s">
        <v>1216</v>
      </c>
      <c r="C57" s="368">
        <f>'03-2'!D58</f>
        <v>0</v>
      </c>
      <c r="D57" s="368"/>
      <c r="E57" s="119" t="str">
        <f t="shared" si="1"/>
        <v/>
      </c>
    </row>
    <row r="58" ht="37.5" customHeight="1" spans="1:5">
      <c r="A58" s="355">
        <v>2300246</v>
      </c>
      <c r="B58" s="471" t="s">
        <v>1217</v>
      </c>
      <c r="C58" s="368">
        <f>'03-2'!D59</f>
        <v>0</v>
      </c>
      <c r="D58" s="368"/>
      <c r="E58" s="119" t="str">
        <f t="shared" si="1"/>
        <v/>
      </c>
    </row>
    <row r="59" ht="37.5" customHeight="1" spans="1:5">
      <c r="A59" s="355">
        <v>2300247</v>
      </c>
      <c r="B59" s="471" t="s">
        <v>1218</v>
      </c>
      <c r="C59" s="368">
        <f>'03-2'!D60</f>
        <v>0</v>
      </c>
      <c r="D59" s="368"/>
      <c r="E59" s="119" t="str">
        <f t="shared" si="1"/>
        <v/>
      </c>
    </row>
    <row r="60" ht="37.5" customHeight="1" spans="1:5">
      <c r="A60" s="355">
        <v>2300248</v>
      </c>
      <c r="B60" s="471" t="s">
        <v>1219</v>
      </c>
      <c r="C60" s="368">
        <f>'03-2'!D61</f>
        <v>0</v>
      </c>
      <c r="D60" s="368"/>
      <c r="E60" s="119" t="str">
        <f t="shared" si="1"/>
        <v/>
      </c>
    </row>
    <row r="61" ht="37.5" customHeight="1" spans="1:5">
      <c r="A61" s="355">
        <v>2300249</v>
      </c>
      <c r="B61" s="471" t="s">
        <v>1220</v>
      </c>
      <c r="C61" s="368">
        <f>'03-2'!D62</f>
        <v>0</v>
      </c>
      <c r="D61" s="368"/>
      <c r="E61" s="119" t="str">
        <f t="shared" si="1"/>
        <v/>
      </c>
    </row>
    <row r="62" ht="37.5" customHeight="1" spans="1:5">
      <c r="A62" s="355">
        <v>2300250</v>
      </c>
      <c r="B62" s="471" t="s">
        <v>1221</v>
      </c>
      <c r="C62" s="368">
        <f>'03-2'!D63</f>
        <v>0</v>
      </c>
      <c r="D62" s="368"/>
      <c r="E62" s="119" t="str">
        <f t="shared" si="1"/>
        <v/>
      </c>
    </row>
    <row r="63" ht="37.5" customHeight="1" spans="1:5">
      <c r="A63" s="355">
        <v>2300251</v>
      </c>
      <c r="B63" s="471" t="s">
        <v>1222</v>
      </c>
      <c r="C63" s="368">
        <f>'03-2'!D64</f>
        <v>0</v>
      </c>
      <c r="D63" s="368"/>
      <c r="E63" s="119" t="str">
        <f t="shared" si="1"/>
        <v/>
      </c>
    </row>
    <row r="64" ht="37.5" customHeight="1" spans="1:5">
      <c r="A64" s="355">
        <v>2300252</v>
      </c>
      <c r="B64" s="471" t="s">
        <v>1223</v>
      </c>
      <c r="C64" s="368">
        <f>'03-2'!D65</f>
        <v>0</v>
      </c>
      <c r="D64" s="368"/>
      <c r="E64" s="119" t="str">
        <f t="shared" si="1"/>
        <v/>
      </c>
    </row>
    <row r="65" ht="37.5" customHeight="1" spans="1:5">
      <c r="A65" s="355">
        <v>2300253</v>
      </c>
      <c r="B65" s="471" t="s">
        <v>1224</v>
      </c>
      <c r="C65" s="368">
        <f>'03-2'!D66</f>
        <v>0</v>
      </c>
      <c r="D65" s="368"/>
      <c r="E65" s="119" t="str">
        <f t="shared" si="1"/>
        <v/>
      </c>
    </row>
    <row r="66" ht="37.5" customHeight="1" spans="1:5">
      <c r="A66" s="355">
        <v>2300254</v>
      </c>
      <c r="B66" s="471" t="s">
        <v>1225</v>
      </c>
      <c r="C66" s="368">
        <f>'03-2'!D67</f>
        <v>0</v>
      </c>
      <c r="D66" s="368"/>
      <c r="E66" s="119" t="str">
        <f t="shared" si="1"/>
        <v/>
      </c>
    </row>
    <row r="67" ht="37.5" customHeight="1" spans="1:5">
      <c r="A67" s="355">
        <v>2300255</v>
      </c>
      <c r="B67" s="471" t="s">
        <v>1226</v>
      </c>
      <c r="C67" s="368">
        <f>'03-2'!D68</f>
        <v>0</v>
      </c>
      <c r="D67" s="368"/>
      <c r="E67" s="119" t="str">
        <f t="shared" si="1"/>
        <v/>
      </c>
    </row>
    <row r="68" ht="37.5" customHeight="1" spans="1:5">
      <c r="A68" s="355">
        <v>2300256</v>
      </c>
      <c r="B68" s="471" t="s">
        <v>1227</v>
      </c>
      <c r="C68" s="368">
        <f>'03-2'!D69</f>
        <v>0</v>
      </c>
      <c r="D68" s="368"/>
      <c r="E68" s="119" t="str">
        <f t="shared" si="1"/>
        <v/>
      </c>
    </row>
    <row r="69" ht="37.5" customHeight="1" spans="1:5">
      <c r="A69" s="355">
        <v>2300257</v>
      </c>
      <c r="B69" s="471" t="s">
        <v>1228</v>
      </c>
      <c r="C69" s="368">
        <f>'03-2'!D70</f>
        <v>0</v>
      </c>
      <c r="D69" s="368"/>
      <c r="E69" s="119" t="str">
        <f t="shared" ref="E69:E100" si="2">IF(C69&gt;0,(D69-C69)/C69,"")</f>
        <v/>
      </c>
    </row>
    <row r="70" ht="37.5" customHeight="1" spans="1:5">
      <c r="A70" s="355">
        <v>2300258</v>
      </c>
      <c r="B70" s="471" t="s">
        <v>1229</v>
      </c>
      <c r="C70" s="368">
        <f>'03-2'!D71</f>
        <v>0</v>
      </c>
      <c r="D70" s="368"/>
      <c r="E70" s="119" t="str">
        <f t="shared" si="2"/>
        <v/>
      </c>
    </row>
    <row r="71" ht="37.5" customHeight="1" spans="1:5">
      <c r="A71" s="355">
        <v>2300259</v>
      </c>
      <c r="B71" s="471" t="s">
        <v>1230</v>
      </c>
      <c r="C71" s="368">
        <f>'03-2'!D72</f>
        <v>0</v>
      </c>
      <c r="D71" s="368"/>
      <c r="E71" s="119" t="str">
        <f t="shared" si="2"/>
        <v/>
      </c>
    </row>
    <row r="72" ht="37.5" customHeight="1" spans="1:5">
      <c r="A72" s="355">
        <v>2300260</v>
      </c>
      <c r="B72" s="471" t="s">
        <v>1231</v>
      </c>
      <c r="C72" s="368">
        <f>'03-2'!D73</f>
        <v>0</v>
      </c>
      <c r="D72" s="368"/>
      <c r="E72" s="119" t="str">
        <f t="shared" si="2"/>
        <v/>
      </c>
    </row>
    <row r="73" ht="37.5" customHeight="1" spans="1:5">
      <c r="A73" s="355">
        <v>2300269</v>
      </c>
      <c r="B73" s="471" t="s">
        <v>1232</v>
      </c>
      <c r="C73" s="368">
        <f>'03-2'!D74</f>
        <v>0</v>
      </c>
      <c r="D73" s="368"/>
      <c r="E73" s="119" t="str">
        <f t="shared" si="2"/>
        <v/>
      </c>
    </row>
    <row r="74" ht="37.5" customHeight="1" spans="1:5">
      <c r="A74" s="355">
        <v>2300296</v>
      </c>
      <c r="B74" s="471" t="s">
        <v>1779</v>
      </c>
      <c r="C74" s="368">
        <f>'03-2'!D75</f>
        <v>0</v>
      </c>
      <c r="D74" s="368"/>
      <c r="E74" s="119" t="str">
        <f t="shared" si="2"/>
        <v/>
      </c>
    </row>
    <row r="75" ht="37.5" customHeight="1" spans="1:5">
      <c r="A75" s="355">
        <v>2300297</v>
      </c>
      <c r="B75" s="471" t="s">
        <v>1780</v>
      </c>
      <c r="C75" s="368">
        <f>'03-2'!D76</f>
        <v>0</v>
      </c>
      <c r="D75" s="368"/>
      <c r="E75" s="119" t="str">
        <f t="shared" si="2"/>
        <v/>
      </c>
    </row>
    <row r="76" ht="37.5" customHeight="1" spans="1:5">
      <c r="A76" s="355">
        <v>2300298</v>
      </c>
      <c r="B76" s="471" t="s">
        <v>1781</v>
      </c>
      <c r="C76" s="368">
        <f>'03-2'!D77</f>
        <v>0</v>
      </c>
      <c r="D76" s="368"/>
      <c r="E76" s="119" t="str">
        <f t="shared" si="2"/>
        <v/>
      </c>
    </row>
    <row r="77" ht="37.5" customHeight="1" spans="1:5">
      <c r="A77" s="355">
        <v>2300299</v>
      </c>
      <c r="B77" s="471" t="s">
        <v>1236</v>
      </c>
      <c r="C77" s="368">
        <f>'03-2'!D78</f>
        <v>0</v>
      </c>
      <c r="D77" s="368"/>
      <c r="E77" s="119" t="str">
        <f t="shared" si="2"/>
        <v/>
      </c>
    </row>
    <row r="78" ht="37.5" customHeight="1" spans="1:7">
      <c r="A78" s="355">
        <v>23003</v>
      </c>
      <c r="B78" s="470" t="s">
        <v>1237</v>
      </c>
      <c r="C78" s="368">
        <f>SUM(C79:C99)</f>
        <v>0</v>
      </c>
      <c r="D78" s="368">
        <f>SUM(D79:D99)</f>
        <v>0</v>
      </c>
      <c r="E78" s="119" t="str">
        <f t="shared" si="2"/>
        <v/>
      </c>
      <c r="G78" s="228">
        <f>SUBTOTAL(9,D39:D78)</f>
        <v>0</v>
      </c>
    </row>
    <row r="79" ht="37.5" customHeight="1" spans="1:5">
      <c r="A79" s="355">
        <v>2300301</v>
      </c>
      <c r="B79" s="471" t="s">
        <v>947</v>
      </c>
      <c r="C79" s="368">
        <f>'03-2'!D80</f>
        <v>0</v>
      </c>
      <c r="D79" s="368"/>
      <c r="E79" s="119" t="str">
        <f t="shared" si="2"/>
        <v/>
      </c>
    </row>
    <row r="80" ht="37.5" customHeight="1" spans="1:5">
      <c r="A80" s="355">
        <v>2300302</v>
      </c>
      <c r="B80" s="471" t="s">
        <v>1168</v>
      </c>
      <c r="C80" s="368">
        <f>'03-2'!D81</f>
        <v>0</v>
      </c>
      <c r="D80" s="368"/>
      <c r="E80" s="119" t="str">
        <f t="shared" si="2"/>
        <v/>
      </c>
    </row>
    <row r="81" ht="37.5" customHeight="1" spans="1:5">
      <c r="A81" s="355">
        <v>2300303</v>
      </c>
      <c r="B81" s="471" t="s">
        <v>1169</v>
      </c>
      <c r="C81" s="368">
        <f>'03-2'!D82</f>
        <v>0</v>
      </c>
      <c r="D81" s="368"/>
      <c r="E81" s="119" t="str">
        <f t="shared" si="2"/>
        <v/>
      </c>
    </row>
    <row r="82" ht="37.5" customHeight="1" spans="1:5">
      <c r="A82" s="355">
        <v>2300304</v>
      </c>
      <c r="B82" s="471" t="s">
        <v>1170</v>
      </c>
      <c r="C82" s="368">
        <f>'03-2'!D83</f>
        <v>0</v>
      </c>
      <c r="D82" s="368"/>
      <c r="E82" s="119" t="str">
        <f t="shared" si="2"/>
        <v/>
      </c>
    </row>
    <row r="83" ht="37.5" customHeight="1" spans="1:5">
      <c r="A83" s="355">
        <v>2300305</v>
      </c>
      <c r="B83" s="471" t="s">
        <v>948</v>
      </c>
      <c r="C83" s="368">
        <f>'03-2'!D84</f>
        <v>0</v>
      </c>
      <c r="D83" s="368"/>
      <c r="E83" s="119" t="str">
        <f t="shared" si="2"/>
        <v/>
      </c>
    </row>
    <row r="84" ht="37.5" customHeight="1" spans="1:5">
      <c r="A84" s="355">
        <v>2300306</v>
      </c>
      <c r="B84" s="471" t="s">
        <v>1171</v>
      </c>
      <c r="C84" s="368">
        <f>'03-2'!D85</f>
        <v>0</v>
      </c>
      <c r="D84" s="368"/>
      <c r="E84" s="119" t="str">
        <f t="shared" si="2"/>
        <v/>
      </c>
    </row>
    <row r="85" ht="37.5" customHeight="1" spans="1:5">
      <c r="A85" s="355">
        <v>2300307</v>
      </c>
      <c r="B85" s="471" t="s">
        <v>1172</v>
      </c>
      <c r="C85" s="368">
        <f>'03-2'!D86</f>
        <v>0</v>
      </c>
      <c r="D85" s="368"/>
      <c r="E85" s="119" t="str">
        <f t="shared" si="2"/>
        <v/>
      </c>
    </row>
    <row r="86" ht="37.5" customHeight="1" spans="1:5">
      <c r="A86" s="355">
        <v>2300308</v>
      </c>
      <c r="B86" s="471" t="s">
        <v>1173</v>
      </c>
      <c r="C86" s="368">
        <f>'03-2'!D87</f>
        <v>0</v>
      </c>
      <c r="D86" s="368"/>
      <c r="E86" s="119" t="str">
        <f t="shared" si="2"/>
        <v/>
      </c>
    </row>
    <row r="87" ht="37.5" customHeight="1" spans="1:5">
      <c r="A87" s="355">
        <v>2300310</v>
      </c>
      <c r="B87" s="471" t="s">
        <v>1174</v>
      </c>
      <c r="C87" s="368">
        <f>'03-2'!D88</f>
        <v>0</v>
      </c>
      <c r="D87" s="368"/>
      <c r="E87" s="119" t="str">
        <f t="shared" si="2"/>
        <v/>
      </c>
    </row>
    <row r="88" ht="37.5" customHeight="1" spans="1:5">
      <c r="A88" s="355">
        <v>2300311</v>
      </c>
      <c r="B88" s="471" t="s">
        <v>951</v>
      </c>
      <c r="C88" s="368">
        <f>'03-2'!D89</f>
        <v>0</v>
      </c>
      <c r="D88" s="368"/>
      <c r="E88" s="119" t="str">
        <f t="shared" si="2"/>
        <v/>
      </c>
    </row>
    <row r="89" ht="37.5" customHeight="1" spans="1:5">
      <c r="A89" s="355">
        <v>2300312</v>
      </c>
      <c r="B89" s="471" t="s">
        <v>1175</v>
      </c>
      <c r="C89" s="368">
        <f>'03-2'!D90</f>
        <v>0</v>
      </c>
      <c r="D89" s="368"/>
      <c r="E89" s="119" t="str">
        <f t="shared" si="2"/>
        <v/>
      </c>
    </row>
    <row r="90" ht="37.5" customHeight="1" spans="1:5">
      <c r="A90" s="355">
        <v>2300313</v>
      </c>
      <c r="B90" s="471" t="s">
        <v>1176</v>
      </c>
      <c r="C90" s="368">
        <f>'03-2'!D91</f>
        <v>0</v>
      </c>
      <c r="D90" s="368"/>
      <c r="E90" s="119" t="str">
        <f t="shared" si="2"/>
        <v/>
      </c>
    </row>
    <row r="91" ht="37.5" customHeight="1" spans="1:5">
      <c r="A91" s="355">
        <v>2300314</v>
      </c>
      <c r="B91" s="471" t="s">
        <v>953</v>
      </c>
      <c r="C91" s="368">
        <f>'03-2'!D92</f>
        <v>0</v>
      </c>
      <c r="D91" s="368"/>
      <c r="E91" s="119" t="str">
        <f t="shared" si="2"/>
        <v/>
      </c>
    </row>
    <row r="92" ht="37.5" customHeight="1" spans="1:5">
      <c r="A92" s="355">
        <v>2300315</v>
      </c>
      <c r="B92" s="471" t="s">
        <v>1177</v>
      </c>
      <c r="C92" s="368">
        <f>'03-2'!D93</f>
        <v>0</v>
      </c>
      <c r="D92" s="368"/>
      <c r="E92" s="119" t="str">
        <f t="shared" si="2"/>
        <v/>
      </c>
    </row>
    <row r="93" ht="37.5" customHeight="1" spans="1:5">
      <c r="A93" s="355">
        <v>2300316</v>
      </c>
      <c r="B93" s="471" t="s">
        <v>1178</v>
      </c>
      <c r="C93" s="368">
        <f>'03-2'!D94</f>
        <v>0</v>
      </c>
      <c r="D93" s="368"/>
      <c r="E93" s="119" t="str">
        <f t="shared" si="2"/>
        <v/>
      </c>
    </row>
    <row r="94" ht="37.5" customHeight="1" spans="1:5">
      <c r="A94" s="355">
        <v>2300317</v>
      </c>
      <c r="B94" s="471" t="s">
        <v>1179</v>
      </c>
      <c r="C94" s="368">
        <f>'03-2'!D95</f>
        <v>0</v>
      </c>
      <c r="D94" s="368"/>
      <c r="E94" s="119" t="str">
        <f t="shared" si="2"/>
        <v/>
      </c>
    </row>
    <row r="95" ht="37.5" customHeight="1" spans="1:5">
      <c r="A95" s="355">
        <v>2300320</v>
      </c>
      <c r="B95" s="471" t="s">
        <v>1180</v>
      </c>
      <c r="C95" s="368">
        <f>'03-2'!D96</f>
        <v>0</v>
      </c>
      <c r="D95" s="368"/>
      <c r="E95" s="119" t="str">
        <f t="shared" si="2"/>
        <v/>
      </c>
    </row>
    <row r="96" ht="37.5" customHeight="1" spans="1:5">
      <c r="A96" s="355">
        <v>2300321</v>
      </c>
      <c r="B96" s="471" t="s">
        <v>954</v>
      </c>
      <c r="C96" s="368">
        <f>'03-2'!D97</f>
        <v>0</v>
      </c>
      <c r="D96" s="368"/>
      <c r="E96" s="119" t="str">
        <f t="shared" si="2"/>
        <v/>
      </c>
    </row>
    <row r="97" ht="37.5" customHeight="1" spans="1:5">
      <c r="A97" s="355">
        <v>2300322</v>
      </c>
      <c r="B97" s="471" t="s">
        <v>1181</v>
      </c>
      <c r="C97" s="368">
        <f>'03-2'!D98</f>
        <v>0</v>
      </c>
      <c r="D97" s="368"/>
      <c r="E97" s="119" t="str">
        <f t="shared" si="2"/>
        <v/>
      </c>
    </row>
    <row r="98" ht="37.5" customHeight="1" spans="1:5">
      <c r="A98" s="355">
        <v>2300324</v>
      </c>
      <c r="B98" s="471" t="s">
        <v>1182</v>
      </c>
      <c r="C98" s="368">
        <f>'03-2'!D99</f>
        <v>0</v>
      </c>
      <c r="D98" s="368"/>
      <c r="E98" s="123" t="str">
        <f t="shared" si="2"/>
        <v/>
      </c>
    </row>
    <row r="99" ht="37.5" customHeight="1" spans="1:5">
      <c r="A99" s="355">
        <v>2300399</v>
      </c>
      <c r="B99" s="471" t="s">
        <v>955</v>
      </c>
      <c r="C99" s="368">
        <f>'03-2'!D100</f>
        <v>0</v>
      </c>
      <c r="D99" s="368"/>
      <c r="E99" s="123" t="str">
        <f t="shared" si="2"/>
        <v/>
      </c>
    </row>
    <row r="100" ht="37.5" customHeight="1" spans="1:5">
      <c r="A100" s="472">
        <v>23006</v>
      </c>
      <c r="B100" s="470" t="s">
        <v>134</v>
      </c>
      <c r="C100" s="368">
        <f>SUM(C101:C102)</f>
        <v>23404</v>
      </c>
      <c r="D100" s="368">
        <f>SUM(D101:D102)</f>
        <v>25834</v>
      </c>
      <c r="E100" s="123">
        <f t="shared" si="2"/>
        <v>0.104</v>
      </c>
    </row>
    <row r="101" ht="37.5" customHeight="1" spans="1:5">
      <c r="A101" s="472">
        <v>2300601</v>
      </c>
      <c r="B101" s="471" t="s">
        <v>135</v>
      </c>
      <c r="C101" s="368">
        <f>'03-2'!D102</f>
        <v>16980</v>
      </c>
      <c r="D101" s="368">
        <f>21117-1707</f>
        <v>19410</v>
      </c>
      <c r="E101" s="123">
        <f t="shared" ref="E101:E127" si="3">IF(C101&gt;0,(D101-C101)/C101,"")</f>
        <v>0.143</v>
      </c>
    </row>
    <row r="102" ht="37.5" customHeight="1" spans="1:5">
      <c r="A102" s="472">
        <v>2300602</v>
      </c>
      <c r="B102" s="471" t="s">
        <v>136</v>
      </c>
      <c r="C102" s="368">
        <f>'03-2'!D103</f>
        <v>6424</v>
      </c>
      <c r="D102" s="368">
        <v>6424</v>
      </c>
      <c r="E102" s="123">
        <f t="shared" si="3"/>
        <v>0</v>
      </c>
    </row>
    <row r="103" ht="36" customHeight="1" spans="1:5">
      <c r="A103" s="355">
        <v>23008</v>
      </c>
      <c r="B103" s="470" t="s">
        <v>137</v>
      </c>
      <c r="C103" s="368">
        <f>'03-2'!D104</f>
        <v>0</v>
      </c>
      <c r="D103" s="368"/>
      <c r="E103" s="123" t="str">
        <f t="shared" si="3"/>
        <v/>
      </c>
    </row>
    <row r="104" s="459" customFormat="1" ht="37.5" customHeight="1" spans="1:5">
      <c r="A104" s="355">
        <v>2301101</v>
      </c>
      <c r="B104" s="470" t="s">
        <v>1238</v>
      </c>
      <c r="C104" s="368">
        <f>SUM(C105,C109:C110)</f>
        <v>0</v>
      </c>
      <c r="D104" s="368">
        <f>SUM(D105,D109:D110)</f>
        <v>0</v>
      </c>
      <c r="E104" s="119" t="str">
        <f t="shared" si="3"/>
        <v/>
      </c>
    </row>
    <row r="105" s="459" customFormat="1" ht="37.5" customHeight="1" spans="1:5">
      <c r="A105" s="355"/>
      <c r="B105" s="471" t="s">
        <v>1239</v>
      </c>
      <c r="C105" s="368">
        <f>SUM(C106:C108)</f>
        <v>0</v>
      </c>
      <c r="D105" s="368">
        <f>SUM(D106:D108)</f>
        <v>0</v>
      </c>
      <c r="E105" s="119" t="str">
        <f t="shared" si="3"/>
        <v/>
      </c>
    </row>
    <row r="106" s="459" customFormat="1" ht="37.5" customHeight="1" spans="1:5">
      <c r="A106" s="355"/>
      <c r="B106" s="473" t="s">
        <v>1240</v>
      </c>
      <c r="C106" s="368">
        <f>'03-2'!D107</f>
        <v>0</v>
      </c>
      <c r="D106" s="368"/>
      <c r="E106" s="119" t="str">
        <f t="shared" si="3"/>
        <v/>
      </c>
    </row>
    <row r="107" s="459" customFormat="1" ht="37.5" customHeight="1" spans="1:5">
      <c r="A107" s="355"/>
      <c r="B107" s="473" t="s">
        <v>1241</v>
      </c>
      <c r="C107" s="368">
        <f>'03-2'!D108</f>
        <v>0</v>
      </c>
      <c r="D107" s="368"/>
      <c r="E107" s="119" t="str">
        <f t="shared" si="3"/>
        <v/>
      </c>
    </row>
    <row r="108" s="459" customFormat="1" ht="37.5" customHeight="1" spans="1:5">
      <c r="A108" s="355"/>
      <c r="B108" s="473" t="s">
        <v>1242</v>
      </c>
      <c r="C108" s="368">
        <f>'03-2'!D109</f>
        <v>0</v>
      </c>
      <c r="D108" s="368"/>
      <c r="E108" s="119" t="str">
        <f t="shared" si="3"/>
        <v/>
      </c>
    </row>
    <row r="109" s="459" customFormat="1" ht="37.5" customHeight="1" spans="1:5">
      <c r="A109" s="355"/>
      <c r="B109" s="471" t="s">
        <v>1243</v>
      </c>
      <c r="C109" s="368"/>
      <c r="D109" s="368"/>
      <c r="E109" s="119" t="str">
        <f t="shared" si="3"/>
        <v/>
      </c>
    </row>
    <row r="110" s="459" customFormat="1" ht="37.5" customHeight="1" spans="1:5">
      <c r="A110" s="355"/>
      <c r="B110" s="471" t="s">
        <v>1244</v>
      </c>
      <c r="C110" s="368"/>
      <c r="D110" s="368"/>
      <c r="E110" s="119" t="str">
        <f t="shared" si="3"/>
        <v/>
      </c>
    </row>
    <row r="111" s="459" customFormat="1" ht="36" customHeight="1" spans="1:5">
      <c r="A111" s="474">
        <v>23015</v>
      </c>
      <c r="B111" s="470" t="s">
        <v>138</v>
      </c>
      <c r="C111" s="368"/>
      <c r="D111" s="368"/>
      <c r="E111" s="119" t="str">
        <f t="shared" si="3"/>
        <v/>
      </c>
    </row>
    <row r="112" s="459" customFormat="1" ht="36" customHeight="1" spans="1:5">
      <c r="A112" s="474">
        <v>23016</v>
      </c>
      <c r="B112" s="470" t="s">
        <v>139</v>
      </c>
      <c r="C112" s="368"/>
      <c r="D112" s="368"/>
      <c r="E112" s="119" t="str">
        <f t="shared" si="3"/>
        <v/>
      </c>
    </row>
    <row r="113" s="459" customFormat="1" ht="36" customHeight="1" spans="1:5">
      <c r="A113" s="474">
        <v>23013</v>
      </c>
      <c r="B113" s="470" t="s">
        <v>1693</v>
      </c>
      <c r="C113" s="368"/>
      <c r="D113" s="368"/>
      <c r="E113" s="119" t="str">
        <f t="shared" si="3"/>
        <v/>
      </c>
    </row>
    <row r="114" s="459" customFormat="1" ht="36" customHeight="1" spans="1:5">
      <c r="A114" s="474">
        <v>23021</v>
      </c>
      <c r="B114" s="470" t="s">
        <v>1694</v>
      </c>
      <c r="C114" s="368">
        <f>SUM(C115:C118)</f>
        <v>0</v>
      </c>
      <c r="D114" s="368">
        <f>SUM(D115:D118)</f>
        <v>0</v>
      </c>
      <c r="E114" s="119" t="str">
        <f t="shared" si="3"/>
        <v/>
      </c>
    </row>
    <row r="115" s="459" customFormat="1" ht="36" customHeight="1" spans="1:5">
      <c r="A115" s="474">
        <v>2302101</v>
      </c>
      <c r="B115" s="471" t="s">
        <v>1695</v>
      </c>
      <c r="C115" s="368"/>
      <c r="D115" s="368"/>
      <c r="E115" s="119" t="str">
        <f t="shared" si="3"/>
        <v/>
      </c>
    </row>
    <row r="116" s="459" customFormat="1" ht="36" customHeight="1" spans="1:5">
      <c r="A116" s="474">
        <v>2302102</v>
      </c>
      <c r="B116" s="471" t="s">
        <v>1696</v>
      </c>
      <c r="C116" s="368"/>
      <c r="D116" s="368"/>
      <c r="E116" s="119" t="str">
        <f t="shared" si="3"/>
        <v/>
      </c>
    </row>
    <row r="117" s="459" customFormat="1" ht="36" customHeight="1" spans="1:5">
      <c r="A117" s="474">
        <v>2302103</v>
      </c>
      <c r="B117" s="471" t="s">
        <v>1697</v>
      </c>
      <c r="C117" s="368"/>
      <c r="D117" s="368"/>
      <c r="E117" s="119" t="str">
        <f t="shared" si="3"/>
        <v/>
      </c>
    </row>
    <row r="118" s="459" customFormat="1" ht="36" customHeight="1" spans="1:5">
      <c r="A118" s="474">
        <v>2302199</v>
      </c>
      <c r="B118" s="471" t="s">
        <v>1698</v>
      </c>
      <c r="C118" s="368"/>
      <c r="D118" s="368"/>
      <c r="E118" s="119" t="str">
        <f t="shared" si="3"/>
        <v/>
      </c>
    </row>
    <row r="119" s="459" customFormat="1" ht="37.5" customHeight="1" spans="1:5">
      <c r="A119" s="355">
        <v>231</v>
      </c>
      <c r="B119" s="245" t="s">
        <v>141</v>
      </c>
      <c r="C119" s="468">
        <f>SUM(C120,C123:C124)</f>
        <v>25800</v>
      </c>
      <c r="D119" s="468">
        <f>SUM(D120,D123:D124)</f>
        <v>20</v>
      </c>
      <c r="E119" s="119">
        <f t="shared" si="3"/>
        <v>-0.999</v>
      </c>
    </row>
    <row r="120" s="459" customFormat="1" ht="37.5" customHeight="1" spans="1:5">
      <c r="A120" s="436">
        <v>2310301</v>
      </c>
      <c r="B120" s="470" t="s">
        <v>142</v>
      </c>
      <c r="C120" s="368">
        <f>SUM(C121:C122)</f>
        <v>25800</v>
      </c>
      <c r="D120" s="368">
        <f>SUM(D121:D122)</f>
        <v>20</v>
      </c>
      <c r="E120" s="123">
        <f t="shared" si="3"/>
        <v>-0.999</v>
      </c>
    </row>
    <row r="121" s="459" customFormat="1" ht="37.5" customHeight="1" spans="1:5">
      <c r="A121" s="436"/>
      <c r="B121" s="471" t="s">
        <v>143</v>
      </c>
      <c r="C121" s="468"/>
      <c r="D121" s="368">
        <v>20</v>
      </c>
      <c r="E121" s="123" t="str">
        <f t="shared" si="3"/>
        <v/>
      </c>
    </row>
    <row r="122" s="459" customFormat="1" ht="37.5" customHeight="1" spans="1:5">
      <c r="A122" s="436"/>
      <c r="B122" s="471" t="s">
        <v>144</v>
      </c>
      <c r="C122" s="368">
        <f>'03-2'!D118</f>
        <v>25800</v>
      </c>
      <c r="D122" s="468"/>
      <c r="E122" s="123">
        <f t="shared" si="3"/>
        <v>-1</v>
      </c>
    </row>
    <row r="123" s="459" customFormat="1" ht="37.5" customHeight="1" spans="1:5">
      <c r="A123" s="436">
        <v>2310302</v>
      </c>
      <c r="B123" s="470" t="s">
        <v>145</v>
      </c>
      <c r="C123" s="468"/>
      <c r="D123" s="468"/>
      <c r="E123" s="123" t="str">
        <f t="shared" si="3"/>
        <v/>
      </c>
    </row>
    <row r="124" s="459" customFormat="1" ht="37.5" customHeight="1" spans="1:5">
      <c r="A124" s="436">
        <v>2310399</v>
      </c>
      <c r="B124" s="470" t="s">
        <v>146</v>
      </c>
      <c r="C124" s="468"/>
      <c r="D124" s="468"/>
      <c r="E124" s="123" t="str">
        <f t="shared" si="3"/>
        <v/>
      </c>
    </row>
    <row r="125" s="459" customFormat="1" ht="36" customHeight="1" spans="1:5">
      <c r="A125" s="475">
        <v>23009</v>
      </c>
      <c r="B125" s="476" t="s">
        <v>147</v>
      </c>
      <c r="C125" s="468"/>
      <c r="D125" s="468"/>
      <c r="E125" s="119" t="str">
        <f t="shared" si="3"/>
        <v/>
      </c>
    </row>
    <row r="126" s="459" customFormat="1" ht="37.5" customHeight="1" spans="1:5">
      <c r="A126" s="475" t="s">
        <v>1245</v>
      </c>
      <c r="B126" s="469" t="s">
        <v>1246</v>
      </c>
      <c r="C126" s="468">
        <f>'03-2'!D122</f>
        <v>0</v>
      </c>
      <c r="D126" s="468"/>
      <c r="E126" s="119" t="str">
        <f t="shared" si="3"/>
        <v/>
      </c>
    </row>
    <row r="127" ht="37.5" customHeight="1" spans="1:5">
      <c r="A127" s="466"/>
      <c r="B127" s="477" t="s">
        <v>148</v>
      </c>
      <c r="C127" s="468">
        <f>SUM(C30:C31,C119,C125:C126)</f>
        <v>282654</v>
      </c>
      <c r="D127" s="468">
        <f>SUM(D30:D31,D119,D125:D126)</f>
        <v>245110</v>
      </c>
      <c r="E127" s="119">
        <f t="shared" si="3"/>
        <v>-0.133</v>
      </c>
    </row>
    <row r="128" s="460" customFormat="1" ht="47" customHeight="1" spans="1:5">
      <c r="A128" s="478"/>
      <c r="B128" s="479"/>
      <c r="C128" s="480" t="s">
        <v>1295</v>
      </c>
      <c r="D128" s="480" t="s">
        <v>1295</v>
      </c>
      <c r="E128" s="479"/>
    </row>
    <row r="129" s="460" customFormat="1" ht="46" customHeight="1" spans="1:5">
      <c r="A129" s="478"/>
      <c r="B129" s="481"/>
      <c r="C129" s="481"/>
      <c r="D129" s="482"/>
      <c r="E129" s="481"/>
    </row>
    <row r="130" ht="52" customHeight="1" spans="2:5">
      <c r="B130" s="479"/>
      <c r="C130" s="479"/>
      <c r="D130" s="482"/>
      <c r="E130" s="479"/>
    </row>
    <row r="131" ht="12" customHeight="1" spans="2:5">
      <c r="B131" s="481"/>
      <c r="C131" s="481"/>
      <c r="D131" s="481"/>
      <c r="E131" s="481"/>
    </row>
    <row r="132" ht="49" customHeight="1" spans="2:5">
      <c r="B132" s="481"/>
      <c r="C132" s="481"/>
      <c r="D132" s="481"/>
      <c r="E132" s="481"/>
    </row>
    <row r="133" ht="17.6" spans="2:5">
      <c r="B133" s="481"/>
      <c r="C133" s="481"/>
      <c r="D133" s="481"/>
      <c r="E133" s="481">
        <f>IF(C30&lt;&gt;0,IF((D30/C30-1)&lt;-30%,"",IF((D30/C30-1)&gt;30%,"",D30/C30-1)),"")</f>
        <v>-0.0608010280573998</v>
      </c>
    </row>
  </sheetData>
  <autoFilter ref="A3:E133">
    <extLst/>
  </autoFilter>
  <mergeCells count="3">
    <mergeCell ref="B1:E1"/>
    <mergeCell ref="B132:E132"/>
    <mergeCell ref="B133:E133"/>
  </mergeCells>
  <conditionalFormatting sqref="E2">
    <cfRule type="cellIs" dxfId="0" priority="44" stopIfTrue="1" operator="lessThanOrEqual">
      <formula>-1</formula>
    </cfRule>
  </conditionalFormatting>
  <conditionalFormatting sqref="A111:A113">
    <cfRule type="expression" dxfId="1" priority="16" stopIfTrue="1">
      <formula>"len($A:$A)=3"</formula>
    </cfRule>
  </conditionalFormatting>
  <conditionalFormatting sqref="A114:A118">
    <cfRule type="expression" dxfId="1" priority="14" stopIfTrue="1">
      <formula>"len($A:$A)=3"</formula>
    </cfRule>
  </conditionalFormatting>
  <conditionalFormatting sqref="B106:B108">
    <cfRule type="expression" dxfId="1" priority="13" stopIfTrue="1">
      <formula>"len($A:$A)=3"</formula>
    </cfRule>
    <cfRule type="expression" dxfId="1" priority="12" stopIfTrue="1">
      <formula>"len($A:$A)=3"</formula>
    </cfRule>
    <cfRule type="expression" dxfId="1" priority="11" stopIfTrue="1">
      <formula>"len($A:$A)=3"</formula>
    </cfRule>
  </conditionalFormatting>
  <conditionalFormatting sqref="D101:D102">
    <cfRule type="cellIs" dxfId="0" priority="1" stopIfTrue="1" operator="lessThanOrEqual">
      <formula>-1</formula>
    </cfRule>
  </conditionalFormatting>
  <conditionalFormatting sqref="A100 A103">
    <cfRule type="expression" dxfId="1" priority="15" stopIfTrue="1">
      <formula>"len($A:$A)=3"</formula>
    </cfRule>
  </conditionalFormatting>
  <conditionalFormatting sqref="A125:B126">
    <cfRule type="expression" dxfId="1" priority="18"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F1314"/>
  <sheetViews>
    <sheetView showGridLines="0" showZeros="0" view="pageBreakPreview" zoomScale="78" zoomScaleNormal="100" workbookViewId="0">
      <pane xSplit="2" ySplit="3" topLeftCell="C1285" activePane="bottomRight" state="frozen"/>
      <selection/>
      <selection pane="topRight"/>
      <selection pane="bottomLeft"/>
      <selection pane="bottomRight" activeCell="D60" sqref="D60"/>
    </sheetView>
  </sheetViews>
  <sheetFormatPr defaultColWidth="9" defaultRowHeight="15.75" outlineLevelCol="5"/>
  <cols>
    <col min="1" max="1" width="9" style="340"/>
    <col min="2" max="2" width="19.1238938053097" style="340" customWidth="1"/>
    <col min="3" max="3" width="50.6283185840708" style="340" customWidth="1"/>
    <col min="4" max="5" width="20.6283185840708" style="340" customWidth="1"/>
    <col min="6" max="6" width="20.6283185840708" style="341" customWidth="1"/>
    <col min="7" max="7" width="12.6283185840708" style="340"/>
    <col min="8" max="16384" width="9" style="340"/>
  </cols>
  <sheetData>
    <row r="1" s="250" customFormat="1" ht="45" customHeight="1" spans="3:6">
      <c r="C1" s="342" t="str">
        <f>YEAR(封面!$B$7)&amp;"年市本级一般公共预算支出情况表"</f>
        <v>2023年市本级一般公共预算支出情况表</v>
      </c>
      <c r="D1" s="342"/>
      <c r="E1" s="342"/>
      <c r="F1" s="342"/>
    </row>
    <row r="2" s="250" customFormat="1" ht="20.1" customHeight="1" spans="2:6">
      <c r="B2" s="338"/>
      <c r="C2" s="428" t="s">
        <v>1782</v>
      </c>
      <c r="D2" s="344"/>
      <c r="E2" s="429"/>
      <c r="F2" s="429" t="s">
        <v>54</v>
      </c>
    </row>
    <row r="3" s="401" customFormat="1" ht="44" customHeight="1" spans="2:6">
      <c r="B3" s="33" t="s">
        <v>55</v>
      </c>
      <c r="C3" s="347" t="s">
        <v>56</v>
      </c>
      <c r="D3" s="33" t="str">
        <f>YEAR(封面!$B$7)-1&amp;"年预算数"</f>
        <v>2022年预算数</v>
      </c>
      <c r="E3" s="33" t="s">
        <v>1700</v>
      </c>
      <c r="F3" s="33" t="s">
        <v>1746</v>
      </c>
    </row>
    <row r="4" ht="44" customHeight="1" spans="1:6">
      <c r="A4" s="340">
        <f>LEN(B4)</f>
        <v>3</v>
      </c>
      <c r="B4" s="430" t="s">
        <v>1755</v>
      </c>
      <c r="C4" s="302" t="s">
        <v>150</v>
      </c>
      <c r="D4" s="309">
        <f>SUM(D5,D17,D26,D37,D48,D59,D70,D78,D87,D100,D109,D120,D132,D139,D147,D153,D160,D167,D174,D181,D188,D196,D202,D208,D215,D230)</f>
        <v>22690</v>
      </c>
      <c r="E4" s="309">
        <v>19981</v>
      </c>
      <c r="F4" s="119">
        <f>IF(D4&gt;0,(E4-D4)/D4,"")</f>
        <v>-0.119</v>
      </c>
    </row>
    <row r="5" ht="44" customHeight="1" spans="1:6">
      <c r="A5" s="340">
        <f t="shared" ref="A5:A68" si="0">LEN(B5)</f>
        <v>5</v>
      </c>
      <c r="B5" s="430" t="s">
        <v>1783</v>
      </c>
      <c r="C5" s="304" t="s">
        <v>151</v>
      </c>
      <c r="D5" s="309">
        <f>SUM(D6:D16)</f>
        <v>1299</v>
      </c>
      <c r="E5" s="309">
        <v>900</v>
      </c>
      <c r="F5" s="119">
        <f t="shared" ref="F5:F68" si="1">IF(D5&gt;0,(E5-D5)/D5,"")</f>
        <v>-0.307</v>
      </c>
    </row>
    <row r="6" ht="44" customHeight="1" spans="1:6">
      <c r="A6" s="340">
        <f t="shared" si="0"/>
        <v>7</v>
      </c>
      <c r="B6" s="431">
        <v>2010101</v>
      </c>
      <c r="C6" s="432" t="s">
        <v>152</v>
      </c>
      <c r="D6" s="313">
        <f>VLOOKUP(B6,'[116]23'!$A$4:$C$1324,3,FALSE)</f>
        <v>812</v>
      </c>
      <c r="E6" s="313">
        <v>717</v>
      </c>
      <c r="F6" s="123">
        <f t="shared" si="1"/>
        <v>-0.117</v>
      </c>
    </row>
    <row r="7" ht="44" customHeight="1" spans="1:6">
      <c r="A7" s="340">
        <f t="shared" si="0"/>
        <v>7</v>
      </c>
      <c r="B7" s="431">
        <v>2010102</v>
      </c>
      <c r="C7" s="432" t="s">
        <v>153</v>
      </c>
      <c r="D7" s="313">
        <f>VLOOKUP(B7,'[116]23'!$A$4:$C$1324,3,FALSE)</f>
        <v>9</v>
      </c>
      <c r="E7" s="313">
        <v>8</v>
      </c>
      <c r="F7" s="123">
        <f t="shared" si="1"/>
        <v>-0.111</v>
      </c>
    </row>
    <row r="8" ht="44" customHeight="1" spans="1:6">
      <c r="A8" s="340">
        <f t="shared" si="0"/>
        <v>7</v>
      </c>
      <c r="B8" s="431">
        <v>2010103</v>
      </c>
      <c r="C8" s="432" t="s">
        <v>154</v>
      </c>
      <c r="D8" s="313">
        <f>VLOOKUP(B8,'[116]23'!$A$4:$C$1324,3,FALSE)</f>
        <v>0</v>
      </c>
      <c r="E8" s="313">
        <v>0</v>
      </c>
      <c r="F8" s="123" t="str">
        <f t="shared" si="1"/>
        <v/>
      </c>
    </row>
    <row r="9" ht="36" customHeight="1" spans="1:6">
      <c r="A9" s="340">
        <f t="shared" si="0"/>
        <v>7</v>
      </c>
      <c r="B9" s="431">
        <v>2010104</v>
      </c>
      <c r="C9" s="432" t="s">
        <v>155</v>
      </c>
      <c r="D9" s="313">
        <f>VLOOKUP(B9,'[116]23'!$A$4:$C$1324,3,FALSE)</f>
        <v>55</v>
      </c>
      <c r="E9" s="313">
        <v>40</v>
      </c>
      <c r="F9" s="123">
        <f t="shared" si="1"/>
        <v>-0.273</v>
      </c>
    </row>
    <row r="10" ht="44" customHeight="1" spans="1:6">
      <c r="A10" s="340">
        <f t="shared" si="0"/>
        <v>7</v>
      </c>
      <c r="B10" s="431">
        <v>2010105</v>
      </c>
      <c r="C10" s="432" t="s">
        <v>156</v>
      </c>
      <c r="D10" s="313">
        <f>VLOOKUP(B10,'[116]23'!$A$4:$C$1324,3,FALSE)</f>
        <v>2</v>
      </c>
      <c r="E10" s="313">
        <v>2</v>
      </c>
      <c r="F10" s="123">
        <f t="shared" si="1"/>
        <v>0</v>
      </c>
    </row>
    <row r="11" ht="44" customHeight="1" spans="1:6">
      <c r="A11" s="340">
        <f t="shared" si="0"/>
        <v>7</v>
      </c>
      <c r="B11" s="431">
        <v>2010106</v>
      </c>
      <c r="C11" s="432" t="s">
        <v>157</v>
      </c>
      <c r="D11" s="313">
        <f>VLOOKUP(B11,'[116]23'!$A$4:$C$1324,3,FALSE)</f>
        <v>0</v>
      </c>
      <c r="E11" s="313">
        <v>0</v>
      </c>
      <c r="F11" s="123" t="str">
        <f t="shared" si="1"/>
        <v/>
      </c>
    </row>
    <row r="12" ht="36" customHeight="1" spans="1:6">
      <c r="A12" s="340">
        <f t="shared" si="0"/>
        <v>7</v>
      </c>
      <c r="B12" s="431">
        <v>2010107</v>
      </c>
      <c r="C12" s="432" t="s">
        <v>158</v>
      </c>
      <c r="D12" s="313">
        <f>VLOOKUP(B12,'[116]23'!$A$4:$C$1324,3,FALSE)</f>
        <v>5</v>
      </c>
      <c r="E12" s="313">
        <v>5</v>
      </c>
      <c r="F12" s="123">
        <f t="shared" si="1"/>
        <v>0</v>
      </c>
    </row>
    <row r="13" ht="44" customHeight="1" spans="1:6">
      <c r="A13" s="340">
        <f t="shared" si="0"/>
        <v>7</v>
      </c>
      <c r="B13" s="431">
        <v>2010108</v>
      </c>
      <c r="C13" s="432" t="s">
        <v>159</v>
      </c>
      <c r="D13" s="313">
        <f>VLOOKUP(B13,'[116]23'!$A$4:$C$1324,3,FALSE)</f>
        <v>416</v>
      </c>
      <c r="E13" s="313">
        <v>128</v>
      </c>
      <c r="F13" s="123">
        <f t="shared" si="1"/>
        <v>-0.692</v>
      </c>
    </row>
    <row r="14" ht="44" customHeight="1" spans="1:6">
      <c r="A14" s="340">
        <f t="shared" si="0"/>
        <v>7</v>
      </c>
      <c r="B14" s="431">
        <v>2010109</v>
      </c>
      <c r="C14" s="432" t="s">
        <v>160</v>
      </c>
      <c r="D14" s="313">
        <f>VLOOKUP(B14,'[116]23'!$A$4:$C$1324,3,FALSE)</f>
        <v>0</v>
      </c>
      <c r="E14" s="313">
        <v>0</v>
      </c>
      <c r="F14" s="123" t="str">
        <f t="shared" si="1"/>
        <v/>
      </c>
    </row>
    <row r="15" ht="44" customHeight="1" spans="1:6">
      <c r="A15" s="340">
        <f t="shared" si="0"/>
        <v>7</v>
      </c>
      <c r="B15" s="431">
        <v>2010150</v>
      </c>
      <c r="C15" s="432" t="s">
        <v>161</v>
      </c>
      <c r="D15" s="313">
        <f>VLOOKUP(B15,'[116]23'!$A$4:$C$1324,3,FALSE)</f>
        <v>0</v>
      </c>
      <c r="E15" s="313">
        <v>0</v>
      </c>
      <c r="F15" s="123" t="str">
        <f t="shared" si="1"/>
        <v/>
      </c>
    </row>
    <row r="16" ht="36" customHeight="1" spans="1:6">
      <c r="A16" s="340">
        <f t="shared" si="0"/>
        <v>7</v>
      </c>
      <c r="B16" s="431">
        <v>2010199</v>
      </c>
      <c r="C16" s="432" t="s">
        <v>162</v>
      </c>
      <c r="D16" s="313">
        <f>VLOOKUP(B16,'[116]23'!$A$4:$C$1324,3,FALSE)</f>
        <v>0</v>
      </c>
      <c r="E16" s="313">
        <v>0</v>
      </c>
      <c r="F16" s="123" t="str">
        <f t="shared" si="1"/>
        <v/>
      </c>
    </row>
    <row r="17" ht="44" customHeight="1" spans="1:6">
      <c r="A17" s="340">
        <f t="shared" si="0"/>
        <v>5</v>
      </c>
      <c r="B17" s="433">
        <v>20102</v>
      </c>
      <c r="C17" s="304" t="s">
        <v>163</v>
      </c>
      <c r="D17" s="309">
        <f>SUM(D18:D25)</f>
        <v>1291</v>
      </c>
      <c r="E17" s="309">
        <v>879</v>
      </c>
      <c r="F17" s="119">
        <f t="shared" si="1"/>
        <v>-0.319</v>
      </c>
    </row>
    <row r="18" ht="44" customHeight="1" spans="1:6">
      <c r="A18" s="340">
        <f t="shared" si="0"/>
        <v>7</v>
      </c>
      <c r="B18" s="431">
        <v>2010201</v>
      </c>
      <c r="C18" s="432" t="s">
        <v>152</v>
      </c>
      <c r="D18" s="313">
        <f>VLOOKUP(B18,'[116]23'!$A$4:$C$1324,3,FALSE)</f>
        <v>729</v>
      </c>
      <c r="E18" s="313">
        <v>700</v>
      </c>
      <c r="F18" s="123">
        <f t="shared" si="1"/>
        <v>-0.04</v>
      </c>
    </row>
    <row r="19" ht="44" customHeight="1" spans="1:6">
      <c r="A19" s="340">
        <f t="shared" si="0"/>
        <v>7</v>
      </c>
      <c r="B19" s="431">
        <v>2010202</v>
      </c>
      <c r="C19" s="432" t="s">
        <v>153</v>
      </c>
      <c r="D19" s="313">
        <f>VLOOKUP(B19,'[116]23'!$A$4:$C$1324,3,FALSE)</f>
        <v>190</v>
      </c>
      <c r="E19" s="313">
        <v>19</v>
      </c>
      <c r="F19" s="123">
        <f t="shared" si="1"/>
        <v>-0.9</v>
      </c>
    </row>
    <row r="20" ht="44" customHeight="1" spans="1:6">
      <c r="A20" s="340">
        <f t="shared" si="0"/>
        <v>7</v>
      </c>
      <c r="B20" s="431">
        <v>2010203</v>
      </c>
      <c r="C20" s="432" t="s">
        <v>154</v>
      </c>
      <c r="D20" s="313">
        <f>VLOOKUP(B20,'[116]23'!$A$4:$C$1324,3,FALSE)</f>
        <v>190</v>
      </c>
      <c r="E20" s="313">
        <v>0</v>
      </c>
      <c r="F20" s="123">
        <f t="shared" si="1"/>
        <v>-1</v>
      </c>
    </row>
    <row r="21" ht="36" customHeight="1" spans="1:6">
      <c r="A21" s="340">
        <f t="shared" si="0"/>
        <v>7</v>
      </c>
      <c r="B21" s="431">
        <v>2010204</v>
      </c>
      <c r="C21" s="432" t="s">
        <v>164</v>
      </c>
      <c r="D21" s="313">
        <f>VLOOKUP(B21,'[116]23'!$A$4:$C$1324,3,FALSE)</f>
        <v>75</v>
      </c>
      <c r="E21" s="313">
        <v>50</v>
      </c>
      <c r="F21" s="123">
        <f t="shared" si="1"/>
        <v>-0.333</v>
      </c>
    </row>
    <row r="22" ht="44" customHeight="1" spans="1:6">
      <c r="A22" s="340">
        <f t="shared" si="0"/>
        <v>7</v>
      </c>
      <c r="B22" s="431">
        <v>2010205</v>
      </c>
      <c r="C22" s="432" t="s">
        <v>165</v>
      </c>
      <c r="D22" s="313">
        <f>VLOOKUP(B22,'[116]23'!$A$4:$C$1324,3,FALSE)</f>
        <v>20</v>
      </c>
      <c r="E22" s="313">
        <v>15</v>
      </c>
      <c r="F22" s="123">
        <f t="shared" si="1"/>
        <v>-0.25</v>
      </c>
    </row>
    <row r="23" ht="44" customHeight="1" spans="1:6">
      <c r="A23" s="340">
        <f t="shared" si="0"/>
        <v>7</v>
      </c>
      <c r="B23" s="431">
        <v>2010206</v>
      </c>
      <c r="C23" s="432" t="s">
        <v>166</v>
      </c>
      <c r="D23" s="313">
        <f>VLOOKUP(B23,'[116]23'!$A$4:$C$1324,3,FALSE)</f>
        <v>32</v>
      </c>
      <c r="E23" s="313">
        <v>32</v>
      </c>
      <c r="F23" s="123">
        <f t="shared" si="1"/>
        <v>0</v>
      </c>
    </row>
    <row r="24" ht="44" customHeight="1" spans="1:6">
      <c r="A24" s="340">
        <f t="shared" si="0"/>
        <v>7</v>
      </c>
      <c r="B24" s="431">
        <v>2010250</v>
      </c>
      <c r="C24" s="432" t="s">
        <v>161</v>
      </c>
      <c r="D24" s="313">
        <f>VLOOKUP(B24,'[116]23'!$A$4:$C$1324,3,FALSE)</f>
        <v>0</v>
      </c>
      <c r="E24" s="313">
        <v>0</v>
      </c>
      <c r="F24" s="123" t="str">
        <f t="shared" si="1"/>
        <v/>
      </c>
    </row>
    <row r="25" ht="44" customHeight="1" spans="1:6">
      <c r="A25" s="340">
        <f t="shared" si="0"/>
        <v>7</v>
      </c>
      <c r="B25" s="431">
        <v>2010299</v>
      </c>
      <c r="C25" s="432" t="s">
        <v>167</v>
      </c>
      <c r="D25" s="313">
        <f>VLOOKUP(B25,'[116]23'!$A$4:$C$1324,3,FALSE)</f>
        <v>55</v>
      </c>
      <c r="E25" s="313">
        <v>63</v>
      </c>
      <c r="F25" s="123">
        <f t="shared" si="1"/>
        <v>0.145</v>
      </c>
    </row>
    <row r="26" ht="44" customHeight="1" spans="1:6">
      <c r="A26" s="340">
        <f t="shared" si="0"/>
        <v>5</v>
      </c>
      <c r="B26" s="433">
        <v>20103</v>
      </c>
      <c r="C26" s="304" t="s">
        <v>168</v>
      </c>
      <c r="D26" s="309">
        <f>SUM(D27:D36)</f>
        <v>3877</v>
      </c>
      <c r="E26" s="309">
        <v>3955</v>
      </c>
      <c r="F26" s="119">
        <f t="shared" si="1"/>
        <v>0.02</v>
      </c>
    </row>
    <row r="27" ht="44" customHeight="1" spans="1:6">
      <c r="A27" s="340">
        <f t="shared" si="0"/>
        <v>7</v>
      </c>
      <c r="B27" s="431">
        <v>2010301</v>
      </c>
      <c r="C27" s="432" t="s">
        <v>152</v>
      </c>
      <c r="D27" s="313">
        <f>VLOOKUP(B27,'[116]23'!$A$4:$C$1324,3,FALSE)</f>
        <v>1792</v>
      </c>
      <c r="E27" s="313">
        <v>1778</v>
      </c>
      <c r="F27" s="123">
        <f t="shared" si="1"/>
        <v>-0.008</v>
      </c>
    </row>
    <row r="28" ht="44" customHeight="1" spans="1:6">
      <c r="A28" s="340">
        <f t="shared" si="0"/>
        <v>7</v>
      </c>
      <c r="B28" s="431">
        <v>2010302</v>
      </c>
      <c r="C28" s="432" t="s">
        <v>153</v>
      </c>
      <c r="D28" s="313">
        <f>VLOOKUP(B28,'[116]23'!$A$4:$C$1324,3,FALSE)</f>
        <v>1059</v>
      </c>
      <c r="E28" s="313">
        <v>521</v>
      </c>
      <c r="F28" s="123">
        <f t="shared" si="1"/>
        <v>-0.508</v>
      </c>
    </row>
    <row r="29" ht="44" customHeight="1" spans="1:6">
      <c r="A29" s="340">
        <f t="shared" si="0"/>
        <v>7</v>
      </c>
      <c r="B29" s="431">
        <v>2010303</v>
      </c>
      <c r="C29" s="432" t="s">
        <v>154</v>
      </c>
      <c r="D29" s="313">
        <f>VLOOKUP(B29,'[116]23'!$A$4:$C$1324,3,FALSE)</f>
        <v>434</v>
      </c>
      <c r="E29" s="313">
        <v>439</v>
      </c>
      <c r="F29" s="123">
        <f t="shared" si="1"/>
        <v>0.012</v>
      </c>
    </row>
    <row r="30" ht="36" customHeight="1" spans="1:6">
      <c r="A30" s="340">
        <f t="shared" si="0"/>
        <v>7</v>
      </c>
      <c r="B30" s="431">
        <v>2010304</v>
      </c>
      <c r="C30" s="432" t="s">
        <v>169</v>
      </c>
      <c r="D30" s="313">
        <f>VLOOKUP(B30,'[116]23'!$A$4:$C$1324,3,FALSE)</f>
        <v>0</v>
      </c>
      <c r="E30" s="313">
        <v>0</v>
      </c>
      <c r="F30" s="123" t="str">
        <f t="shared" si="1"/>
        <v/>
      </c>
    </row>
    <row r="31" ht="44" customHeight="1" spans="1:6">
      <c r="A31" s="340">
        <f t="shared" si="0"/>
        <v>7</v>
      </c>
      <c r="B31" s="431">
        <v>2010305</v>
      </c>
      <c r="C31" s="432" t="s">
        <v>170</v>
      </c>
      <c r="D31" s="313">
        <f>VLOOKUP(B31,'[116]23'!$A$4:$C$1324,3,FALSE)</f>
        <v>0</v>
      </c>
      <c r="E31" s="313">
        <v>673</v>
      </c>
      <c r="F31" s="123" t="str">
        <f t="shared" si="1"/>
        <v/>
      </c>
    </row>
    <row r="32" ht="36" customHeight="1" spans="1:6">
      <c r="A32" s="340">
        <f t="shared" si="0"/>
        <v>7</v>
      </c>
      <c r="B32" s="431">
        <v>2010306</v>
      </c>
      <c r="C32" s="432" t="s">
        <v>171</v>
      </c>
      <c r="D32" s="313">
        <f>VLOOKUP(B32,'[116]23'!$A$4:$C$1324,3,FALSE)</f>
        <v>0</v>
      </c>
      <c r="E32" s="313">
        <v>0</v>
      </c>
      <c r="F32" s="123" t="str">
        <f t="shared" si="1"/>
        <v/>
      </c>
    </row>
    <row r="33" ht="44" customHeight="1" spans="1:6">
      <c r="A33" s="340">
        <f t="shared" si="0"/>
        <v>7</v>
      </c>
      <c r="B33" s="431">
        <v>2010308</v>
      </c>
      <c r="C33" s="432" t="s">
        <v>172</v>
      </c>
      <c r="D33" s="313">
        <f>VLOOKUP(B33,'[116]23'!$A$4:$C$1324,3,FALSE)</f>
        <v>15</v>
      </c>
      <c r="E33" s="313">
        <v>65</v>
      </c>
      <c r="F33" s="123">
        <f t="shared" si="1"/>
        <v>3.333</v>
      </c>
    </row>
    <row r="34" ht="44" customHeight="1" spans="1:6">
      <c r="A34" s="340">
        <f t="shared" si="0"/>
        <v>7</v>
      </c>
      <c r="B34" s="431">
        <v>2010309</v>
      </c>
      <c r="C34" s="432" t="s">
        <v>173</v>
      </c>
      <c r="D34" s="313">
        <f>VLOOKUP(B34,'[116]23'!$A$4:$C$1324,3,FALSE)</f>
        <v>0</v>
      </c>
      <c r="E34" s="313">
        <v>0</v>
      </c>
      <c r="F34" s="123" t="str">
        <f t="shared" si="1"/>
        <v/>
      </c>
    </row>
    <row r="35" ht="44" customHeight="1" spans="1:6">
      <c r="A35" s="340">
        <f t="shared" si="0"/>
        <v>7</v>
      </c>
      <c r="B35" s="431">
        <v>2010350</v>
      </c>
      <c r="C35" s="432" t="s">
        <v>161</v>
      </c>
      <c r="D35" s="313">
        <f>VLOOKUP(B35,'[116]23'!$A$4:$C$1324,3,FALSE)</f>
        <v>231</v>
      </c>
      <c r="E35" s="313">
        <v>257</v>
      </c>
      <c r="F35" s="123">
        <f t="shared" si="1"/>
        <v>0.113</v>
      </c>
    </row>
    <row r="36" ht="44" customHeight="1" spans="1:6">
      <c r="A36" s="340">
        <f t="shared" si="0"/>
        <v>7</v>
      </c>
      <c r="B36" s="434">
        <v>2010399</v>
      </c>
      <c r="C36" s="432" t="s">
        <v>174</v>
      </c>
      <c r="D36" s="313">
        <f>VLOOKUP(B36,'[116]23'!$A$4:$C$1324,3,FALSE)</f>
        <v>346</v>
      </c>
      <c r="E36" s="313">
        <v>222</v>
      </c>
      <c r="F36" s="123">
        <f t="shared" si="1"/>
        <v>-0.358</v>
      </c>
    </row>
    <row r="37" ht="44" customHeight="1" spans="1:6">
      <c r="A37" s="340">
        <f t="shared" si="0"/>
        <v>5</v>
      </c>
      <c r="B37" s="433">
        <v>20104</v>
      </c>
      <c r="C37" s="304" t="s">
        <v>175</v>
      </c>
      <c r="D37" s="309">
        <f>SUM(D38:D47)</f>
        <v>554</v>
      </c>
      <c r="E37" s="309">
        <v>521</v>
      </c>
      <c r="F37" s="119">
        <f t="shared" si="1"/>
        <v>-0.06</v>
      </c>
    </row>
    <row r="38" ht="44" customHeight="1" spans="1:6">
      <c r="A38" s="340">
        <f t="shared" si="0"/>
        <v>7</v>
      </c>
      <c r="B38" s="431">
        <v>2010401</v>
      </c>
      <c r="C38" s="432" t="s">
        <v>152</v>
      </c>
      <c r="D38" s="313">
        <f>VLOOKUP(B38,'[116]23'!$A$4:$C$1324,3,FALSE)</f>
        <v>334</v>
      </c>
      <c r="E38" s="313">
        <v>319</v>
      </c>
      <c r="F38" s="123">
        <f t="shared" si="1"/>
        <v>-0.045</v>
      </c>
    </row>
    <row r="39" ht="44" customHeight="1" spans="1:6">
      <c r="A39" s="340">
        <f t="shared" si="0"/>
        <v>7</v>
      </c>
      <c r="B39" s="431">
        <v>2010402</v>
      </c>
      <c r="C39" s="432" t="s">
        <v>153</v>
      </c>
      <c r="D39" s="313">
        <f>VLOOKUP(B39,'[116]23'!$A$4:$C$1324,3,FALSE)</f>
        <v>9</v>
      </c>
      <c r="E39" s="313">
        <v>0</v>
      </c>
      <c r="F39" s="123">
        <f t="shared" si="1"/>
        <v>-1</v>
      </c>
    </row>
    <row r="40" ht="44" customHeight="1" spans="1:6">
      <c r="A40" s="340">
        <f t="shared" si="0"/>
        <v>7</v>
      </c>
      <c r="B40" s="431">
        <v>2010403</v>
      </c>
      <c r="C40" s="432" t="s">
        <v>154</v>
      </c>
      <c r="D40" s="313">
        <f>VLOOKUP(B40,'[116]23'!$A$4:$C$1324,3,FALSE)</f>
        <v>0</v>
      </c>
      <c r="E40" s="313">
        <v>0</v>
      </c>
      <c r="F40" s="123" t="str">
        <f t="shared" si="1"/>
        <v/>
      </c>
    </row>
    <row r="41" ht="44" customHeight="1" spans="1:6">
      <c r="A41" s="340">
        <f t="shared" si="0"/>
        <v>7</v>
      </c>
      <c r="B41" s="431">
        <v>2010404</v>
      </c>
      <c r="C41" s="432" t="s">
        <v>176</v>
      </c>
      <c r="D41" s="313">
        <f>VLOOKUP(B41,'[116]23'!$A$4:$C$1324,3,FALSE)</f>
        <v>56</v>
      </c>
      <c r="E41" s="313">
        <v>0</v>
      </c>
      <c r="F41" s="123">
        <f t="shared" si="1"/>
        <v>-1</v>
      </c>
    </row>
    <row r="42" ht="44" customHeight="1" spans="1:6">
      <c r="A42" s="340">
        <f t="shared" si="0"/>
        <v>7</v>
      </c>
      <c r="B42" s="431">
        <v>2010405</v>
      </c>
      <c r="C42" s="432" t="s">
        <v>177</v>
      </c>
      <c r="D42" s="313">
        <f>VLOOKUP(B42,'[116]23'!$A$4:$C$1324,3,FALSE)</f>
        <v>0</v>
      </c>
      <c r="E42" s="313">
        <v>0</v>
      </c>
      <c r="F42" s="123" t="str">
        <f t="shared" si="1"/>
        <v/>
      </c>
    </row>
    <row r="43" ht="44" customHeight="1" spans="1:6">
      <c r="A43" s="340">
        <f t="shared" si="0"/>
        <v>7</v>
      </c>
      <c r="B43" s="431">
        <v>2010406</v>
      </c>
      <c r="C43" s="432" t="s">
        <v>178</v>
      </c>
      <c r="D43" s="313">
        <f>VLOOKUP(B43,'[116]23'!$A$4:$C$1324,3,FALSE)</f>
        <v>0</v>
      </c>
      <c r="E43" s="313">
        <v>0</v>
      </c>
      <c r="F43" s="123" t="str">
        <f t="shared" si="1"/>
        <v/>
      </c>
    </row>
    <row r="44" ht="44" customHeight="1" spans="1:6">
      <c r="A44" s="340">
        <f t="shared" si="0"/>
        <v>7</v>
      </c>
      <c r="B44" s="431">
        <v>2010407</v>
      </c>
      <c r="C44" s="432" t="s">
        <v>179</v>
      </c>
      <c r="D44" s="313">
        <f>VLOOKUP(B44,'[116]23'!$A$4:$C$1324,3,FALSE)</f>
        <v>0</v>
      </c>
      <c r="E44" s="313">
        <v>21</v>
      </c>
      <c r="F44" s="123" t="str">
        <f t="shared" si="1"/>
        <v/>
      </c>
    </row>
    <row r="45" ht="36" customHeight="1" spans="1:6">
      <c r="A45" s="340">
        <f t="shared" si="0"/>
        <v>7</v>
      </c>
      <c r="B45" s="431">
        <v>2010408</v>
      </c>
      <c r="C45" s="432" t="s">
        <v>180</v>
      </c>
      <c r="D45" s="313">
        <f>VLOOKUP(B45,'[116]23'!$A$4:$C$1324,3,FALSE)</f>
        <v>0</v>
      </c>
      <c r="E45" s="313">
        <v>0</v>
      </c>
      <c r="F45" s="123" t="str">
        <f t="shared" si="1"/>
        <v/>
      </c>
    </row>
    <row r="46" ht="44" customHeight="1" spans="1:6">
      <c r="A46" s="340">
        <f t="shared" si="0"/>
        <v>7</v>
      </c>
      <c r="B46" s="431">
        <v>2010450</v>
      </c>
      <c r="C46" s="432" t="s">
        <v>161</v>
      </c>
      <c r="D46" s="313">
        <f>VLOOKUP(B46,'[116]23'!$A$4:$C$1324,3,FALSE)</f>
        <v>134</v>
      </c>
      <c r="E46" s="313">
        <v>159</v>
      </c>
      <c r="F46" s="123">
        <f t="shared" si="1"/>
        <v>0.187</v>
      </c>
    </row>
    <row r="47" ht="44" customHeight="1" spans="1:6">
      <c r="A47" s="340">
        <f t="shared" si="0"/>
        <v>7</v>
      </c>
      <c r="B47" s="431">
        <v>2010499</v>
      </c>
      <c r="C47" s="432" t="s">
        <v>181</v>
      </c>
      <c r="D47" s="313">
        <f>VLOOKUP(B47,'[116]23'!$A$4:$C$1324,3,FALSE)</f>
        <v>21</v>
      </c>
      <c r="E47" s="313">
        <v>22</v>
      </c>
      <c r="F47" s="123">
        <f t="shared" si="1"/>
        <v>0.048</v>
      </c>
    </row>
    <row r="48" ht="44" customHeight="1" spans="1:6">
      <c r="A48" s="340">
        <f t="shared" si="0"/>
        <v>5</v>
      </c>
      <c r="B48" s="433">
        <v>20105</v>
      </c>
      <c r="C48" s="304" t="s">
        <v>182</v>
      </c>
      <c r="D48" s="309">
        <f>SUM(D49:D58)</f>
        <v>574</v>
      </c>
      <c r="E48" s="309">
        <v>577</v>
      </c>
      <c r="F48" s="119">
        <f t="shared" si="1"/>
        <v>0.005</v>
      </c>
    </row>
    <row r="49" ht="44" customHeight="1" spans="1:6">
      <c r="A49" s="340">
        <f t="shared" si="0"/>
        <v>7</v>
      </c>
      <c r="B49" s="431">
        <v>2010501</v>
      </c>
      <c r="C49" s="432" t="s">
        <v>152</v>
      </c>
      <c r="D49" s="313">
        <f>VLOOKUP(B49,'[116]23'!$A$4:$C$1324,3,FALSE)</f>
        <v>304</v>
      </c>
      <c r="E49" s="313">
        <v>256</v>
      </c>
      <c r="F49" s="123">
        <f t="shared" si="1"/>
        <v>-0.158</v>
      </c>
    </row>
    <row r="50" ht="44" customHeight="1" spans="1:6">
      <c r="A50" s="340">
        <f t="shared" si="0"/>
        <v>7</v>
      </c>
      <c r="B50" s="431">
        <v>2010502</v>
      </c>
      <c r="C50" s="432" t="s">
        <v>153</v>
      </c>
      <c r="D50" s="313">
        <f>VLOOKUP(B50,'[116]23'!$A$4:$C$1324,3,FALSE)</f>
        <v>0</v>
      </c>
      <c r="E50" s="313">
        <v>0</v>
      </c>
      <c r="F50" s="123" t="str">
        <f t="shared" si="1"/>
        <v/>
      </c>
    </row>
    <row r="51" ht="44" customHeight="1" spans="1:6">
      <c r="A51" s="340">
        <f t="shared" si="0"/>
        <v>7</v>
      </c>
      <c r="B51" s="431">
        <v>2010503</v>
      </c>
      <c r="C51" s="432" t="s">
        <v>154</v>
      </c>
      <c r="D51" s="313">
        <f>VLOOKUP(B51,'[116]23'!$A$4:$C$1324,3,FALSE)</f>
        <v>0</v>
      </c>
      <c r="E51" s="313">
        <v>0</v>
      </c>
      <c r="F51" s="123" t="str">
        <f t="shared" si="1"/>
        <v/>
      </c>
    </row>
    <row r="52" ht="36" customHeight="1" spans="1:6">
      <c r="A52" s="340">
        <f t="shared" si="0"/>
        <v>7</v>
      </c>
      <c r="B52" s="431">
        <v>2010504</v>
      </c>
      <c r="C52" s="432" t="s">
        <v>183</v>
      </c>
      <c r="D52" s="313">
        <f>VLOOKUP(B52,'[116]23'!$A$4:$C$1324,3,FALSE)</f>
        <v>0</v>
      </c>
      <c r="E52" s="313">
        <v>0</v>
      </c>
      <c r="F52" s="123" t="str">
        <f t="shared" si="1"/>
        <v/>
      </c>
    </row>
    <row r="53" ht="36" customHeight="1" spans="1:6">
      <c r="A53" s="340">
        <f t="shared" si="0"/>
        <v>7</v>
      </c>
      <c r="B53" s="431">
        <v>2010505</v>
      </c>
      <c r="C53" s="432" t="s">
        <v>184</v>
      </c>
      <c r="D53" s="313">
        <f>VLOOKUP(B53,'[116]23'!$A$4:$C$1324,3,FALSE)</f>
        <v>7</v>
      </c>
      <c r="E53" s="313">
        <v>7</v>
      </c>
      <c r="F53" s="123">
        <f t="shared" si="1"/>
        <v>0</v>
      </c>
    </row>
    <row r="54" ht="36" customHeight="1" spans="1:6">
      <c r="A54" s="340">
        <f t="shared" si="0"/>
        <v>7</v>
      </c>
      <c r="B54" s="431">
        <v>2010506</v>
      </c>
      <c r="C54" s="432" t="s">
        <v>185</v>
      </c>
      <c r="D54" s="313">
        <f>VLOOKUP(B54,'[116]23'!$A$4:$C$1324,3,FALSE)</f>
        <v>0</v>
      </c>
      <c r="E54" s="313">
        <v>0</v>
      </c>
      <c r="F54" s="123" t="str">
        <f t="shared" si="1"/>
        <v/>
      </c>
    </row>
    <row r="55" ht="44" customHeight="1" spans="1:6">
      <c r="A55" s="340">
        <f t="shared" si="0"/>
        <v>7</v>
      </c>
      <c r="B55" s="431">
        <v>2010507</v>
      </c>
      <c r="C55" s="432" t="s">
        <v>186</v>
      </c>
      <c r="D55" s="313">
        <f>VLOOKUP(B55,'[116]23'!$A$4:$C$1324,3,FALSE)</f>
        <v>0</v>
      </c>
      <c r="E55" s="313">
        <v>50</v>
      </c>
      <c r="F55" s="123" t="str">
        <f t="shared" si="1"/>
        <v/>
      </c>
    </row>
    <row r="56" ht="44" customHeight="1" spans="1:6">
      <c r="A56" s="340">
        <f t="shared" si="0"/>
        <v>7</v>
      </c>
      <c r="B56" s="431">
        <v>2010508</v>
      </c>
      <c r="C56" s="432" t="s">
        <v>187</v>
      </c>
      <c r="D56" s="313">
        <f>VLOOKUP(B56,'[116]23'!$A$4:$C$1324,3,FALSE)</f>
        <v>58</v>
      </c>
      <c r="E56" s="313">
        <v>52</v>
      </c>
      <c r="F56" s="123">
        <f t="shared" si="1"/>
        <v>-0.103</v>
      </c>
    </row>
    <row r="57" ht="44" customHeight="1" spans="1:6">
      <c r="A57" s="340">
        <f t="shared" si="0"/>
        <v>7</v>
      </c>
      <c r="B57" s="431">
        <v>2010550</v>
      </c>
      <c r="C57" s="432" t="s">
        <v>161</v>
      </c>
      <c r="D57" s="313">
        <f>VLOOKUP(B57,'[116]23'!$A$4:$C$1324,3,FALSE)</f>
        <v>205</v>
      </c>
      <c r="E57" s="313">
        <v>212</v>
      </c>
      <c r="F57" s="123">
        <f t="shared" si="1"/>
        <v>0.034</v>
      </c>
    </row>
    <row r="58" ht="44" customHeight="1" spans="1:6">
      <c r="A58" s="340">
        <f t="shared" si="0"/>
        <v>7</v>
      </c>
      <c r="B58" s="431">
        <v>2010599</v>
      </c>
      <c r="C58" s="432" t="s">
        <v>188</v>
      </c>
      <c r="D58" s="313">
        <f>VLOOKUP(B58,'[116]23'!$A$4:$C$1324,3,FALSE)</f>
        <v>0</v>
      </c>
      <c r="E58" s="313">
        <v>0</v>
      </c>
      <c r="F58" s="123" t="str">
        <f t="shared" si="1"/>
        <v/>
      </c>
    </row>
    <row r="59" ht="44" customHeight="1" spans="1:6">
      <c r="A59" s="340">
        <f t="shared" si="0"/>
        <v>5</v>
      </c>
      <c r="B59" s="433">
        <v>20106</v>
      </c>
      <c r="C59" s="304" t="s">
        <v>189</v>
      </c>
      <c r="D59" s="309">
        <f>SUM(D60:D69)</f>
        <v>1312</v>
      </c>
      <c r="E59" s="309">
        <v>1334</v>
      </c>
      <c r="F59" s="119">
        <f t="shared" si="1"/>
        <v>0.017</v>
      </c>
    </row>
    <row r="60" ht="44" customHeight="1" spans="1:6">
      <c r="A60" s="340">
        <f t="shared" si="0"/>
        <v>7</v>
      </c>
      <c r="B60" s="431">
        <v>2010601</v>
      </c>
      <c r="C60" s="432" t="s">
        <v>152</v>
      </c>
      <c r="D60" s="313">
        <f>VLOOKUP(B60,'[116]23'!$A$4:$C$1324,3,FALSE)</f>
        <v>638</v>
      </c>
      <c r="E60" s="313">
        <v>671</v>
      </c>
      <c r="F60" s="123">
        <f t="shared" si="1"/>
        <v>0.052</v>
      </c>
    </row>
    <row r="61" ht="44" customHeight="1" spans="1:6">
      <c r="A61" s="340">
        <f t="shared" si="0"/>
        <v>7</v>
      </c>
      <c r="B61" s="431">
        <v>2010602</v>
      </c>
      <c r="C61" s="432" t="s">
        <v>153</v>
      </c>
      <c r="D61" s="313">
        <f>VLOOKUP(B61,'[116]23'!$A$4:$C$1324,3,FALSE)</f>
        <v>0</v>
      </c>
      <c r="E61" s="313">
        <v>0</v>
      </c>
      <c r="F61" s="123" t="str">
        <f t="shared" si="1"/>
        <v/>
      </c>
    </row>
    <row r="62" ht="44" customHeight="1" spans="1:6">
      <c r="A62" s="340">
        <f t="shared" si="0"/>
        <v>7</v>
      </c>
      <c r="B62" s="431">
        <v>2010603</v>
      </c>
      <c r="C62" s="432" t="s">
        <v>154</v>
      </c>
      <c r="D62" s="313">
        <f>VLOOKUP(B62,'[116]23'!$A$4:$C$1324,3,FALSE)</f>
        <v>0</v>
      </c>
      <c r="E62" s="313">
        <v>0</v>
      </c>
      <c r="F62" s="123" t="str">
        <f t="shared" si="1"/>
        <v/>
      </c>
    </row>
    <row r="63" ht="44" customHeight="1" spans="1:6">
      <c r="A63" s="340">
        <f t="shared" si="0"/>
        <v>7</v>
      </c>
      <c r="B63" s="431">
        <v>2010604</v>
      </c>
      <c r="C63" s="432" t="s">
        <v>190</v>
      </c>
      <c r="D63" s="313">
        <f>VLOOKUP(B63,'[116]23'!$A$4:$C$1324,3,FALSE)</f>
        <v>0</v>
      </c>
      <c r="E63" s="313">
        <v>0</v>
      </c>
      <c r="F63" s="123" t="str">
        <f t="shared" si="1"/>
        <v/>
      </c>
    </row>
    <row r="64" ht="44" customHeight="1" spans="1:6">
      <c r="A64" s="340">
        <f t="shared" si="0"/>
        <v>7</v>
      </c>
      <c r="B64" s="431">
        <v>2010605</v>
      </c>
      <c r="C64" s="432" t="s">
        <v>191</v>
      </c>
      <c r="D64" s="313">
        <f>VLOOKUP(B64,'[116]23'!$A$4:$C$1324,3,FALSE)</f>
        <v>0</v>
      </c>
      <c r="E64" s="313">
        <v>0</v>
      </c>
      <c r="F64" s="123" t="str">
        <f t="shared" si="1"/>
        <v/>
      </c>
    </row>
    <row r="65" ht="44" customHeight="1" spans="1:6">
      <c r="A65" s="340">
        <f t="shared" si="0"/>
        <v>7</v>
      </c>
      <c r="B65" s="431">
        <v>2010606</v>
      </c>
      <c r="C65" s="432" t="s">
        <v>192</v>
      </c>
      <c r="D65" s="313">
        <f>VLOOKUP(B65,'[116]23'!$A$4:$C$1324,3,FALSE)</f>
        <v>0</v>
      </c>
      <c r="E65" s="313">
        <v>0</v>
      </c>
      <c r="F65" s="123" t="str">
        <f t="shared" si="1"/>
        <v/>
      </c>
    </row>
    <row r="66" ht="44" customHeight="1" spans="1:6">
      <c r="A66" s="340">
        <f t="shared" si="0"/>
        <v>7</v>
      </c>
      <c r="B66" s="431">
        <v>2010607</v>
      </c>
      <c r="C66" s="432" t="s">
        <v>193</v>
      </c>
      <c r="D66" s="313">
        <f>VLOOKUP(B66,'[116]23'!$A$4:$C$1324,3,FALSE)</f>
        <v>74</v>
      </c>
      <c r="E66" s="313">
        <v>84</v>
      </c>
      <c r="F66" s="123">
        <f t="shared" si="1"/>
        <v>0.135</v>
      </c>
    </row>
    <row r="67" ht="44" customHeight="1" spans="1:6">
      <c r="A67" s="340">
        <f t="shared" si="0"/>
        <v>7</v>
      </c>
      <c r="B67" s="431">
        <v>2010608</v>
      </c>
      <c r="C67" s="432" t="s">
        <v>194</v>
      </c>
      <c r="D67" s="313">
        <f>VLOOKUP(B67,'[116]23'!$A$4:$C$1324,3,FALSE)</f>
        <v>50</v>
      </c>
      <c r="E67" s="313">
        <v>0</v>
      </c>
      <c r="F67" s="123">
        <f t="shared" si="1"/>
        <v>-1</v>
      </c>
    </row>
    <row r="68" ht="44" customHeight="1" spans="1:6">
      <c r="A68" s="340">
        <f t="shared" si="0"/>
        <v>7</v>
      </c>
      <c r="B68" s="431">
        <v>2010650</v>
      </c>
      <c r="C68" s="432" t="s">
        <v>161</v>
      </c>
      <c r="D68" s="313">
        <f>VLOOKUP(B68,'[116]23'!$A$4:$C$1324,3,FALSE)</f>
        <v>450</v>
      </c>
      <c r="E68" s="313">
        <v>430</v>
      </c>
      <c r="F68" s="123">
        <f t="shared" si="1"/>
        <v>-0.044</v>
      </c>
    </row>
    <row r="69" ht="44" customHeight="1" spans="1:6">
      <c r="A69" s="340">
        <f t="shared" ref="A69:A132" si="2">LEN(B69)</f>
        <v>7</v>
      </c>
      <c r="B69" s="431">
        <v>2010699</v>
      </c>
      <c r="C69" s="432" t="s">
        <v>195</v>
      </c>
      <c r="D69" s="313">
        <f>VLOOKUP(B69,'[116]23'!$A$4:$C$1324,3,FALSE)</f>
        <v>100</v>
      </c>
      <c r="E69" s="313">
        <v>149</v>
      </c>
      <c r="F69" s="123">
        <f t="shared" ref="F69:F132" si="3">IF(D69&gt;0,(E69-D69)/D69,"")</f>
        <v>0.49</v>
      </c>
    </row>
    <row r="70" ht="44" customHeight="1" spans="1:6">
      <c r="A70" s="340">
        <f t="shared" si="2"/>
        <v>5</v>
      </c>
      <c r="B70" s="433">
        <v>20107</v>
      </c>
      <c r="C70" s="304" t="s">
        <v>196</v>
      </c>
      <c r="D70" s="309">
        <f>SUM(D71:D77)</f>
        <v>300</v>
      </c>
      <c r="E70" s="309">
        <v>300</v>
      </c>
      <c r="F70" s="119">
        <f t="shared" si="3"/>
        <v>0</v>
      </c>
    </row>
    <row r="71" ht="44" customHeight="1" spans="1:6">
      <c r="A71" s="340">
        <f t="shared" si="2"/>
        <v>7</v>
      </c>
      <c r="B71" s="431">
        <v>2010701</v>
      </c>
      <c r="C71" s="432" t="s">
        <v>152</v>
      </c>
      <c r="D71" s="313">
        <f>VLOOKUP(B71,'[116]23'!$A$4:$C$1324,3,FALSE)</f>
        <v>0</v>
      </c>
      <c r="E71" s="313">
        <v>0</v>
      </c>
      <c r="F71" s="123" t="str">
        <f t="shared" si="3"/>
        <v/>
      </c>
    </row>
    <row r="72" ht="36" customHeight="1" spans="1:6">
      <c r="A72" s="340">
        <f t="shared" si="2"/>
        <v>7</v>
      </c>
      <c r="B72" s="431">
        <v>2010702</v>
      </c>
      <c r="C72" s="432" t="s">
        <v>153</v>
      </c>
      <c r="D72" s="313">
        <f>VLOOKUP(B72,'[116]23'!$A$4:$C$1324,3,FALSE)</f>
        <v>0</v>
      </c>
      <c r="E72" s="313">
        <v>0</v>
      </c>
      <c r="F72" s="123" t="str">
        <f t="shared" si="3"/>
        <v/>
      </c>
    </row>
    <row r="73" ht="36" customHeight="1" spans="1:6">
      <c r="A73" s="340">
        <f t="shared" si="2"/>
        <v>7</v>
      </c>
      <c r="B73" s="431">
        <v>2010703</v>
      </c>
      <c r="C73" s="432" t="s">
        <v>154</v>
      </c>
      <c r="D73" s="313">
        <f>VLOOKUP(B73,'[116]23'!$A$4:$C$1324,3,FALSE)</f>
        <v>0</v>
      </c>
      <c r="E73" s="313">
        <v>0</v>
      </c>
      <c r="F73" s="123" t="str">
        <f t="shared" si="3"/>
        <v/>
      </c>
    </row>
    <row r="74" ht="36" customHeight="1" spans="1:6">
      <c r="A74" s="340">
        <f t="shared" si="2"/>
        <v>7</v>
      </c>
      <c r="B74" s="431">
        <v>2010709</v>
      </c>
      <c r="C74" s="432" t="s">
        <v>193</v>
      </c>
      <c r="D74" s="313">
        <f>VLOOKUP(B74,'[116]23'!$A$4:$C$1324,3,FALSE)</f>
        <v>0</v>
      </c>
      <c r="E74" s="313">
        <v>0</v>
      </c>
      <c r="F74" s="123" t="str">
        <f t="shared" si="3"/>
        <v/>
      </c>
    </row>
    <row r="75" ht="44" customHeight="1" spans="1:6">
      <c r="A75" s="340">
        <f t="shared" si="2"/>
        <v>7</v>
      </c>
      <c r="B75" s="435">
        <v>2010710</v>
      </c>
      <c r="C75" s="432" t="s">
        <v>197</v>
      </c>
      <c r="D75" s="313">
        <f>VLOOKUP(B75,'[116]23'!$A$4:$C$1324,3,FALSE)</f>
        <v>0</v>
      </c>
      <c r="E75" s="313">
        <v>0</v>
      </c>
      <c r="F75" s="123" t="str">
        <f t="shared" si="3"/>
        <v/>
      </c>
    </row>
    <row r="76" ht="44" customHeight="1" spans="1:6">
      <c r="A76" s="340">
        <f t="shared" si="2"/>
        <v>7</v>
      </c>
      <c r="B76" s="431">
        <v>2010750</v>
      </c>
      <c r="C76" s="432" t="s">
        <v>161</v>
      </c>
      <c r="D76" s="313">
        <f>VLOOKUP(B76,'[116]23'!$A$4:$C$1324,3,FALSE)</f>
        <v>0</v>
      </c>
      <c r="E76" s="313">
        <v>0</v>
      </c>
      <c r="F76" s="123" t="str">
        <f t="shared" si="3"/>
        <v/>
      </c>
    </row>
    <row r="77" ht="36" customHeight="1" spans="1:6">
      <c r="A77" s="340">
        <f t="shared" si="2"/>
        <v>7</v>
      </c>
      <c r="B77" s="431">
        <v>2010799</v>
      </c>
      <c r="C77" s="432" t="s">
        <v>198</v>
      </c>
      <c r="D77" s="313">
        <f>VLOOKUP(B77,'[116]23'!$A$4:$C$1324,3,FALSE)</f>
        <v>300</v>
      </c>
      <c r="E77" s="313">
        <v>300</v>
      </c>
      <c r="F77" s="123">
        <f t="shared" si="3"/>
        <v>0</v>
      </c>
    </row>
    <row r="78" ht="44" customHeight="1" spans="1:6">
      <c r="A78" s="340">
        <f t="shared" si="2"/>
        <v>5</v>
      </c>
      <c r="B78" s="433">
        <v>20108</v>
      </c>
      <c r="C78" s="304" t="s">
        <v>199</v>
      </c>
      <c r="D78" s="309">
        <f>SUM(D79:D86)</f>
        <v>48</v>
      </c>
      <c r="E78" s="309">
        <v>0</v>
      </c>
      <c r="F78" s="119">
        <f t="shared" si="3"/>
        <v>-1</v>
      </c>
    </row>
    <row r="79" ht="44" customHeight="1" spans="1:6">
      <c r="A79" s="340">
        <f t="shared" si="2"/>
        <v>7</v>
      </c>
      <c r="B79" s="431">
        <v>2010801</v>
      </c>
      <c r="C79" s="432" t="s">
        <v>152</v>
      </c>
      <c r="D79" s="313">
        <f>VLOOKUP(B79,'[116]23'!$A$4:$C$1324,3,FALSE)</f>
        <v>38</v>
      </c>
      <c r="E79" s="313">
        <v>0</v>
      </c>
      <c r="F79" s="123">
        <f t="shared" si="3"/>
        <v>-1</v>
      </c>
    </row>
    <row r="80" ht="36" customHeight="1" spans="1:6">
      <c r="A80" s="340">
        <f t="shared" si="2"/>
        <v>7</v>
      </c>
      <c r="B80" s="431">
        <v>2010802</v>
      </c>
      <c r="C80" s="432" t="s">
        <v>153</v>
      </c>
      <c r="D80" s="313">
        <f>VLOOKUP(B80,'[116]23'!$A$4:$C$1324,3,FALSE)</f>
        <v>0</v>
      </c>
      <c r="E80" s="313">
        <v>0</v>
      </c>
      <c r="F80" s="123" t="str">
        <f t="shared" si="3"/>
        <v/>
      </c>
    </row>
    <row r="81" ht="44" customHeight="1" spans="1:6">
      <c r="A81" s="340">
        <f t="shared" si="2"/>
        <v>7</v>
      </c>
      <c r="B81" s="431">
        <v>2010803</v>
      </c>
      <c r="C81" s="432" t="s">
        <v>154</v>
      </c>
      <c r="D81" s="313">
        <f>VLOOKUP(B81,'[116]23'!$A$4:$C$1324,3,FALSE)</f>
        <v>0</v>
      </c>
      <c r="E81" s="313">
        <v>0</v>
      </c>
      <c r="F81" s="123" t="str">
        <f t="shared" si="3"/>
        <v/>
      </c>
    </row>
    <row r="82" ht="44" customHeight="1" spans="1:6">
      <c r="A82" s="340">
        <f t="shared" si="2"/>
        <v>7</v>
      </c>
      <c r="B82" s="431">
        <v>2010804</v>
      </c>
      <c r="C82" s="432" t="s">
        <v>200</v>
      </c>
      <c r="D82" s="313">
        <f>VLOOKUP(B82,'[116]23'!$A$4:$C$1324,3,FALSE)</f>
        <v>10</v>
      </c>
      <c r="E82" s="313">
        <v>0</v>
      </c>
      <c r="F82" s="123">
        <f t="shared" si="3"/>
        <v>-1</v>
      </c>
    </row>
    <row r="83" ht="44" customHeight="1" spans="1:6">
      <c r="A83" s="340">
        <f t="shared" si="2"/>
        <v>7</v>
      </c>
      <c r="B83" s="431">
        <v>2010805</v>
      </c>
      <c r="C83" s="432" t="s">
        <v>201</v>
      </c>
      <c r="D83" s="313">
        <f>VLOOKUP(B83,'[116]23'!$A$4:$C$1324,3,FALSE)</f>
        <v>0</v>
      </c>
      <c r="E83" s="313">
        <v>0</v>
      </c>
      <c r="F83" s="123" t="str">
        <f t="shared" si="3"/>
        <v/>
      </c>
    </row>
    <row r="84" ht="36" customHeight="1" spans="1:6">
      <c r="A84" s="340">
        <f t="shared" si="2"/>
        <v>7</v>
      </c>
      <c r="B84" s="431">
        <v>2010806</v>
      </c>
      <c r="C84" s="432" t="s">
        <v>193</v>
      </c>
      <c r="D84" s="313">
        <f>VLOOKUP(B84,'[116]23'!$A$4:$C$1324,3,FALSE)</f>
        <v>0</v>
      </c>
      <c r="E84" s="313">
        <v>0</v>
      </c>
      <c r="F84" s="123" t="str">
        <f t="shared" si="3"/>
        <v/>
      </c>
    </row>
    <row r="85" ht="44" customHeight="1" spans="1:6">
      <c r="A85" s="340">
        <f t="shared" si="2"/>
        <v>7</v>
      </c>
      <c r="B85" s="431">
        <v>2010850</v>
      </c>
      <c r="C85" s="432" t="s">
        <v>161</v>
      </c>
      <c r="D85" s="313">
        <f>VLOOKUP(B85,'[116]23'!$A$4:$C$1324,3,FALSE)</f>
        <v>0</v>
      </c>
      <c r="E85" s="313">
        <v>0</v>
      </c>
      <c r="F85" s="123" t="str">
        <f t="shared" si="3"/>
        <v/>
      </c>
    </row>
    <row r="86" ht="44" customHeight="1" spans="1:6">
      <c r="A86" s="340">
        <f t="shared" si="2"/>
        <v>7</v>
      </c>
      <c r="B86" s="431">
        <v>2010899</v>
      </c>
      <c r="C86" s="432" t="s">
        <v>202</v>
      </c>
      <c r="D86" s="313">
        <f>VLOOKUP(B86,'[116]23'!$A$4:$C$1324,3,FALSE)</f>
        <v>0</v>
      </c>
      <c r="E86" s="313">
        <v>0</v>
      </c>
      <c r="F86" s="123" t="str">
        <f t="shared" si="3"/>
        <v/>
      </c>
    </row>
    <row r="87" ht="44" customHeight="1" spans="1:6">
      <c r="A87" s="340">
        <f t="shared" si="2"/>
        <v>5</v>
      </c>
      <c r="B87" s="433">
        <v>20109</v>
      </c>
      <c r="C87" s="304" t="s">
        <v>203</v>
      </c>
      <c r="D87" s="309">
        <f>SUM(D88:D99)</f>
        <v>0</v>
      </c>
      <c r="E87" s="309">
        <v>0</v>
      </c>
      <c r="F87" s="119" t="str">
        <f t="shared" si="3"/>
        <v/>
      </c>
    </row>
    <row r="88" ht="36" customHeight="1" spans="1:6">
      <c r="A88" s="340">
        <f t="shared" si="2"/>
        <v>7</v>
      </c>
      <c r="B88" s="431">
        <v>2010901</v>
      </c>
      <c r="C88" s="432" t="s">
        <v>152</v>
      </c>
      <c r="D88" s="313">
        <f>VLOOKUP(B88,'[116]23'!$A$4:$C$1324,3,FALSE)</f>
        <v>0</v>
      </c>
      <c r="E88" s="313">
        <v>0</v>
      </c>
      <c r="F88" s="123" t="str">
        <f t="shared" si="3"/>
        <v/>
      </c>
    </row>
    <row r="89" ht="36" customHeight="1" spans="1:6">
      <c r="A89" s="340">
        <f t="shared" si="2"/>
        <v>7</v>
      </c>
      <c r="B89" s="431">
        <v>2010902</v>
      </c>
      <c r="C89" s="432" t="s">
        <v>153</v>
      </c>
      <c r="D89" s="313">
        <f>VLOOKUP(B89,'[116]23'!$A$4:$C$1324,3,FALSE)</f>
        <v>0</v>
      </c>
      <c r="E89" s="313">
        <v>0</v>
      </c>
      <c r="F89" s="123" t="str">
        <f t="shared" si="3"/>
        <v/>
      </c>
    </row>
    <row r="90" ht="36" customHeight="1" spans="1:6">
      <c r="A90" s="340">
        <f t="shared" si="2"/>
        <v>7</v>
      </c>
      <c r="B90" s="431">
        <v>2010903</v>
      </c>
      <c r="C90" s="432" t="s">
        <v>154</v>
      </c>
      <c r="D90" s="313">
        <f>VLOOKUP(B90,'[116]23'!$A$4:$C$1324,3,FALSE)</f>
        <v>0</v>
      </c>
      <c r="E90" s="313">
        <v>0</v>
      </c>
      <c r="F90" s="123" t="str">
        <f t="shared" si="3"/>
        <v/>
      </c>
    </row>
    <row r="91" ht="44" customHeight="1" spans="1:6">
      <c r="A91" s="340">
        <f t="shared" si="2"/>
        <v>7</v>
      </c>
      <c r="B91" s="431">
        <v>2010905</v>
      </c>
      <c r="C91" s="432" t="s">
        <v>204</v>
      </c>
      <c r="D91" s="313">
        <f>VLOOKUP(B91,'[116]23'!$A$4:$C$1324,3,FALSE)</f>
        <v>0</v>
      </c>
      <c r="E91" s="313">
        <v>0</v>
      </c>
      <c r="F91" s="123" t="str">
        <f t="shared" si="3"/>
        <v/>
      </c>
    </row>
    <row r="92" ht="36" customHeight="1" spans="1:6">
      <c r="A92" s="340">
        <f t="shared" si="2"/>
        <v>7</v>
      </c>
      <c r="B92" s="431">
        <v>2010907</v>
      </c>
      <c r="C92" s="432" t="s">
        <v>205</v>
      </c>
      <c r="D92" s="313">
        <f>VLOOKUP(B92,'[116]23'!$A$4:$C$1324,3,FALSE)</f>
        <v>0</v>
      </c>
      <c r="E92" s="313">
        <v>0</v>
      </c>
      <c r="F92" s="123" t="str">
        <f t="shared" si="3"/>
        <v/>
      </c>
    </row>
    <row r="93" ht="36" customHeight="1" spans="1:6">
      <c r="A93" s="340">
        <f t="shared" si="2"/>
        <v>7</v>
      </c>
      <c r="B93" s="431">
        <v>2010908</v>
      </c>
      <c r="C93" s="432" t="s">
        <v>193</v>
      </c>
      <c r="D93" s="313">
        <f>VLOOKUP(B93,'[116]23'!$A$4:$C$1324,3,FALSE)</f>
        <v>0</v>
      </c>
      <c r="E93" s="313">
        <v>0</v>
      </c>
      <c r="F93" s="123" t="str">
        <f t="shared" si="3"/>
        <v/>
      </c>
    </row>
    <row r="94" ht="36" customHeight="1" spans="1:6">
      <c r="A94" s="340">
        <f t="shared" si="2"/>
        <v>7</v>
      </c>
      <c r="B94" s="431">
        <v>2010909</v>
      </c>
      <c r="C94" s="432" t="s">
        <v>206</v>
      </c>
      <c r="D94" s="313">
        <f>VLOOKUP(B94,'[116]23'!$A$4:$C$1324,3,FALSE)</f>
        <v>0</v>
      </c>
      <c r="E94" s="313">
        <v>0</v>
      </c>
      <c r="F94" s="123" t="str">
        <f t="shared" si="3"/>
        <v/>
      </c>
    </row>
    <row r="95" ht="36" customHeight="1" spans="1:6">
      <c r="A95" s="340">
        <f t="shared" si="2"/>
        <v>7</v>
      </c>
      <c r="B95" s="431">
        <v>2010910</v>
      </c>
      <c r="C95" s="432" t="s">
        <v>207</v>
      </c>
      <c r="D95" s="313">
        <f>VLOOKUP(B95,'[116]23'!$A$4:$C$1324,3,FALSE)</f>
        <v>0</v>
      </c>
      <c r="E95" s="313">
        <v>0</v>
      </c>
      <c r="F95" s="123" t="str">
        <f t="shared" si="3"/>
        <v/>
      </c>
    </row>
    <row r="96" ht="44" customHeight="1" spans="1:6">
      <c r="A96" s="340">
        <f t="shared" si="2"/>
        <v>7</v>
      </c>
      <c r="B96" s="431">
        <v>2010911</v>
      </c>
      <c r="C96" s="432" t="s">
        <v>208</v>
      </c>
      <c r="D96" s="313">
        <f>VLOOKUP(B96,'[116]23'!$A$4:$C$1324,3,FALSE)</f>
        <v>0</v>
      </c>
      <c r="E96" s="313">
        <v>0</v>
      </c>
      <c r="F96" s="123" t="str">
        <f t="shared" si="3"/>
        <v/>
      </c>
    </row>
    <row r="97" ht="36" customHeight="1" spans="1:6">
      <c r="A97" s="340">
        <f t="shared" si="2"/>
        <v>7</v>
      </c>
      <c r="B97" s="431">
        <v>2010912</v>
      </c>
      <c r="C97" s="432" t="s">
        <v>209</v>
      </c>
      <c r="D97" s="313">
        <f>VLOOKUP(B97,'[116]23'!$A$4:$C$1324,3,FALSE)</f>
        <v>0</v>
      </c>
      <c r="E97" s="313">
        <v>0</v>
      </c>
      <c r="F97" s="123" t="str">
        <f t="shared" si="3"/>
        <v/>
      </c>
    </row>
    <row r="98" ht="36" customHeight="1" spans="1:6">
      <c r="A98" s="340">
        <f t="shared" si="2"/>
        <v>7</v>
      </c>
      <c r="B98" s="431">
        <v>2010950</v>
      </c>
      <c r="C98" s="432" t="s">
        <v>161</v>
      </c>
      <c r="D98" s="313">
        <f>VLOOKUP(B98,'[116]23'!$A$4:$C$1324,3,FALSE)</f>
        <v>0</v>
      </c>
      <c r="E98" s="313">
        <v>0</v>
      </c>
      <c r="F98" s="123" t="str">
        <f t="shared" si="3"/>
        <v/>
      </c>
    </row>
    <row r="99" ht="36" customHeight="1" spans="1:6">
      <c r="A99" s="340">
        <f t="shared" si="2"/>
        <v>7</v>
      </c>
      <c r="B99" s="431">
        <v>2010999</v>
      </c>
      <c r="C99" s="432" t="s">
        <v>210</v>
      </c>
      <c r="D99" s="313">
        <f>VLOOKUP(B99,'[116]23'!$A$4:$C$1324,3,FALSE)</f>
        <v>0</v>
      </c>
      <c r="E99" s="313">
        <v>0</v>
      </c>
      <c r="F99" s="123" t="str">
        <f t="shared" si="3"/>
        <v/>
      </c>
    </row>
    <row r="100" ht="44" customHeight="1" spans="1:6">
      <c r="A100" s="340">
        <f t="shared" si="2"/>
        <v>5</v>
      </c>
      <c r="B100" s="433">
        <v>20111</v>
      </c>
      <c r="C100" s="304" t="s">
        <v>211</v>
      </c>
      <c r="D100" s="309">
        <f>SUM(D101:D108)</f>
        <v>1438</v>
      </c>
      <c r="E100" s="309">
        <v>1406</v>
      </c>
      <c r="F100" s="119">
        <f t="shared" si="3"/>
        <v>-0.022</v>
      </c>
    </row>
    <row r="101" ht="44" customHeight="1" spans="1:6">
      <c r="A101" s="340">
        <f t="shared" si="2"/>
        <v>7</v>
      </c>
      <c r="B101" s="431">
        <v>2011101</v>
      </c>
      <c r="C101" s="432" t="s">
        <v>152</v>
      </c>
      <c r="D101" s="313">
        <f>VLOOKUP(B101,'[116]23'!$A$4:$C$1324,3,FALSE)</f>
        <v>1438</v>
      </c>
      <c r="E101" s="313">
        <v>1406</v>
      </c>
      <c r="F101" s="123">
        <f t="shared" si="3"/>
        <v>-0.022</v>
      </c>
    </row>
    <row r="102" ht="36" customHeight="1" spans="1:6">
      <c r="A102" s="340">
        <f t="shared" si="2"/>
        <v>7</v>
      </c>
      <c r="B102" s="431">
        <v>2011102</v>
      </c>
      <c r="C102" s="432" t="s">
        <v>153</v>
      </c>
      <c r="D102" s="313">
        <f>VLOOKUP(B102,'[116]23'!$A$4:$C$1324,3,FALSE)</f>
        <v>0</v>
      </c>
      <c r="E102" s="313">
        <v>0</v>
      </c>
      <c r="F102" s="123" t="str">
        <f t="shared" si="3"/>
        <v/>
      </c>
    </row>
    <row r="103" ht="44" customHeight="1" spans="1:6">
      <c r="A103" s="340">
        <f t="shared" si="2"/>
        <v>7</v>
      </c>
      <c r="B103" s="431">
        <v>2011103</v>
      </c>
      <c r="C103" s="432" t="s">
        <v>154</v>
      </c>
      <c r="D103" s="313">
        <f>VLOOKUP(B103,'[116]23'!$A$4:$C$1324,3,FALSE)</f>
        <v>0</v>
      </c>
      <c r="E103" s="313">
        <v>0</v>
      </c>
      <c r="F103" s="123" t="str">
        <f t="shared" si="3"/>
        <v/>
      </c>
    </row>
    <row r="104" ht="44" customHeight="1" spans="1:6">
      <c r="A104" s="340">
        <f t="shared" si="2"/>
        <v>7</v>
      </c>
      <c r="B104" s="431">
        <v>2011104</v>
      </c>
      <c r="C104" s="432" t="s">
        <v>212</v>
      </c>
      <c r="D104" s="313">
        <f>VLOOKUP(B104,'[116]23'!$A$4:$C$1324,3,FALSE)</f>
        <v>0</v>
      </c>
      <c r="E104" s="313">
        <v>0</v>
      </c>
      <c r="F104" s="123" t="str">
        <f t="shared" si="3"/>
        <v/>
      </c>
    </row>
    <row r="105" ht="36" customHeight="1" spans="1:6">
      <c r="A105" s="340">
        <f t="shared" si="2"/>
        <v>7</v>
      </c>
      <c r="B105" s="431">
        <v>2011105</v>
      </c>
      <c r="C105" s="432" t="s">
        <v>213</v>
      </c>
      <c r="D105" s="313">
        <f>VLOOKUP(B105,'[116]23'!$A$4:$C$1324,3,FALSE)</f>
        <v>0</v>
      </c>
      <c r="E105" s="313">
        <v>0</v>
      </c>
      <c r="F105" s="123" t="str">
        <f t="shared" si="3"/>
        <v/>
      </c>
    </row>
    <row r="106" ht="44" customHeight="1" spans="1:6">
      <c r="A106" s="340">
        <f t="shared" si="2"/>
        <v>7</v>
      </c>
      <c r="B106" s="431">
        <v>2011106</v>
      </c>
      <c r="C106" s="432" t="s">
        <v>214</v>
      </c>
      <c r="D106" s="313">
        <f>VLOOKUP(B106,'[116]23'!$A$4:$C$1324,3,FALSE)</f>
        <v>0</v>
      </c>
      <c r="E106" s="313">
        <v>0</v>
      </c>
      <c r="F106" s="123" t="str">
        <f t="shared" si="3"/>
        <v/>
      </c>
    </row>
    <row r="107" ht="44" customHeight="1" spans="1:6">
      <c r="A107" s="340">
        <f t="shared" si="2"/>
        <v>7</v>
      </c>
      <c r="B107" s="431">
        <v>2011150</v>
      </c>
      <c r="C107" s="432" t="s">
        <v>161</v>
      </c>
      <c r="D107" s="313">
        <f>VLOOKUP(B107,'[116]23'!$A$4:$C$1324,3,FALSE)</f>
        <v>0</v>
      </c>
      <c r="E107" s="313">
        <v>0</v>
      </c>
      <c r="F107" s="123" t="str">
        <f t="shared" si="3"/>
        <v/>
      </c>
    </row>
    <row r="108" ht="44" customHeight="1" spans="1:6">
      <c r="A108" s="340">
        <f t="shared" si="2"/>
        <v>7</v>
      </c>
      <c r="B108" s="431">
        <v>2011199</v>
      </c>
      <c r="C108" s="432" t="s">
        <v>215</v>
      </c>
      <c r="D108" s="313">
        <f>VLOOKUP(B108,'[116]23'!$A$4:$C$1324,3,FALSE)</f>
        <v>0</v>
      </c>
      <c r="E108" s="313">
        <v>0</v>
      </c>
      <c r="F108" s="123" t="str">
        <f t="shared" si="3"/>
        <v/>
      </c>
    </row>
    <row r="109" ht="44" customHeight="1" spans="1:6">
      <c r="A109" s="340">
        <f t="shared" si="2"/>
        <v>5</v>
      </c>
      <c r="B109" s="433">
        <v>20113</v>
      </c>
      <c r="C109" s="304" t="s">
        <v>216</v>
      </c>
      <c r="D109" s="309">
        <f>SUM(D110:D119)</f>
        <v>411</v>
      </c>
      <c r="E109" s="309">
        <v>156</v>
      </c>
      <c r="F109" s="119">
        <f t="shared" si="3"/>
        <v>-0.62</v>
      </c>
    </row>
    <row r="110" ht="44" customHeight="1" spans="1:6">
      <c r="A110" s="340">
        <f t="shared" si="2"/>
        <v>7</v>
      </c>
      <c r="B110" s="431">
        <v>2011301</v>
      </c>
      <c r="C110" s="432" t="s">
        <v>152</v>
      </c>
      <c r="D110" s="313">
        <f>VLOOKUP(B110,'[116]23'!$A$4:$C$1324,3,FALSE)</f>
        <v>154</v>
      </c>
      <c r="E110" s="313">
        <v>151</v>
      </c>
      <c r="F110" s="123">
        <f t="shared" si="3"/>
        <v>-0.019</v>
      </c>
    </row>
    <row r="111" ht="36" customHeight="1" spans="1:6">
      <c r="A111" s="340">
        <f t="shared" si="2"/>
        <v>7</v>
      </c>
      <c r="B111" s="431">
        <v>2011302</v>
      </c>
      <c r="C111" s="432" t="s">
        <v>153</v>
      </c>
      <c r="D111" s="313">
        <f>VLOOKUP(B111,'[116]23'!$A$4:$C$1324,3,FALSE)</f>
        <v>0</v>
      </c>
      <c r="E111" s="313">
        <v>0</v>
      </c>
      <c r="F111" s="123" t="str">
        <f t="shared" si="3"/>
        <v/>
      </c>
    </row>
    <row r="112" ht="44" customHeight="1" spans="1:6">
      <c r="A112" s="340">
        <f t="shared" si="2"/>
        <v>7</v>
      </c>
      <c r="B112" s="431">
        <v>2011303</v>
      </c>
      <c r="C112" s="432" t="s">
        <v>154</v>
      </c>
      <c r="D112" s="313">
        <f>VLOOKUP(B112,'[116]23'!$A$4:$C$1324,3,FALSE)</f>
        <v>0</v>
      </c>
      <c r="E112" s="313">
        <v>0</v>
      </c>
      <c r="F112" s="123" t="str">
        <f t="shared" si="3"/>
        <v/>
      </c>
    </row>
    <row r="113" ht="36" customHeight="1" spans="1:6">
      <c r="A113" s="340">
        <f t="shared" si="2"/>
        <v>7</v>
      </c>
      <c r="B113" s="431">
        <v>2011304</v>
      </c>
      <c r="C113" s="432" t="s">
        <v>217</v>
      </c>
      <c r="D113" s="313">
        <f>VLOOKUP(B113,'[116]23'!$A$4:$C$1324,3,FALSE)</f>
        <v>0</v>
      </c>
      <c r="E113" s="313">
        <v>0</v>
      </c>
      <c r="F113" s="123" t="str">
        <f t="shared" si="3"/>
        <v/>
      </c>
    </row>
    <row r="114" ht="36" customHeight="1" spans="1:6">
      <c r="A114" s="340">
        <f t="shared" si="2"/>
        <v>7</v>
      </c>
      <c r="B114" s="431">
        <v>2011305</v>
      </c>
      <c r="C114" s="432" t="s">
        <v>218</v>
      </c>
      <c r="D114" s="313">
        <f>VLOOKUP(B114,'[116]23'!$A$4:$C$1324,3,FALSE)</f>
        <v>0</v>
      </c>
      <c r="E114" s="313">
        <v>0</v>
      </c>
      <c r="F114" s="123" t="str">
        <f t="shared" si="3"/>
        <v/>
      </c>
    </row>
    <row r="115" ht="36" customHeight="1" spans="1:6">
      <c r="A115" s="340">
        <f t="shared" si="2"/>
        <v>7</v>
      </c>
      <c r="B115" s="431">
        <v>2011306</v>
      </c>
      <c r="C115" s="432" t="s">
        <v>219</v>
      </c>
      <c r="D115" s="313">
        <f>VLOOKUP(B115,'[116]23'!$A$4:$C$1324,3,FALSE)</f>
        <v>0</v>
      </c>
      <c r="E115" s="313">
        <v>0</v>
      </c>
      <c r="F115" s="123" t="str">
        <f t="shared" si="3"/>
        <v/>
      </c>
    </row>
    <row r="116" ht="36" customHeight="1" spans="1:6">
      <c r="A116" s="340">
        <f t="shared" si="2"/>
        <v>7</v>
      </c>
      <c r="B116" s="431">
        <v>2011307</v>
      </c>
      <c r="C116" s="432" t="s">
        <v>220</v>
      </c>
      <c r="D116" s="313">
        <f>VLOOKUP(B116,'[116]23'!$A$4:$C$1324,3,FALSE)</f>
        <v>0</v>
      </c>
      <c r="E116" s="313">
        <v>0</v>
      </c>
      <c r="F116" s="123" t="str">
        <f t="shared" si="3"/>
        <v/>
      </c>
    </row>
    <row r="117" ht="44" customHeight="1" spans="1:6">
      <c r="A117" s="340">
        <f t="shared" si="2"/>
        <v>7</v>
      </c>
      <c r="B117" s="431">
        <v>2011308</v>
      </c>
      <c r="C117" s="432" t="s">
        <v>221</v>
      </c>
      <c r="D117" s="313">
        <f>VLOOKUP(B117,'[116]23'!$A$4:$C$1324,3,FALSE)</f>
        <v>252</v>
      </c>
      <c r="E117" s="313">
        <v>0</v>
      </c>
      <c r="F117" s="123">
        <f t="shared" si="3"/>
        <v>-1</v>
      </c>
    </row>
    <row r="118" ht="44" customHeight="1" spans="1:6">
      <c r="A118" s="340">
        <f t="shared" si="2"/>
        <v>7</v>
      </c>
      <c r="B118" s="431">
        <v>2011350</v>
      </c>
      <c r="C118" s="432" t="s">
        <v>161</v>
      </c>
      <c r="D118" s="313">
        <f>VLOOKUP(B118,'[116]23'!$A$4:$C$1324,3,FALSE)</f>
        <v>0</v>
      </c>
      <c r="E118" s="313">
        <v>0</v>
      </c>
      <c r="F118" s="123" t="str">
        <f t="shared" si="3"/>
        <v/>
      </c>
    </row>
    <row r="119" ht="36" customHeight="1" spans="1:6">
      <c r="A119" s="340">
        <f t="shared" si="2"/>
        <v>7</v>
      </c>
      <c r="B119" s="431">
        <v>2011399</v>
      </c>
      <c r="C119" s="432" t="s">
        <v>222</v>
      </c>
      <c r="D119" s="313">
        <f>VLOOKUP(B119,'[116]23'!$A$4:$C$1324,3,FALSE)</f>
        <v>5</v>
      </c>
      <c r="E119" s="313">
        <v>5</v>
      </c>
      <c r="F119" s="123">
        <f t="shared" si="3"/>
        <v>0</v>
      </c>
    </row>
    <row r="120" ht="44" customHeight="1" spans="1:6">
      <c r="A120" s="340">
        <f t="shared" si="2"/>
        <v>5</v>
      </c>
      <c r="B120" s="433">
        <v>20114</v>
      </c>
      <c r="C120" s="304" t="s">
        <v>223</v>
      </c>
      <c r="D120" s="309">
        <f>SUM(D121:D131)</f>
        <v>0</v>
      </c>
      <c r="E120" s="309">
        <v>0</v>
      </c>
      <c r="F120" s="119" t="str">
        <f t="shared" si="3"/>
        <v/>
      </c>
    </row>
    <row r="121" ht="36" customHeight="1" spans="1:6">
      <c r="A121" s="340">
        <f t="shared" si="2"/>
        <v>7</v>
      </c>
      <c r="B121" s="431">
        <v>2011401</v>
      </c>
      <c r="C121" s="432" t="s">
        <v>152</v>
      </c>
      <c r="D121" s="313">
        <f>VLOOKUP(B121,'[116]23'!$A$4:$C$1324,3,FALSE)</f>
        <v>0</v>
      </c>
      <c r="E121" s="313">
        <v>0</v>
      </c>
      <c r="F121" s="123" t="str">
        <f t="shared" si="3"/>
        <v/>
      </c>
    </row>
    <row r="122" ht="44" customHeight="1" spans="1:6">
      <c r="A122" s="340">
        <f t="shared" si="2"/>
        <v>7</v>
      </c>
      <c r="B122" s="431">
        <v>2011402</v>
      </c>
      <c r="C122" s="432" t="s">
        <v>153</v>
      </c>
      <c r="D122" s="313">
        <f>VLOOKUP(B122,'[116]23'!$A$4:$C$1324,3,FALSE)</f>
        <v>0</v>
      </c>
      <c r="E122" s="313">
        <v>0</v>
      </c>
      <c r="F122" s="123" t="str">
        <f t="shared" si="3"/>
        <v/>
      </c>
    </row>
    <row r="123" ht="36" customHeight="1" spans="1:6">
      <c r="A123" s="340">
        <f t="shared" si="2"/>
        <v>7</v>
      </c>
      <c r="B123" s="431">
        <v>2011403</v>
      </c>
      <c r="C123" s="432" t="s">
        <v>154</v>
      </c>
      <c r="D123" s="313">
        <f>VLOOKUP(B123,'[116]23'!$A$4:$C$1324,3,FALSE)</f>
        <v>0</v>
      </c>
      <c r="E123" s="313">
        <v>0</v>
      </c>
      <c r="F123" s="123" t="str">
        <f t="shared" si="3"/>
        <v/>
      </c>
    </row>
    <row r="124" ht="36" customHeight="1" spans="1:6">
      <c r="A124" s="340">
        <f t="shared" si="2"/>
        <v>7</v>
      </c>
      <c r="B124" s="431">
        <v>2011404</v>
      </c>
      <c r="C124" s="432" t="s">
        <v>224</v>
      </c>
      <c r="D124" s="313">
        <f>VLOOKUP(B124,'[116]23'!$A$4:$C$1324,3,FALSE)</f>
        <v>0</v>
      </c>
      <c r="E124" s="313">
        <v>0</v>
      </c>
      <c r="F124" s="123" t="str">
        <f t="shared" si="3"/>
        <v/>
      </c>
    </row>
    <row r="125" ht="44" customHeight="1" spans="1:6">
      <c r="A125" s="340">
        <f t="shared" si="2"/>
        <v>7</v>
      </c>
      <c r="B125" s="431">
        <v>2011405</v>
      </c>
      <c r="C125" s="432" t="s">
        <v>225</v>
      </c>
      <c r="D125" s="313">
        <f>VLOOKUP(B125,'[116]23'!$A$4:$C$1324,3,FALSE)</f>
        <v>0</v>
      </c>
      <c r="E125" s="313">
        <v>0</v>
      </c>
      <c r="F125" s="123" t="str">
        <f t="shared" si="3"/>
        <v/>
      </c>
    </row>
    <row r="126" ht="36" customHeight="1" spans="1:6">
      <c r="A126" s="340">
        <f t="shared" si="2"/>
        <v>7</v>
      </c>
      <c r="B126" s="431">
        <v>2011408</v>
      </c>
      <c r="C126" s="432" t="s">
        <v>226</v>
      </c>
      <c r="D126" s="313">
        <f>VLOOKUP(B126,'[116]23'!$A$4:$C$1324,3,FALSE)</f>
        <v>0</v>
      </c>
      <c r="E126" s="313">
        <v>0</v>
      </c>
      <c r="F126" s="123" t="str">
        <f t="shared" si="3"/>
        <v/>
      </c>
    </row>
    <row r="127" ht="36" customHeight="1" spans="1:6">
      <c r="A127" s="340">
        <f t="shared" si="2"/>
        <v>7</v>
      </c>
      <c r="B127" s="431">
        <v>2011409</v>
      </c>
      <c r="C127" s="432" t="s">
        <v>227</v>
      </c>
      <c r="D127" s="313">
        <f>VLOOKUP(B127,'[116]23'!$A$4:$C$1324,3,FALSE)</f>
        <v>0</v>
      </c>
      <c r="E127" s="313">
        <v>0</v>
      </c>
      <c r="F127" s="123" t="str">
        <f t="shared" si="3"/>
        <v/>
      </c>
    </row>
    <row r="128" ht="36" customHeight="1" spans="1:6">
      <c r="A128" s="340">
        <f t="shared" si="2"/>
        <v>7</v>
      </c>
      <c r="B128" s="431">
        <v>2011410</v>
      </c>
      <c r="C128" s="432" t="s">
        <v>228</v>
      </c>
      <c r="D128" s="313">
        <f>VLOOKUP(B128,'[116]23'!$A$4:$C$1324,3,FALSE)</f>
        <v>0</v>
      </c>
      <c r="E128" s="313">
        <v>0</v>
      </c>
      <c r="F128" s="123" t="str">
        <f t="shared" si="3"/>
        <v/>
      </c>
    </row>
    <row r="129" ht="36" customHeight="1" spans="1:6">
      <c r="A129" s="340">
        <f t="shared" si="2"/>
        <v>7</v>
      </c>
      <c r="B129" s="431">
        <v>2011411</v>
      </c>
      <c r="C129" s="432" t="s">
        <v>229</v>
      </c>
      <c r="D129" s="313">
        <f>VLOOKUP(B129,'[116]23'!$A$4:$C$1324,3,FALSE)</f>
        <v>0</v>
      </c>
      <c r="E129" s="313">
        <v>0</v>
      </c>
      <c r="F129" s="123" t="str">
        <f t="shared" si="3"/>
        <v/>
      </c>
    </row>
    <row r="130" ht="36" customHeight="1" spans="1:6">
      <c r="A130" s="340">
        <f t="shared" si="2"/>
        <v>7</v>
      </c>
      <c r="B130" s="431">
        <v>2011450</v>
      </c>
      <c r="C130" s="432" t="s">
        <v>161</v>
      </c>
      <c r="D130" s="313">
        <f>VLOOKUP(B130,'[116]23'!$A$4:$C$1324,3,FALSE)</f>
        <v>0</v>
      </c>
      <c r="E130" s="313">
        <v>0</v>
      </c>
      <c r="F130" s="123" t="str">
        <f t="shared" si="3"/>
        <v/>
      </c>
    </row>
    <row r="131" ht="44" customHeight="1" spans="1:6">
      <c r="A131" s="340">
        <f t="shared" si="2"/>
        <v>7</v>
      </c>
      <c r="B131" s="431">
        <v>2011499</v>
      </c>
      <c r="C131" s="432" t="s">
        <v>230</v>
      </c>
      <c r="D131" s="313">
        <f>VLOOKUP(B131,'[116]23'!$A$4:$C$1324,3,FALSE)</f>
        <v>0</v>
      </c>
      <c r="E131" s="313">
        <v>0</v>
      </c>
      <c r="F131" s="123" t="str">
        <f t="shared" si="3"/>
        <v/>
      </c>
    </row>
    <row r="132" ht="44" customHeight="1" spans="1:6">
      <c r="A132" s="340">
        <f t="shared" si="2"/>
        <v>5</v>
      </c>
      <c r="B132" s="433">
        <v>20123</v>
      </c>
      <c r="C132" s="304" t="s">
        <v>231</v>
      </c>
      <c r="D132" s="309">
        <f>SUM(D133:D138)</f>
        <v>23</v>
      </c>
      <c r="E132" s="309">
        <v>387</v>
      </c>
      <c r="F132" s="119">
        <f t="shared" si="3"/>
        <v>15.826</v>
      </c>
    </row>
    <row r="133" ht="44" customHeight="1" spans="1:6">
      <c r="A133" s="340">
        <f t="shared" ref="A133:A196" si="4">LEN(B133)</f>
        <v>7</v>
      </c>
      <c r="B133" s="431">
        <v>2012301</v>
      </c>
      <c r="C133" s="432" t="s">
        <v>152</v>
      </c>
      <c r="D133" s="313">
        <f>VLOOKUP(B133,'[116]23'!$A$4:$C$1324,3,FALSE)</f>
        <v>0</v>
      </c>
      <c r="E133" s="313">
        <v>0</v>
      </c>
      <c r="F133" s="123" t="str">
        <f t="shared" ref="F133:F196" si="5">IF(D133&gt;0,(E133-D133)/D133,"")</f>
        <v/>
      </c>
    </row>
    <row r="134" ht="36" customHeight="1" spans="1:6">
      <c r="A134" s="340">
        <f t="shared" si="4"/>
        <v>7</v>
      </c>
      <c r="B134" s="431">
        <v>2012302</v>
      </c>
      <c r="C134" s="432" t="s">
        <v>153</v>
      </c>
      <c r="D134" s="313">
        <f>VLOOKUP(B134,'[116]23'!$A$4:$C$1324,3,FALSE)</f>
        <v>0</v>
      </c>
      <c r="E134" s="313">
        <v>0</v>
      </c>
      <c r="F134" s="123" t="str">
        <f t="shared" si="5"/>
        <v/>
      </c>
    </row>
    <row r="135" ht="44" customHeight="1" spans="1:6">
      <c r="A135" s="340">
        <f t="shared" si="4"/>
        <v>7</v>
      </c>
      <c r="B135" s="431">
        <v>2012303</v>
      </c>
      <c r="C135" s="432" t="s">
        <v>154</v>
      </c>
      <c r="D135" s="313">
        <f>VLOOKUP(B135,'[116]23'!$A$4:$C$1324,3,FALSE)</f>
        <v>0</v>
      </c>
      <c r="E135" s="313">
        <v>0</v>
      </c>
      <c r="F135" s="123" t="str">
        <f t="shared" si="5"/>
        <v/>
      </c>
    </row>
    <row r="136" ht="44" customHeight="1" spans="1:6">
      <c r="A136" s="340">
        <f t="shared" si="4"/>
        <v>7</v>
      </c>
      <c r="B136" s="431">
        <v>2012304</v>
      </c>
      <c r="C136" s="432" t="s">
        <v>232</v>
      </c>
      <c r="D136" s="313">
        <f>VLOOKUP(B136,'[116]23'!$A$4:$C$1324,3,FALSE)</f>
        <v>20</v>
      </c>
      <c r="E136" s="313">
        <v>210</v>
      </c>
      <c r="F136" s="123">
        <f t="shared" si="5"/>
        <v>9.5</v>
      </c>
    </row>
    <row r="137" ht="44" customHeight="1" spans="1:6">
      <c r="A137" s="340">
        <f t="shared" si="4"/>
        <v>7</v>
      </c>
      <c r="B137" s="431">
        <v>2012350</v>
      </c>
      <c r="C137" s="432" t="s">
        <v>161</v>
      </c>
      <c r="D137" s="313">
        <f>VLOOKUP(B137,'[116]23'!$A$4:$C$1324,3,FALSE)</f>
        <v>0</v>
      </c>
      <c r="E137" s="313">
        <v>0</v>
      </c>
      <c r="F137" s="123" t="str">
        <f t="shared" si="5"/>
        <v/>
      </c>
    </row>
    <row r="138" ht="44" customHeight="1" spans="1:6">
      <c r="A138" s="340">
        <f t="shared" si="4"/>
        <v>7</v>
      </c>
      <c r="B138" s="431">
        <v>2012399</v>
      </c>
      <c r="C138" s="432" t="s">
        <v>233</v>
      </c>
      <c r="D138" s="313">
        <f>VLOOKUP(B138,'[116]23'!$A$4:$C$1324,3,FALSE)</f>
        <v>3</v>
      </c>
      <c r="E138" s="313">
        <v>177</v>
      </c>
      <c r="F138" s="123">
        <f t="shared" si="5"/>
        <v>58</v>
      </c>
    </row>
    <row r="139" ht="44" customHeight="1" spans="1:6">
      <c r="A139" s="340">
        <f t="shared" si="4"/>
        <v>5</v>
      </c>
      <c r="B139" s="433">
        <v>20125</v>
      </c>
      <c r="C139" s="304" t="s">
        <v>234</v>
      </c>
      <c r="D139" s="309">
        <f>SUM(D140:D146)</f>
        <v>0</v>
      </c>
      <c r="E139" s="309">
        <v>0</v>
      </c>
      <c r="F139" s="119" t="str">
        <f t="shared" si="5"/>
        <v/>
      </c>
    </row>
    <row r="140" ht="44" customHeight="1" spans="1:6">
      <c r="A140" s="340">
        <f t="shared" si="4"/>
        <v>7</v>
      </c>
      <c r="B140" s="431">
        <v>2012501</v>
      </c>
      <c r="C140" s="432" t="s">
        <v>152</v>
      </c>
      <c r="D140" s="313">
        <f>VLOOKUP(B140,'[116]23'!$A$4:$C$1324,3,FALSE)</f>
        <v>0</v>
      </c>
      <c r="E140" s="313">
        <v>0</v>
      </c>
      <c r="F140" s="123" t="str">
        <f t="shared" si="5"/>
        <v/>
      </c>
    </row>
    <row r="141" ht="36" customHeight="1" spans="1:6">
      <c r="A141" s="340">
        <f t="shared" si="4"/>
        <v>7</v>
      </c>
      <c r="B141" s="431">
        <v>2012502</v>
      </c>
      <c r="C141" s="432" t="s">
        <v>153</v>
      </c>
      <c r="D141" s="313">
        <f>VLOOKUP(B141,'[116]23'!$A$4:$C$1324,3,FALSE)</f>
        <v>0</v>
      </c>
      <c r="E141" s="313">
        <v>0</v>
      </c>
      <c r="F141" s="123" t="str">
        <f t="shared" si="5"/>
        <v/>
      </c>
    </row>
    <row r="142" ht="44" customHeight="1" spans="1:6">
      <c r="A142" s="340">
        <f t="shared" si="4"/>
        <v>7</v>
      </c>
      <c r="B142" s="431">
        <v>2012503</v>
      </c>
      <c r="C142" s="432" t="s">
        <v>154</v>
      </c>
      <c r="D142" s="313">
        <f>VLOOKUP(B142,'[116]23'!$A$4:$C$1324,3,FALSE)</f>
        <v>0</v>
      </c>
      <c r="E142" s="313">
        <v>0</v>
      </c>
      <c r="F142" s="123" t="str">
        <f t="shared" si="5"/>
        <v/>
      </c>
    </row>
    <row r="143" ht="36" customHeight="1" spans="1:6">
      <c r="A143" s="340">
        <f t="shared" si="4"/>
        <v>7</v>
      </c>
      <c r="B143" s="431">
        <v>2012504</v>
      </c>
      <c r="C143" s="432" t="s">
        <v>235</v>
      </c>
      <c r="D143" s="313">
        <f>VLOOKUP(B143,'[116]23'!$A$4:$C$1324,3,FALSE)</f>
        <v>0</v>
      </c>
      <c r="E143" s="313">
        <v>0</v>
      </c>
      <c r="F143" s="123" t="str">
        <f t="shared" si="5"/>
        <v/>
      </c>
    </row>
    <row r="144" ht="44" customHeight="1" spans="1:6">
      <c r="A144" s="340">
        <f t="shared" si="4"/>
        <v>7</v>
      </c>
      <c r="B144" s="431">
        <v>2012505</v>
      </c>
      <c r="C144" s="432" t="s">
        <v>236</v>
      </c>
      <c r="D144" s="313">
        <f>VLOOKUP(B144,'[116]23'!$A$4:$C$1324,3,FALSE)</f>
        <v>0</v>
      </c>
      <c r="E144" s="313">
        <v>0</v>
      </c>
      <c r="F144" s="123" t="str">
        <f t="shared" si="5"/>
        <v/>
      </c>
    </row>
    <row r="145" ht="44" customHeight="1" spans="1:6">
      <c r="A145" s="340">
        <f t="shared" si="4"/>
        <v>7</v>
      </c>
      <c r="B145" s="431">
        <v>2012550</v>
      </c>
      <c r="C145" s="432" t="s">
        <v>161</v>
      </c>
      <c r="D145" s="313">
        <f>VLOOKUP(B145,'[116]23'!$A$4:$C$1324,3,FALSE)</f>
        <v>0</v>
      </c>
      <c r="E145" s="313">
        <v>0</v>
      </c>
      <c r="F145" s="123" t="str">
        <f t="shared" si="5"/>
        <v/>
      </c>
    </row>
    <row r="146" ht="36" customHeight="1" spans="1:6">
      <c r="A146" s="340">
        <f t="shared" si="4"/>
        <v>7</v>
      </c>
      <c r="B146" s="431">
        <v>2012599</v>
      </c>
      <c r="C146" s="432" t="s">
        <v>237</v>
      </c>
      <c r="D146" s="313">
        <f>VLOOKUP(B146,'[116]23'!$A$4:$C$1324,3,FALSE)</f>
        <v>0</v>
      </c>
      <c r="E146" s="313">
        <v>0</v>
      </c>
      <c r="F146" s="123" t="str">
        <f t="shared" si="5"/>
        <v/>
      </c>
    </row>
    <row r="147" ht="44" customHeight="1" spans="1:6">
      <c r="A147" s="340">
        <f t="shared" si="4"/>
        <v>5</v>
      </c>
      <c r="B147" s="433">
        <v>20126</v>
      </c>
      <c r="C147" s="304" t="s">
        <v>238</v>
      </c>
      <c r="D147" s="309">
        <f>SUM(D148:D152)</f>
        <v>127</v>
      </c>
      <c r="E147" s="309">
        <v>138</v>
      </c>
      <c r="F147" s="119">
        <f t="shared" si="5"/>
        <v>0.087</v>
      </c>
    </row>
    <row r="148" ht="44" customHeight="1" spans="1:6">
      <c r="A148" s="340">
        <f t="shared" si="4"/>
        <v>7</v>
      </c>
      <c r="B148" s="431">
        <v>2012601</v>
      </c>
      <c r="C148" s="432" t="s">
        <v>152</v>
      </c>
      <c r="D148" s="313">
        <f>VLOOKUP(B148,'[116]23'!$A$4:$C$1324,3,FALSE)</f>
        <v>99</v>
      </c>
      <c r="E148" s="313">
        <v>108</v>
      </c>
      <c r="F148" s="123">
        <f t="shared" si="5"/>
        <v>0.091</v>
      </c>
    </row>
    <row r="149" ht="36" customHeight="1" spans="1:6">
      <c r="A149" s="340">
        <f t="shared" si="4"/>
        <v>7</v>
      </c>
      <c r="B149" s="431">
        <v>2012602</v>
      </c>
      <c r="C149" s="432" t="s">
        <v>153</v>
      </c>
      <c r="D149" s="313">
        <f>VLOOKUP(B149,'[116]23'!$A$4:$C$1324,3,FALSE)</f>
        <v>0</v>
      </c>
      <c r="E149" s="313">
        <v>0</v>
      </c>
      <c r="F149" s="123" t="str">
        <f t="shared" si="5"/>
        <v/>
      </c>
    </row>
    <row r="150" ht="36" customHeight="1" spans="1:6">
      <c r="A150" s="340">
        <f t="shared" si="4"/>
        <v>7</v>
      </c>
      <c r="B150" s="431">
        <v>2012603</v>
      </c>
      <c r="C150" s="432" t="s">
        <v>154</v>
      </c>
      <c r="D150" s="313">
        <f>VLOOKUP(B150,'[116]23'!$A$4:$C$1324,3,FALSE)</f>
        <v>0</v>
      </c>
      <c r="E150" s="313">
        <v>0</v>
      </c>
      <c r="F150" s="123" t="str">
        <f t="shared" si="5"/>
        <v/>
      </c>
    </row>
    <row r="151" ht="44" customHeight="1" spans="1:6">
      <c r="A151" s="340">
        <f t="shared" si="4"/>
        <v>7</v>
      </c>
      <c r="B151" s="431">
        <v>2012604</v>
      </c>
      <c r="C151" s="432" t="s">
        <v>239</v>
      </c>
      <c r="D151" s="313">
        <f>VLOOKUP(B151,'[116]23'!$A$4:$C$1324,3,FALSE)</f>
        <v>0</v>
      </c>
      <c r="E151" s="313">
        <v>0</v>
      </c>
      <c r="F151" s="123" t="str">
        <f t="shared" si="5"/>
        <v/>
      </c>
    </row>
    <row r="152" ht="36" customHeight="1" spans="1:6">
      <c r="A152" s="340">
        <f t="shared" si="4"/>
        <v>7</v>
      </c>
      <c r="B152" s="431">
        <v>2012699</v>
      </c>
      <c r="C152" s="432" t="s">
        <v>240</v>
      </c>
      <c r="D152" s="313">
        <f>VLOOKUP(B152,'[116]23'!$A$4:$C$1324,3,FALSE)</f>
        <v>28</v>
      </c>
      <c r="E152" s="313">
        <v>30</v>
      </c>
      <c r="F152" s="123">
        <f t="shared" si="5"/>
        <v>0.071</v>
      </c>
    </row>
    <row r="153" ht="44" customHeight="1" spans="1:6">
      <c r="A153" s="340">
        <f t="shared" si="4"/>
        <v>5</v>
      </c>
      <c r="B153" s="433">
        <v>20128</v>
      </c>
      <c r="C153" s="304" t="s">
        <v>241</v>
      </c>
      <c r="D153" s="309">
        <f>SUM(D154:D159)</f>
        <v>54</v>
      </c>
      <c r="E153" s="309">
        <v>49</v>
      </c>
      <c r="F153" s="119">
        <f t="shared" si="5"/>
        <v>-0.093</v>
      </c>
    </row>
    <row r="154" ht="44" customHeight="1" spans="1:6">
      <c r="A154" s="340">
        <f t="shared" si="4"/>
        <v>7</v>
      </c>
      <c r="B154" s="431">
        <v>2012801</v>
      </c>
      <c r="C154" s="432" t="s">
        <v>152</v>
      </c>
      <c r="D154" s="313">
        <f>VLOOKUP(B154,'[116]23'!$A$4:$C$1324,3,FALSE)</f>
        <v>50</v>
      </c>
      <c r="E154" s="313">
        <v>49</v>
      </c>
      <c r="F154" s="123">
        <f t="shared" si="5"/>
        <v>-0.02</v>
      </c>
    </row>
    <row r="155" ht="36" customHeight="1" spans="1:6">
      <c r="A155" s="340">
        <f t="shared" si="4"/>
        <v>7</v>
      </c>
      <c r="B155" s="431">
        <v>2012802</v>
      </c>
      <c r="C155" s="432" t="s">
        <v>153</v>
      </c>
      <c r="D155" s="313">
        <f>VLOOKUP(B155,'[116]23'!$A$4:$C$1324,3,FALSE)</f>
        <v>0</v>
      </c>
      <c r="E155" s="313">
        <v>0</v>
      </c>
      <c r="F155" s="123" t="str">
        <f t="shared" si="5"/>
        <v/>
      </c>
    </row>
    <row r="156" ht="36" customHeight="1" spans="1:6">
      <c r="A156" s="340">
        <f t="shared" si="4"/>
        <v>7</v>
      </c>
      <c r="B156" s="431">
        <v>2012803</v>
      </c>
      <c r="C156" s="432" t="s">
        <v>154</v>
      </c>
      <c r="D156" s="313">
        <f>VLOOKUP(B156,'[116]23'!$A$4:$C$1324,3,FALSE)</f>
        <v>0</v>
      </c>
      <c r="E156" s="313">
        <v>0</v>
      </c>
      <c r="F156" s="123" t="str">
        <f t="shared" si="5"/>
        <v/>
      </c>
    </row>
    <row r="157" ht="44" customHeight="1" spans="1:6">
      <c r="A157" s="340">
        <f t="shared" si="4"/>
        <v>7</v>
      </c>
      <c r="B157" s="431">
        <v>2012804</v>
      </c>
      <c r="C157" s="432" t="s">
        <v>166</v>
      </c>
      <c r="D157" s="313">
        <f>VLOOKUP(B157,'[116]23'!$A$4:$C$1324,3,FALSE)</f>
        <v>0</v>
      </c>
      <c r="E157" s="313">
        <v>0</v>
      </c>
      <c r="F157" s="123" t="str">
        <f t="shared" si="5"/>
        <v/>
      </c>
    </row>
    <row r="158" ht="36" customHeight="1" spans="1:6">
      <c r="A158" s="340">
        <f t="shared" si="4"/>
        <v>7</v>
      </c>
      <c r="B158" s="431">
        <v>2012850</v>
      </c>
      <c r="C158" s="432" t="s">
        <v>161</v>
      </c>
      <c r="D158" s="313">
        <f>VLOOKUP(B158,'[116]23'!$A$4:$C$1324,3,FALSE)</f>
        <v>0</v>
      </c>
      <c r="E158" s="313">
        <v>0</v>
      </c>
      <c r="F158" s="123" t="str">
        <f t="shared" si="5"/>
        <v/>
      </c>
    </row>
    <row r="159" ht="44" customHeight="1" spans="1:6">
      <c r="A159" s="340">
        <f t="shared" si="4"/>
        <v>7</v>
      </c>
      <c r="B159" s="431">
        <v>2012899</v>
      </c>
      <c r="C159" s="432" t="s">
        <v>242</v>
      </c>
      <c r="D159" s="313">
        <f>VLOOKUP(B159,'[116]23'!$A$4:$C$1324,3,FALSE)</f>
        <v>4</v>
      </c>
      <c r="E159" s="313">
        <v>0</v>
      </c>
      <c r="F159" s="123">
        <f t="shared" si="5"/>
        <v>-1</v>
      </c>
    </row>
    <row r="160" ht="44" customHeight="1" spans="1:6">
      <c r="A160" s="340">
        <f t="shared" si="4"/>
        <v>5</v>
      </c>
      <c r="B160" s="433">
        <v>20129</v>
      </c>
      <c r="C160" s="304" t="s">
        <v>243</v>
      </c>
      <c r="D160" s="309">
        <f>SUM(D161:D166)</f>
        <v>414</v>
      </c>
      <c r="E160" s="309">
        <v>403</v>
      </c>
      <c r="F160" s="119">
        <f t="shared" si="5"/>
        <v>-0.027</v>
      </c>
    </row>
    <row r="161" ht="44" customHeight="1" spans="1:6">
      <c r="A161" s="340">
        <f t="shared" si="4"/>
        <v>7</v>
      </c>
      <c r="B161" s="431">
        <v>2012901</v>
      </c>
      <c r="C161" s="432" t="s">
        <v>152</v>
      </c>
      <c r="D161" s="313">
        <f>VLOOKUP(B161,'[116]23'!$A$4:$C$1324,3,FALSE)</f>
        <v>198</v>
      </c>
      <c r="E161" s="313">
        <v>190</v>
      </c>
      <c r="F161" s="123">
        <f t="shared" si="5"/>
        <v>-0.04</v>
      </c>
    </row>
    <row r="162" ht="44" customHeight="1" spans="1:6">
      <c r="A162" s="340">
        <f t="shared" si="4"/>
        <v>7</v>
      </c>
      <c r="B162" s="431">
        <v>2012902</v>
      </c>
      <c r="C162" s="432" t="s">
        <v>153</v>
      </c>
      <c r="D162" s="313">
        <f>VLOOKUP(B162,'[116]23'!$A$4:$C$1324,3,FALSE)</f>
        <v>6</v>
      </c>
      <c r="E162" s="313">
        <v>8</v>
      </c>
      <c r="F162" s="123">
        <f t="shared" si="5"/>
        <v>0.333</v>
      </c>
    </row>
    <row r="163" ht="44" customHeight="1" spans="1:6">
      <c r="A163" s="340">
        <f t="shared" si="4"/>
        <v>7</v>
      </c>
      <c r="B163" s="431">
        <v>2012903</v>
      </c>
      <c r="C163" s="432" t="s">
        <v>154</v>
      </c>
      <c r="D163" s="313">
        <f>VLOOKUP(B163,'[116]23'!$A$4:$C$1324,3,FALSE)</f>
        <v>0</v>
      </c>
      <c r="E163" s="313">
        <v>0</v>
      </c>
      <c r="F163" s="123" t="str">
        <f t="shared" si="5"/>
        <v/>
      </c>
    </row>
    <row r="164" ht="36" customHeight="1" spans="1:6">
      <c r="A164" s="340">
        <f t="shared" si="4"/>
        <v>7</v>
      </c>
      <c r="B164" s="436">
        <v>2012906</v>
      </c>
      <c r="C164" s="432" t="s">
        <v>244</v>
      </c>
      <c r="D164" s="313">
        <f>VLOOKUP(B164,'[116]23'!$A$4:$C$1324,3,FALSE)</f>
        <v>0</v>
      </c>
      <c r="E164" s="313">
        <v>0</v>
      </c>
      <c r="F164" s="123" t="str">
        <f t="shared" si="5"/>
        <v/>
      </c>
    </row>
    <row r="165" ht="44" customHeight="1" spans="1:6">
      <c r="A165" s="340">
        <f t="shared" si="4"/>
        <v>7</v>
      </c>
      <c r="B165" s="431">
        <v>2012950</v>
      </c>
      <c r="C165" s="432" t="s">
        <v>161</v>
      </c>
      <c r="D165" s="313">
        <f>VLOOKUP(B165,'[116]23'!$A$4:$C$1324,3,FALSE)</f>
        <v>42</v>
      </c>
      <c r="E165" s="313">
        <v>53</v>
      </c>
      <c r="F165" s="123">
        <f t="shared" si="5"/>
        <v>0.262</v>
      </c>
    </row>
    <row r="166" ht="44" customHeight="1" spans="1:6">
      <c r="A166" s="340">
        <f t="shared" si="4"/>
        <v>7</v>
      </c>
      <c r="B166" s="431">
        <v>2012999</v>
      </c>
      <c r="C166" s="432" t="s">
        <v>245</v>
      </c>
      <c r="D166" s="313">
        <f>VLOOKUP(B166,'[116]23'!$A$4:$C$1324,3,FALSE)</f>
        <v>168</v>
      </c>
      <c r="E166" s="313">
        <v>152</v>
      </c>
      <c r="F166" s="123">
        <f t="shared" si="5"/>
        <v>-0.095</v>
      </c>
    </row>
    <row r="167" ht="44" customHeight="1" spans="1:6">
      <c r="A167" s="340">
        <f t="shared" si="4"/>
        <v>5</v>
      </c>
      <c r="B167" s="433">
        <v>20131</v>
      </c>
      <c r="C167" s="304" t="s">
        <v>246</v>
      </c>
      <c r="D167" s="309">
        <f>SUM(D168:D173)</f>
        <v>1213</v>
      </c>
      <c r="E167" s="309">
        <v>1117</v>
      </c>
      <c r="F167" s="119">
        <f t="shared" si="5"/>
        <v>-0.079</v>
      </c>
    </row>
    <row r="168" ht="44" customHeight="1" spans="1:6">
      <c r="A168" s="340">
        <f t="shared" si="4"/>
        <v>7</v>
      </c>
      <c r="B168" s="431">
        <v>2013101</v>
      </c>
      <c r="C168" s="432" t="s">
        <v>152</v>
      </c>
      <c r="D168" s="313">
        <f>VLOOKUP(B168,'[116]23'!$A$4:$C$1324,3,FALSE)</f>
        <v>949</v>
      </c>
      <c r="E168" s="313">
        <v>917</v>
      </c>
      <c r="F168" s="123">
        <f t="shared" si="5"/>
        <v>-0.034</v>
      </c>
    </row>
    <row r="169" ht="36" customHeight="1" spans="1:6">
      <c r="A169" s="340">
        <f t="shared" si="4"/>
        <v>7</v>
      </c>
      <c r="B169" s="431">
        <v>2013102</v>
      </c>
      <c r="C169" s="432" t="s">
        <v>153</v>
      </c>
      <c r="D169" s="313">
        <f>VLOOKUP(B169,'[116]23'!$A$4:$C$1324,3,FALSE)</f>
        <v>177</v>
      </c>
      <c r="E169" s="313">
        <v>110</v>
      </c>
      <c r="F169" s="123">
        <f t="shared" si="5"/>
        <v>-0.379</v>
      </c>
    </row>
    <row r="170" ht="44" customHeight="1" spans="1:6">
      <c r="A170" s="340">
        <f t="shared" si="4"/>
        <v>7</v>
      </c>
      <c r="B170" s="431">
        <v>2013103</v>
      </c>
      <c r="C170" s="432" t="s">
        <v>154</v>
      </c>
      <c r="D170" s="313">
        <f>VLOOKUP(B170,'[116]23'!$A$4:$C$1324,3,FALSE)</f>
        <v>0</v>
      </c>
      <c r="E170" s="313">
        <v>0</v>
      </c>
      <c r="F170" s="123" t="str">
        <f t="shared" si="5"/>
        <v/>
      </c>
    </row>
    <row r="171" ht="44" customHeight="1" spans="1:6">
      <c r="A171" s="340">
        <f t="shared" si="4"/>
        <v>7</v>
      </c>
      <c r="B171" s="431">
        <v>2013105</v>
      </c>
      <c r="C171" s="432" t="s">
        <v>247</v>
      </c>
      <c r="D171" s="313">
        <f>VLOOKUP(B171,'[116]23'!$A$4:$C$1324,3,FALSE)</f>
        <v>0</v>
      </c>
      <c r="E171" s="313">
        <v>0</v>
      </c>
      <c r="F171" s="123" t="str">
        <f t="shared" si="5"/>
        <v/>
      </c>
    </row>
    <row r="172" ht="44" customHeight="1" spans="1:6">
      <c r="A172" s="340">
        <f t="shared" si="4"/>
        <v>7</v>
      </c>
      <c r="B172" s="431">
        <v>2013150</v>
      </c>
      <c r="C172" s="432" t="s">
        <v>161</v>
      </c>
      <c r="D172" s="313">
        <f>VLOOKUP(B172,'[116]23'!$A$4:$C$1324,3,FALSE)</f>
        <v>86</v>
      </c>
      <c r="E172" s="313">
        <v>90</v>
      </c>
      <c r="F172" s="123">
        <f t="shared" si="5"/>
        <v>0.047</v>
      </c>
    </row>
    <row r="173" ht="44" customHeight="1" spans="1:6">
      <c r="A173" s="340">
        <f t="shared" si="4"/>
        <v>7</v>
      </c>
      <c r="B173" s="431">
        <v>2013199</v>
      </c>
      <c r="C173" s="432" t="s">
        <v>248</v>
      </c>
      <c r="D173" s="313">
        <f>VLOOKUP(B173,'[116]23'!$A$4:$C$1324,3,FALSE)</f>
        <v>1</v>
      </c>
      <c r="E173" s="313">
        <v>0</v>
      </c>
      <c r="F173" s="123">
        <f t="shared" si="5"/>
        <v>-1</v>
      </c>
    </row>
    <row r="174" ht="44" customHeight="1" spans="1:6">
      <c r="A174" s="340">
        <f t="shared" si="4"/>
        <v>5</v>
      </c>
      <c r="B174" s="433">
        <v>20132</v>
      </c>
      <c r="C174" s="304" t="s">
        <v>249</v>
      </c>
      <c r="D174" s="309">
        <f>SUM(D175:D180)</f>
        <v>1535</v>
      </c>
      <c r="E174" s="309">
        <v>980</v>
      </c>
      <c r="F174" s="119">
        <f t="shared" si="5"/>
        <v>-0.362</v>
      </c>
    </row>
    <row r="175" ht="44" customHeight="1" spans="1:6">
      <c r="A175" s="340">
        <f t="shared" si="4"/>
        <v>7</v>
      </c>
      <c r="B175" s="431">
        <v>2013201</v>
      </c>
      <c r="C175" s="432" t="s">
        <v>152</v>
      </c>
      <c r="D175" s="313">
        <f>VLOOKUP(B175,'[116]23'!$A$4:$C$1324,3,FALSE)</f>
        <v>728</v>
      </c>
      <c r="E175" s="313">
        <v>752</v>
      </c>
      <c r="F175" s="123">
        <f t="shared" si="5"/>
        <v>0.033</v>
      </c>
    </row>
    <row r="176" ht="36" customHeight="1" spans="1:6">
      <c r="A176" s="340">
        <f t="shared" si="4"/>
        <v>7</v>
      </c>
      <c r="B176" s="431">
        <v>2013202</v>
      </c>
      <c r="C176" s="432" t="s">
        <v>153</v>
      </c>
      <c r="D176" s="313">
        <f>VLOOKUP(B176,'[116]23'!$A$4:$C$1324,3,FALSE)</f>
        <v>802</v>
      </c>
      <c r="E176" s="313">
        <v>225</v>
      </c>
      <c r="F176" s="123">
        <f t="shared" si="5"/>
        <v>-0.719</v>
      </c>
    </row>
    <row r="177" ht="44" customHeight="1" spans="1:6">
      <c r="A177" s="340">
        <f t="shared" si="4"/>
        <v>7</v>
      </c>
      <c r="B177" s="431">
        <v>2013203</v>
      </c>
      <c r="C177" s="432" t="s">
        <v>154</v>
      </c>
      <c r="D177" s="313">
        <f>VLOOKUP(B177,'[116]23'!$A$4:$C$1324,3,FALSE)</f>
        <v>0</v>
      </c>
      <c r="E177" s="313">
        <v>0</v>
      </c>
      <c r="F177" s="123" t="str">
        <f t="shared" si="5"/>
        <v/>
      </c>
    </row>
    <row r="178" ht="36" customHeight="1" spans="1:6">
      <c r="A178" s="340">
        <f t="shared" si="4"/>
        <v>7</v>
      </c>
      <c r="B178" s="431">
        <v>2013204</v>
      </c>
      <c r="C178" s="432" t="s">
        <v>250</v>
      </c>
      <c r="D178" s="313">
        <f>VLOOKUP(B178,'[116]23'!$A$4:$C$1324,3,FALSE)</f>
        <v>0</v>
      </c>
      <c r="E178" s="313">
        <v>0</v>
      </c>
      <c r="F178" s="123" t="str">
        <f t="shared" si="5"/>
        <v/>
      </c>
    </row>
    <row r="179" ht="44" customHeight="1" spans="1:6">
      <c r="A179" s="340">
        <f t="shared" si="4"/>
        <v>7</v>
      </c>
      <c r="B179" s="431">
        <v>2013250</v>
      </c>
      <c r="C179" s="432" t="s">
        <v>161</v>
      </c>
      <c r="D179" s="313">
        <f>VLOOKUP(B179,'[116]23'!$A$4:$C$1324,3,FALSE)</f>
        <v>0</v>
      </c>
      <c r="E179" s="313">
        <v>0</v>
      </c>
      <c r="F179" s="123" t="str">
        <f t="shared" si="5"/>
        <v/>
      </c>
    </row>
    <row r="180" ht="44" customHeight="1" spans="1:6">
      <c r="A180" s="340">
        <f t="shared" si="4"/>
        <v>7</v>
      </c>
      <c r="B180" s="431">
        <v>2013299</v>
      </c>
      <c r="C180" s="432" t="s">
        <v>251</v>
      </c>
      <c r="D180" s="313">
        <f>VLOOKUP(B180,'[116]23'!$A$4:$C$1324,3,FALSE)</f>
        <v>5</v>
      </c>
      <c r="E180" s="313">
        <v>3</v>
      </c>
      <c r="F180" s="123">
        <f t="shared" si="5"/>
        <v>-0.4</v>
      </c>
    </row>
    <row r="181" ht="44" customHeight="1" spans="1:6">
      <c r="A181" s="340">
        <f t="shared" si="4"/>
        <v>5</v>
      </c>
      <c r="B181" s="433">
        <v>20133</v>
      </c>
      <c r="C181" s="304" t="s">
        <v>252</v>
      </c>
      <c r="D181" s="309">
        <f>SUM(D182:D187)</f>
        <v>738</v>
      </c>
      <c r="E181" s="309">
        <v>695</v>
      </c>
      <c r="F181" s="119">
        <f t="shared" si="5"/>
        <v>-0.058</v>
      </c>
    </row>
    <row r="182" ht="44" customHeight="1" spans="1:6">
      <c r="A182" s="340">
        <f t="shared" si="4"/>
        <v>7</v>
      </c>
      <c r="B182" s="431">
        <v>2013301</v>
      </c>
      <c r="C182" s="432" t="s">
        <v>152</v>
      </c>
      <c r="D182" s="313">
        <f>VLOOKUP(B182,'[116]23'!$A$4:$C$1324,3,FALSE)</f>
        <v>262</v>
      </c>
      <c r="E182" s="313">
        <v>312</v>
      </c>
      <c r="F182" s="123">
        <f t="shared" si="5"/>
        <v>0.191</v>
      </c>
    </row>
    <row r="183" ht="36" customHeight="1" spans="1:6">
      <c r="A183" s="340">
        <f t="shared" si="4"/>
        <v>7</v>
      </c>
      <c r="B183" s="431">
        <v>2013302</v>
      </c>
      <c r="C183" s="432" t="s">
        <v>153</v>
      </c>
      <c r="D183" s="313">
        <f>VLOOKUP(B183,'[116]23'!$A$4:$C$1324,3,FALSE)</f>
        <v>154</v>
      </c>
      <c r="E183" s="313">
        <v>0</v>
      </c>
      <c r="F183" s="123">
        <f t="shared" si="5"/>
        <v>-1</v>
      </c>
    </row>
    <row r="184" ht="36" customHeight="1" spans="1:6">
      <c r="A184" s="340">
        <f t="shared" si="4"/>
        <v>7</v>
      </c>
      <c r="B184" s="431">
        <v>2013303</v>
      </c>
      <c r="C184" s="432" t="s">
        <v>154</v>
      </c>
      <c r="D184" s="313">
        <f>VLOOKUP(B184,'[116]23'!$A$4:$C$1324,3,FALSE)</f>
        <v>0</v>
      </c>
      <c r="E184" s="313">
        <v>0</v>
      </c>
      <c r="F184" s="123" t="str">
        <f t="shared" si="5"/>
        <v/>
      </c>
    </row>
    <row r="185" ht="36" customHeight="1" spans="1:6">
      <c r="A185" s="340">
        <f t="shared" si="4"/>
        <v>7</v>
      </c>
      <c r="B185" s="431">
        <v>2013304</v>
      </c>
      <c r="C185" s="432" t="s">
        <v>253</v>
      </c>
      <c r="D185" s="313">
        <f>VLOOKUP(B185,'[116]23'!$A$4:$C$1324,3,FALSE)</f>
        <v>157</v>
      </c>
      <c r="E185" s="313">
        <v>113</v>
      </c>
      <c r="F185" s="123">
        <f t="shared" si="5"/>
        <v>-0.28</v>
      </c>
    </row>
    <row r="186" ht="36" customHeight="1" spans="1:6">
      <c r="A186" s="340">
        <f t="shared" si="4"/>
        <v>7</v>
      </c>
      <c r="B186" s="431">
        <v>2013350</v>
      </c>
      <c r="C186" s="432" t="s">
        <v>161</v>
      </c>
      <c r="D186" s="313">
        <f>VLOOKUP(B186,'[116]23'!$A$4:$C$1324,3,FALSE)</f>
        <v>81</v>
      </c>
      <c r="E186" s="313">
        <v>270</v>
      </c>
      <c r="F186" s="123">
        <f t="shared" si="5"/>
        <v>2.333</v>
      </c>
    </row>
    <row r="187" ht="44" customHeight="1" spans="1:6">
      <c r="A187" s="340">
        <f t="shared" si="4"/>
        <v>7</v>
      </c>
      <c r="B187" s="431">
        <v>2013399</v>
      </c>
      <c r="C187" s="432" t="s">
        <v>254</v>
      </c>
      <c r="D187" s="313">
        <f>VLOOKUP(B187,'[116]23'!$A$4:$C$1324,3,FALSE)</f>
        <v>84</v>
      </c>
      <c r="E187" s="313">
        <v>0</v>
      </c>
      <c r="F187" s="123">
        <f t="shared" si="5"/>
        <v>-1</v>
      </c>
    </row>
    <row r="188" ht="44" customHeight="1" spans="1:6">
      <c r="A188" s="340">
        <f t="shared" si="4"/>
        <v>5</v>
      </c>
      <c r="B188" s="433">
        <v>20134</v>
      </c>
      <c r="C188" s="304" t="s">
        <v>255</v>
      </c>
      <c r="D188" s="309">
        <f>SUM(D189:D195)</f>
        <v>256</v>
      </c>
      <c r="E188" s="309">
        <v>695</v>
      </c>
      <c r="F188" s="119">
        <f t="shared" si="5"/>
        <v>1.715</v>
      </c>
    </row>
    <row r="189" ht="44" customHeight="1" spans="1:6">
      <c r="A189" s="340">
        <f t="shared" si="4"/>
        <v>7</v>
      </c>
      <c r="B189" s="431">
        <v>2013401</v>
      </c>
      <c r="C189" s="432" t="s">
        <v>152</v>
      </c>
      <c r="D189" s="313">
        <f>VLOOKUP(B189,'[116]23'!$A$4:$C$1324,3,FALSE)</f>
        <v>155</v>
      </c>
      <c r="E189" s="313">
        <v>155</v>
      </c>
      <c r="F189" s="123">
        <f t="shared" si="5"/>
        <v>0</v>
      </c>
    </row>
    <row r="190" ht="36" customHeight="1" spans="1:6">
      <c r="A190" s="340">
        <f t="shared" si="4"/>
        <v>7</v>
      </c>
      <c r="B190" s="431">
        <v>2013402</v>
      </c>
      <c r="C190" s="432" t="s">
        <v>153</v>
      </c>
      <c r="D190" s="313">
        <f>VLOOKUP(B190,'[116]23'!$A$4:$C$1324,3,FALSE)</f>
        <v>1</v>
      </c>
      <c r="E190" s="313">
        <v>1</v>
      </c>
      <c r="F190" s="123">
        <f t="shared" si="5"/>
        <v>0</v>
      </c>
    </row>
    <row r="191" ht="36" customHeight="1" spans="1:6">
      <c r="A191" s="340">
        <f t="shared" si="4"/>
        <v>7</v>
      </c>
      <c r="B191" s="431">
        <v>2013403</v>
      </c>
      <c r="C191" s="432" t="s">
        <v>154</v>
      </c>
      <c r="D191" s="313">
        <f>VLOOKUP(B191,'[116]23'!$A$4:$C$1324,3,FALSE)</f>
        <v>0</v>
      </c>
      <c r="E191" s="313">
        <v>0</v>
      </c>
      <c r="F191" s="123" t="str">
        <f t="shared" si="5"/>
        <v/>
      </c>
    </row>
    <row r="192" ht="44" customHeight="1" spans="1:6">
      <c r="A192" s="340">
        <f t="shared" si="4"/>
        <v>7</v>
      </c>
      <c r="B192" s="431">
        <v>2013404</v>
      </c>
      <c r="C192" s="432" t="s">
        <v>256</v>
      </c>
      <c r="D192" s="313">
        <f>VLOOKUP(B192,'[116]23'!$A$4:$C$1324,3,FALSE)</f>
        <v>27</v>
      </c>
      <c r="E192" s="313">
        <v>464</v>
      </c>
      <c r="F192" s="123">
        <f t="shared" si="5"/>
        <v>16.185</v>
      </c>
    </row>
    <row r="193" ht="44" customHeight="1" spans="1:6">
      <c r="A193" s="340">
        <f t="shared" si="4"/>
        <v>7</v>
      </c>
      <c r="B193" s="431">
        <v>2013405</v>
      </c>
      <c r="C193" s="432" t="s">
        <v>257</v>
      </c>
      <c r="D193" s="313">
        <f>VLOOKUP(B193,'[116]23'!$A$4:$C$1324,3,FALSE)</f>
        <v>0</v>
      </c>
      <c r="E193" s="313">
        <v>0</v>
      </c>
      <c r="F193" s="123" t="str">
        <f t="shared" si="5"/>
        <v/>
      </c>
    </row>
    <row r="194" ht="44" customHeight="1" spans="1:6">
      <c r="A194" s="340">
        <f t="shared" si="4"/>
        <v>7</v>
      </c>
      <c r="B194" s="431">
        <v>2013450</v>
      </c>
      <c r="C194" s="432" t="s">
        <v>161</v>
      </c>
      <c r="D194" s="313">
        <f>VLOOKUP(B194,'[116]23'!$A$4:$C$1324,3,FALSE)</f>
        <v>0</v>
      </c>
      <c r="E194" s="313">
        <v>34</v>
      </c>
      <c r="F194" s="123" t="str">
        <f t="shared" si="5"/>
        <v/>
      </c>
    </row>
    <row r="195" ht="44" customHeight="1" spans="1:6">
      <c r="A195" s="340">
        <f t="shared" si="4"/>
        <v>7</v>
      </c>
      <c r="B195" s="431">
        <v>2013499</v>
      </c>
      <c r="C195" s="432" t="s">
        <v>258</v>
      </c>
      <c r="D195" s="313">
        <f>VLOOKUP(B195,'[116]23'!$A$4:$C$1324,3,FALSE)</f>
        <v>73</v>
      </c>
      <c r="E195" s="313">
        <v>41</v>
      </c>
      <c r="F195" s="123">
        <f t="shared" si="5"/>
        <v>-0.438</v>
      </c>
    </row>
    <row r="196" ht="36" customHeight="1" spans="1:6">
      <c r="A196" s="340">
        <f t="shared" si="4"/>
        <v>5</v>
      </c>
      <c r="B196" s="433">
        <v>20135</v>
      </c>
      <c r="C196" s="304" t="s">
        <v>259</v>
      </c>
      <c r="D196" s="309">
        <f>SUM(D197:D201)</f>
        <v>0</v>
      </c>
      <c r="E196" s="309">
        <v>0</v>
      </c>
      <c r="F196" s="119" t="str">
        <f t="shared" si="5"/>
        <v/>
      </c>
    </row>
    <row r="197" ht="36" customHeight="1" spans="1:6">
      <c r="A197" s="340">
        <f t="shared" ref="A197:A256" si="6">LEN(B197)</f>
        <v>7</v>
      </c>
      <c r="B197" s="431">
        <v>2013501</v>
      </c>
      <c r="C197" s="432" t="s">
        <v>152</v>
      </c>
      <c r="D197" s="313">
        <f>VLOOKUP(B197,'[116]23'!$A$4:$C$1324,3,FALSE)</f>
        <v>0</v>
      </c>
      <c r="E197" s="313">
        <v>0</v>
      </c>
      <c r="F197" s="123" t="str">
        <f t="shared" ref="F197:F260" si="7">IF(D197&gt;0,(E197-D197)/D197,"")</f>
        <v/>
      </c>
    </row>
    <row r="198" ht="36" customHeight="1" spans="1:6">
      <c r="A198" s="340">
        <f t="shared" si="6"/>
        <v>7</v>
      </c>
      <c r="B198" s="431">
        <v>2013502</v>
      </c>
      <c r="C198" s="432" t="s">
        <v>153</v>
      </c>
      <c r="D198" s="313">
        <f>VLOOKUP(B198,'[116]23'!$A$4:$C$1324,3,FALSE)</f>
        <v>0</v>
      </c>
      <c r="E198" s="313">
        <v>0</v>
      </c>
      <c r="F198" s="123" t="str">
        <f t="shared" si="7"/>
        <v/>
      </c>
    </row>
    <row r="199" ht="36" customHeight="1" spans="1:6">
      <c r="A199" s="340">
        <f t="shared" si="6"/>
        <v>7</v>
      </c>
      <c r="B199" s="431">
        <v>2013503</v>
      </c>
      <c r="C199" s="432" t="s">
        <v>154</v>
      </c>
      <c r="D199" s="313">
        <f>VLOOKUP(B199,'[116]23'!$A$4:$C$1324,3,FALSE)</f>
        <v>0</v>
      </c>
      <c r="E199" s="313">
        <v>0</v>
      </c>
      <c r="F199" s="123" t="str">
        <f t="shared" si="7"/>
        <v/>
      </c>
    </row>
    <row r="200" ht="36" customHeight="1" spans="1:6">
      <c r="A200" s="340">
        <f t="shared" si="6"/>
        <v>7</v>
      </c>
      <c r="B200" s="431">
        <v>2013550</v>
      </c>
      <c r="C200" s="432" t="s">
        <v>161</v>
      </c>
      <c r="D200" s="313">
        <f>VLOOKUP(B200,'[116]23'!$A$4:$C$1324,3,FALSE)</f>
        <v>0</v>
      </c>
      <c r="E200" s="313">
        <v>0</v>
      </c>
      <c r="F200" s="123" t="str">
        <f t="shared" si="7"/>
        <v/>
      </c>
    </row>
    <row r="201" ht="36" customHeight="1" spans="1:6">
      <c r="A201" s="340">
        <f t="shared" si="6"/>
        <v>7</v>
      </c>
      <c r="B201" s="431">
        <v>2013599</v>
      </c>
      <c r="C201" s="432" t="s">
        <v>260</v>
      </c>
      <c r="D201" s="313">
        <f>VLOOKUP(B201,'[116]23'!$A$4:$C$1324,3,FALSE)</f>
        <v>0</v>
      </c>
      <c r="E201" s="313">
        <v>0</v>
      </c>
      <c r="F201" s="123" t="str">
        <f t="shared" si="7"/>
        <v/>
      </c>
    </row>
    <row r="202" ht="44" customHeight="1" spans="1:6">
      <c r="A202" s="340">
        <f t="shared" si="6"/>
        <v>5</v>
      </c>
      <c r="B202" s="433">
        <v>20136</v>
      </c>
      <c r="C202" s="304" t="s">
        <v>261</v>
      </c>
      <c r="D202" s="309">
        <f>SUM(D203:D207)</f>
        <v>70</v>
      </c>
      <c r="E202" s="309">
        <v>93</v>
      </c>
      <c r="F202" s="119">
        <f t="shared" si="7"/>
        <v>0.329</v>
      </c>
    </row>
    <row r="203" ht="44" customHeight="1" spans="1:6">
      <c r="A203" s="340">
        <f t="shared" si="6"/>
        <v>7</v>
      </c>
      <c r="B203" s="431">
        <v>2013601</v>
      </c>
      <c r="C203" s="432" t="s">
        <v>152</v>
      </c>
      <c r="D203" s="313">
        <f>VLOOKUP(B203,'[116]23'!$A$4:$C$1324,3,FALSE)</f>
        <v>0</v>
      </c>
      <c r="E203" s="313">
        <v>0</v>
      </c>
      <c r="F203" s="123" t="str">
        <f t="shared" si="7"/>
        <v/>
      </c>
    </row>
    <row r="204" ht="36" customHeight="1" spans="1:6">
      <c r="A204" s="340">
        <f t="shared" si="6"/>
        <v>7</v>
      </c>
      <c r="B204" s="431">
        <v>2013602</v>
      </c>
      <c r="C204" s="432" t="s">
        <v>153</v>
      </c>
      <c r="D204" s="313">
        <f>VLOOKUP(B204,'[116]23'!$A$4:$C$1324,3,FALSE)</f>
        <v>21</v>
      </c>
      <c r="E204" s="313">
        <v>10</v>
      </c>
      <c r="F204" s="123">
        <f t="shared" si="7"/>
        <v>-0.524</v>
      </c>
    </row>
    <row r="205" ht="36" customHeight="1" spans="1:6">
      <c r="A205" s="340">
        <f t="shared" si="6"/>
        <v>7</v>
      </c>
      <c r="B205" s="431">
        <v>2013603</v>
      </c>
      <c r="C205" s="432" t="s">
        <v>154</v>
      </c>
      <c r="D205" s="313">
        <f>VLOOKUP(B205,'[116]23'!$A$4:$C$1324,3,FALSE)</f>
        <v>0</v>
      </c>
      <c r="E205" s="313">
        <v>0</v>
      </c>
      <c r="F205" s="123" t="str">
        <f t="shared" si="7"/>
        <v/>
      </c>
    </row>
    <row r="206" ht="44" customHeight="1" spans="1:6">
      <c r="A206" s="340">
        <f t="shared" si="6"/>
        <v>7</v>
      </c>
      <c r="B206" s="431">
        <v>2013650</v>
      </c>
      <c r="C206" s="432" t="s">
        <v>161</v>
      </c>
      <c r="D206" s="313">
        <f>VLOOKUP(B206,'[116]23'!$A$4:$C$1324,3,FALSE)</f>
        <v>39</v>
      </c>
      <c r="E206" s="313">
        <v>55</v>
      </c>
      <c r="F206" s="123">
        <f t="shared" si="7"/>
        <v>0.41</v>
      </c>
    </row>
    <row r="207" ht="44" customHeight="1" spans="1:6">
      <c r="A207" s="340">
        <f t="shared" si="6"/>
        <v>7</v>
      </c>
      <c r="B207" s="431">
        <v>2013699</v>
      </c>
      <c r="C207" s="432" t="s">
        <v>261</v>
      </c>
      <c r="D207" s="313">
        <f>VLOOKUP(B207,'[116]23'!$A$4:$C$1324,3,FALSE)</f>
        <v>10</v>
      </c>
      <c r="E207" s="313">
        <v>28</v>
      </c>
      <c r="F207" s="123">
        <f t="shared" si="7"/>
        <v>1.8</v>
      </c>
    </row>
    <row r="208" ht="44" customHeight="1" spans="1:6">
      <c r="A208" s="340">
        <f t="shared" si="6"/>
        <v>5</v>
      </c>
      <c r="B208" s="433">
        <v>20137</v>
      </c>
      <c r="C208" s="304" t="s">
        <v>262</v>
      </c>
      <c r="D208" s="309">
        <f>SUM(D209:D214)</f>
        <v>0</v>
      </c>
      <c r="E208" s="309">
        <v>0</v>
      </c>
      <c r="F208" s="119" t="str">
        <f t="shared" si="7"/>
        <v/>
      </c>
    </row>
    <row r="209" ht="44" customHeight="1" spans="1:6">
      <c r="A209" s="340">
        <f t="shared" si="6"/>
        <v>7</v>
      </c>
      <c r="B209" s="431">
        <v>2013701</v>
      </c>
      <c r="C209" s="432" t="s">
        <v>152</v>
      </c>
      <c r="D209" s="313">
        <f>VLOOKUP(B209,'[116]23'!$A$4:$C$1324,3,FALSE)</f>
        <v>0</v>
      </c>
      <c r="E209" s="313">
        <v>0</v>
      </c>
      <c r="F209" s="123" t="str">
        <f t="shared" si="7"/>
        <v/>
      </c>
    </row>
    <row r="210" ht="36" customHeight="1" spans="1:6">
      <c r="A210" s="340">
        <f t="shared" si="6"/>
        <v>7</v>
      </c>
      <c r="B210" s="431">
        <v>2013702</v>
      </c>
      <c r="C210" s="432" t="s">
        <v>153</v>
      </c>
      <c r="D210" s="313">
        <f>VLOOKUP(B210,'[116]23'!$A$4:$C$1324,3,FALSE)</f>
        <v>0</v>
      </c>
      <c r="E210" s="313">
        <v>0</v>
      </c>
      <c r="F210" s="123" t="str">
        <f t="shared" si="7"/>
        <v/>
      </c>
    </row>
    <row r="211" ht="36" customHeight="1" spans="1:6">
      <c r="A211" s="340">
        <f t="shared" si="6"/>
        <v>7</v>
      </c>
      <c r="B211" s="431">
        <v>2013703</v>
      </c>
      <c r="C211" s="432" t="s">
        <v>154</v>
      </c>
      <c r="D211" s="313">
        <f>VLOOKUP(B211,'[116]23'!$A$4:$C$1324,3,FALSE)</f>
        <v>0</v>
      </c>
      <c r="E211" s="313">
        <v>0</v>
      </c>
      <c r="F211" s="123" t="str">
        <f t="shared" si="7"/>
        <v/>
      </c>
    </row>
    <row r="212" ht="44" customHeight="1" spans="1:6">
      <c r="A212" s="340">
        <f t="shared" si="6"/>
        <v>7</v>
      </c>
      <c r="B212" s="431">
        <v>2013704</v>
      </c>
      <c r="C212" s="432" t="s">
        <v>263</v>
      </c>
      <c r="D212" s="313">
        <f>VLOOKUP(B212,'[116]23'!$A$4:$C$1324,3,FALSE)</f>
        <v>0</v>
      </c>
      <c r="E212" s="313">
        <v>0</v>
      </c>
      <c r="F212" s="123" t="str">
        <f t="shared" si="7"/>
        <v/>
      </c>
    </row>
    <row r="213" ht="36" customHeight="1" spans="1:6">
      <c r="A213" s="340">
        <f t="shared" si="6"/>
        <v>7</v>
      </c>
      <c r="B213" s="431">
        <v>2013750</v>
      </c>
      <c r="C213" s="432" t="s">
        <v>161</v>
      </c>
      <c r="D213" s="313">
        <f>VLOOKUP(B213,'[116]23'!$A$4:$C$1324,3,FALSE)</f>
        <v>0</v>
      </c>
      <c r="E213" s="313">
        <v>0</v>
      </c>
      <c r="F213" s="123" t="str">
        <f t="shared" si="7"/>
        <v/>
      </c>
    </row>
    <row r="214" ht="44" customHeight="1" spans="1:6">
      <c r="A214" s="340">
        <f t="shared" si="6"/>
        <v>7</v>
      </c>
      <c r="B214" s="431">
        <v>2013799</v>
      </c>
      <c r="C214" s="432" t="s">
        <v>264</v>
      </c>
      <c r="D214" s="313">
        <f>VLOOKUP(B214,'[116]23'!$A$4:$C$1324,3,FALSE)</f>
        <v>0</v>
      </c>
      <c r="E214" s="313">
        <v>0</v>
      </c>
      <c r="F214" s="123" t="str">
        <f t="shared" si="7"/>
        <v/>
      </c>
    </row>
    <row r="215" ht="44" customHeight="1" spans="1:6">
      <c r="A215" s="340">
        <f t="shared" si="6"/>
        <v>5</v>
      </c>
      <c r="B215" s="433">
        <v>20138</v>
      </c>
      <c r="C215" s="304" t="s">
        <v>265</v>
      </c>
      <c r="D215" s="309">
        <f>SUM(D216:D229)</f>
        <v>1106</v>
      </c>
      <c r="E215" s="309">
        <v>974</v>
      </c>
      <c r="F215" s="119">
        <f t="shared" si="7"/>
        <v>-0.119</v>
      </c>
    </row>
    <row r="216" ht="44" customHeight="1" spans="1:6">
      <c r="A216" s="340">
        <f t="shared" si="6"/>
        <v>7</v>
      </c>
      <c r="B216" s="431">
        <v>2013801</v>
      </c>
      <c r="C216" s="432" t="s">
        <v>152</v>
      </c>
      <c r="D216" s="313">
        <f>VLOOKUP(B216,'[116]23'!$A$4:$C$1324,3,FALSE)</f>
        <v>888</v>
      </c>
      <c r="E216" s="313">
        <v>792</v>
      </c>
      <c r="F216" s="123">
        <f t="shared" si="7"/>
        <v>-0.108</v>
      </c>
    </row>
    <row r="217" ht="44" customHeight="1" spans="1:6">
      <c r="A217" s="340">
        <f t="shared" si="6"/>
        <v>7</v>
      </c>
      <c r="B217" s="431">
        <v>2013802</v>
      </c>
      <c r="C217" s="432" t="s">
        <v>153</v>
      </c>
      <c r="D217" s="313">
        <f>VLOOKUP(B217,'[116]23'!$A$4:$C$1324,3,FALSE)</f>
        <v>0</v>
      </c>
      <c r="E217" s="313">
        <v>0</v>
      </c>
      <c r="F217" s="123" t="str">
        <f t="shared" si="7"/>
        <v/>
      </c>
    </row>
    <row r="218" ht="44" customHeight="1" spans="1:6">
      <c r="A218" s="340">
        <f t="shared" si="6"/>
        <v>7</v>
      </c>
      <c r="B218" s="431">
        <v>2013803</v>
      </c>
      <c r="C218" s="432" t="s">
        <v>154</v>
      </c>
      <c r="D218" s="313">
        <f>VLOOKUP(B218,'[116]23'!$A$4:$C$1324,3,FALSE)</f>
        <v>0</v>
      </c>
      <c r="E218" s="313">
        <v>0</v>
      </c>
      <c r="F218" s="123" t="str">
        <f t="shared" si="7"/>
        <v/>
      </c>
    </row>
    <row r="219" ht="44" customHeight="1" spans="1:6">
      <c r="A219" s="340">
        <f t="shared" si="6"/>
        <v>7</v>
      </c>
      <c r="B219" s="431">
        <v>2013804</v>
      </c>
      <c r="C219" s="432" t="s">
        <v>266</v>
      </c>
      <c r="D219" s="313">
        <f>VLOOKUP(B219,'[116]23'!$A$4:$C$1324,3,FALSE)</f>
        <v>20</v>
      </c>
      <c r="E219" s="313">
        <v>21</v>
      </c>
      <c r="F219" s="123">
        <f t="shared" si="7"/>
        <v>0.05</v>
      </c>
    </row>
    <row r="220" ht="44" customHeight="1" spans="1:6">
      <c r="A220" s="340">
        <f t="shared" si="6"/>
        <v>7</v>
      </c>
      <c r="B220" s="431">
        <v>2013805</v>
      </c>
      <c r="C220" s="432" t="s">
        <v>267</v>
      </c>
      <c r="D220" s="313">
        <f>VLOOKUP(B220,'[116]23'!$A$4:$C$1324,3,FALSE)</f>
        <v>5</v>
      </c>
      <c r="E220" s="313">
        <v>12</v>
      </c>
      <c r="F220" s="123">
        <f t="shared" si="7"/>
        <v>1.4</v>
      </c>
    </row>
    <row r="221" ht="44" customHeight="1" spans="1:6">
      <c r="A221" s="340">
        <f t="shared" si="6"/>
        <v>7</v>
      </c>
      <c r="B221" s="431">
        <v>2013808</v>
      </c>
      <c r="C221" s="432" t="s">
        <v>193</v>
      </c>
      <c r="D221" s="313">
        <f>VLOOKUP(B221,'[116]23'!$A$4:$C$1324,3,FALSE)</f>
        <v>0</v>
      </c>
      <c r="E221" s="313">
        <v>0</v>
      </c>
      <c r="F221" s="123" t="str">
        <f t="shared" si="7"/>
        <v/>
      </c>
    </row>
    <row r="222" ht="44" customHeight="1" spans="1:6">
      <c r="A222" s="340">
        <f t="shared" si="6"/>
        <v>7</v>
      </c>
      <c r="B222" s="431">
        <v>2013810</v>
      </c>
      <c r="C222" s="432" t="s">
        <v>268</v>
      </c>
      <c r="D222" s="313">
        <f>VLOOKUP(B222,'[116]23'!$A$4:$C$1324,3,FALSE)</f>
        <v>11</v>
      </c>
      <c r="E222" s="313">
        <v>3</v>
      </c>
      <c r="F222" s="123">
        <f t="shared" si="7"/>
        <v>-0.727</v>
      </c>
    </row>
    <row r="223" ht="44" customHeight="1" spans="1:6">
      <c r="A223" s="340">
        <f t="shared" si="6"/>
        <v>7</v>
      </c>
      <c r="B223" s="431">
        <v>2013812</v>
      </c>
      <c r="C223" s="432" t="s">
        <v>269</v>
      </c>
      <c r="D223" s="313">
        <f>VLOOKUP(B223,'[116]23'!$A$4:$C$1324,3,FALSE)</f>
        <v>3</v>
      </c>
      <c r="E223" s="313">
        <v>1</v>
      </c>
      <c r="F223" s="123">
        <f t="shared" si="7"/>
        <v>-0.667</v>
      </c>
    </row>
    <row r="224" ht="44" customHeight="1" spans="1:6">
      <c r="A224" s="340">
        <f t="shared" si="6"/>
        <v>7</v>
      </c>
      <c r="B224" s="431">
        <v>2013813</v>
      </c>
      <c r="C224" s="432" t="s">
        <v>270</v>
      </c>
      <c r="D224" s="313">
        <f>VLOOKUP(B224,'[116]23'!$A$4:$C$1324,3,FALSE)</f>
        <v>0</v>
      </c>
      <c r="E224" s="313">
        <v>0</v>
      </c>
      <c r="F224" s="123" t="str">
        <f t="shared" si="7"/>
        <v/>
      </c>
    </row>
    <row r="225" ht="44" customHeight="1" spans="1:6">
      <c r="A225" s="340">
        <f t="shared" si="6"/>
        <v>7</v>
      </c>
      <c r="B225" s="431">
        <v>2013814</v>
      </c>
      <c r="C225" s="432" t="s">
        <v>271</v>
      </c>
      <c r="D225" s="313">
        <f>VLOOKUP(B225,'[116]23'!$A$4:$C$1324,3,FALSE)</f>
        <v>0</v>
      </c>
      <c r="E225" s="313">
        <v>0</v>
      </c>
      <c r="F225" s="123" t="str">
        <f t="shared" si="7"/>
        <v/>
      </c>
    </row>
    <row r="226" ht="44" customHeight="1" spans="1:6">
      <c r="A226" s="340">
        <f t="shared" si="6"/>
        <v>7</v>
      </c>
      <c r="B226" s="431">
        <v>2013815</v>
      </c>
      <c r="C226" s="432" t="s">
        <v>272</v>
      </c>
      <c r="D226" s="313">
        <f>VLOOKUP(B226,'[116]23'!$A$4:$C$1324,3,FALSE)</f>
        <v>9</v>
      </c>
      <c r="E226" s="313">
        <v>0</v>
      </c>
      <c r="F226" s="123">
        <f t="shared" si="7"/>
        <v>-1</v>
      </c>
    </row>
    <row r="227" ht="44" customHeight="1" spans="1:6">
      <c r="A227" s="340">
        <f t="shared" si="6"/>
        <v>7</v>
      </c>
      <c r="B227" s="431">
        <v>2013816</v>
      </c>
      <c r="C227" s="432" t="s">
        <v>273</v>
      </c>
      <c r="D227" s="313">
        <f>VLOOKUP(B227,'[116]23'!$A$4:$C$1324,3,FALSE)</f>
        <v>29</v>
      </c>
      <c r="E227" s="313">
        <v>13</v>
      </c>
      <c r="F227" s="123">
        <f t="shared" si="7"/>
        <v>-0.552</v>
      </c>
    </row>
    <row r="228" ht="44" customHeight="1" spans="1:6">
      <c r="A228" s="340">
        <f t="shared" si="6"/>
        <v>7</v>
      </c>
      <c r="B228" s="431">
        <v>2013850</v>
      </c>
      <c r="C228" s="432" t="s">
        <v>161</v>
      </c>
      <c r="D228" s="313">
        <f>VLOOKUP(B228,'[116]23'!$A$4:$C$1324,3,FALSE)</f>
        <v>136</v>
      </c>
      <c r="E228" s="313">
        <v>127</v>
      </c>
      <c r="F228" s="123">
        <f t="shared" si="7"/>
        <v>-0.066</v>
      </c>
    </row>
    <row r="229" ht="44" customHeight="1" spans="1:6">
      <c r="A229" s="340">
        <f t="shared" si="6"/>
        <v>7</v>
      </c>
      <c r="B229" s="431">
        <v>2013899</v>
      </c>
      <c r="C229" s="432" t="s">
        <v>274</v>
      </c>
      <c r="D229" s="313">
        <f>VLOOKUP(B229,'[116]23'!$A$4:$C$1324,3,FALSE)</f>
        <v>5</v>
      </c>
      <c r="E229" s="313">
        <v>5</v>
      </c>
      <c r="F229" s="123">
        <f t="shared" si="7"/>
        <v>0</v>
      </c>
    </row>
    <row r="230" ht="44" customHeight="1" spans="1:6">
      <c r="A230" s="340">
        <f t="shared" si="6"/>
        <v>5</v>
      </c>
      <c r="B230" s="433">
        <v>20199</v>
      </c>
      <c r="C230" s="304" t="s">
        <v>275</v>
      </c>
      <c r="D230" s="309">
        <f>SUM(D231:D232)</f>
        <v>6050</v>
      </c>
      <c r="E230" s="309">
        <v>4422</v>
      </c>
      <c r="F230" s="119">
        <f t="shared" si="7"/>
        <v>-0.269</v>
      </c>
    </row>
    <row r="231" ht="44" customHeight="1" spans="1:6">
      <c r="A231" s="340">
        <f t="shared" si="6"/>
        <v>7</v>
      </c>
      <c r="B231" s="431">
        <v>2019901</v>
      </c>
      <c r="C231" s="432" t="s">
        <v>276</v>
      </c>
      <c r="D231" s="313">
        <f>VLOOKUP(B231,'[116]23'!$A$4:$C$1324,3,FALSE)</f>
        <v>0</v>
      </c>
      <c r="E231" s="313">
        <v>0</v>
      </c>
      <c r="F231" s="123" t="str">
        <f t="shared" si="7"/>
        <v/>
      </c>
    </row>
    <row r="232" ht="44" customHeight="1" spans="1:6">
      <c r="A232" s="340">
        <f t="shared" si="6"/>
        <v>7</v>
      </c>
      <c r="B232" s="431">
        <v>2019999</v>
      </c>
      <c r="C232" s="432" t="s">
        <v>275</v>
      </c>
      <c r="D232" s="313">
        <f>VLOOKUP(B232,'[116]23'!$A$4:$C$1324,3,FALSE)</f>
        <v>6050</v>
      </c>
      <c r="E232" s="313">
        <v>4422</v>
      </c>
      <c r="F232" s="123">
        <f t="shared" si="7"/>
        <v>-0.269</v>
      </c>
    </row>
    <row r="233" ht="44" customHeight="1" spans="1:6">
      <c r="A233" s="340">
        <f t="shared" si="6"/>
        <v>3</v>
      </c>
      <c r="B233" s="430" t="s">
        <v>1756</v>
      </c>
      <c r="C233" s="302" t="s">
        <v>108</v>
      </c>
      <c r="D233" s="309">
        <f>SUM(D234:D235)</f>
        <v>0</v>
      </c>
      <c r="E233" s="309">
        <v>0</v>
      </c>
      <c r="F233" s="119" t="str">
        <f t="shared" si="7"/>
        <v/>
      </c>
    </row>
    <row r="234" ht="36" customHeight="1" spans="1:6">
      <c r="A234" s="340">
        <f t="shared" si="6"/>
        <v>5</v>
      </c>
      <c r="B234" s="430" t="s">
        <v>1784</v>
      </c>
      <c r="C234" s="304" t="s">
        <v>277</v>
      </c>
      <c r="D234" s="309"/>
      <c r="E234" s="309"/>
      <c r="F234" s="119" t="str">
        <f t="shared" si="7"/>
        <v/>
      </c>
    </row>
    <row r="235" ht="36" customHeight="1" spans="1:6">
      <c r="A235" s="340">
        <f t="shared" si="6"/>
        <v>5</v>
      </c>
      <c r="B235" s="430" t="s">
        <v>1785</v>
      </c>
      <c r="C235" s="304" t="s">
        <v>278</v>
      </c>
      <c r="D235" s="309"/>
      <c r="E235" s="309"/>
      <c r="F235" s="119" t="str">
        <f t="shared" si="7"/>
        <v/>
      </c>
    </row>
    <row r="236" ht="44" customHeight="1" spans="1:6">
      <c r="A236" s="340">
        <f t="shared" si="6"/>
        <v>3</v>
      </c>
      <c r="B236" s="430" t="s">
        <v>1757</v>
      </c>
      <c r="C236" s="302" t="s">
        <v>109</v>
      </c>
      <c r="D236" s="309">
        <f>SUM(D237,D241,D243,D245,D255)</f>
        <v>142</v>
      </c>
      <c r="E236" s="309">
        <v>196</v>
      </c>
      <c r="F236" s="119">
        <f t="shared" si="7"/>
        <v>0.38</v>
      </c>
    </row>
    <row r="237" ht="36" customHeight="1" spans="1:6">
      <c r="A237" s="340">
        <f t="shared" si="6"/>
        <v>5</v>
      </c>
      <c r="B237" s="302" t="s">
        <v>1786</v>
      </c>
      <c r="C237" s="364" t="s">
        <v>1701</v>
      </c>
      <c r="D237" s="309">
        <f>D238</f>
        <v>0</v>
      </c>
      <c r="E237" s="309">
        <v>0</v>
      </c>
      <c r="F237" s="119" t="str">
        <f t="shared" si="7"/>
        <v/>
      </c>
    </row>
    <row r="238" ht="36" customHeight="1" spans="1:6">
      <c r="A238" s="340">
        <f t="shared" si="6"/>
        <v>7</v>
      </c>
      <c r="B238" s="437">
        <v>2030101</v>
      </c>
      <c r="C238" s="432" t="s">
        <v>280</v>
      </c>
      <c r="D238" s="313">
        <f>VLOOKUP(B238,'[116]23'!$A$4:$C$1324,3,FALSE)</f>
        <v>0</v>
      </c>
      <c r="E238" s="313">
        <v>0</v>
      </c>
      <c r="F238" s="123" t="str">
        <f t="shared" si="7"/>
        <v/>
      </c>
    </row>
    <row r="239" ht="36" customHeight="1" spans="1:6">
      <c r="A239" s="340">
        <f t="shared" si="6"/>
        <v>7</v>
      </c>
      <c r="B239" s="318">
        <v>2030102</v>
      </c>
      <c r="C239" s="438" t="s">
        <v>281</v>
      </c>
      <c r="D239" s="313">
        <f>VLOOKUP(B239,'[116]23'!$A$4:$C$1324,3,FALSE)</f>
        <v>0</v>
      </c>
      <c r="E239" s="313">
        <v>0</v>
      </c>
      <c r="F239" s="123" t="str">
        <f t="shared" si="7"/>
        <v/>
      </c>
    </row>
    <row r="240" ht="36" customHeight="1" spans="1:6">
      <c r="A240" s="340">
        <f t="shared" si="6"/>
        <v>7</v>
      </c>
      <c r="B240" s="318">
        <v>2030199</v>
      </c>
      <c r="C240" s="438" t="s">
        <v>282</v>
      </c>
      <c r="D240" s="313">
        <f>VLOOKUP(B240,'[116]23'!$A$4:$C$1324,3,FALSE)</f>
        <v>0</v>
      </c>
      <c r="E240" s="313">
        <v>0</v>
      </c>
      <c r="F240" s="123" t="str">
        <f t="shared" si="7"/>
        <v/>
      </c>
    </row>
    <row r="241" ht="36" customHeight="1" spans="1:6">
      <c r="A241" s="340">
        <f t="shared" si="6"/>
        <v>5</v>
      </c>
      <c r="B241" s="439">
        <v>20304</v>
      </c>
      <c r="C241" s="304" t="s">
        <v>283</v>
      </c>
      <c r="D241" s="309">
        <f>D242</f>
        <v>0</v>
      </c>
      <c r="E241" s="309">
        <v>0</v>
      </c>
      <c r="F241" s="119" t="str">
        <f t="shared" si="7"/>
        <v/>
      </c>
    </row>
    <row r="242" ht="36" customHeight="1" spans="1:6">
      <c r="A242" s="340">
        <f t="shared" si="6"/>
        <v>7</v>
      </c>
      <c r="B242" s="437">
        <v>2030401</v>
      </c>
      <c r="C242" s="432" t="s">
        <v>283</v>
      </c>
      <c r="D242" s="313">
        <f>VLOOKUP(B242,'[116]23'!$A$4:$C$1324,3,FALSE)</f>
        <v>0</v>
      </c>
      <c r="E242" s="313">
        <v>0</v>
      </c>
      <c r="F242" s="123" t="str">
        <f t="shared" si="7"/>
        <v/>
      </c>
    </row>
    <row r="243" ht="36" customHeight="1" spans="1:6">
      <c r="A243" s="340">
        <f t="shared" si="6"/>
        <v>5</v>
      </c>
      <c r="B243" s="439">
        <v>20305</v>
      </c>
      <c r="C243" s="304" t="s">
        <v>284</v>
      </c>
      <c r="D243" s="309">
        <f>D244</f>
        <v>0</v>
      </c>
      <c r="E243" s="309">
        <v>0</v>
      </c>
      <c r="F243" s="119" t="str">
        <f t="shared" si="7"/>
        <v/>
      </c>
    </row>
    <row r="244" ht="36" customHeight="1" spans="1:6">
      <c r="A244" s="340">
        <f t="shared" si="6"/>
        <v>7</v>
      </c>
      <c r="B244" s="437">
        <v>2030501</v>
      </c>
      <c r="C244" s="432" t="s">
        <v>284</v>
      </c>
      <c r="D244" s="313">
        <f>VLOOKUP(B244,'[116]23'!$A$4:$C$1324,3,FALSE)</f>
        <v>0</v>
      </c>
      <c r="E244" s="313">
        <v>0</v>
      </c>
      <c r="F244" s="123" t="str">
        <f t="shared" si="7"/>
        <v/>
      </c>
    </row>
    <row r="245" ht="44" customHeight="1" spans="1:6">
      <c r="A245" s="340">
        <f t="shared" si="6"/>
        <v>5</v>
      </c>
      <c r="B245" s="433">
        <v>20306</v>
      </c>
      <c r="C245" s="304" t="s">
        <v>285</v>
      </c>
      <c r="D245" s="309">
        <f>SUM(D246:D254)</f>
        <v>142</v>
      </c>
      <c r="E245" s="309">
        <v>196</v>
      </c>
      <c r="F245" s="119">
        <f t="shared" si="7"/>
        <v>0.38</v>
      </c>
    </row>
    <row r="246" ht="44" customHeight="1" spans="1:6">
      <c r="A246" s="340">
        <f t="shared" si="6"/>
        <v>7</v>
      </c>
      <c r="B246" s="431">
        <v>2030601</v>
      </c>
      <c r="C246" s="432" t="s">
        <v>286</v>
      </c>
      <c r="D246" s="313">
        <f>VLOOKUP(B246,'[116]23'!$A$4:$C$1324,3,FALSE)</f>
        <v>73</v>
      </c>
      <c r="E246" s="313">
        <v>88</v>
      </c>
      <c r="F246" s="123">
        <f t="shared" si="7"/>
        <v>0.205</v>
      </c>
    </row>
    <row r="247" ht="36" customHeight="1" spans="1:6">
      <c r="A247" s="340">
        <f t="shared" si="6"/>
        <v>7</v>
      </c>
      <c r="B247" s="431">
        <v>2030602</v>
      </c>
      <c r="C247" s="432" t="s">
        <v>287</v>
      </c>
      <c r="D247" s="313">
        <f>VLOOKUP(B247,'[116]23'!$A$4:$C$1324,3,FALSE)</f>
        <v>0</v>
      </c>
      <c r="E247" s="313">
        <v>0</v>
      </c>
      <c r="F247" s="123" t="str">
        <f t="shared" si="7"/>
        <v/>
      </c>
    </row>
    <row r="248" ht="44" customHeight="1" spans="1:6">
      <c r="A248" s="340">
        <f t="shared" si="6"/>
        <v>7</v>
      </c>
      <c r="B248" s="431">
        <v>2030603</v>
      </c>
      <c r="C248" s="432" t="s">
        <v>288</v>
      </c>
      <c r="D248" s="313">
        <f>VLOOKUP(B248,'[116]23'!$A$4:$C$1324,3,FALSE)</f>
        <v>0</v>
      </c>
      <c r="E248" s="313">
        <v>0</v>
      </c>
      <c r="F248" s="123" t="str">
        <f t="shared" si="7"/>
        <v/>
      </c>
    </row>
    <row r="249" ht="36" customHeight="1" spans="1:6">
      <c r="A249" s="340">
        <f t="shared" si="6"/>
        <v>7</v>
      </c>
      <c r="B249" s="431">
        <v>2030604</v>
      </c>
      <c r="C249" s="432" t="s">
        <v>289</v>
      </c>
      <c r="D249" s="313">
        <f>VLOOKUP(B249,'[116]23'!$A$4:$C$1324,3,FALSE)</f>
        <v>0</v>
      </c>
      <c r="E249" s="313">
        <v>0</v>
      </c>
      <c r="F249" s="123" t="str">
        <f t="shared" si="7"/>
        <v/>
      </c>
    </row>
    <row r="250" ht="36" customHeight="1" spans="1:6">
      <c r="A250" s="340">
        <f t="shared" si="6"/>
        <v>7</v>
      </c>
      <c r="B250" s="431">
        <v>2030605</v>
      </c>
      <c r="C250" s="432" t="s">
        <v>290</v>
      </c>
      <c r="D250" s="313">
        <f>VLOOKUP(B250,'[116]23'!$A$4:$C$1324,3,FALSE)</f>
        <v>0</v>
      </c>
      <c r="E250" s="313">
        <v>0</v>
      </c>
      <c r="F250" s="123" t="str">
        <f t="shared" si="7"/>
        <v/>
      </c>
    </row>
    <row r="251" ht="36" customHeight="1" spans="1:6">
      <c r="A251" s="340">
        <f t="shared" si="6"/>
        <v>7</v>
      </c>
      <c r="B251" s="431">
        <v>2030606</v>
      </c>
      <c r="C251" s="432" t="s">
        <v>291</v>
      </c>
      <c r="D251" s="313">
        <f>VLOOKUP(B251,'[116]23'!$A$4:$C$1324,3,FALSE)</f>
        <v>0</v>
      </c>
      <c r="E251" s="313">
        <v>0</v>
      </c>
      <c r="F251" s="123" t="str">
        <f t="shared" si="7"/>
        <v/>
      </c>
    </row>
    <row r="252" ht="44" customHeight="1" spans="1:6">
      <c r="A252" s="340">
        <f t="shared" si="6"/>
        <v>7</v>
      </c>
      <c r="B252" s="431">
        <v>2030607</v>
      </c>
      <c r="C252" s="432" t="s">
        <v>292</v>
      </c>
      <c r="D252" s="313">
        <f>VLOOKUP(B252,'[116]23'!$A$4:$C$1324,3,FALSE)</f>
        <v>47</v>
      </c>
      <c r="E252" s="313">
        <v>106</v>
      </c>
      <c r="F252" s="123">
        <f t="shared" si="7"/>
        <v>1.255</v>
      </c>
    </row>
    <row r="253" ht="36" customHeight="1" spans="1:6">
      <c r="A253" s="340">
        <f t="shared" si="6"/>
        <v>7</v>
      </c>
      <c r="B253" s="431">
        <v>2030608</v>
      </c>
      <c r="C253" s="432" t="s">
        <v>293</v>
      </c>
      <c r="D253" s="313">
        <f>VLOOKUP(B253,'[116]23'!$A$4:$C$1324,3,FALSE)</f>
        <v>0</v>
      </c>
      <c r="E253" s="313">
        <v>0</v>
      </c>
      <c r="F253" s="123" t="str">
        <f t="shared" si="7"/>
        <v/>
      </c>
    </row>
    <row r="254" ht="44" customHeight="1" spans="1:6">
      <c r="A254" s="340">
        <f t="shared" si="6"/>
        <v>7</v>
      </c>
      <c r="B254" s="431">
        <v>2030699</v>
      </c>
      <c r="C254" s="432" t="s">
        <v>294</v>
      </c>
      <c r="D254" s="313">
        <f>VLOOKUP(B254,'[116]23'!$A$4:$C$1324,3,FALSE)</f>
        <v>22</v>
      </c>
      <c r="E254" s="313">
        <v>2</v>
      </c>
      <c r="F254" s="123">
        <f t="shared" si="7"/>
        <v>-0.909</v>
      </c>
    </row>
    <row r="255" ht="44" customHeight="1" spans="1:6">
      <c r="A255" s="340">
        <f t="shared" si="6"/>
        <v>5</v>
      </c>
      <c r="B255" s="433">
        <v>20399</v>
      </c>
      <c r="C255" s="304" t="s">
        <v>295</v>
      </c>
      <c r="D255" s="309">
        <f>D256</f>
        <v>0</v>
      </c>
      <c r="E255" s="309">
        <v>0</v>
      </c>
      <c r="F255" s="119" t="str">
        <f t="shared" si="7"/>
        <v/>
      </c>
    </row>
    <row r="256" ht="44" customHeight="1" spans="1:6">
      <c r="A256" s="340">
        <f t="shared" si="6"/>
        <v>7</v>
      </c>
      <c r="B256" s="437">
        <v>2039999</v>
      </c>
      <c r="C256" s="432" t="s">
        <v>295</v>
      </c>
      <c r="D256" s="313">
        <f>VLOOKUP(B256,'[116]23'!$A$4:$C$1324,3,FALSE)</f>
        <v>0</v>
      </c>
      <c r="E256" s="313">
        <v>0</v>
      </c>
      <c r="F256" s="123" t="str">
        <f t="shared" si="7"/>
        <v/>
      </c>
    </row>
    <row r="257" ht="44" customHeight="1" spans="1:6">
      <c r="A257" s="340">
        <f t="shared" ref="A257:A295" si="8">LEN(B257)</f>
        <v>3</v>
      </c>
      <c r="B257" s="433">
        <v>204</v>
      </c>
      <c r="C257" s="302" t="s">
        <v>110</v>
      </c>
      <c r="D257" s="309">
        <f>SUM(D258,D261,D272,D279,D287,D296,D312,D322,D332,D340,D346)</f>
        <v>8821</v>
      </c>
      <c r="E257" s="309">
        <v>8955</v>
      </c>
      <c r="F257" s="119">
        <f t="shared" si="7"/>
        <v>0.015</v>
      </c>
    </row>
    <row r="258" ht="44" customHeight="1" spans="1:6">
      <c r="A258" s="340">
        <f t="shared" si="8"/>
        <v>5</v>
      </c>
      <c r="B258" s="433">
        <v>20401</v>
      </c>
      <c r="C258" s="304" t="s">
        <v>296</v>
      </c>
      <c r="D258" s="309">
        <f>SUM(D259:D260)</f>
        <v>22</v>
      </c>
      <c r="E258" s="309">
        <v>15</v>
      </c>
      <c r="F258" s="119">
        <f t="shared" si="7"/>
        <v>-0.318</v>
      </c>
    </row>
    <row r="259" ht="44" customHeight="1" spans="1:6">
      <c r="A259" s="340">
        <f t="shared" si="8"/>
        <v>7</v>
      </c>
      <c r="B259" s="431">
        <v>2040101</v>
      </c>
      <c r="C259" s="432" t="s">
        <v>296</v>
      </c>
      <c r="D259" s="313">
        <f>VLOOKUP(B259,'[116]23'!$A$4:$C$1324,3,FALSE)</f>
        <v>0</v>
      </c>
      <c r="E259" s="313">
        <v>0</v>
      </c>
      <c r="F259" s="123" t="str">
        <f t="shared" ref="F259:F322" si="9">IF(D259&gt;0,(E259-D259)/D259,"")</f>
        <v/>
      </c>
    </row>
    <row r="260" ht="36" customHeight="1" spans="1:6">
      <c r="A260" s="340">
        <f t="shared" si="8"/>
        <v>7</v>
      </c>
      <c r="B260" s="431">
        <v>2040199</v>
      </c>
      <c r="C260" s="432" t="s">
        <v>297</v>
      </c>
      <c r="D260" s="313">
        <f>VLOOKUP(B260,'[116]23'!$A$4:$C$1324,3,FALSE)</f>
        <v>22</v>
      </c>
      <c r="E260" s="313">
        <v>15</v>
      </c>
      <c r="F260" s="123">
        <f t="shared" si="9"/>
        <v>-0.318</v>
      </c>
    </row>
    <row r="261" ht="44" customHeight="1" spans="1:6">
      <c r="A261" s="340">
        <f t="shared" si="8"/>
        <v>5</v>
      </c>
      <c r="B261" s="433">
        <v>20402</v>
      </c>
      <c r="C261" s="304" t="s">
        <v>298</v>
      </c>
      <c r="D261" s="309">
        <f>SUM(D262:D271)</f>
        <v>7756</v>
      </c>
      <c r="E261" s="309">
        <v>8072</v>
      </c>
      <c r="F261" s="119">
        <f t="shared" si="9"/>
        <v>0.041</v>
      </c>
    </row>
    <row r="262" ht="44" customHeight="1" spans="1:6">
      <c r="A262" s="340">
        <f t="shared" si="8"/>
        <v>7</v>
      </c>
      <c r="B262" s="431">
        <v>2040201</v>
      </c>
      <c r="C262" s="432" t="s">
        <v>152</v>
      </c>
      <c r="D262" s="313">
        <f>VLOOKUP(B262,'[116]23'!$A$4:$C$1324,3,FALSE)</f>
        <v>6541</v>
      </c>
      <c r="E262" s="313">
        <v>6314</v>
      </c>
      <c r="F262" s="123">
        <f t="shared" si="9"/>
        <v>-0.035</v>
      </c>
    </row>
    <row r="263" ht="36" customHeight="1" spans="1:6">
      <c r="A263" s="340">
        <f t="shared" si="8"/>
        <v>7</v>
      </c>
      <c r="B263" s="431">
        <v>2040202</v>
      </c>
      <c r="C263" s="432" t="s">
        <v>153</v>
      </c>
      <c r="D263" s="313">
        <f>VLOOKUP(B263,'[116]23'!$A$4:$C$1324,3,FALSE)</f>
        <v>846</v>
      </c>
      <c r="E263" s="313">
        <v>844</v>
      </c>
      <c r="F263" s="123">
        <f t="shared" si="9"/>
        <v>-0.002</v>
      </c>
    </row>
    <row r="264" ht="36" customHeight="1" spans="1:6">
      <c r="A264" s="340">
        <f t="shared" si="8"/>
        <v>7</v>
      </c>
      <c r="B264" s="431">
        <v>2040203</v>
      </c>
      <c r="C264" s="432" t="s">
        <v>154</v>
      </c>
      <c r="D264" s="313">
        <f>VLOOKUP(B264,'[116]23'!$A$4:$C$1324,3,FALSE)</f>
        <v>0</v>
      </c>
      <c r="E264" s="313">
        <v>0</v>
      </c>
      <c r="F264" s="123" t="str">
        <f t="shared" si="9"/>
        <v/>
      </c>
    </row>
    <row r="265" ht="44" customHeight="1" spans="1:6">
      <c r="A265" s="340">
        <f t="shared" si="8"/>
        <v>7</v>
      </c>
      <c r="B265" s="431">
        <v>2040219</v>
      </c>
      <c r="C265" s="432" t="s">
        <v>193</v>
      </c>
      <c r="D265" s="313">
        <f>VLOOKUP(B265,'[116]23'!$A$4:$C$1324,3,FALSE)</f>
        <v>0</v>
      </c>
      <c r="E265" s="313">
        <v>0</v>
      </c>
      <c r="F265" s="123" t="str">
        <f t="shared" si="9"/>
        <v/>
      </c>
    </row>
    <row r="266" ht="44" customHeight="1" spans="1:6">
      <c r="A266" s="340">
        <f t="shared" si="8"/>
        <v>7</v>
      </c>
      <c r="B266" s="431">
        <v>2040220</v>
      </c>
      <c r="C266" s="432" t="s">
        <v>299</v>
      </c>
      <c r="D266" s="313">
        <f>VLOOKUP(B266,'[116]23'!$A$4:$C$1324,3,FALSE)</f>
        <v>128</v>
      </c>
      <c r="E266" s="313">
        <v>100</v>
      </c>
      <c r="F266" s="123">
        <f t="shared" si="9"/>
        <v>-0.219</v>
      </c>
    </row>
    <row r="267" ht="44" customHeight="1" spans="1:6">
      <c r="A267" s="340">
        <f t="shared" si="8"/>
        <v>7</v>
      </c>
      <c r="B267" s="431">
        <v>2040221</v>
      </c>
      <c r="C267" s="432" t="s">
        <v>300</v>
      </c>
      <c r="D267" s="313">
        <f>VLOOKUP(B267,'[116]23'!$A$4:$C$1324,3,FALSE)</f>
        <v>0</v>
      </c>
      <c r="E267" s="313">
        <v>0</v>
      </c>
      <c r="F267" s="123" t="str">
        <f t="shared" si="9"/>
        <v/>
      </c>
    </row>
    <row r="268" ht="44" customHeight="1" spans="1:6">
      <c r="A268" s="340">
        <f t="shared" si="8"/>
        <v>7</v>
      </c>
      <c r="B268" s="431">
        <v>2040222</v>
      </c>
      <c r="C268" s="432" t="s">
        <v>301</v>
      </c>
      <c r="D268" s="313">
        <f>VLOOKUP(B268,'[116]23'!$A$4:$C$1324,3,FALSE)</f>
        <v>0</v>
      </c>
      <c r="E268" s="313">
        <v>0</v>
      </c>
      <c r="F268" s="123" t="str">
        <f t="shared" si="9"/>
        <v/>
      </c>
    </row>
    <row r="269" ht="44" customHeight="1" spans="1:6">
      <c r="A269" s="340">
        <f t="shared" si="8"/>
        <v>7</v>
      </c>
      <c r="B269" s="431">
        <v>2040223</v>
      </c>
      <c r="C269" s="432" t="s">
        <v>302</v>
      </c>
      <c r="D269" s="313">
        <f>VLOOKUP(B269,'[116]23'!$A$4:$C$1324,3,FALSE)</f>
        <v>0</v>
      </c>
      <c r="E269" s="313">
        <v>0</v>
      </c>
      <c r="F269" s="123" t="str">
        <f t="shared" si="9"/>
        <v/>
      </c>
    </row>
    <row r="270" ht="44" customHeight="1" spans="1:6">
      <c r="A270" s="340">
        <f t="shared" si="8"/>
        <v>7</v>
      </c>
      <c r="B270" s="431">
        <v>2040250</v>
      </c>
      <c r="C270" s="432" t="s">
        <v>161</v>
      </c>
      <c r="D270" s="313">
        <f>VLOOKUP(B270,'[116]23'!$A$4:$C$1324,3,FALSE)</f>
        <v>0</v>
      </c>
      <c r="E270" s="313">
        <v>0</v>
      </c>
      <c r="F270" s="123" t="str">
        <f t="shared" si="9"/>
        <v/>
      </c>
    </row>
    <row r="271" ht="44" customHeight="1" spans="1:6">
      <c r="A271" s="340">
        <f t="shared" si="8"/>
        <v>7</v>
      </c>
      <c r="B271" s="431">
        <v>2040299</v>
      </c>
      <c r="C271" s="432" t="s">
        <v>303</v>
      </c>
      <c r="D271" s="313">
        <f>VLOOKUP(B271,'[116]23'!$A$4:$C$1324,3,FALSE)</f>
        <v>241</v>
      </c>
      <c r="E271" s="313">
        <v>814</v>
      </c>
      <c r="F271" s="123">
        <f t="shared" si="9"/>
        <v>2.378</v>
      </c>
    </row>
    <row r="272" ht="44" customHeight="1" spans="1:6">
      <c r="A272" s="340">
        <f t="shared" si="8"/>
        <v>5</v>
      </c>
      <c r="B272" s="433">
        <v>20403</v>
      </c>
      <c r="C272" s="304" t="s">
        <v>304</v>
      </c>
      <c r="D272" s="309">
        <f>SUM(D273:D278)</f>
        <v>0</v>
      </c>
      <c r="E272" s="309">
        <v>0</v>
      </c>
      <c r="F272" s="119" t="str">
        <f t="shared" si="9"/>
        <v/>
      </c>
    </row>
    <row r="273" ht="44" customHeight="1" spans="1:6">
      <c r="A273" s="340">
        <f t="shared" si="8"/>
        <v>7</v>
      </c>
      <c r="B273" s="431">
        <v>2040301</v>
      </c>
      <c r="C273" s="432" t="s">
        <v>152</v>
      </c>
      <c r="D273" s="313">
        <f>VLOOKUP(B273,'[116]23'!$A$4:$C$1324,3,FALSE)</f>
        <v>0</v>
      </c>
      <c r="E273" s="313">
        <v>0</v>
      </c>
      <c r="F273" s="123" t="str">
        <f t="shared" si="9"/>
        <v/>
      </c>
    </row>
    <row r="274" ht="36" customHeight="1" spans="1:6">
      <c r="A274" s="340">
        <f t="shared" si="8"/>
        <v>7</v>
      </c>
      <c r="B274" s="431">
        <v>2040302</v>
      </c>
      <c r="C274" s="432" t="s">
        <v>153</v>
      </c>
      <c r="D274" s="313">
        <f>VLOOKUP(B274,'[116]23'!$A$4:$C$1324,3,FALSE)</f>
        <v>0</v>
      </c>
      <c r="E274" s="313">
        <v>0</v>
      </c>
      <c r="F274" s="123" t="str">
        <f t="shared" si="9"/>
        <v/>
      </c>
    </row>
    <row r="275" ht="36" customHeight="1" spans="1:6">
      <c r="A275" s="340">
        <f t="shared" si="8"/>
        <v>7</v>
      </c>
      <c r="B275" s="431">
        <v>2040303</v>
      </c>
      <c r="C275" s="432" t="s">
        <v>154</v>
      </c>
      <c r="D275" s="313">
        <f>VLOOKUP(B275,'[116]23'!$A$4:$C$1324,3,FALSE)</f>
        <v>0</v>
      </c>
      <c r="E275" s="313">
        <v>0</v>
      </c>
      <c r="F275" s="123" t="str">
        <f t="shared" si="9"/>
        <v/>
      </c>
    </row>
    <row r="276" ht="44" customHeight="1" spans="1:6">
      <c r="A276" s="340">
        <f t="shared" si="8"/>
        <v>7</v>
      </c>
      <c r="B276" s="431">
        <v>2040304</v>
      </c>
      <c r="C276" s="432" t="s">
        <v>305</v>
      </c>
      <c r="D276" s="313">
        <f>VLOOKUP(B276,'[116]23'!$A$4:$C$1324,3,FALSE)</f>
        <v>0</v>
      </c>
      <c r="E276" s="313">
        <v>0</v>
      </c>
      <c r="F276" s="123" t="str">
        <f t="shared" si="9"/>
        <v/>
      </c>
    </row>
    <row r="277" ht="44" customHeight="1" spans="1:6">
      <c r="A277" s="340">
        <f t="shared" si="8"/>
        <v>7</v>
      </c>
      <c r="B277" s="431">
        <v>2040350</v>
      </c>
      <c r="C277" s="432" t="s">
        <v>161</v>
      </c>
      <c r="D277" s="313">
        <f>VLOOKUP(B277,'[116]23'!$A$4:$C$1324,3,FALSE)</f>
        <v>0</v>
      </c>
      <c r="E277" s="313">
        <v>0</v>
      </c>
      <c r="F277" s="123" t="str">
        <f t="shared" si="9"/>
        <v/>
      </c>
    </row>
    <row r="278" ht="44" customHeight="1" spans="1:6">
      <c r="A278" s="340">
        <f t="shared" si="8"/>
        <v>7</v>
      </c>
      <c r="B278" s="431">
        <v>2040399</v>
      </c>
      <c r="C278" s="432" t="s">
        <v>306</v>
      </c>
      <c r="D278" s="313">
        <f>VLOOKUP(B278,'[116]23'!$A$4:$C$1324,3,FALSE)</f>
        <v>0</v>
      </c>
      <c r="E278" s="313">
        <v>0</v>
      </c>
      <c r="F278" s="123" t="str">
        <f t="shared" si="9"/>
        <v/>
      </c>
    </row>
    <row r="279" ht="44" customHeight="1" spans="1:6">
      <c r="A279" s="340">
        <f t="shared" si="8"/>
        <v>5</v>
      </c>
      <c r="B279" s="433">
        <v>20404</v>
      </c>
      <c r="C279" s="304" t="s">
        <v>307</v>
      </c>
      <c r="D279" s="309">
        <f>SUM(D280:D286)</f>
        <v>80</v>
      </c>
      <c r="E279" s="309">
        <v>31</v>
      </c>
      <c r="F279" s="119">
        <f t="shared" si="9"/>
        <v>-0.613</v>
      </c>
    </row>
    <row r="280" ht="44" customHeight="1" spans="1:6">
      <c r="A280" s="340">
        <f t="shared" si="8"/>
        <v>7</v>
      </c>
      <c r="B280" s="431">
        <v>2040401</v>
      </c>
      <c r="C280" s="432" t="s">
        <v>152</v>
      </c>
      <c r="D280" s="313">
        <f>VLOOKUP(B280,'[116]23'!$A$4:$C$1324,3,FALSE)</f>
        <v>80</v>
      </c>
      <c r="E280" s="313">
        <v>31</v>
      </c>
      <c r="F280" s="123">
        <f t="shared" si="9"/>
        <v>-0.613</v>
      </c>
    </row>
    <row r="281" ht="44" customHeight="1" spans="1:6">
      <c r="A281" s="340">
        <f t="shared" si="8"/>
        <v>7</v>
      </c>
      <c r="B281" s="431">
        <v>2040402</v>
      </c>
      <c r="C281" s="432" t="s">
        <v>153</v>
      </c>
      <c r="D281" s="313">
        <f>VLOOKUP(B281,'[116]23'!$A$4:$C$1324,3,FALSE)</f>
        <v>0</v>
      </c>
      <c r="E281" s="313">
        <v>0</v>
      </c>
      <c r="F281" s="123" t="str">
        <f t="shared" si="9"/>
        <v/>
      </c>
    </row>
    <row r="282" ht="44" customHeight="1" spans="1:6">
      <c r="A282" s="340">
        <f t="shared" si="8"/>
        <v>7</v>
      </c>
      <c r="B282" s="431">
        <v>2040403</v>
      </c>
      <c r="C282" s="432" t="s">
        <v>154</v>
      </c>
      <c r="D282" s="313">
        <f>VLOOKUP(B282,'[116]23'!$A$4:$C$1324,3,FALSE)</f>
        <v>0</v>
      </c>
      <c r="E282" s="313">
        <v>0</v>
      </c>
      <c r="F282" s="123" t="str">
        <f t="shared" si="9"/>
        <v/>
      </c>
    </row>
    <row r="283" ht="44" customHeight="1" spans="1:6">
      <c r="A283" s="340">
        <f t="shared" si="8"/>
        <v>7</v>
      </c>
      <c r="B283" s="431">
        <v>2040409</v>
      </c>
      <c r="C283" s="432" t="s">
        <v>308</v>
      </c>
      <c r="D283" s="313">
        <f>VLOOKUP(B283,'[116]23'!$A$4:$C$1324,3,FALSE)</f>
        <v>0</v>
      </c>
      <c r="E283" s="313">
        <v>0</v>
      </c>
      <c r="F283" s="123" t="str">
        <f t="shared" si="9"/>
        <v/>
      </c>
    </row>
    <row r="284" ht="44" customHeight="1" spans="1:6">
      <c r="A284" s="340">
        <f t="shared" si="8"/>
        <v>7</v>
      </c>
      <c r="B284" s="431">
        <v>2040410</v>
      </c>
      <c r="C284" s="432" t="s">
        <v>309</v>
      </c>
      <c r="D284" s="313">
        <f>VLOOKUP(B284,'[116]23'!$A$4:$C$1324,3,FALSE)</f>
        <v>0</v>
      </c>
      <c r="E284" s="313">
        <v>0</v>
      </c>
      <c r="F284" s="123" t="str">
        <f t="shared" si="9"/>
        <v/>
      </c>
    </row>
    <row r="285" ht="44" customHeight="1" spans="1:6">
      <c r="A285" s="340">
        <f t="shared" si="8"/>
        <v>7</v>
      </c>
      <c r="B285" s="431">
        <v>2040450</v>
      </c>
      <c r="C285" s="432" t="s">
        <v>161</v>
      </c>
      <c r="D285" s="313">
        <f>VLOOKUP(B285,'[116]23'!$A$4:$C$1324,3,FALSE)</f>
        <v>0</v>
      </c>
      <c r="E285" s="313">
        <v>0</v>
      </c>
      <c r="F285" s="123" t="str">
        <f t="shared" si="9"/>
        <v/>
      </c>
    </row>
    <row r="286" ht="44" customHeight="1" spans="1:6">
      <c r="A286" s="340">
        <f t="shared" si="8"/>
        <v>7</v>
      </c>
      <c r="B286" s="431">
        <v>2040499</v>
      </c>
      <c r="C286" s="432" t="s">
        <v>310</v>
      </c>
      <c r="D286" s="313">
        <f>VLOOKUP(B286,'[116]23'!$A$4:$C$1324,3,FALSE)</f>
        <v>0</v>
      </c>
      <c r="E286" s="313">
        <v>0</v>
      </c>
      <c r="F286" s="123" t="str">
        <f t="shared" si="9"/>
        <v/>
      </c>
    </row>
    <row r="287" ht="44" customHeight="1" spans="1:6">
      <c r="A287" s="340">
        <f t="shared" si="8"/>
        <v>5</v>
      </c>
      <c r="B287" s="433">
        <v>20405</v>
      </c>
      <c r="C287" s="304" t="s">
        <v>311</v>
      </c>
      <c r="D287" s="309">
        <f>SUM(D288:D295)</f>
        <v>163</v>
      </c>
      <c r="E287" s="309">
        <v>51</v>
      </c>
      <c r="F287" s="119">
        <f t="shared" si="9"/>
        <v>-0.687</v>
      </c>
    </row>
    <row r="288" ht="44" customHeight="1" spans="1:6">
      <c r="A288" s="340">
        <f t="shared" si="8"/>
        <v>7</v>
      </c>
      <c r="B288" s="431">
        <v>2040501</v>
      </c>
      <c r="C288" s="432" t="s">
        <v>152</v>
      </c>
      <c r="D288" s="313">
        <f>VLOOKUP(B288,'[116]23'!$A$4:$C$1324,3,FALSE)</f>
        <v>131</v>
      </c>
      <c r="E288" s="313">
        <v>51</v>
      </c>
      <c r="F288" s="123">
        <f t="shared" si="9"/>
        <v>-0.611</v>
      </c>
    </row>
    <row r="289" ht="36" customHeight="1" spans="1:6">
      <c r="A289" s="340">
        <f t="shared" si="8"/>
        <v>7</v>
      </c>
      <c r="B289" s="431">
        <v>2040502</v>
      </c>
      <c r="C289" s="432" t="s">
        <v>153</v>
      </c>
      <c r="D289" s="313">
        <f>VLOOKUP(B289,'[116]23'!$A$4:$C$1324,3,FALSE)</f>
        <v>20</v>
      </c>
      <c r="E289" s="313">
        <v>0</v>
      </c>
      <c r="F289" s="123">
        <f t="shared" si="9"/>
        <v>-1</v>
      </c>
    </row>
    <row r="290" ht="36" customHeight="1" spans="1:6">
      <c r="A290" s="340">
        <f t="shared" si="8"/>
        <v>7</v>
      </c>
      <c r="B290" s="431">
        <v>2040503</v>
      </c>
      <c r="C290" s="432" t="s">
        <v>154</v>
      </c>
      <c r="D290" s="313">
        <f>VLOOKUP(B290,'[116]23'!$A$4:$C$1324,3,FALSE)</f>
        <v>0</v>
      </c>
      <c r="E290" s="313">
        <v>0</v>
      </c>
      <c r="F290" s="123" t="str">
        <f t="shared" si="9"/>
        <v/>
      </c>
    </row>
    <row r="291" ht="44" customHeight="1" spans="1:6">
      <c r="A291" s="340">
        <f t="shared" si="8"/>
        <v>7</v>
      </c>
      <c r="B291" s="431">
        <v>2040504</v>
      </c>
      <c r="C291" s="432" t="s">
        <v>312</v>
      </c>
      <c r="D291" s="313">
        <f>VLOOKUP(B291,'[116]23'!$A$4:$C$1324,3,FALSE)</f>
        <v>0</v>
      </c>
      <c r="E291" s="313">
        <v>0</v>
      </c>
      <c r="F291" s="123" t="str">
        <f t="shared" si="9"/>
        <v/>
      </c>
    </row>
    <row r="292" ht="44" customHeight="1" spans="1:6">
      <c r="A292" s="340">
        <f t="shared" si="8"/>
        <v>7</v>
      </c>
      <c r="B292" s="431">
        <v>2040505</v>
      </c>
      <c r="C292" s="432" t="s">
        <v>313</v>
      </c>
      <c r="D292" s="313">
        <f>VLOOKUP(B292,'[116]23'!$A$4:$C$1324,3,FALSE)</f>
        <v>0</v>
      </c>
      <c r="E292" s="313">
        <v>0</v>
      </c>
      <c r="F292" s="123" t="str">
        <f t="shared" si="9"/>
        <v/>
      </c>
    </row>
    <row r="293" ht="44" customHeight="1" spans="1:6">
      <c r="A293" s="340">
        <f t="shared" si="8"/>
        <v>7</v>
      </c>
      <c r="B293" s="431">
        <v>2040506</v>
      </c>
      <c r="C293" s="432" t="s">
        <v>314</v>
      </c>
      <c r="D293" s="313">
        <f>VLOOKUP(B293,'[116]23'!$A$4:$C$1324,3,FALSE)</f>
        <v>0</v>
      </c>
      <c r="E293" s="313">
        <v>0</v>
      </c>
      <c r="F293" s="123" t="str">
        <f t="shared" si="9"/>
        <v/>
      </c>
    </row>
    <row r="294" ht="44" customHeight="1" spans="1:6">
      <c r="A294" s="340">
        <f t="shared" si="8"/>
        <v>7</v>
      </c>
      <c r="B294" s="431">
        <v>2040550</v>
      </c>
      <c r="C294" s="432" t="s">
        <v>161</v>
      </c>
      <c r="D294" s="313">
        <f>VLOOKUP(B294,'[116]23'!$A$4:$C$1324,3,FALSE)</f>
        <v>0</v>
      </c>
      <c r="E294" s="313">
        <v>0</v>
      </c>
      <c r="F294" s="123" t="str">
        <f t="shared" si="9"/>
        <v/>
      </c>
    </row>
    <row r="295" ht="44" customHeight="1" spans="1:6">
      <c r="A295" s="340">
        <f t="shared" si="8"/>
        <v>7</v>
      </c>
      <c r="B295" s="431">
        <v>2040599</v>
      </c>
      <c r="C295" s="432" t="s">
        <v>315</v>
      </c>
      <c r="D295" s="313">
        <f>VLOOKUP(B295,'[116]23'!$A$4:$C$1324,3,FALSE)</f>
        <v>12</v>
      </c>
      <c r="E295" s="313">
        <v>0</v>
      </c>
      <c r="F295" s="123">
        <f t="shared" si="9"/>
        <v>-1</v>
      </c>
    </row>
    <row r="296" ht="44" customHeight="1" spans="1:6">
      <c r="A296" s="340">
        <f t="shared" ref="A296:A359" si="10">LEN(B296)</f>
        <v>5</v>
      </c>
      <c r="B296" s="433">
        <v>20406</v>
      </c>
      <c r="C296" s="304" t="s">
        <v>316</v>
      </c>
      <c r="D296" s="309">
        <f>SUM(D297:D311)</f>
        <v>691</v>
      </c>
      <c r="E296" s="309">
        <v>631</v>
      </c>
      <c r="F296" s="119">
        <f t="shared" si="9"/>
        <v>-0.087</v>
      </c>
    </row>
    <row r="297" ht="44" customHeight="1" spans="1:6">
      <c r="A297" s="340">
        <f t="shared" si="10"/>
        <v>7</v>
      </c>
      <c r="B297" s="431">
        <v>2040601</v>
      </c>
      <c r="C297" s="432" t="s">
        <v>152</v>
      </c>
      <c r="D297" s="313">
        <f>VLOOKUP(B297,'[116]23'!$A$4:$C$1324,3,FALSE)</f>
        <v>383</v>
      </c>
      <c r="E297" s="313">
        <v>442</v>
      </c>
      <c r="F297" s="123">
        <f t="shared" si="9"/>
        <v>0.154</v>
      </c>
    </row>
    <row r="298" ht="36" customHeight="1" spans="1:6">
      <c r="A298" s="340">
        <f t="shared" si="10"/>
        <v>7</v>
      </c>
      <c r="B298" s="431">
        <v>2040602</v>
      </c>
      <c r="C298" s="432" t="s">
        <v>153</v>
      </c>
      <c r="D298" s="313">
        <f>VLOOKUP(B298,'[116]23'!$A$4:$C$1324,3,FALSE)</f>
        <v>23</v>
      </c>
      <c r="E298" s="313">
        <v>37</v>
      </c>
      <c r="F298" s="123">
        <f t="shared" si="9"/>
        <v>0.609</v>
      </c>
    </row>
    <row r="299" ht="36" customHeight="1" spans="1:6">
      <c r="A299" s="340">
        <f t="shared" si="10"/>
        <v>7</v>
      </c>
      <c r="B299" s="431">
        <v>2040603</v>
      </c>
      <c r="C299" s="432" t="s">
        <v>154</v>
      </c>
      <c r="D299" s="313">
        <f>VLOOKUP(B299,'[116]23'!$A$4:$C$1324,3,FALSE)</f>
        <v>0</v>
      </c>
      <c r="E299" s="313">
        <v>0</v>
      </c>
      <c r="F299" s="123" t="str">
        <f t="shared" si="9"/>
        <v/>
      </c>
    </row>
    <row r="300" ht="44" customHeight="1" spans="1:6">
      <c r="A300" s="340">
        <f t="shared" si="10"/>
        <v>7</v>
      </c>
      <c r="B300" s="431">
        <v>2040604</v>
      </c>
      <c r="C300" s="432" t="s">
        <v>317</v>
      </c>
      <c r="D300" s="313">
        <f>VLOOKUP(B300,'[116]23'!$A$4:$C$1324,3,FALSE)</f>
        <v>26</v>
      </c>
      <c r="E300" s="313">
        <v>9</v>
      </c>
      <c r="F300" s="123">
        <f t="shared" si="9"/>
        <v>-0.654</v>
      </c>
    </row>
    <row r="301" ht="44" customHeight="1" spans="1:6">
      <c r="A301" s="340">
        <f t="shared" si="10"/>
        <v>7</v>
      </c>
      <c r="B301" s="431">
        <v>2040605</v>
      </c>
      <c r="C301" s="432" t="s">
        <v>318</v>
      </c>
      <c r="D301" s="313">
        <f>VLOOKUP(B301,'[116]23'!$A$4:$C$1324,3,FALSE)</f>
        <v>28</v>
      </c>
      <c r="E301" s="313">
        <v>2</v>
      </c>
      <c r="F301" s="123">
        <f t="shared" si="9"/>
        <v>-0.929</v>
      </c>
    </row>
    <row r="302" ht="44" customHeight="1" spans="1:6">
      <c r="A302" s="340">
        <f t="shared" si="10"/>
        <v>7</v>
      </c>
      <c r="B302" s="440">
        <v>2040606</v>
      </c>
      <c r="C302" s="432" t="s">
        <v>1702</v>
      </c>
      <c r="D302" s="313">
        <f>VLOOKUP(B302,'[116]23'!$A$4:$C$1324,3,FALSE)</f>
        <v>0</v>
      </c>
      <c r="E302" s="313">
        <v>0</v>
      </c>
      <c r="F302" s="123" t="str">
        <f t="shared" si="9"/>
        <v/>
      </c>
    </row>
    <row r="303" ht="44" customHeight="1" spans="1:6">
      <c r="A303" s="340">
        <f t="shared" si="10"/>
        <v>7</v>
      </c>
      <c r="B303" s="440">
        <v>2040607</v>
      </c>
      <c r="C303" s="432" t="s">
        <v>1703</v>
      </c>
      <c r="D303" s="313">
        <f>VLOOKUP(B303,'[116]23'!$A$4:$C$1324,3,FALSE)</f>
        <v>65</v>
      </c>
      <c r="E303" s="313">
        <v>7</v>
      </c>
      <c r="F303" s="123">
        <f t="shared" si="9"/>
        <v>-0.892</v>
      </c>
    </row>
    <row r="304" ht="44" customHeight="1" spans="1:6">
      <c r="A304" s="340">
        <f t="shared" si="10"/>
        <v>7</v>
      </c>
      <c r="B304" s="431">
        <v>2040608</v>
      </c>
      <c r="C304" s="432" t="s">
        <v>321</v>
      </c>
      <c r="D304" s="313">
        <f>VLOOKUP(B304,'[116]23'!$A$4:$C$1324,3,FALSE)</f>
        <v>0</v>
      </c>
      <c r="E304" s="313">
        <v>0</v>
      </c>
      <c r="F304" s="123" t="str">
        <f t="shared" si="9"/>
        <v/>
      </c>
    </row>
    <row r="305" ht="36" customHeight="1" spans="1:6">
      <c r="A305" s="340">
        <f t="shared" si="10"/>
        <v>7</v>
      </c>
      <c r="B305" s="431">
        <v>2040609</v>
      </c>
      <c r="C305" s="432" t="s">
        <v>1248</v>
      </c>
      <c r="D305" s="313">
        <f>VLOOKUP(B305,'[116]23'!$A$4:$C$1324,3,FALSE)</f>
        <v>0</v>
      </c>
      <c r="E305" s="313">
        <v>0</v>
      </c>
      <c r="F305" s="123" t="str">
        <f t="shared" si="9"/>
        <v/>
      </c>
    </row>
    <row r="306" ht="44" customHeight="1" spans="1:6">
      <c r="A306" s="340">
        <f t="shared" si="10"/>
        <v>7</v>
      </c>
      <c r="B306" s="431">
        <v>2040610</v>
      </c>
      <c r="C306" s="432" t="s">
        <v>322</v>
      </c>
      <c r="D306" s="313">
        <f>VLOOKUP(B306,'[116]23'!$A$4:$C$1324,3,FALSE)</f>
        <v>25</v>
      </c>
      <c r="E306" s="313">
        <v>16</v>
      </c>
      <c r="F306" s="123">
        <f t="shared" si="9"/>
        <v>-0.36</v>
      </c>
    </row>
    <row r="307" ht="36" customHeight="1" spans="1:6">
      <c r="A307" s="340">
        <f t="shared" si="10"/>
        <v>7</v>
      </c>
      <c r="B307" s="431">
        <v>2040611</v>
      </c>
      <c r="C307" s="432" t="s">
        <v>1249</v>
      </c>
      <c r="D307" s="313">
        <f>VLOOKUP(B307,'[116]23'!$A$4:$C$1324,3,FALSE)</f>
        <v>0</v>
      </c>
      <c r="E307" s="313">
        <v>0</v>
      </c>
      <c r="F307" s="123" t="str">
        <f t="shared" si="9"/>
        <v/>
      </c>
    </row>
    <row r="308" ht="44" customHeight="1" spans="1:6">
      <c r="A308" s="340">
        <f t="shared" si="10"/>
        <v>7</v>
      </c>
      <c r="B308" s="431">
        <v>2040612</v>
      </c>
      <c r="C308" s="438" t="s">
        <v>1704</v>
      </c>
      <c r="D308" s="313">
        <f>VLOOKUP(B308,'[116]23'!$A$4:$C$1324,3,FALSE)</f>
        <v>11</v>
      </c>
      <c r="E308" s="313">
        <v>2</v>
      </c>
      <c r="F308" s="123">
        <f t="shared" si="9"/>
        <v>-0.818</v>
      </c>
    </row>
    <row r="309" ht="44" customHeight="1" spans="1:6">
      <c r="A309" s="340">
        <f t="shared" si="10"/>
        <v>7</v>
      </c>
      <c r="B309" s="431">
        <v>2040613</v>
      </c>
      <c r="C309" s="432" t="s">
        <v>193</v>
      </c>
      <c r="D309" s="313">
        <f>VLOOKUP(B309,'[116]23'!$A$4:$C$1324,3,FALSE)</f>
        <v>0</v>
      </c>
      <c r="E309" s="313">
        <v>0</v>
      </c>
      <c r="F309" s="123" t="str">
        <f t="shared" si="9"/>
        <v/>
      </c>
    </row>
    <row r="310" ht="44" customHeight="1" spans="1:6">
      <c r="A310" s="340">
        <f t="shared" si="10"/>
        <v>7</v>
      </c>
      <c r="B310" s="431">
        <v>2040650</v>
      </c>
      <c r="C310" s="432" t="s">
        <v>161</v>
      </c>
      <c r="D310" s="313">
        <f>VLOOKUP(B310,'[116]23'!$A$4:$C$1324,3,FALSE)</f>
        <v>0</v>
      </c>
      <c r="E310" s="313">
        <v>0</v>
      </c>
      <c r="F310" s="123" t="str">
        <f t="shared" si="9"/>
        <v/>
      </c>
    </row>
    <row r="311" ht="44" customHeight="1" spans="1:6">
      <c r="A311" s="340">
        <f t="shared" si="10"/>
        <v>7</v>
      </c>
      <c r="B311" s="431">
        <v>2040699</v>
      </c>
      <c r="C311" s="432" t="s">
        <v>324</v>
      </c>
      <c r="D311" s="313">
        <f>VLOOKUP(B311,'[116]23'!$A$4:$C$1324,3,FALSE)</f>
        <v>130</v>
      </c>
      <c r="E311" s="313">
        <v>116</v>
      </c>
      <c r="F311" s="123">
        <f t="shared" si="9"/>
        <v>-0.108</v>
      </c>
    </row>
    <row r="312" ht="44" customHeight="1" spans="1:6">
      <c r="A312" s="340">
        <f t="shared" si="10"/>
        <v>5</v>
      </c>
      <c r="B312" s="433">
        <v>20407</v>
      </c>
      <c r="C312" s="304" t="s">
        <v>325</v>
      </c>
      <c r="D312" s="309">
        <f>SUM(D313:D321)</f>
        <v>0</v>
      </c>
      <c r="E312" s="309">
        <v>0</v>
      </c>
      <c r="F312" s="119" t="str">
        <f t="shared" si="9"/>
        <v/>
      </c>
    </row>
    <row r="313" ht="44" customHeight="1" spans="1:6">
      <c r="A313" s="340">
        <f t="shared" si="10"/>
        <v>7</v>
      </c>
      <c r="B313" s="431">
        <v>2040701</v>
      </c>
      <c r="C313" s="432" t="s">
        <v>152</v>
      </c>
      <c r="D313" s="313">
        <f>VLOOKUP(B313,'[116]23'!$A$4:$C$1324,3,FALSE)</f>
        <v>0</v>
      </c>
      <c r="E313" s="313">
        <v>0</v>
      </c>
      <c r="F313" s="123" t="str">
        <f t="shared" si="9"/>
        <v/>
      </c>
    </row>
    <row r="314" ht="36" customHeight="1" spans="1:6">
      <c r="A314" s="340">
        <f t="shared" si="10"/>
        <v>7</v>
      </c>
      <c r="B314" s="431">
        <v>2040702</v>
      </c>
      <c r="C314" s="432" t="s">
        <v>153</v>
      </c>
      <c r="D314" s="313">
        <f>VLOOKUP(B314,'[116]23'!$A$4:$C$1324,3,FALSE)</f>
        <v>0</v>
      </c>
      <c r="E314" s="313">
        <v>0</v>
      </c>
      <c r="F314" s="123" t="str">
        <f t="shared" si="9"/>
        <v/>
      </c>
    </row>
    <row r="315" ht="36" customHeight="1" spans="1:6">
      <c r="A315" s="340">
        <f t="shared" si="10"/>
        <v>7</v>
      </c>
      <c r="B315" s="431">
        <v>2040703</v>
      </c>
      <c r="C315" s="432" t="s">
        <v>154</v>
      </c>
      <c r="D315" s="313">
        <f>VLOOKUP(B315,'[116]23'!$A$4:$C$1324,3,FALSE)</f>
        <v>0</v>
      </c>
      <c r="E315" s="313">
        <v>0</v>
      </c>
      <c r="F315" s="123" t="str">
        <f t="shared" si="9"/>
        <v/>
      </c>
    </row>
    <row r="316" ht="44" customHeight="1" spans="1:6">
      <c r="A316" s="340">
        <f t="shared" si="10"/>
        <v>7</v>
      </c>
      <c r="B316" s="431">
        <v>2040704</v>
      </c>
      <c r="C316" s="438" t="s">
        <v>1705</v>
      </c>
      <c r="D316" s="313">
        <f>VLOOKUP(B316,'[116]23'!$A$4:$C$1324,3,FALSE)</f>
        <v>0</v>
      </c>
      <c r="E316" s="313">
        <v>0</v>
      </c>
      <c r="F316" s="123" t="str">
        <f t="shared" si="9"/>
        <v/>
      </c>
    </row>
    <row r="317" ht="44" customHeight="1" spans="1:6">
      <c r="A317" s="340">
        <f t="shared" si="10"/>
        <v>7</v>
      </c>
      <c r="B317" s="431">
        <v>2040705</v>
      </c>
      <c r="C317" s="438" t="s">
        <v>1706</v>
      </c>
      <c r="D317" s="313">
        <f>VLOOKUP(B317,'[116]23'!$A$4:$C$1324,3,FALSE)</f>
        <v>0</v>
      </c>
      <c r="E317" s="313">
        <v>0</v>
      </c>
      <c r="F317" s="123" t="str">
        <f t="shared" si="9"/>
        <v/>
      </c>
    </row>
    <row r="318" ht="44" customHeight="1" spans="1:6">
      <c r="A318" s="340">
        <f t="shared" si="10"/>
        <v>7</v>
      </c>
      <c r="B318" s="431">
        <v>2040706</v>
      </c>
      <c r="C318" s="432" t="s">
        <v>328</v>
      </c>
      <c r="D318" s="313">
        <f>VLOOKUP(B318,'[116]23'!$A$4:$C$1324,3,FALSE)</f>
        <v>0</v>
      </c>
      <c r="E318" s="313">
        <v>0</v>
      </c>
      <c r="F318" s="123" t="str">
        <f t="shared" si="9"/>
        <v/>
      </c>
    </row>
    <row r="319" ht="44" customHeight="1" spans="1:6">
      <c r="A319" s="340">
        <f t="shared" si="10"/>
        <v>7</v>
      </c>
      <c r="B319" s="431">
        <v>2040707</v>
      </c>
      <c r="C319" s="432" t="s">
        <v>193</v>
      </c>
      <c r="D319" s="313">
        <f>VLOOKUP(B319,'[116]23'!$A$4:$C$1324,3,FALSE)</f>
        <v>0</v>
      </c>
      <c r="E319" s="313">
        <v>0</v>
      </c>
      <c r="F319" s="123" t="str">
        <f t="shared" si="9"/>
        <v/>
      </c>
    </row>
    <row r="320" ht="36" customHeight="1" spans="1:6">
      <c r="A320" s="340">
        <f t="shared" si="10"/>
        <v>7</v>
      </c>
      <c r="B320" s="431">
        <v>2040750</v>
      </c>
      <c r="C320" s="432" t="s">
        <v>161</v>
      </c>
      <c r="D320" s="313">
        <f>VLOOKUP(B320,'[116]23'!$A$4:$C$1324,3,FALSE)</f>
        <v>0</v>
      </c>
      <c r="E320" s="313">
        <v>0</v>
      </c>
      <c r="F320" s="123" t="str">
        <f t="shared" si="9"/>
        <v/>
      </c>
    </row>
    <row r="321" ht="44" customHeight="1" spans="1:6">
      <c r="A321" s="340">
        <f t="shared" si="10"/>
        <v>7</v>
      </c>
      <c r="B321" s="431">
        <v>2040799</v>
      </c>
      <c r="C321" s="432" t="s">
        <v>329</v>
      </c>
      <c r="D321" s="313">
        <f>VLOOKUP(B321,'[116]23'!$A$4:$C$1324,3,FALSE)</f>
        <v>0</v>
      </c>
      <c r="E321" s="313">
        <v>0</v>
      </c>
      <c r="F321" s="123" t="str">
        <f t="shared" si="9"/>
        <v/>
      </c>
    </row>
    <row r="322" ht="44" customHeight="1" spans="1:6">
      <c r="A322" s="340">
        <f t="shared" si="10"/>
        <v>5</v>
      </c>
      <c r="B322" s="433">
        <v>20408</v>
      </c>
      <c r="C322" s="304" t="s">
        <v>330</v>
      </c>
      <c r="D322" s="309">
        <f>SUM(D323:D331)</f>
        <v>0</v>
      </c>
      <c r="E322" s="309">
        <v>0</v>
      </c>
      <c r="F322" s="119" t="str">
        <f t="shared" si="9"/>
        <v/>
      </c>
    </row>
    <row r="323" ht="44" customHeight="1" spans="1:6">
      <c r="A323" s="340">
        <f t="shared" si="10"/>
        <v>7</v>
      </c>
      <c r="B323" s="431">
        <v>2040801</v>
      </c>
      <c r="C323" s="432" t="s">
        <v>152</v>
      </c>
      <c r="D323" s="313">
        <f>VLOOKUP(B323,'[116]23'!$A$4:$C$1324,3,FALSE)</f>
        <v>0</v>
      </c>
      <c r="E323" s="313">
        <v>0</v>
      </c>
      <c r="F323" s="123" t="str">
        <f t="shared" ref="F323:F348" si="11">IF(D323&gt;0,(E323-D323)/D323,"")</f>
        <v/>
      </c>
    </row>
    <row r="324" ht="36" customHeight="1" spans="1:6">
      <c r="A324" s="340">
        <f t="shared" si="10"/>
        <v>7</v>
      </c>
      <c r="B324" s="431">
        <v>2040802</v>
      </c>
      <c r="C324" s="432" t="s">
        <v>153</v>
      </c>
      <c r="D324" s="313">
        <f>VLOOKUP(B324,'[116]23'!$A$4:$C$1324,3,FALSE)</f>
        <v>0</v>
      </c>
      <c r="E324" s="313">
        <v>0</v>
      </c>
      <c r="F324" s="123" t="str">
        <f t="shared" si="11"/>
        <v/>
      </c>
    </row>
    <row r="325" ht="36" customHeight="1" spans="1:6">
      <c r="A325" s="340">
        <f t="shared" si="10"/>
        <v>7</v>
      </c>
      <c r="B325" s="431">
        <v>2040803</v>
      </c>
      <c r="C325" s="432" t="s">
        <v>154</v>
      </c>
      <c r="D325" s="313">
        <f>VLOOKUP(B325,'[116]23'!$A$4:$C$1324,3,FALSE)</f>
        <v>0</v>
      </c>
      <c r="E325" s="313">
        <v>0</v>
      </c>
      <c r="F325" s="123" t="str">
        <f t="shared" si="11"/>
        <v/>
      </c>
    </row>
    <row r="326" ht="44" customHeight="1" spans="1:6">
      <c r="A326" s="340">
        <f t="shared" si="10"/>
        <v>7</v>
      </c>
      <c r="B326" s="431">
        <v>2040804</v>
      </c>
      <c r="C326" s="432" t="s">
        <v>331</v>
      </c>
      <c r="D326" s="313">
        <f>VLOOKUP(B326,'[116]23'!$A$4:$C$1324,3,FALSE)</f>
        <v>0</v>
      </c>
      <c r="E326" s="313">
        <v>0</v>
      </c>
      <c r="F326" s="123" t="str">
        <f t="shared" si="11"/>
        <v/>
      </c>
    </row>
    <row r="327" ht="44" customHeight="1" spans="1:6">
      <c r="A327" s="340">
        <f t="shared" si="10"/>
        <v>7</v>
      </c>
      <c r="B327" s="431">
        <v>2040805</v>
      </c>
      <c r="C327" s="432" t="s">
        <v>332</v>
      </c>
      <c r="D327" s="313">
        <f>VLOOKUP(B327,'[116]23'!$A$4:$C$1324,3,FALSE)</f>
        <v>0</v>
      </c>
      <c r="E327" s="313">
        <v>0</v>
      </c>
      <c r="F327" s="123" t="str">
        <f t="shared" si="11"/>
        <v/>
      </c>
    </row>
    <row r="328" ht="44" customHeight="1" spans="1:6">
      <c r="A328" s="340">
        <f t="shared" si="10"/>
        <v>7</v>
      </c>
      <c r="B328" s="431">
        <v>2040806</v>
      </c>
      <c r="C328" s="432" t="s">
        <v>333</v>
      </c>
      <c r="D328" s="313">
        <f>VLOOKUP(B328,'[116]23'!$A$4:$C$1324,3,FALSE)</f>
        <v>0</v>
      </c>
      <c r="E328" s="313">
        <v>0</v>
      </c>
      <c r="F328" s="123" t="str">
        <f t="shared" si="11"/>
        <v/>
      </c>
    </row>
    <row r="329" ht="44" customHeight="1" spans="1:6">
      <c r="A329" s="340">
        <f t="shared" si="10"/>
        <v>7</v>
      </c>
      <c r="B329" s="431">
        <v>2040807</v>
      </c>
      <c r="C329" s="432" t="s">
        <v>193</v>
      </c>
      <c r="D329" s="313">
        <f>VLOOKUP(B329,'[116]23'!$A$4:$C$1324,3,FALSE)</f>
        <v>0</v>
      </c>
      <c r="E329" s="313">
        <v>0</v>
      </c>
      <c r="F329" s="123" t="str">
        <f t="shared" si="11"/>
        <v/>
      </c>
    </row>
    <row r="330" ht="36" customHeight="1" spans="1:6">
      <c r="A330" s="340">
        <f t="shared" si="10"/>
        <v>7</v>
      </c>
      <c r="B330" s="431">
        <v>2040850</v>
      </c>
      <c r="C330" s="432" t="s">
        <v>161</v>
      </c>
      <c r="D330" s="313">
        <f>VLOOKUP(B330,'[116]23'!$A$4:$C$1324,3,FALSE)</f>
        <v>0</v>
      </c>
      <c r="E330" s="313">
        <v>0</v>
      </c>
      <c r="F330" s="123" t="str">
        <f t="shared" si="11"/>
        <v/>
      </c>
    </row>
    <row r="331" ht="44" customHeight="1" spans="1:6">
      <c r="A331" s="340">
        <f t="shared" si="10"/>
        <v>7</v>
      </c>
      <c r="B331" s="431">
        <v>2040899</v>
      </c>
      <c r="C331" s="432" t="s">
        <v>334</v>
      </c>
      <c r="D331" s="313">
        <f>VLOOKUP(B331,'[116]23'!$A$4:$C$1324,3,FALSE)</f>
        <v>0</v>
      </c>
      <c r="E331" s="313">
        <v>0</v>
      </c>
      <c r="F331" s="123" t="str">
        <f t="shared" si="11"/>
        <v/>
      </c>
    </row>
    <row r="332" ht="44" customHeight="1" spans="1:6">
      <c r="A332" s="340">
        <f t="shared" si="10"/>
        <v>5</v>
      </c>
      <c r="B332" s="433">
        <v>20409</v>
      </c>
      <c r="C332" s="304" t="s">
        <v>335</v>
      </c>
      <c r="D332" s="309">
        <f>SUM(D333:D339)</f>
        <v>0</v>
      </c>
      <c r="E332" s="309">
        <v>0</v>
      </c>
      <c r="F332" s="119" t="str">
        <f t="shared" si="11"/>
        <v/>
      </c>
    </row>
    <row r="333" ht="44" customHeight="1" spans="1:6">
      <c r="A333" s="340">
        <f t="shared" si="10"/>
        <v>7</v>
      </c>
      <c r="B333" s="431">
        <v>2040901</v>
      </c>
      <c r="C333" s="432" t="s">
        <v>152</v>
      </c>
      <c r="D333" s="313">
        <f>VLOOKUP(B333,'[116]23'!$A$4:$C$1324,3,FALSE)</f>
        <v>0</v>
      </c>
      <c r="E333" s="313">
        <v>0</v>
      </c>
      <c r="F333" s="123" t="str">
        <f t="shared" si="11"/>
        <v/>
      </c>
    </row>
    <row r="334" ht="36" customHeight="1" spans="1:6">
      <c r="A334" s="340">
        <f t="shared" si="10"/>
        <v>7</v>
      </c>
      <c r="B334" s="431">
        <v>2040902</v>
      </c>
      <c r="C334" s="432" t="s">
        <v>153</v>
      </c>
      <c r="D334" s="313">
        <f>VLOOKUP(B334,'[116]23'!$A$4:$C$1324,3,FALSE)</f>
        <v>0</v>
      </c>
      <c r="E334" s="313">
        <v>0</v>
      </c>
      <c r="F334" s="123" t="str">
        <f t="shared" si="11"/>
        <v/>
      </c>
    </row>
    <row r="335" ht="36" customHeight="1" spans="1:6">
      <c r="A335" s="340">
        <f t="shared" si="10"/>
        <v>7</v>
      </c>
      <c r="B335" s="431">
        <v>2040903</v>
      </c>
      <c r="C335" s="432" t="s">
        <v>154</v>
      </c>
      <c r="D335" s="313">
        <f>VLOOKUP(B335,'[116]23'!$A$4:$C$1324,3,FALSE)</f>
        <v>0</v>
      </c>
      <c r="E335" s="313">
        <v>0</v>
      </c>
      <c r="F335" s="123" t="str">
        <f t="shared" si="11"/>
        <v/>
      </c>
    </row>
    <row r="336" ht="36" customHeight="1" spans="1:6">
      <c r="A336" s="340">
        <f t="shared" si="10"/>
        <v>7</v>
      </c>
      <c r="B336" s="431">
        <v>2040904</v>
      </c>
      <c r="C336" s="432" t="s">
        <v>336</v>
      </c>
      <c r="D336" s="313">
        <f>VLOOKUP(B336,'[116]23'!$A$4:$C$1324,3,FALSE)</f>
        <v>0</v>
      </c>
      <c r="E336" s="313">
        <v>0</v>
      </c>
      <c r="F336" s="123" t="str">
        <f t="shared" si="11"/>
        <v/>
      </c>
    </row>
    <row r="337" ht="36" customHeight="1" spans="1:6">
      <c r="A337" s="340">
        <f t="shared" si="10"/>
        <v>7</v>
      </c>
      <c r="B337" s="431">
        <v>2040905</v>
      </c>
      <c r="C337" s="432" t="s">
        <v>337</v>
      </c>
      <c r="D337" s="313">
        <f>VLOOKUP(B337,'[116]23'!$A$4:$C$1324,3,FALSE)</f>
        <v>0</v>
      </c>
      <c r="E337" s="313">
        <v>0</v>
      </c>
      <c r="F337" s="123" t="str">
        <f t="shared" si="11"/>
        <v/>
      </c>
    </row>
    <row r="338" ht="44" customHeight="1" spans="1:6">
      <c r="A338" s="340">
        <f t="shared" si="10"/>
        <v>7</v>
      </c>
      <c r="B338" s="431">
        <v>2040950</v>
      </c>
      <c r="C338" s="432" t="s">
        <v>161</v>
      </c>
      <c r="D338" s="313">
        <f>VLOOKUP(B338,'[116]23'!$A$4:$C$1324,3,FALSE)</f>
        <v>0</v>
      </c>
      <c r="E338" s="313">
        <v>0</v>
      </c>
      <c r="F338" s="123" t="str">
        <f t="shared" si="11"/>
        <v/>
      </c>
    </row>
    <row r="339" ht="36" customHeight="1" spans="1:6">
      <c r="A339" s="340">
        <f t="shared" si="10"/>
        <v>7</v>
      </c>
      <c r="B339" s="431">
        <v>2040999</v>
      </c>
      <c r="C339" s="432" t="s">
        <v>338</v>
      </c>
      <c r="D339" s="313">
        <f>VLOOKUP(B339,'[116]23'!$A$4:$C$1324,3,FALSE)</f>
        <v>0</v>
      </c>
      <c r="E339" s="313">
        <v>0</v>
      </c>
      <c r="F339" s="123" t="str">
        <f t="shared" si="11"/>
        <v/>
      </c>
    </row>
    <row r="340" ht="36" customHeight="1" spans="1:6">
      <c r="A340" s="340">
        <f t="shared" si="10"/>
        <v>5</v>
      </c>
      <c r="B340" s="433">
        <v>20410</v>
      </c>
      <c r="C340" s="304" t="s">
        <v>339</v>
      </c>
      <c r="D340" s="309">
        <f>SUM(D341:D345)</f>
        <v>0</v>
      </c>
      <c r="E340" s="309">
        <v>0</v>
      </c>
      <c r="F340" s="119" t="str">
        <f t="shared" si="11"/>
        <v/>
      </c>
    </row>
    <row r="341" ht="36" customHeight="1" spans="1:6">
      <c r="A341" s="340">
        <f t="shared" si="10"/>
        <v>7</v>
      </c>
      <c r="B341" s="431">
        <v>2041001</v>
      </c>
      <c r="C341" s="432" t="s">
        <v>152</v>
      </c>
      <c r="D341" s="313">
        <f>VLOOKUP(B341,'[116]23'!$A$4:$C$1324,3,FALSE)</f>
        <v>0</v>
      </c>
      <c r="E341" s="313">
        <v>0</v>
      </c>
      <c r="F341" s="123" t="str">
        <f t="shared" si="11"/>
        <v/>
      </c>
    </row>
    <row r="342" ht="36" customHeight="1" spans="1:6">
      <c r="A342" s="340">
        <f t="shared" si="10"/>
        <v>7</v>
      </c>
      <c r="B342" s="431">
        <v>2041002</v>
      </c>
      <c r="C342" s="432" t="s">
        <v>153</v>
      </c>
      <c r="D342" s="313">
        <f>VLOOKUP(B342,'[116]23'!$A$4:$C$1324,3,FALSE)</f>
        <v>0</v>
      </c>
      <c r="E342" s="313">
        <v>0</v>
      </c>
      <c r="F342" s="123" t="str">
        <f t="shared" si="11"/>
        <v/>
      </c>
    </row>
    <row r="343" ht="36" customHeight="1" spans="1:6">
      <c r="A343" s="340">
        <f t="shared" si="10"/>
        <v>7</v>
      </c>
      <c r="B343" s="431">
        <v>2041006</v>
      </c>
      <c r="C343" s="432" t="s">
        <v>193</v>
      </c>
      <c r="D343" s="313">
        <f>VLOOKUP(B343,'[116]23'!$A$4:$C$1324,3,FALSE)</f>
        <v>0</v>
      </c>
      <c r="E343" s="313">
        <v>0</v>
      </c>
      <c r="F343" s="123" t="str">
        <f t="shared" si="11"/>
        <v/>
      </c>
    </row>
    <row r="344" ht="36" customHeight="1" spans="1:6">
      <c r="A344" s="340">
        <f t="shared" si="10"/>
        <v>7</v>
      </c>
      <c r="B344" s="431">
        <v>2041007</v>
      </c>
      <c r="C344" s="432" t="s">
        <v>340</v>
      </c>
      <c r="D344" s="313">
        <f>VLOOKUP(B344,'[116]23'!$A$4:$C$1324,3,FALSE)</f>
        <v>0</v>
      </c>
      <c r="E344" s="313">
        <v>0</v>
      </c>
      <c r="F344" s="123" t="str">
        <f t="shared" si="11"/>
        <v/>
      </c>
    </row>
    <row r="345" ht="36" customHeight="1" spans="1:6">
      <c r="A345" s="340">
        <f t="shared" si="10"/>
        <v>7</v>
      </c>
      <c r="B345" s="431">
        <v>2041099</v>
      </c>
      <c r="C345" s="432" t="s">
        <v>341</v>
      </c>
      <c r="D345" s="313">
        <f>VLOOKUP(B345,'[116]23'!$A$4:$C$1324,3,FALSE)</f>
        <v>0</v>
      </c>
      <c r="E345" s="313">
        <v>0</v>
      </c>
      <c r="F345" s="123" t="str">
        <f t="shared" si="11"/>
        <v/>
      </c>
    </row>
    <row r="346" ht="44" customHeight="1" spans="1:6">
      <c r="A346" s="340">
        <f t="shared" si="10"/>
        <v>5</v>
      </c>
      <c r="B346" s="433">
        <v>20499</v>
      </c>
      <c r="C346" s="304" t="s">
        <v>342</v>
      </c>
      <c r="D346" s="309">
        <f>SUM(D347:D348)</f>
        <v>109</v>
      </c>
      <c r="E346" s="309">
        <v>155</v>
      </c>
      <c r="F346" s="119">
        <f t="shared" si="11"/>
        <v>0.422</v>
      </c>
    </row>
    <row r="347" ht="44" customHeight="1" spans="1:6">
      <c r="A347" s="340">
        <f t="shared" si="10"/>
        <v>7</v>
      </c>
      <c r="B347" s="436">
        <v>2049902</v>
      </c>
      <c r="C347" s="432" t="s">
        <v>343</v>
      </c>
      <c r="D347" s="313">
        <f>VLOOKUP(B347,'[116]23'!$A$4:$C$1324,3,FALSE)</f>
        <v>0</v>
      </c>
      <c r="E347" s="313">
        <v>0</v>
      </c>
      <c r="F347" s="123" t="str">
        <f t="shared" si="11"/>
        <v/>
      </c>
    </row>
    <row r="348" ht="44" customHeight="1" spans="1:6">
      <c r="A348" s="340">
        <f t="shared" si="10"/>
        <v>7</v>
      </c>
      <c r="B348" s="441">
        <v>2049999</v>
      </c>
      <c r="C348" s="432" t="s">
        <v>342</v>
      </c>
      <c r="D348" s="313">
        <f>VLOOKUP(B348,'[116]23'!$A$4:$C$1324,3,FALSE)</f>
        <v>109</v>
      </c>
      <c r="E348" s="313">
        <v>155</v>
      </c>
      <c r="F348" s="123">
        <f t="shared" si="11"/>
        <v>0.422</v>
      </c>
    </row>
    <row r="349" ht="44" customHeight="1" spans="1:6">
      <c r="A349" s="340">
        <f t="shared" si="10"/>
        <v>3</v>
      </c>
      <c r="B349" s="433">
        <v>205</v>
      </c>
      <c r="C349" s="302" t="s">
        <v>111</v>
      </c>
      <c r="D349" s="309">
        <f>SUM(D350,D355,D364,D370,D376,D380,D384,D388,D394,D401)</f>
        <v>34663</v>
      </c>
      <c r="E349" s="309">
        <v>35979</v>
      </c>
      <c r="F349" s="119">
        <f t="shared" ref="F349:F402" si="12">IF(D349&gt;0,(E349-D349)/D349,"")</f>
        <v>0.038</v>
      </c>
    </row>
    <row r="350" ht="44" customHeight="1" spans="1:6">
      <c r="A350" s="340">
        <f t="shared" si="10"/>
        <v>5</v>
      </c>
      <c r="B350" s="433">
        <v>20501</v>
      </c>
      <c r="C350" s="304" t="s">
        <v>344</v>
      </c>
      <c r="D350" s="309">
        <f>SUM(D351:D354)</f>
        <v>698</v>
      </c>
      <c r="E350" s="309">
        <v>642</v>
      </c>
      <c r="F350" s="119">
        <f t="shared" si="12"/>
        <v>-0.08</v>
      </c>
    </row>
    <row r="351" ht="44" customHeight="1" spans="1:6">
      <c r="A351" s="340">
        <f t="shared" si="10"/>
        <v>7</v>
      </c>
      <c r="B351" s="431">
        <v>2050101</v>
      </c>
      <c r="C351" s="432" t="s">
        <v>152</v>
      </c>
      <c r="D351" s="313">
        <f>VLOOKUP(B351,'[116]23'!$A$4:$C$1324,3,FALSE)</f>
        <v>151</v>
      </c>
      <c r="E351" s="313">
        <v>163</v>
      </c>
      <c r="F351" s="123">
        <f t="shared" si="12"/>
        <v>0.079</v>
      </c>
    </row>
    <row r="352" ht="36" customHeight="1" spans="1:6">
      <c r="A352" s="340">
        <f t="shared" si="10"/>
        <v>7</v>
      </c>
      <c r="B352" s="431">
        <v>2050102</v>
      </c>
      <c r="C352" s="432" t="s">
        <v>153</v>
      </c>
      <c r="D352" s="313">
        <f>VLOOKUP(B352,'[116]23'!$A$4:$C$1324,3,FALSE)</f>
        <v>0</v>
      </c>
      <c r="E352" s="313">
        <v>0</v>
      </c>
      <c r="F352" s="123" t="str">
        <f t="shared" si="12"/>
        <v/>
      </c>
    </row>
    <row r="353" ht="44" customHeight="1" spans="1:6">
      <c r="A353" s="340">
        <f t="shared" si="10"/>
        <v>7</v>
      </c>
      <c r="B353" s="431">
        <v>2050103</v>
      </c>
      <c r="C353" s="432" t="s">
        <v>154</v>
      </c>
      <c r="D353" s="313">
        <f>VLOOKUP(B353,'[116]23'!$A$4:$C$1324,3,FALSE)</f>
        <v>0</v>
      </c>
      <c r="E353" s="313">
        <v>0</v>
      </c>
      <c r="F353" s="123" t="str">
        <f t="shared" si="12"/>
        <v/>
      </c>
    </row>
    <row r="354" ht="44" customHeight="1" spans="1:6">
      <c r="A354" s="340">
        <f t="shared" si="10"/>
        <v>7</v>
      </c>
      <c r="B354" s="431">
        <v>2050199</v>
      </c>
      <c r="C354" s="432" t="s">
        <v>345</v>
      </c>
      <c r="D354" s="313">
        <f>VLOOKUP(B354,'[116]23'!$A$4:$C$1324,3,FALSE)</f>
        <v>547</v>
      </c>
      <c r="E354" s="313">
        <v>479</v>
      </c>
      <c r="F354" s="123">
        <f t="shared" si="12"/>
        <v>-0.124</v>
      </c>
    </row>
    <row r="355" ht="44" customHeight="1" spans="1:6">
      <c r="A355" s="340">
        <f t="shared" si="10"/>
        <v>5</v>
      </c>
      <c r="B355" s="433">
        <v>20502</v>
      </c>
      <c r="C355" s="304" t="s">
        <v>346</v>
      </c>
      <c r="D355" s="309">
        <f>SUM(D356:D363)</f>
        <v>32319</v>
      </c>
      <c r="E355" s="309">
        <v>33658</v>
      </c>
      <c r="F355" s="119">
        <f t="shared" si="12"/>
        <v>0.041</v>
      </c>
    </row>
    <row r="356" ht="44" customHeight="1" spans="1:6">
      <c r="A356" s="340">
        <f t="shared" si="10"/>
        <v>7</v>
      </c>
      <c r="B356" s="431">
        <v>2050201</v>
      </c>
      <c r="C356" s="432" t="s">
        <v>347</v>
      </c>
      <c r="D356" s="313">
        <f>VLOOKUP(B356,'[116]23'!$A$4:$C$1324,3,FALSE)</f>
        <v>2922</v>
      </c>
      <c r="E356" s="313">
        <v>2587</v>
      </c>
      <c r="F356" s="123">
        <f t="shared" si="12"/>
        <v>-0.115</v>
      </c>
    </row>
    <row r="357" ht="44" customHeight="1" spans="1:6">
      <c r="A357" s="340">
        <f t="shared" si="10"/>
        <v>7</v>
      </c>
      <c r="B357" s="431">
        <v>2050202</v>
      </c>
      <c r="C357" s="432" t="s">
        <v>348</v>
      </c>
      <c r="D357" s="313">
        <f>VLOOKUP(B357,'[116]23'!$A$4:$C$1324,3,FALSE)</f>
        <v>12941</v>
      </c>
      <c r="E357" s="313">
        <v>13238</v>
      </c>
      <c r="F357" s="123">
        <f t="shared" si="12"/>
        <v>0.023</v>
      </c>
    </row>
    <row r="358" ht="44" customHeight="1" spans="1:6">
      <c r="A358" s="340">
        <f t="shared" ref="A358:A421" si="13">LEN(B358)</f>
        <v>7</v>
      </c>
      <c r="B358" s="431">
        <v>2050203</v>
      </c>
      <c r="C358" s="432" t="s">
        <v>349</v>
      </c>
      <c r="D358" s="313">
        <f>VLOOKUP(B358,'[116]23'!$A$4:$C$1324,3,FALSE)</f>
        <v>6358</v>
      </c>
      <c r="E358" s="313">
        <v>6915</v>
      </c>
      <c r="F358" s="123">
        <f t="shared" si="12"/>
        <v>0.088</v>
      </c>
    </row>
    <row r="359" ht="44" customHeight="1" spans="1:6">
      <c r="A359" s="340">
        <f t="shared" si="13"/>
        <v>7</v>
      </c>
      <c r="B359" s="431">
        <v>2050204</v>
      </c>
      <c r="C359" s="432" t="s">
        <v>350</v>
      </c>
      <c r="D359" s="313">
        <f>VLOOKUP(B359,'[116]23'!$A$4:$C$1324,3,FALSE)</f>
        <v>2775</v>
      </c>
      <c r="E359" s="313">
        <v>3557</v>
      </c>
      <c r="F359" s="123">
        <f t="shared" si="12"/>
        <v>0.282</v>
      </c>
    </row>
    <row r="360" ht="44" customHeight="1" spans="1:6">
      <c r="A360" s="340">
        <f t="shared" si="13"/>
        <v>7</v>
      </c>
      <c r="B360" s="431">
        <v>2050205</v>
      </c>
      <c r="C360" s="432" t="s">
        <v>351</v>
      </c>
      <c r="D360" s="313">
        <f>VLOOKUP(B360,'[116]23'!$A$4:$C$1324,3,FALSE)</f>
        <v>0</v>
      </c>
      <c r="E360" s="313">
        <v>18</v>
      </c>
      <c r="F360" s="123" t="str">
        <f t="shared" si="12"/>
        <v/>
      </c>
    </row>
    <row r="361" ht="36" customHeight="1" spans="1:6">
      <c r="A361" s="340">
        <f t="shared" si="13"/>
        <v>7</v>
      </c>
      <c r="B361" s="431">
        <v>2050206</v>
      </c>
      <c r="C361" s="432" t="s">
        <v>1250</v>
      </c>
      <c r="D361" s="313">
        <f>VLOOKUP(B361,'[116]23'!$A$4:$C$1324,3,FALSE)</f>
        <v>0</v>
      </c>
      <c r="E361" s="313">
        <v>0</v>
      </c>
      <c r="F361" s="123" t="str">
        <f t="shared" si="12"/>
        <v/>
      </c>
    </row>
    <row r="362" ht="36" customHeight="1" spans="1:6">
      <c r="A362" s="340">
        <f t="shared" si="13"/>
        <v>7</v>
      </c>
      <c r="B362" s="431">
        <v>2050207</v>
      </c>
      <c r="C362" s="432" t="s">
        <v>1251</v>
      </c>
      <c r="D362" s="313">
        <f>VLOOKUP(B362,'[116]23'!$A$4:$C$1324,3,FALSE)</f>
        <v>0</v>
      </c>
      <c r="E362" s="313">
        <v>0</v>
      </c>
      <c r="F362" s="123" t="str">
        <f t="shared" si="12"/>
        <v/>
      </c>
    </row>
    <row r="363" ht="44" customHeight="1" spans="1:6">
      <c r="A363" s="340">
        <f t="shared" si="13"/>
        <v>7</v>
      </c>
      <c r="B363" s="431">
        <v>2050299</v>
      </c>
      <c r="C363" s="432" t="s">
        <v>352</v>
      </c>
      <c r="D363" s="313">
        <f>VLOOKUP(B363,'[116]23'!$A$4:$C$1324,3,FALSE)</f>
        <v>7323</v>
      </c>
      <c r="E363" s="313">
        <v>7343</v>
      </c>
      <c r="F363" s="123">
        <f t="shared" si="12"/>
        <v>0.003</v>
      </c>
    </row>
    <row r="364" ht="44" customHeight="1" spans="1:6">
      <c r="A364" s="340">
        <f t="shared" si="13"/>
        <v>5</v>
      </c>
      <c r="B364" s="433">
        <v>20503</v>
      </c>
      <c r="C364" s="304" t="s">
        <v>353</v>
      </c>
      <c r="D364" s="309">
        <f>SUM(D365:D369)</f>
        <v>1243</v>
      </c>
      <c r="E364" s="309">
        <v>913</v>
      </c>
      <c r="F364" s="119">
        <f t="shared" si="12"/>
        <v>-0.265</v>
      </c>
    </row>
    <row r="365" ht="36" customHeight="1" spans="1:6">
      <c r="A365" s="340">
        <f t="shared" si="13"/>
        <v>7</v>
      </c>
      <c r="B365" s="431">
        <v>2050301</v>
      </c>
      <c r="C365" s="432" t="s">
        <v>354</v>
      </c>
      <c r="D365" s="313">
        <f>VLOOKUP(B365,'[116]23'!$A$4:$C$1324,3,FALSE)</f>
        <v>0</v>
      </c>
      <c r="E365" s="313">
        <v>0</v>
      </c>
      <c r="F365" s="123" t="str">
        <f t="shared" si="12"/>
        <v/>
      </c>
    </row>
    <row r="366" ht="44" customHeight="1" spans="1:6">
      <c r="A366" s="340">
        <f t="shared" si="13"/>
        <v>7</v>
      </c>
      <c r="B366" s="431">
        <v>2050302</v>
      </c>
      <c r="C366" s="432" t="s">
        <v>355</v>
      </c>
      <c r="D366" s="313">
        <f>VLOOKUP(B366,'[116]23'!$A$4:$C$1324,3,FALSE)</f>
        <v>1243</v>
      </c>
      <c r="E366" s="313">
        <v>913</v>
      </c>
      <c r="F366" s="123">
        <f t="shared" si="12"/>
        <v>-0.265</v>
      </c>
    </row>
    <row r="367" ht="44" customHeight="1" spans="1:6">
      <c r="A367" s="340">
        <f t="shared" si="13"/>
        <v>7</v>
      </c>
      <c r="B367" s="431">
        <v>2050303</v>
      </c>
      <c r="C367" s="432" t="s">
        <v>356</v>
      </c>
      <c r="D367" s="313">
        <f>VLOOKUP(B367,'[116]23'!$A$4:$C$1324,3,FALSE)</f>
        <v>0</v>
      </c>
      <c r="E367" s="313">
        <v>0</v>
      </c>
      <c r="F367" s="123" t="str">
        <f t="shared" si="12"/>
        <v/>
      </c>
    </row>
    <row r="368" ht="44" customHeight="1" spans="1:6">
      <c r="A368" s="340">
        <f t="shared" si="13"/>
        <v>7</v>
      </c>
      <c r="B368" s="431">
        <v>2050305</v>
      </c>
      <c r="C368" s="432" t="s">
        <v>357</v>
      </c>
      <c r="D368" s="313">
        <f>VLOOKUP(B368,'[116]23'!$A$4:$C$1324,3,FALSE)</f>
        <v>0</v>
      </c>
      <c r="E368" s="313">
        <v>0</v>
      </c>
      <c r="F368" s="123" t="str">
        <f t="shared" si="12"/>
        <v/>
      </c>
    </row>
    <row r="369" ht="44" customHeight="1" spans="1:6">
      <c r="A369" s="340">
        <f t="shared" si="13"/>
        <v>7</v>
      </c>
      <c r="B369" s="431">
        <v>2050399</v>
      </c>
      <c r="C369" s="432" t="s">
        <v>358</v>
      </c>
      <c r="D369" s="313">
        <f>VLOOKUP(B369,'[116]23'!$A$4:$C$1324,3,FALSE)</f>
        <v>0</v>
      </c>
      <c r="E369" s="313">
        <v>0</v>
      </c>
      <c r="F369" s="123" t="str">
        <f t="shared" si="12"/>
        <v/>
      </c>
    </row>
    <row r="370" ht="44" customHeight="1" spans="1:6">
      <c r="A370" s="340">
        <f t="shared" si="13"/>
        <v>5</v>
      </c>
      <c r="B370" s="433">
        <v>20504</v>
      </c>
      <c r="C370" s="304" t="s">
        <v>359</v>
      </c>
      <c r="D370" s="309">
        <f>SUM(D371:D375)</f>
        <v>0</v>
      </c>
      <c r="E370" s="309">
        <v>0</v>
      </c>
      <c r="F370" s="119" t="str">
        <f t="shared" si="12"/>
        <v/>
      </c>
    </row>
    <row r="371" ht="36" customHeight="1" spans="1:6">
      <c r="A371" s="340">
        <f t="shared" si="13"/>
        <v>7</v>
      </c>
      <c r="B371" s="431">
        <v>2050401</v>
      </c>
      <c r="C371" s="432" t="s">
        <v>360</v>
      </c>
      <c r="D371" s="313">
        <f>VLOOKUP(B371,'[116]23'!$A$4:$C$1324,3,FALSE)</f>
        <v>0</v>
      </c>
      <c r="E371" s="313">
        <v>0</v>
      </c>
      <c r="F371" s="123" t="str">
        <f t="shared" si="12"/>
        <v/>
      </c>
    </row>
    <row r="372" ht="44" customHeight="1" spans="1:6">
      <c r="A372" s="340">
        <f t="shared" si="13"/>
        <v>7</v>
      </c>
      <c r="B372" s="431">
        <v>2050402</v>
      </c>
      <c r="C372" s="432" t="s">
        <v>361</v>
      </c>
      <c r="D372" s="313">
        <f>VLOOKUP(B372,'[116]23'!$A$4:$C$1324,3,FALSE)</f>
        <v>0</v>
      </c>
      <c r="E372" s="313">
        <v>0</v>
      </c>
      <c r="F372" s="123" t="str">
        <f t="shared" si="12"/>
        <v/>
      </c>
    </row>
    <row r="373" ht="36" customHeight="1" spans="1:6">
      <c r="A373" s="340">
        <f t="shared" si="13"/>
        <v>7</v>
      </c>
      <c r="B373" s="431">
        <v>2050403</v>
      </c>
      <c r="C373" s="432" t="s">
        <v>362</v>
      </c>
      <c r="D373" s="313">
        <f>VLOOKUP(B373,'[116]23'!$A$4:$C$1324,3,FALSE)</f>
        <v>0</v>
      </c>
      <c r="E373" s="313">
        <v>0</v>
      </c>
      <c r="F373" s="123" t="str">
        <f t="shared" si="12"/>
        <v/>
      </c>
    </row>
    <row r="374" ht="36" customHeight="1" spans="1:6">
      <c r="A374" s="340">
        <f t="shared" si="13"/>
        <v>7</v>
      </c>
      <c r="B374" s="431">
        <v>2050404</v>
      </c>
      <c r="C374" s="432" t="s">
        <v>363</v>
      </c>
      <c r="D374" s="313">
        <f>VLOOKUP(B374,'[116]23'!$A$4:$C$1324,3,FALSE)</f>
        <v>0</v>
      </c>
      <c r="E374" s="313">
        <v>0</v>
      </c>
      <c r="F374" s="123" t="str">
        <f t="shared" si="12"/>
        <v/>
      </c>
    </row>
    <row r="375" ht="36" customHeight="1" spans="1:6">
      <c r="A375" s="340">
        <f t="shared" si="13"/>
        <v>7</v>
      </c>
      <c r="B375" s="431">
        <v>2050499</v>
      </c>
      <c r="C375" s="432" t="s">
        <v>364</v>
      </c>
      <c r="D375" s="313">
        <f>VLOOKUP(B375,'[116]23'!$A$4:$C$1324,3,FALSE)</f>
        <v>0</v>
      </c>
      <c r="E375" s="313">
        <v>0</v>
      </c>
      <c r="F375" s="123" t="str">
        <f t="shared" si="12"/>
        <v/>
      </c>
    </row>
    <row r="376" ht="44" customHeight="1" spans="1:6">
      <c r="A376" s="340">
        <f t="shared" si="13"/>
        <v>5</v>
      </c>
      <c r="B376" s="433">
        <v>20505</v>
      </c>
      <c r="C376" s="304" t="s">
        <v>365</v>
      </c>
      <c r="D376" s="309">
        <f>SUM(D377:D379)</f>
        <v>0</v>
      </c>
      <c r="E376" s="309">
        <v>0</v>
      </c>
      <c r="F376" s="119" t="str">
        <f t="shared" si="12"/>
        <v/>
      </c>
    </row>
    <row r="377" ht="44" customHeight="1" spans="1:6">
      <c r="A377" s="340">
        <f t="shared" si="13"/>
        <v>7</v>
      </c>
      <c r="B377" s="431">
        <v>2050501</v>
      </c>
      <c r="C377" s="432" t="s">
        <v>366</v>
      </c>
      <c r="D377" s="313">
        <f>VLOOKUP(B377,'[116]23'!$A$4:$C$1324,3,FALSE)</f>
        <v>0</v>
      </c>
      <c r="E377" s="313">
        <v>0</v>
      </c>
      <c r="F377" s="123" t="str">
        <f t="shared" si="12"/>
        <v/>
      </c>
    </row>
    <row r="378" ht="36" customHeight="1" spans="1:6">
      <c r="A378" s="340">
        <f t="shared" si="13"/>
        <v>7</v>
      </c>
      <c r="B378" s="431">
        <v>2050502</v>
      </c>
      <c r="C378" s="432" t="s">
        <v>367</v>
      </c>
      <c r="D378" s="313">
        <f>VLOOKUP(B378,'[116]23'!$A$4:$C$1324,3,FALSE)</f>
        <v>0</v>
      </c>
      <c r="E378" s="313">
        <v>0</v>
      </c>
      <c r="F378" s="123" t="str">
        <f t="shared" si="12"/>
        <v/>
      </c>
    </row>
    <row r="379" ht="36" customHeight="1" spans="1:6">
      <c r="A379" s="340">
        <f t="shared" si="13"/>
        <v>7</v>
      </c>
      <c r="B379" s="431">
        <v>2050599</v>
      </c>
      <c r="C379" s="432" t="s">
        <v>368</v>
      </c>
      <c r="D379" s="313">
        <f>VLOOKUP(B379,'[116]23'!$A$4:$C$1324,3,FALSE)</f>
        <v>0</v>
      </c>
      <c r="E379" s="313">
        <v>0</v>
      </c>
      <c r="F379" s="123" t="str">
        <f t="shared" si="12"/>
        <v/>
      </c>
    </row>
    <row r="380" ht="36" customHeight="1" spans="1:6">
      <c r="A380" s="340">
        <f t="shared" si="13"/>
        <v>5</v>
      </c>
      <c r="B380" s="433">
        <v>20506</v>
      </c>
      <c r="C380" s="304" t="s">
        <v>369</v>
      </c>
      <c r="D380" s="309">
        <f>SUM(D381:D383)</f>
        <v>0</v>
      </c>
      <c r="E380" s="309">
        <v>0</v>
      </c>
      <c r="F380" s="119" t="str">
        <f t="shared" si="12"/>
        <v/>
      </c>
    </row>
    <row r="381" ht="36" customHeight="1" spans="1:6">
      <c r="A381" s="340">
        <f t="shared" si="13"/>
        <v>7</v>
      </c>
      <c r="B381" s="431">
        <v>2050601</v>
      </c>
      <c r="C381" s="432" t="s">
        <v>370</v>
      </c>
      <c r="D381" s="313">
        <f>VLOOKUP(B381,'[116]23'!$A$4:$C$1324,3,FALSE)</f>
        <v>0</v>
      </c>
      <c r="E381" s="313">
        <v>0</v>
      </c>
      <c r="F381" s="123" t="str">
        <f t="shared" si="12"/>
        <v/>
      </c>
    </row>
    <row r="382" ht="36" customHeight="1" spans="1:6">
      <c r="A382" s="340">
        <f t="shared" si="13"/>
        <v>7</v>
      </c>
      <c r="B382" s="431">
        <v>2050602</v>
      </c>
      <c r="C382" s="432" t="s">
        <v>371</v>
      </c>
      <c r="D382" s="313">
        <f>VLOOKUP(B382,'[116]23'!$A$4:$C$1324,3,FALSE)</f>
        <v>0</v>
      </c>
      <c r="E382" s="313">
        <v>0</v>
      </c>
      <c r="F382" s="123" t="str">
        <f t="shared" si="12"/>
        <v/>
      </c>
    </row>
    <row r="383" ht="36" customHeight="1" spans="1:6">
      <c r="A383" s="340">
        <f t="shared" si="13"/>
        <v>7</v>
      </c>
      <c r="B383" s="431">
        <v>2050699</v>
      </c>
      <c r="C383" s="432" t="s">
        <v>372</v>
      </c>
      <c r="D383" s="313">
        <f>VLOOKUP(B383,'[116]23'!$A$4:$C$1324,3,FALSE)</f>
        <v>0</v>
      </c>
      <c r="E383" s="313">
        <v>0</v>
      </c>
      <c r="F383" s="123" t="str">
        <f t="shared" si="12"/>
        <v/>
      </c>
    </row>
    <row r="384" ht="44" customHeight="1" spans="1:6">
      <c r="A384" s="340">
        <f t="shared" si="13"/>
        <v>5</v>
      </c>
      <c r="B384" s="433">
        <v>20507</v>
      </c>
      <c r="C384" s="304" t="s">
        <v>373</v>
      </c>
      <c r="D384" s="309">
        <f>SUM(D385:D387)</f>
        <v>3</v>
      </c>
      <c r="E384" s="309">
        <v>2</v>
      </c>
      <c r="F384" s="119">
        <f t="shared" si="12"/>
        <v>-0.333</v>
      </c>
    </row>
    <row r="385" ht="44" customHeight="1" spans="1:6">
      <c r="A385" s="340">
        <f t="shared" si="13"/>
        <v>7</v>
      </c>
      <c r="B385" s="431">
        <v>2050701</v>
      </c>
      <c r="C385" s="432" t="s">
        <v>374</v>
      </c>
      <c r="D385" s="313">
        <f>VLOOKUP(B385,'[116]23'!$A$4:$C$1324,3,FALSE)</f>
        <v>3</v>
      </c>
      <c r="E385" s="313">
        <v>0</v>
      </c>
      <c r="F385" s="123">
        <f t="shared" si="12"/>
        <v>-1</v>
      </c>
    </row>
    <row r="386" ht="36" customHeight="1" spans="1:6">
      <c r="A386" s="340">
        <f t="shared" si="13"/>
        <v>7</v>
      </c>
      <c r="B386" s="431">
        <v>2050702</v>
      </c>
      <c r="C386" s="432" t="s">
        <v>375</v>
      </c>
      <c r="D386" s="313">
        <f>VLOOKUP(B386,'[116]23'!$A$4:$C$1324,3,FALSE)</f>
        <v>0</v>
      </c>
      <c r="E386" s="313">
        <v>0</v>
      </c>
      <c r="F386" s="123" t="str">
        <f t="shared" si="12"/>
        <v/>
      </c>
    </row>
    <row r="387" ht="36" customHeight="1" spans="1:6">
      <c r="A387" s="340">
        <f t="shared" si="13"/>
        <v>7</v>
      </c>
      <c r="B387" s="431">
        <v>2050799</v>
      </c>
      <c r="C387" s="432" t="s">
        <v>376</v>
      </c>
      <c r="D387" s="313">
        <f>VLOOKUP(B387,'[116]23'!$A$4:$C$1324,3,FALSE)</f>
        <v>0</v>
      </c>
      <c r="E387" s="313">
        <v>2</v>
      </c>
      <c r="F387" s="123" t="str">
        <f t="shared" si="12"/>
        <v/>
      </c>
    </row>
    <row r="388" ht="44" customHeight="1" spans="1:6">
      <c r="A388" s="340">
        <f t="shared" si="13"/>
        <v>5</v>
      </c>
      <c r="B388" s="433">
        <v>20508</v>
      </c>
      <c r="C388" s="304" t="s">
        <v>377</v>
      </c>
      <c r="D388" s="309">
        <f>SUM(D389:D393)</f>
        <v>235</v>
      </c>
      <c r="E388" s="309">
        <v>726</v>
      </c>
      <c r="F388" s="119">
        <f t="shared" si="12"/>
        <v>2.089</v>
      </c>
    </row>
    <row r="389" ht="44" customHeight="1" spans="1:6">
      <c r="A389" s="340">
        <f t="shared" si="13"/>
        <v>7</v>
      </c>
      <c r="B389" s="431">
        <v>2050801</v>
      </c>
      <c r="C389" s="432" t="s">
        <v>378</v>
      </c>
      <c r="D389" s="313">
        <f>VLOOKUP(B389,'[116]23'!$A$4:$C$1324,3,FALSE)</f>
        <v>0</v>
      </c>
      <c r="E389" s="313">
        <v>0</v>
      </c>
      <c r="F389" s="123" t="str">
        <f t="shared" si="12"/>
        <v/>
      </c>
    </row>
    <row r="390" ht="44" customHeight="1" spans="1:6">
      <c r="A390" s="340">
        <f t="shared" si="13"/>
        <v>7</v>
      </c>
      <c r="B390" s="431">
        <v>2050802</v>
      </c>
      <c r="C390" s="432" t="s">
        <v>379</v>
      </c>
      <c r="D390" s="313">
        <f>VLOOKUP(B390,'[116]23'!$A$4:$C$1324,3,FALSE)</f>
        <v>235</v>
      </c>
      <c r="E390" s="313">
        <v>726</v>
      </c>
      <c r="F390" s="123">
        <f t="shared" si="12"/>
        <v>2.089</v>
      </c>
    </row>
    <row r="391" ht="44" customHeight="1" spans="1:6">
      <c r="A391" s="340">
        <f t="shared" si="13"/>
        <v>7</v>
      </c>
      <c r="B391" s="431">
        <v>2050803</v>
      </c>
      <c r="C391" s="432" t="s">
        <v>380</v>
      </c>
      <c r="D391" s="313">
        <f>VLOOKUP(B391,'[116]23'!$A$4:$C$1324,3,FALSE)</f>
        <v>0</v>
      </c>
      <c r="E391" s="313">
        <v>0</v>
      </c>
      <c r="F391" s="123" t="str">
        <f t="shared" si="12"/>
        <v/>
      </c>
    </row>
    <row r="392" ht="36" customHeight="1" spans="1:6">
      <c r="A392" s="340">
        <f t="shared" si="13"/>
        <v>7</v>
      </c>
      <c r="B392" s="431">
        <v>2050804</v>
      </c>
      <c r="C392" s="432" t="s">
        <v>381</v>
      </c>
      <c r="D392" s="313">
        <f>VLOOKUP(B392,'[116]23'!$A$4:$C$1324,3,FALSE)</f>
        <v>0</v>
      </c>
      <c r="E392" s="313">
        <v>0</v>
      </c>
      <c r="F392" s="123" t="str">
        <f t="shared" si="12"/>
        <v/>
      </c>
    </row>
    <row r="393" ht="36" customHeight="1" spans="1:6">
      <c r="A393" s="340">
        <f t="shared" si="13"/>
        <v>7</v>
      </c>
      <c r="B393" s="431">
        <v>2050899</v>
      </c>
      <c r="C393" s="432" t="s">
        <v>382</v>
      </c>
      <c r="D393" s="313">
        <f>VLOOKUP(B393,'[116]23'!$A$4:$C$1324,3,FALSE)</f>
        <v>0</v>
      </c>
      <c r="E393" s="313">
        <v>0</v>
      </c>
      <c r="F393" s="123" t="str">
        <f t="shared" si="12"/>
        <v/>
      </c>
    </row>
    <row r="394" ht="44" customHeight="1" spans="1:6">
      <c r="A394" s="340">
        <f t="shared" si="13"/>
        <v>5</v>
      </c>
      <c r="B394" s="433">
        <v>20509</v>
      </c>
      <c r="C394" s="304" t="s">
        <v>383</v>
      </c>
      <c r="D394" s="309">
        <f>SUM(D395:D400)</f>
        <v>0</v>
      </c>
      <c r="E394" s="309">
        <v>0</v>
      </c>
      <c r="F394" s="119" t="str">
        <f t="shared" si="12"/>
        <v/>
      </c>
    </row>
    <row r="395" s="426" customFormat="1" ht="36" customHeight="1" spans="1:6">
      <c r="A395" s="340">
        <f t="shared" si="13"/>
        <v>7</v>
      </c>
      <c r="B395" s="431">
        <v>2050901</v>
      </c>
      <c r="C395" s="432" t="s">
        <v>384</v>
      </c>
      <c r="D395" s="313">
        <f>VLOOKUP(B395,'[116]23'!$A$4:$C$1324,3,FALSE)</f>
        <v>0</v>
      </c>
      <c r="E395" s="313">
        <v>0</v>
      </c>
      <c r="F395" s="123" t="str">
        <f t="shared" si="12"/>
        <v/>
      </c>
    </row>
    <row r="396" ht="36" customHeight="1" spans="1:6">
      <c r="A396" s="340">
        <f t="shared" si="13"/>
        <v>7</v>
      </c>
      <c r="B396" s="431">
        <v>2050902</v>
      </c>
      <c r="C396" s="432" t="s">
        <v>385</v>
      </c>
      <c r="D396" s="313">
        <f>VLOOKUP(B396,'[116]23'!$A$4:$C$1324,3,FALSE)</f>
        <v>0</v>
      </c>
      <c r="E396" s="313">
        <v>0</v>
      </c>
      <c r="F396" s="123" t="str">
        <f t="shared" si="12"/>
        <v/>
      </c>
    </row>
    <row r="397" ht="36" customHeight="1" spans="1:6">
      <c r="A397" s="340">
        <f t="shared" si="13"/>
        <v>7</v>
      </c>
      <c r="B397" s="431">
        <v>2050903</v>
      </c>
      <c r="C397" s="432" t="s">
        <v>386</v>
      </c>
      <c r="D397" s="313">
        <f>VLOOKUP(B397,'[116]23'!$A$4:$C$1324,3,FALSE)</f>
        <v>0</v>
      </c>
      <c r="E397" s="313">
        <v>0</v>
      </c>
      <c r="F397" s="123" t="str">
        <f t="shared" si="12"/>
        <v/>
      </c>
    </row>
    <row r="398" s="426" customFormat="1" ht="36" customHeight="1" spans="1:6">
      <c r="A398" s="340">
        <f t="shared" si="13"/>
        <v>7</v>
      </c>
      <c r="B398" s="431">
        <v>2050904</v>
      </c>
      <c r="C398" s="432" t="s">
        <v>387</v>
      </c>
      <c r="D398" s="313">
        <f>VLOOKUP(B398,'[116]23'!$A$4:$C$1324,3,FALSE)</f>
        <v>0</v>
      </c>
      <c r="E398" s="313">
        <v>0</v>
      </c>
      <c r="F398" s="123" t="str">
        <f t="shared" si="12"/>
        <v/>
      </c>
    </row>
    <row r="399" ht="36" customHeight="1" spans="1:6">
      <c r="A399" s="340">
        <f t="shared" si="13"/>
        <v>7</v>
      </c>
      <c r="B399" s="431">
        <v>2050905</v>
      </c>
      <c r="C399" s="432" t="s">
        <v>388</v>
      </c>
      <c r="D399" s="313">
        <f>VLOOKUP(B399,'[116]23'!$A$4:$C$1324,3,FALSE)</f>
        <v>0</v>
      </c>
      <c r="E399" s="313">
        <v>0</v>
      </c>
      <c r="F399" s="123" t="str">
        <f t="shared" si="12"/>
        <v/>
      </c>
    </row>
    <row r="400" ht="44" customHeight="1" spans="1:6">
      <c r="A400" s="340">
        <f t="shared" si="13"/>
        <v>7</v>
      </c>
      <c r="B400" s="431">
        <v>2050999</v>
      </c>
      <c r="C400" s="432" t="s">
        <v>389</v>
      </c>
      <c r="D400" s="313">
        <f>VLOOKUP(B400,'[116]23'!$A$4:$C$1324,3,FALSE)</f>
        <v>0</v>
      </c>
      <c r="E400" s="313">
        <v>0</v>
      </c>
      <c r="F400" s="123" t="str">
        <f t="shared" si="12"/>
        <v/>
      </c>
    </row>
    <row r="401" ht="44" customHeight="1" spans="1:6">
      <c r="A401" s="340">
        <f t="shared" si="13"/>
        <v>5</v>
      </c>
      <c r="B401" s="433">
        <v>20599</v>
      </c>
      <c r="C401" s="304" t="s">
        <v>390</v>
      </c>
      <c r="D401" s="309">
        <f>D402</f>
        <v>165</v>
      </c>
      <c r="E401" s="309">
        <v>38</v>
      </c>
      <c r="F401" s="119">
        <f t="shared" si="12"/>
        <v>-0.77</v>
      </c>
    </row>
    <row r="402" ht="44" customHeight="1" spans="1:6">
      <c r="A402" s="340">
        <f t="shared" si="13"/>
        <v>7</v>
      </c>
      <c r="B402" s="319">
        <v>2059999</v>
      </c>
      <c r="C402" s="432" t="s">
        <v>390</v>
      </c>
      <c r="D402" s="313">
        <f>VLOOKUP(B402,'[116]23'!$A$4:$C$1324,3,FALSE)</f>
        <v>165</v>
      </c>
      <c r="E402" s="313">
        <v>38</v>
      </c>
      <c r="F402" s="123">
        <f t="shared" si="12"/>
        <v>-0.77</v>
      </c>
    </row>
    <row r="403" ht="44" customHeight="1" spans="1:6">
      <c r="A403" s="340">
        <f t="shared" si="13"/>
        <v>3</v>
      </c>
      <c r="B403" s="433">
        <v>206</v>
      </c>
      <c r="C403" s="302" t="s">
        <v>112</v>
      </c>
      <c r="D403" s="309">
        <f>SUM(D404,D409,D418,D424,D429,D434,D439,D446,D450,D454)</f>
        <v>1928</v>
      </c>
      <c r="E403" s="309">
        <v>831</v>
      </c>
      <c r="F403" s="119">
        <f t="shared" ref="F403:F458" si="14">IF(D403&gt;0,(E403-D403)/D403,"")</f>
        <v>-0.569</v>
      </c>
    </row>
    <row r="404" ht="44" customHeight="1" spans="1:6">
      <c r="A404" s="340">
        <f t="shared" si="13"/>
        <v>5</v>
      </c>
      <c r="B404" s="433">
        <v>20601</v>
      </c>
      <c r="C404" s="304" t="s">
        <v>391</v>
      </c>
      <c r="D404" s="309">
        <f>SUM(D405:D408)</f>
        <v>66</v>
      </c>
      <c r="E404" s="309">
        <v>81</v>
      </c>
      <c r="F404" s="119">
        <f t="shared" si="14"/>
        <v>0.227</v>
      </c>
    </row>
    <row r="405" ht="44" customHeight="1" spans="1:6">
      <c r="A405" s="340">
        <f t="shared" si="13"/>
        <v>7</v>
      </c>
      <c r="B405" s="431">
        <v>2060101</v>
      </c>
      <c r="C405" s="432" t="s">
        <v>152</v>
      </c>
      <c r="D405" s="313">
        <f>VLOOKUP(B405,'[116]23'!$A$4:$C$1324,3,FALSE)</f>
        <v>66</v>
      </c>
      <c r="E405" s="313">
        <v>81</v>
      </c>
      <c r="F405" s="123">
        <f t="shared" si="14"/>
        <v>0.227</v>
      </c>
    </row>
    <row r="406" ht="36" customHeight="1" spans="1:6">
      <c r="A406" s="340">
        <f t="shared" si="13"/>
        <v>7</v>
      </c>
      <c r="B406" s="431">
        <v>2060102</v>
      </c>
      <c r="C406" s="432" t="s">
        <v>153</v>
      </c>
      <c r="D406" s="313">
        <f>VLOOKUP(B406,'[116]23'!$A$4:$C$1324,3,FALSE)</f>
        <v>0</v>
      </c>
      <c r="E406" s="313">
        <v>0</v>
      </c>
      <c r="F406" s="123" t="str">
        <f t="shared" si="14"/>
        <v/>
      </c>
    </row>
    <row r="407" ht="44" customHeight="1" spans="1:6">
      <c r="A407" s="340">
        <f t="shared" si="13"/>
        <v>7</v>
      </c>
      <c r="B407" s="431">
        <v>2060103</v>
      </c>
      <c r="C407" s="432" t="s">
        <v>154</v>
      </c>
      <c r="D407" s="313">
        <f>VLOOKUP(B407,'[116]23'!$A$4:$C$1324,3,FALSE)</f>
        <v>0</v>
      </c>
      <c r="E407" s="313">
        <v>0</v>
      </c>
      <c r="F407" s="123" t="str">
        <f t="shared" si="14"/>
        <v/>
      </c>
    </row>
    <row r="408" ht="44" customHeight="1" spans="1:6">
      <c r="A408" s="340">
        <f t="shared" si="13"/>
        <v>7</v>
      </c>
      <c r="B408" s="431">
        <v>2060199</v>
      </c>
      <c r="C408" s="432" t="s">
        <v>392</v>
      </c>
      <c r="D408" s="313">
        <f>VLOOKUP(B408,'[116]23'!$A$4:$C$1324,3,FALSE)</f>
        <v>0</v>
      </c>
      <c r="E408" s="313">
        <v>0</v>
      </c>
      <c r="F408" s="123" t="str">
        <f t="shared" si="14"/>
        <v/>
      </c>
    </row>
    <row r="409" ht="44" customHeight="1" spans="1:6">
      <c r="A409" s="340">
        <f t="shared" si="13"/>
        <v>5</v>
      </c>
      <c r="B409" s="433">
        <v>20602</v>
      </c>
      <c r="C409" s="304" t="s">
        <v>393</v>
      </c>
      <c r="D409" s="309">
        <f>SUM(D410:D417)</f>
        <v>475</v>
      </c>
      <c r="E409" s="309">
        <v>0</v>
      </c>
      <c r="F409" s="119">
        <f t="shared" si="14"/>
        <v>-1</v>
      </c>
    </row>
    <row r="410" ht="36" customHeight="1" spans="1:6">
      <c r="A410" s="340">
        <f t="shared" si="13"/>
        <v>7</v>
      </c>
      <c r="B410" s="431">
        <v>2060201</v>
      </c>
      <c r="C410" s="432" t="s">
        <v>394</v>
      </c>
      <c r="D410" s="313">
        <f>VLOOKUP(B410,'[116]23'!$A$4:$C$1324,3,FALSE)</f>
        <v>0</v>
      </c>
      <c r="E410" s="313">
        <v>0</v>
      </c>
      <c r="F410" s="123" t="str">
        <f t="shared" si="14"/>
        <v/>
      </c>
    </row>
    <row r="411" ht="36" customHeight="1" spans="1:6">
      <c r="A411" s="340">
        <f t="shared" si="13"/>
        <v>7</v>
      </c>
      <c r="B411" s="431">
        <v>2060203</v>
      </c>
      <c r="C411" s="432" t="s">
        <v>395</v>
      </c>
      <c r="D411" s="313">
        <f>VLOOKUP(B411,'[116]23'!$A$4:$C$1324,3,FALSE)</f>
        <v>0</v>
      </c>
      <c r="E411" s="313">
        <v>0</v>
      </c>
      <c r="F411" s="123" t="str">
        <f t="shared" si="14"/>
        <v/>
      </c>
    </row>
    <row r="412" ht="36" customHeight="1" spans="1:6">
      <c r="A412" s="340">
        <f t="shared" si="13"/>
        <v>7</v>
      </c>
      <c r="B412" s="431">
        <v>2060204</v>
      </c>
      <c r="C412" s="432" t="s">
        <v>1707</v>
      </c>
      <c r="D412" s="313">
        <f>VLOOKUP(B412,'[116]23'!$A$4:$C$1324,3,FALSE)</f>
        <v>0</v>
      </c>
      <c r="E412" s="313">
        <v>0</v>
      </c>
      <c r="F412" s="123" t="str">
        <f t="shared" si="14"/>
        <v/>
      </c>
    </row>
    <row r="413" ht="36" customHeight="1" spans="1:6">
      <c r="A413" s="340">
        <f t="shared" si="13"/>
        <v>7</v>
      </c>
      <c r="B413" s="431">
        <v>2060205</v>
      </c>
      <c r="C413" s="432" t="s">
        <v>397</v>
      </c>
      <c r="D413" s="313">
        <f>VLOOKUP(B413,'[116]23'!$A$4:$C$1324,3,FALSE)</f>
        <v>0</v>
      </c>
      <c r="E413" s="313">
        <v>0</v>
      </c>
      <c r="F413" s="123" t="str">
        <f t="shared" si="14"/>
        <v/>
      </c>
    </row>
    <row r="414" ht="44" customHeight="1" spans="1:6">
      <c r="A414" s="340">
        <f t="shared" si="13"/>
        <v>7</v>
      </c>
      <c r="B414" s="431">
        <v>2060206</v>
      </c>
      <c r="C414" s="432" t="s">
        <v>398</v>
      </c>
      <c r="D414" s="313">
        <f>VLOOKUP(B414,'[116]23'!$A$4:$C$1324,3,FALSE)</f>
        <v>0</v>
      </c>
      <c r="E414" s="313">
        <v>0</v>
      </c>
      <c r="F414" s="123" t="str">
        <f t="shared" si="14"/>
        <v/>
      </c>
    </row>
    <row r="415" ht="36" customHeight="1" spans="1:6">
      <c r="A415" s="340">
        <f t="shared" si="13"/>
        <v>7</v>
      </c>
      <c r="B415" s="431">
        <v>2060207</v>
      </c>
      <c r="C415" s="432" t="s">
        <v>399</v>
      </c>
      <c r="D415" s="313">
        <f>VLOOKUP(B415,'[116]23'!$A$4:$C$1324,3,FALSE)</f>
        <v>0</v>
      </c>
      <c r="E415" s="313">
        <v>0</v>
      </c>
      <c r="F415" s="123" t="str">
        <f t="shared" si="14"/>
        <v/>
      </c>
    </row>
    <row r="416" ht="36" customHeight="1" spans="1:6">
      <c r="A416" s="340">
        <f t="shared" si="13"/>
        <v>7</v>
      </c>
      <c r="B416" s="435">
        <v>2060208</v>
      </c>
      <c r="C416" s="442" t="s">
        <v>400</v>
      </c>
      <c r="D416" s="313">
        <f>VLOOKUP(B416,'[116]23'!$A$4:$C$1324,3,FALSE)</f>
        <v>0</v>
      </c>
      <c r="E416" s="313">
        <v>0</v>
      </c>
      <c r="F416" s="123" t="str">
        <f t="shared" si="14"/>
        <v/>
      </c>
    </row>
    <row r="417" ht="44" customHeight="1" spans="1:6">
      <c r="A417" s="340">
        <f t="shared" si="13"/>
        <v>7</v>
      </c>
      <c r="B417" s="431">
        <v>2060299</v>
      </c>
      <c r="C417" s="432" t="s">
        <v>401</v>
      </c>
      <c r="D417" s="313">
        <f>VLOOKUP(B417,'[116]23'!$A$4:$C$1324,3,FALSE)</f>
        <v>475</v>
      </c>
      <c r="E417" s="313">
        <v>0</v>
      </c>
      <c r="F417" s="123">
        <f t="shared" si="14"/>
        <v>-1</v>
      </c>
    </row>
    <row r="418" ht="44" customHeight="1" spans="1:6">
      <c r="A418" s="340">
        <f t="shared" si="13"/>
        <v>5</v>
      </c>
      <c r="B418" s="433">
        <v>20603</v>
      </c>
      <c r="C418" s="304" t="s">
        <v>402</v>
      </c>
      <c r="D418" s="309">
        <f>SUM(D419:D423)</f>
        <v>0</v>
      </c>
      <c r="E418" s="309">
        <v>0</v>
      </c>
      <c r="F418" s="119" t="str">
        <f t="shared" si="14"/>
        <v/>
      </c>
    </row>
    <row r="419" ht="44" customHeight="1" spans="1:6">
      <c r="A419" s="340">
        <f t="shared" si="13"/>
        <v>7</v>
      </c>
      <c r="B419" s="431">
        <v>2060301</v>
      </c>
      <c r="C419" s="432" t="s">
        <v>394</v>
      </c>
      <c r="D419" s="313">
        <f>VLOOKUP(B419,'[116]23'!$A$4:$C$1324,3,FALSE)</f>
        <v>0</v>
      </c>
      <c r="E419" s="313">
        <v>0</v>
      </c>
      <c r="F419" s="123" t="str">
        <f t="shared" si="14"/>
        <v/>
      </c>
    </row>
    <row r="420" ht="44" customHeight="1" spans="1:6">
      <c r="A420" s="340">
        <f t="shared" ref="A420:A483" si="15">LEN(B420)</f>
        <v>7</v>
      </c>
      <c r="B420" s="431">
        <v>2060302</v>
      </c>
      <c r="C420" s="432" t="s">
        <v>403</v>
      </c>
      <c r="D420" s="313">
        <f>VLOOKUP(B420,'[116]23'!$A$4:$C$1324,3,FALSE)</f>
        <v>0</v>
      </c>
      <c r="E420" s="313">
        <v>0</v>
      </c>
      <c r="F420" s="123" t="str">
        <f t="shared" si="14"/>
        <v/>
      </c>
    </row>
    <row r="421" ht="36" customHeight="1" spans="1:6">
      <c r="A421" s="340">
        <f t="shared" si="15"/>
        <v>7</v>
      </c>
      <c r="B421" s="431">
        <v>2060303</v>
      </c>
      <c r="C421" s="432" t="s">
        <v>404</v>
      </c>
      <c r="D421" s="313">
        <f>VLOOKUP(B421,'[116]23'!$A$4:$C$1324,3,FALSE)</f>
        <v>0</v>
      </c>
      <c r="E421" s="313">
        <v>0</v>
      </c>
      <c r="F421" s="123" t="str">
        <f t="shared" si="14"/>
        <v/>
      </c>
    </row>
    <row r="422" ht="36" customHeight="1" spans="1:6">
      <c r="A422" s="340">
        <f t="shared" si="15"/>
        <v>7</v>
      </c>
      <c r="B422" s="431">
        <v>2060304</v>
      </c>
      <c r="C422" s="432" t="s">
        <v>405</v>
      </c>
      <c r="D422" s="313">
        <f>VLOOKUP(B422,'[116]23'!$A$4:$C$1324,3,FALSE)</f>
        <v>0</v>
      </c>
      <c r="E422" s="313">
        <v>0</v>
      </c>
      <c r="F422" s="123" t="str">
        <f t="shared" si="14"/>
        <v/>
      </c>
    </row>
    <row r="423" ht="44" customHeight="1" spans="1:6">
      <c r="A423" s="340">
        <f t="shared" si="15"/>
        <v>7</v>
      </c>
      <c r="B423" s="431">
        <v>2060399</v>
      </c>
      <c r="C423" s="432" t="s">
        <v>406</v>
      </c>
      <c r="D423" s="313">
        <f>VLOOKUP(B423,'[116]23'!$A$4:$C$1324,3,FALSE)</f>
        <v>0</v>
      </c>
      <c r="E423" s="313">
        <v>0</v>
      </c>
      <c r="F423" s="123" t="str">
        <f t="shared" si="14"/>
        <v/>
      </c>
    </row>
    <row r="424" ht="44" customHeight="1" spans="1:6">
      <c r="A424" s="340">
        <f t="shared" si="15"/>
        <v>5</v>
      </c>
      <c r="B424" s="433">
        <v>20604</v>
      </c>
      <c r="C424" s="304" t="s">
        <v>407</v>
      </c>
      <c r="D424" s="309">
        <f>SUM(D425:D428)</f>
        <v>168</v>
      </c>
      <c r="E424" s="309">
        <v>54</v>
      </c>
      <c r="F424" s="119">
        <f t="shared" si="14"/>
        <v>-0.679</v>
      </c>
    </row>
    <row r="425" ht="44" customHeight="1" spans="1:6">
      <c r="A425" s="340">
        <f t="shared" si="15"/>
        <v>7</v>
      </c>
      <c r="B425" s="431">
        <v>2060401</v>
      </c>
      <c r="C425" s="432" t="s">
        <v>394</v>
      </c>
      <c r="D425" s="313">
        <f>VLOOKUP(B425,'[116]23'!$A$4:$C$1324,3,FALSE)</f>
        <v>0</v>
      </c>
      <c r="E425" s="313">
        <v>0</v>
      </c>
      <c r="F425" s="123" t="str">
        <f t="shared" si="14"/>
        <v/>
      </c>
    </row>
    <row r="426" ht="44" customHeight="1" spans="1:6">
      <c r="A426" s="340">
        <f t="shared" si="15"/>
        <v>7</v>
      </c>
      <c r="B426" s="431">
        <v>2060404</v>
      </c>
      <c r="C426" s="432" t="s">
        <v>408</v>
      </c>
      <c r="D426" s="313">
        <f>VLOOKUP(B426,'[116]23'!$A$4:$C$1324,3,FALSE)</f>
        <v>0</v>
      </c>
      <c r="E426" s="313">
        <v>0</v>
      </c>
      <c r="F426" s="123" t="str">
        <f t="shared" si="14"/>
        <v/>
      </c>
    </row>
    <row r="427" ht="44" customHeight="1" spans="1:6">
      <c r="A427" s="340">
        <f t="shared" si="15"/>
        <v>7</v>
      </c>
      <c r="B427" s="443">
        <v>2060405</v>
      </c>
      <c r="C427" s="432" t="s">
        <v>409</v>
      </c>
      <c r="D427" s="313">
        <f>VLOOKUP(B427,'[116]23'!$A$4:$C$1324,3,FALSE)</f>
        <v>0</v>
      </c>
      <c r="E427" s="313">
        <v>0</v>
      </c>
      <c r="F427" s="123" t="str">
        <f t="shared" si="14"/>
        <v/>
      </c>
    </row>
    <row r="428" ht="44" customHeight="1" spans="1:6">
      <c r="A428" s="340">
        <f t="shared" si="15"/>
        <v>7</v>
      </c>
      <c r="B428" s="431">
        <v>2060499</v>
      </c>
      <c r="C428" s="432" t="s">
        <v>410</v>
      </c>
      <c r="D428" s="313">
        <f>VLOOKUP(B428,'[116]23'!$A$4:$C$1324,3,FALSE)</f>
        <v>168</v>
      </c>
      <c r="E428" s="313">
        <v>54</v>
      </c>
      <c r="F428" s="123">
        <f t="shared" si="14"/>
        <v>-0.679</v>
      </c>
    </row>
    <row r="429" ht="44" customHeight="1" spans="1:6">
      <c r="A429" s="340">
        <f t="shared" si="15"/>
        <v>5</v>
      </c>
      <c r="B429" s="433">
        <v>20605</v>
      </c>
      <c r="C429" s="304" t="s">
        <v>411</v>
      </c>
      <c r="D429" s="309">
        <f>SUM(D430:D433)</f>
        <v>0</v>
      </c>
      <c r="E429" s="309">
        <v>0</v>
      </c>
      <c r="F429" s="119" t="str">
        <f t="shared" si="14"/>
        <v/>
      </c>
    </row>
    <row r="430" ht="44" customHeight="1" spans="1:6">
      <c r="A430" s="340">
        <f t="shared" si="15"/>
        <v>7</v>
      </c>
      <c r="B430" s="431">
        <v>2060501</v>
      </c>
      <c r="C430" s="432" t="s">
        <v>394</v>
      </c>
      <c r="D430" s="313">
        <f>VLOOKUP(B430,'[116]23'!$A$4:$C$1324,3,FALSE)</f>
        <v>0</v>
      </c>
      <c r="E430" s="313">
        <v>0</v>
      </c>
      <c r="F430" s="123" t="str">
        <f t="shared" si="14"/>
        <v/>
      </c>
    </row>
    <row r="431" ht="36" customHeight="1" spans="1:6">
      <c r="A431" s="340">
        <f t="shared" si="15"/>
        <v>7</v>
      </c>
      <c r="B431" s="431">
        <v>2060502</v>
      </c>
      <c r="C431" s="432" t="s">
        <v>412</v>
      </c>
      <c r="D431" s="313">
        <f>VLOOKUP(B431,'[116]23'!$A$4:$C$1324,3,FALSE)</f>
        <v>0</v>
      </c>
      <c r="E431" s="313">
        <v>0</v>
      </c>
      <c r="F431" s="123" t="str">
        <f t="shared" si="14"/>
        <v/>
      </c>
    </row>
    <row r="432" ht="36" customHeight="1" spans="1:6">
      <c r="A432" s="340">
        <f t="shared" si="15"/>
        <v>7</v>
      </c>
      <c r="B432" s="431">
        <v>2060503</v>
      </c>
      <c r="C432" s="432" t="s">
        <v>413</v>
      </c>
      <c r="D432" s="313">
        <f>VLOOKUP(B432,'[116]23'!$A$4:$C$1324,3,FALSE)</f>
        <v>0</v>
      </c>
      <c r="E432" s="313">
        <v>0</v>
      </c>
      <c r="F432" s="123" t="str">
        <f t="shared" si="14"/>
        <v/>
      </c>
    </row>
    <row r="433" ht="44" customHeight="1" spans="1:6">
      <c r="A433" s="340">
        <f t="shared" si="15"/>
        <v>7</v>
      </c>
      <c r="B433" s="431">
        <v>2060599</v>
      </c>
      <c r="C433" s="432" t="s">
        <v>414</v>
      </c>
      <c r="D433" s="313">
        <f>VLOOKUP(B433,'[116]23'!$A$4:$C$1324,3,FALSE)</f>
        <v>0</v>
      </c>
      <c r="E433" s="313">
        <v>0</v>
      </c>
      <c r="F433" s="123" t="str">
        <f t="shared" si="14"/>
        <v/>
      </c>
    </row>
    <row r="434" ht="44" customHeight="1" spans="1:6">
      <c r="A434" s="340">
        <f t="shared" si="15"/>
        <v>5</v>
      </c>
      <c r="B434" s="433">
        <v>20606</v>
      </c>
      <c r="C434" s="304" t="s">
        <v>415</v>
      </c>
      <c r="D434" s="309">
        <f>SUM(D435:D438)</f>
        <v>0</v>
      </c>
      <c r="E434" s="309">
        <v>0</v>
      </c>
      <c r="F434" s="119" t="str">
        <f t="shared" si="14"/>
        <v/>
      </c>
    </row>
    <row r="435" ht="44" customHeight="1" spans="1:6">
      <c r="A435" s="340">
        <f t="shared" si="15"/>
        <v>7</v>
      </c>
      <c r="B435" s="431">
        <v>2060601</v>
      </c>
      <c r="C435" s="432" t="s">
        <v>416</v>
      </c>
      <c r="D435" s="313">
        <f>VLOOKUP(B435,'[116]23'!$A$4:$C$1324,3,FALSE)</f>
        <v>0</v>
      </c>
      <c r="E435" s="313">
        <v>0</v>
      </c>
      <c r="F435" s="123" t="str">
        <f t="shared" si="14"/>
        <v/>
      </c>
    </row>
    <row r="436" ht="44" customHeight="1" spans="1:6">
      <c r="A436" s="340">
        <f t="shared" si="15"/>
        <v>7</v>
      </c>
      <c r="B436" s="431">
        <v>2060602</v>
      </c>
      <c r="C436" s="432" t="s">
        <v>417</v>
      </c>
      <c r="D436" s="313">
        <f>VLOOKUP(B436,'[116]23'!$A$4:$C$1324,3,FALSE)</f>
        <v>0</v>
      </c>
      <c r="E436" s="313">
        <v>0</v>
      </c>
      <c r="F436" s="123" t="str">
        <f t="shared" si="14"/>
        <v/>
      </c>
    </row>
    <row r="437" ht="36" customHeight="1" spans="1:6">
      <c r="A437" s="340">
        <f t="shared" si="15"/>
        <v>7</v>
      </c>
      <c r="B437" s="431">
        <v>2060603</v>
      </c>
      <c r="C437" s="432" t="s">
        <v>418</v>
      </c>
      <c r="D437" s="313">
        <f>VLOOKUP(B437,'[116]23'!$A$4:$C$1324,3,FALSE)</f>
        <v>0</v>
      </c>
      <c r="E437" s="313">
        <v>0</v>
      </c>
      <c r="F437" s="123" t="str">
        <f t="shared" si="14"/>
        <v/>
      </c>
    </row>
    <row r="438" ht="44" customHeight="1" spans="1:6">
      <c r="A438" s="340">
        <f t="shared" si="15"/>
        <v>7</v>
      </c>
      <c r="B438" s="431">
        <v>2060699</v>
      </c>
      <c r="C438" s="432" t="s">
        <v>419</v>
      </c>
      <c r="D438" s="313">
        <f>VLOOKUP(B438,'[116]23'!$A$4:$C$1324,3,FALSE)</f>
        <v>0</v>
      </c>
      <c r="E438" s="313">
        <v>0</v>
      </c>
      <c r="F438" s="123" t="str">
        <f t="shared" si="14"/>
        <v/>
      </c>
    </row>
    <row r="439" ht="44" customHeight="1" spans="1:6">
      <c r="A439" s="340">
        <f t="shared" si="15"/>
        <v>5</v>
      </c>
      <c r="B439" s="433">
        <v>20607</v>
      </c>
      <c r="C439" s="304" t="s">
        <v>420</v>
      </c>
      <c r="D439" s="309">
        <f>SUM(D440:D445)</f>
        <v>99</v>
      </c>
      <c r="E439" s="309">
        <v>91</v>
      </c>
      <c r="F439" s="119">
        <f t="shared" si="14"/>
        <v>-0.081</v>
      </c>
    </row>
    <row r="440" ht="44" customHeight="1" spans="1:6">
      <c r="A440" s="340">
        <f t="shared" si="15"/>
        <v>7</v>
      </c>
      <c r="B440" s="431">
        <v>2060701</v>
      </c>
      <c r="C440" s="432" t="s">
        <v>394</v>
      </c>
      <c r="D440" s="313">
        <f>VLOOKUP(B440,'[116]23'!$A$4:$C$1324,3,FALSE)</f>
        <v>0</v>
      </c>
      <c r="E440" s="313">
        <v>0</v>
      </c>
      <c r="F440" s="123" t="str">
        <f t="shared" si="14"/>
        <v/>
      </c>
    </row>
    <row r="441" ht="44" customHeight="1" spans="1:6">
      <c r="A441" s="340">
        <f t="shared" si="15"/>
        <v>7</v>
      </c>
      <c r="B441" s="431">
        <v>2060702</v>
      </c>
      <c r="C441" s="432" t="s">
        <v>421</v>
      </c>
      <c r="D441" s="313">
        <f>VLOOKUP(B441,'[116]23'!$A$4:$C$1324,3,FALSE)</f>
        <v>74</v>
      </c>
      <c r="E441" s="313">
        <v>71</v>
      </c>
      <c r="F441" s="123">
        <f t="shared" si="14"/>
        <v>-0.041</v>
      </c>
    </row>
    <row r="442" ht="44" customHeight="1" spans="1:6">
      <c r="A442" s="340">
        <f t="shared" si="15"/>
        <v>7</v>
      </c>
      <c r="B442" s="431">
        <v>2060703</v>
      </c>
      <c r="C442" s="432" t="s">
        <v>422</v>
      </c>
      <c r="D442" s="313">
        <f>VLOOKUP(B442,'[116]23'!$A$4:$C$1324,3,FALSE)</f>
        <v>0</v>
      </c>
      <c r="E442" s="313">
        <v>0</v>
      </c>
      <c r="F442" s="123" t="str">
        <f t="shared" si="14"/>
        <v/>
      </c>
    </row>
    <row r="443" ht="44" customHeight="1" spans="1:6">
      <c r="A443" s="340">
        <f t="shared" si="15"/>
        <v>7</v>
      </c>
      <c r="B443" s="431">
        <v>2060704</v>
      </c>
      <c r="C443" s="432" t="s">
        <v>423</v>
      </c>
      <c r="D443" s="313">
        <f>VLOOKUP(B443,'[116]23'!$A$4:$C$1324,3,FALSE)</f>
        <v>0</v>
      </c>
      <c r="E443" s="313">
        <v>0</v>
      </c>
      <c r="F443" s="123" t="str">
        <f t="shared" si="14"/>
        <v/>
      </c>
    </row>
    <row r="444" ht="36" customHeight="1" spans="1:6">
      <c r="A444" s="340">
        <f t="shared" si="15"/>
        <v>7</v>
      </c>
      <c r="B444" s="431">
        <v>2060705</v>
      </c>
      <c r="C444" s="432" t="s">
        <v>424</v>
      </c>
      <c r="D444" s="313">
        <f>VLOOKUP(B444,'[116]23'!$A$4:$C$1324,3,FALSE)</f>
        <v>0</v>
      </c>
      <c r="E444" s="313">
        <v>0</v>
      </c>
      <c r="F444" s="123" t="str">
        <f t="shared" si="14"/>
        <v/>
      </c>
    </row>
    <row r="445" ht="44" customHeight="1" spans="1:6">
      <c r="A445" s="340">
        <f t="shared" si="15"/>
        <v>7</v>
      </c>
      <c r="B445" s="431">
        <v>2060799</v>
      </c>
      <c r="C445" s="432" t="s">
        <v>425</v>
      </c>
      <c r="D445" s="313">
        <f>VLOOKUP(B445,'[116]23'!$A$4:$C$1324,3,FALSE)</f>
        <v>25</v>
      </c>
      <c r="E445" s="313">
        <v>20</v>
      </c>
      <c r="F445" s="123">
        <f t="shared" si="14"/>
        <v>-0.2</v>
      </c>
    </row>
    <row r="446" ht="44" customHeight="1" spans="1:6">
      <c r="A446" s="340">
        <f t="shared" si="15"/>
        <v>5</v>
      </c>
      <c r="B446" s="433">
        <v>20608</v>
      </c>
      <c r="C446" s="304" t="s">
        <v>426</v>
      </c>
      <c r="D446" s="309">
        <f>SUM(D447:D449)</f>
        <v>0</v>
      </c>
      <c r="E446" s="309">
        <v>0</v>
      </c>
      <c r="F446" s="119" t="str">
        <f t="shared" si="14"/>
        <v/>
      </c>
    </row>
    <row r="447" ht="44" customHeight="1" spans="1:6">
      <c r="A447" s="340">
        <f t="shared" si="15"/>
        <v>7</v>
      </c>
      <c r="B447" s="431">
        <v>2060801</v>
      </c>
      <c r="C447" s="432" t="s">
        <v>427</v>
      </c>
      <c r="D447" s="313">
        <f>VLOOKUP(B447,'[116]23'!$A$4:$C$1324,3,FALSE)</f>
        <v>0</v>
      </c>
      <c r="E447" s="313">
        <v>0</v>
      </c>
      <c r="F447" s="123" t="str">
        <f t="shared" si="14"/>
        <v/>
      </c>
    </row>
    <row r="448" ht="44" customHeight="1" spans="1:6">
      <c r="A448" s="340">
        <f t="shared" si="15"/>
        <v>7</v>
      </c>
      <c r="B448" s="431">
        <v>2060802</v>
      </c>
      <c r="C448" s="432" t="s">
        <v>428</v>
      </c>
      <c r="D448" s="313">
        <f>VLOOKUP(B448,'[116]23'!$A$4:$C$1324,3,FALSE)</f>
        <v>0</v>
      </c>
      <c r="E448" s="313">
        <v>0</v>
      </c>
      <c r="F448" s="123" t="str">
        <f t="shared" si="14"/>
        <v/>
      </c>
    </row>
    <row r="449" ht="36" customHeight="1" spans="1:6">
      <c r="A449" s="340">
        <f t="shared" si="15"/>
        <v>7</v>
      </c>
      <c r="B449" s="431">
        <v>2060899</v>
      </c>
      <c r="C449" s="432" t="s">
        <v>429</v>
      </c>
      <c r="D449" s="313">
        <f>VLOOKUP(B449,'[116]23'!$A$4:$C$1324,3,FALSE)</f>
        <v>0</v>
      </c>
      <c r="E449" s="313">
        <v>0</v>
      </c>
      <c r="F449" s="123" t="str">
        <f t="shared" si="14"/>
        <v/>
      </c>
    </row>
    <row r="450" ht="44" customHeight="1" spans="1:6">
      <c r="A450" s="340">
        <f t="shared" si="15"/>
        <v>5</v>
      </c>
      <c r="B450" s="433">
        <v>20609</v>
      </c>
      <c r="C450" s="304" t="s">
        <v>430</v>
      </c>
      <c r="D450" s="309">
        <f>SUM(D451:D453)</f>
        <v>0</v>
      </c>
      <c r="E450" s="309">
        <v>0</v>
      </c>
      <c r="F450" s="119" t="str">
        <f t="shared" si="14"/>
        <v/>
      </c>
    </row>
    <row r="451" ht="44" customHeight="1" spans="1:6">
      <c r="A451" s="340">
        <f t="shared" si="15"/>
        <v>7</v>
      </c>
      <c r="B451" s="431">
        <v>2060901</v>
      </c>
      <c r="C451" s="432" t="s">
        <v>431</v>
      </c>
      <c r="D451" s="313">
        <f>VLOOKUP(B451,'[116]23'!$A$4:$C$1324,3,FALSE)</f>
        <v>0</v>
      </c>
      <c r="E451" s="313">
        <v>0</v>
      </c>
      <c r="F451" s="123" t="str">
        <f t="shared" si="14"/>
        <v/>
      </c>
    </row>
    <row r="452" ht="44" customHeight="1" spans="1:6">
      <c r="A452" s="340">
        <f t="shared" si="15"/>
        <v>7</v>
      </c>
      <c r="B452" s="431">
        <v>2060902</v>
      </c>
      <c r="C452" s="432" t="s">
        <v>432</v>
      </c>
      <c r="D452" s="313">
        <f>VLOOKUP(B452,'[116]23'!$A$4:$C$1324,3,FALSE)</f>
        <v>0</v>
      </c>
      <c r="E452" s="313">
        <v>0</v>
      </c>
      <c r="F452" s="123" t="str">
        <f t="shared" si="14"/>
        <v/>
      </c>
    </row>
    <row r="453" ht="36" customHeight="1" spans="1:6">
      <c r="A453" s="340">
        <f t="shared" si="15"/>
        <v>7</v>
      </c>
      <c r="B453" s="431">
        <v>2060999</v>
      </c>
      <c r="C453" s="432" t="s">
        <v>433</v>
      </c>
      <c r="D453" s="313">
        <f>VLOOKUP(B453,'[116]23'!$A$4:$C$1324,3,FALSE)</f>
        <v>0</v>
      </c>
      <c r="E453" s="313">
        <v>0</v>
      </c>
      <c r="F453" s="123" t="str">
        <f t="shared" si="14"/>
        <v/>
      </c>
    </row>
    <row r="454" ht="44" customHeight="1" spans="1:6">
      <c r="A454" s="340">
        <f t="shared" si="15"/>
        <v>5</v>
      </c>
      <c r="B454" s="433">
        <v>20699</v>
      </c>
      <c r="C454" s="304" t="s">
        <v>434</v>
      </c>
      <c r="D454" s="309">
        <f>SUM(D455:D458)</f>
        <v>1120</v>
      </c>
      <c r="E454" s="309">
        <v>605</v>
      </c>
      <c r="F454" s="119">
        <f t="shared" si="14"/>
        <v>-0.46</v>
      </c>
    </row>
    <row r="455" ht="44" customHeight="1" spans="1:6">
      <c r="A455" s="340">
        <f t="shared" si="15"/>
        <v>7</v>
      </c>
      <c r="B455" s="431">
        <v>2069901</v>
      </c>
      <c r="C455" s="432" t="s">
        <v>435</v>
      </c>
      <c r="D455" s="313">
        <f>VLOOKUP(B455,'[116]23'!$A$4:$C$1324,3,FALSE)</f>
        <v>0</v>
      </c>
      <c r="E455" s="313">
        <v>0</v>
      </c>
      <c r="F455" s="123" t="str">
        <f t="shared" si="14"/>
        <v/>
      </c>
    </row>
    <row r="456" ht="36" customHeight="1" spans="1:6">
      <c r="A456" s="340">
        <f t="shared" si="15"/>
        <v>7</v>
      </c>
      <c r="B456" s="431">
        <v>2069902</v>
      </c>
      <c r="C456" s="432" t="s">
        <v>436</v>
      </c>
      <c r="D456" s="313">
        <f>VLOOKUP(B456,'[116]23'!$A$4:$C$1324,3,FALSE)</f>
        <v>0</v>
      </c>
      <c r="E456" s="313">
        <v>0</v>
      </c>
      <c r="F456" s="123" t="str">
        <f t="shared" si="14"/>
        <v/>
      </c>
    </row>
    <row r="457" ht="44" customHeight="1" spans="1:6">
      <c r="A457" s="340">
        <f t="shared" si="15"/>
        <v>7</v>
      </c>
      <c r="B457" s="431">
        <v>2069903</v>
      </c>
      <c r="C457" s="432" t="s">
        <v>437</v>
      </c>
      <c r="D457" s="313">
        <f>VLOOKUP(B457,'[116]23'!$A$4:$C$1324,3,FALSE)</f>
        <v>0</v>
      </c>
      <c r="E457" s="313">
        <v>0</v>
      </c>
      <c r="F457" s="123" t="str">
        <f t="shared" si="14"/>
        <v/>
      </c>
    </row>
    <row r="458" ht="44" customHeight="1" spans="1:6">
      <c r="A458" s="340">
        <f t="shared" si="15"/>
        <v>7</v>
      </c>
      <c r="B458" s="431">
        <v>2069999</v>
      </c>
      <c r="C458" s="432" t="s">
        <v>434</v>
      </c>
      <c r="D458" s="313">
        <f>VLOOKUP(B458,'[116]23'!$A$4:$C$1324,3,FALSE)</f>
        <v>1120</v>
      </c>
      <c r="E458" s="313">
        <v>605</v>
      </c>
      <c r="F458" s="123">
        <f t="shared" si="14"/>
        <v>-0.46</v>
      </c>
    </row>
    <row r="459" ht="44" customHeight="1" spans="1:6">
      <c r="A459" s="340">
        <f t="shared" si="15"/>
        <v>3</v>
      </c>
      <c r="B459" s="433">
        <v>207</v>
      </c>
      <c r="C459" s="302" t="s">
        <v>113</v>
      </c>
      <c r="D459" s="309">
        <f>SUM(D460,D476,D484,D495,D504,D514)</f>
        <v>3339</v>
      </c>
      <c r="E459" s="309">
        <v>3611</v>
      </c>
      <c r="F459" s="119">
        <f t="shared" ref="F459:F517" si="16">IF(D459&gt;0,(E459-D459)/D459,"")</f>
        <v>0.081</v>
      </c>
    </row>
    <row r="460" ht="44" customHeight="1" spans="1:6">
      <c r="A460" s="340">
        <f t="shared" si="15"/>
        <v>5</v>
      </c>
      <c r="B460" s="433">
        <v>20701</v>
      </c>
      <c r="C460" s="304" t="s">
        <v>438</v>
      </c>
      <c r="D460" s="309">
        <f>SUM(D461:D475)</f>
        <v>1467</v>
      </c>
      <c r="E460" s="309">
        <v>1443</v>
      </c>
      <c r="F460" s="119">
        <f t="shared" si="16"/>
        <v>-0.016</v>
      </c>
    </row>
    <row r="461" ht="44" customHeight="1" spans="1:6">
      <c r="A461" s="340">
        <f t="shared" si="15"/>
        <v>7</v>
      </c>
      <c r="B461" s="431">
        <v>2070101</v>
      </c>
      <c r="C461" s="432" t="s">
        <v>152</v>
      </c>
      <c r="D461" s="313">
        <f>VLOOKUP(B461,'[116]23'!$A$4:$C$1324,3,FALSE)</f>
        <v>337</v>
      </c>
      <c r="E461" s="313">
        <v>312</v>
      </c>
      <c r="F461" s="123">
        <f t="shared" si="16"/>
        <v>-0.074</v>
      </c>
    </row>
    <row r="462" ht="36" customHeight="1" spans="1:6">
      <c r="A462" s="340">
        <f t="shared" si="15"/>
        <v>7</v>
      </c>
      <c r="B462" s="431">
        <v>2070102</v>
      </c>
      <c r="C462" s="432" t="s">
        <v>153</v>
      </c>
      <c r="D462" s="313">
        <f>VLOOKUP(B462,'[116]23'!$A$4:$C$1324,3,FALSE)</f>
        <v>0</v>
      </c>
      <c r="E462" s="313">
        <v>0</v>
      </c>
      <c r="F462" s="123" t="str">
        <f t="shared" si="16"/>
        <v/>
      </c>
    </row>
    <row r="463" ht="44" customHeight="1" spans="1:6">
      <c r="A463" s="340">
        <f t="shared" si="15"/>
        <v>7</v>
      </c>
      <c r="B463" s="431">
        <v>2070103</v>
      </c>
      <c r="C463" s="432" t="s">
        <v>154</v>
      </c>
      <c r="D463" s="313">
        <f>VLOOKUP(B463,'[116]23'!$A$4:$C$1324,3,FALSE)</f>
        <v>0</v>
      </c>
      <c r="E463" s="313">
        <v>0</v>
      </c>
      <c r="F463" s="123" t="str">
        <f t="shared" si="16"/>
        <v/>
      </c>
    </row>
    <row r="464" ht="44" customHeight="1" spans="1:6">
      <c r="A464" s="340">
        <f t="shared" si="15"/>
        <v>7</v>
      </c>
      <c r="B464" s="431">
        <v>2070104</v>
      </c>
      <c r="C464" s="432" t="s">
        <v>439</v>
      </c>
      <c r="D464" s="313">
        <f>VLOOKUP(B464,'[116]23'!$A$4:$C$1324,3,FALSE)</f>
        <v>103</v>
      </c>
      <c r="E464" s="313">
        <v>107</v>
      </c>
      <c r="F464" s="123">
        <f t="shared" si="16"/>
        <v>0.039</v>
      </c>
    </row>
    <row r="465" ht="44" customHeight="1" spans="1:6">
      <c r="A465" s="340">
        <f t="shared" si="15"/>
        <v>7</v>
      </c>
      <c r="B465" s="431">
        <v>2070105</v>
      </c>
      <c r="C465" s="432" t="s">
        <v>440</v>
      </c>
      <c r="D465" s="313">
        <f>VLOOKUP(B465,'[116]23'!$A$4:$C$1324,3,FALSE)</f>
        <v>0</v>
      </c>
      <c r="E465" s="313">
        <v>0</v>
      </c>
      <c r="F465" s="123" t="str">
        <f t="shared" si="16"/>
        <v/>
      </c>
    </row>
    <row r="466" ht="36" customHeight="1" spans="1:6">
      <c r="A466" s="340">
        <f t="shared" si="15"/>
        <v>7</v>
      </c>
      <c r="B466" s="431">
        <v>2070106</v>
      </c>
      <c r="C466" s="432" t="s">
        <v>441</v>
      </c>
      <c r="D466" s="313">
        <f>VLOOKUP(B466,'[116]23'!$A$4:$C$1324,3,FALSE)</f>
        <v>0</v>
      </c>
      <c r="E466" s="313">
        <v>0</v>
      </c>
      <c r="F466" s="123" t="str">
        <f t="shared" si="16"/>
        <v/>
      </c>
    </row>
    <row r="467" ht="44" customHeight="1" spans="1:6">
      <c r="A467" s="340">
        <f t="shared" si="15"/>
        <v>7</v>
      </c>
      <c r="B467" s="431">
        <v>2070107</v>
      </c>
      <c r="C467" s="432" t="s">
        <v>442</v>
      </c>
      <c r="D467" s="313">
        <f>VLOOKUP(B467,'[116]23'!$A$4:$C$1324,3,FALSE)</f>
        <v>0</v>
      </c>
      <c r="E467" s="313">
        <v>0</v>
      </c>
      <c r="F467" s="123" t="str">
        <f t="shared" si="16"/>
        <v/>
      </c>
    </row>
    <row r="468" ht="44" customHeight="1" spans="1:6">
      <c r="A468" s="340">
        <f t="shared" si="15"/>
        <v>7</v>
      </c>
      <c r="B468" s="431">
        <v>2070108</v>
      </c>
      <c r="C468" s="432" t="s">
        <v>443</v>
      </c>
      <c r="D468" s="313">
        <f>VLOOKUP(B468,'[116]23'!$A$4:$C$1324,3,FALSE)</f>
        <v>93</v>
      </c>
      <c r="E468" s="313">
        <v>7</v>
      </c>
      <c r="F468" s="123">
        <f t="shared" si="16"/>
        <v>-0.925</v>
      </c>
    </row>
    <row r="469" ht="44" customHeight="1" spans="1:6">
      <c r="A469" s="340">
        <f t="shared" si="15"/>
        <v>7</v>
      </c>
      <c r="B469" s="431">
        <v>2070109</v>
      </c>
      <c r="C469" s="432" t="s">
        <v>444</v>
      </c>
      <c r="D469" s="313">
        <f>VLOOKUP(B469,'[116]23'!$A$4:$C$1324,3,FALSE)</f>
        <v>335</v>
      </c>
      <c r="E469" s="313">
        <v>442</v>
      </c>
      <c r="F469" s="123">
        <f t="shared" si="16"/>
        <v>0.319</v>
      </c>
    </row>
    <row r="470" ht="44" customHeight="1" spans="1:6">
      <c r="A470" s="340">
        <f t="shared" si="15"/>
        <v>7</v>
      </c>
      <c r="B470" s="431">
        <v>2070110</v>
      </c>
      <c r="C470" s="432" t="s">
        <v>445</v>
      </c>
      <c r="D470" s="313">
        <f>VLOOKUP(B470,'[116]23'!$A$4:$C$1324,3,FALSE)</f>
        <v>20</v>
      </c>
      <c r="E470" s="313">
        <v>0</v>
      </c>
      <c r="F470" s="123">
        <f t="shared" si="16"/>
        <v>-1</v>
      </c>
    </row>
    <row r="471" ht="44" customHeight="1" spans="1:6">
      <c r="A471" s="340">
        <f t="shared" si="15"/>
        <v>7</v>
      </c>
      <c r="B471" s="431">
        <v>2070111</v>
      </c>
      <c r="C471" s="432" t="s">
        <v>446</v>
      </c>
      <c r="D471" s="313">
        <f>VLOOKUP(B471,'[116]23'!$A$4:$C$1324,3,FALSE)</f>
        <v>7</v>
      </c>
      <c r="E471" s="313">
        <v>27</v>
      </c>
      <c r="F471" s="123">
        <f t="shared" si="16"/>
        <v>2.857</v>
      </c>
    </row>
    <row r="472" ht="44" customHeight="1" spans="1:6">
      <c r="A472" s="340">
        <f t="shared" si="15"/>
        <v>7</v>
      </c>
      <c r="B472" s="431">
        <v>2070112</v>
      </c>
      <c r="C472" s="432" t="s">
        <v>447</v>
      </c>
      <c r="D472" s="313">
        <f>VLOOKUP(B472,'[116]23'!$A$4:$C$1324,3,FALSE)</f>
        <v>25</v>
      </c>
      <c r="E472" s="313">
        <v>5</v>
      </c>
      <c r="F472" s="123">
        <f t="shared" si="16"/>
        <v>-0.8</v>
      </c>
    </row>
    <row r="473" ht="44" customHeight="1" spans="1:6">
      <c r="A473" s="340">
        <f t="shared" si="15"/>
        <v>7</v>
      </c>
      <c r="B473" s="431">
        <v>2070113</v>
      </c>
      <c r="C473" s="432" t="s">
        <v>448</v>
      </c>
      <c r="D473" s="313">
        <f>VLOOKUP(B473,'[116]23'!$A$4:$C$1324,3,FALSE)</f>
        <v>0</v>
      </c>
      <c r="E473" s="313">
        <v>77</v>
      </c>
      <c r="F473" s="123" t="str">
        <f t="shared" si="16"/>
        <v/>
      </c>
    </row>
    <row r="474" ht="44" customHeight="1" spans="1:6">
      <c r="A474" s="340">
        <f t="shared" si="15"/>
        <v>7</v>
      </c>
      <c r="B474" s="431">
        <v>2070114</v>
      </c>
      <c r="C474" s="432" t="s">
        <v>449</v>
      </c>
      <c r="D474" s="313">
        <f>VLOOKUP(B474,'[116]23'!$A$4:$C$1324,3,FALSE)</f>
        <v>147</v>
      </c>
      <c r="E474" s="313">
        <v>0</v>
      </c>
      <c r="F474" s="123">
        <f t="shared" si="16"/>
        <v>-1</v>
      </c>
    </row>
    <row r="475" ht="44" customHeight="1" spans="1:6">
      <c r="A475" s="340">
        <f t="shared" si="15"/>
        <v>7</v>
      </c>
      <c r="B475" s="431">
        <v>2070199</v>
      </c>
      <c r="C475" s="432" t="s">
        <v>450</v>
      </c>
      <c r="D475" s="313">
        <f>VLOOKUP(B475,'[116]23'!$A$4:$C$1324,3,FALSE)</f>
        <v>400</v>
      </c>
      <c r="E475" s="313">
        <v>466</v>
      </c>
      <c r="F475" s="123">
        <f t="shared" si="16"/>
        <v>0.165</v>
      </c>
    </row>
    <row r="476" ht="44" customHeight="1" spans="1:6">
      <c r="A476" s="340">
        <f t="shared" si="15"/>
        <v>5</v>
      </c>
      <c r="B476" s="433">
        <v>20702</v>
      </c>
      <c r="C476" s="304" t="s">
        <v>451</v>
      </c>
      <c r="D476" s="309">
        <f>SUM(D477:D483)</f>
        <v>992</v>
      </c>
      <c r="E476" s="309">
        <v>1124</v>
      </c>
      <c r="F476" s="119">
        <f t="shared" si="16"/>
        <v>0.133</v>
      </c>
    </row>
    <row r="477" ht="36" customHeight="1" spans="1:6">
      <c r="A477" s="340">
        <f t="shared" si="15"/>
        <v>7</v>
      </c>
      <c r="B477" s="431">
        <v>2070201</v>
      </c>
      <c r="C477" s="432" t="s">
        <v>152</v>
      </c>
      <c r="D477" s="313">
        <f>VLOOKUP(B477,'[116]23'!$A$4:$C$1324,3,FALSE)</f>
        <v>556</v>
      </c>
      <c r="E477" s="313">
        <v>339</v>
      </c>
      <c r="F477" s="123">
        <f t="shared" si="16"/>
        <v>-0.39</v>
      </c>
    </row>
    <row r="478" ht="36" customHeight="1" spans="1:6">
      <c r="A478" s="340">
        <f t="shared" si="15"/>
        <v>7</v>
      </c>
      <c r="B478" s="431">
        <v>2070202</v>
      </c>
      <c r="C478" s="432" t="s">
        <v>153</v>
      </c>
      <c r="D478" s="313">
        <f>VLOOKUP(B478,'[116]23'!$A$4:$C$1324,3,FALSE)</f>
        <v>0</v>
      </c>
      <c r="E478" s="313">
        <v>0</v>
      </c>
      <c r="F478" s="123" t="str">
        <f t="shared" si="16"/>
        <v/>
      </c>
    </row>
    <row r="479" ht="36" customHeight="1" spans="1:6">
      <c r="A479" s="340">
        <f t="shared" si="15"/>
        <v>7</v>
      </c>
      <c r="B479" s="431">
        <v>2070203</v>
      </c>
      <c r="C479" s="432" t="s">
        <v>154</v>
      </c>
      <c r="D479" s="313">
        <f>VLOOKUP(B479,'[116]23'!$A$4:$C$1324,3,FALSE)</f>
        <v>0</v>
      </c>
      <c r="E479" s="313">
        <v>0</v>
      </c>
      <c r="F479" s="123" t="str">
        <f t="shared" si="16"/>
        <v/>
      </c>
    </row>
    <row r="480" ht="44" customHeight="1" spans="1:6">
      <c r="A480" s="340">
        <f t="shared" si="15"/>
        <v>7</v>
      </c>
      <c r="B480" s="431">
        <v>2070204</v>
      </c>
      <c r="C480" s="432" t="s">
        <v>452</v>
      </c>
      <c r="D480" s="313">
        <f>VLOOKUP(B480,'[116]23'!$A$4:$C$1324,3,FALSE)</f>
        <v>84</v>
      </c>
      <c r="E480" s="313">
        <v>214</v>
      </c>
      <c r="F480" s="123">
        <f t="shared" si="16"/>
        <v>1.548</v>
      </c>
    </row>
    <row r="481" ht="44" customHeight="1" spans="1:6">
      <c r="A481" s="340">
        <f t="shared" si="15"/>
        <v>7</v>
      </c>
      <c r="B481" s="431">
        <v>2070205</v>
      </c>
      <c r="C481" s="432" t="s">
        <v>453</v>
      </c>
      <c r="D481" s="313">
        <f>VLOOKUP(B481,'[116]23'!$A$4:$C$1324,3,FALSE)</f>
        <v>258</v>
      </c>
      <c r="E481" s="313">
        <v>485</v>
      </c>
      <c r="F481" s="123">
        <f t="shared" si="16"/>
        <v>0.88</v>
      </c>
    </row>
    <row r="482" ht="36" customHeight="1" spans="1:6">
      <c r="A482" s="340">
        <f t="shared" si="15"/>
        <v>7</v>
      </c>
      <c r="B482" s="431">
        <v>2070206</v>
      </c>
      <c r="C482" s="432" t="s">
        <v>454</v>
      </c>
      <c r="D482" s="313">
        <f>VLOOKUP(B482,'[116]23'!$A$4:$C$1324,3,FALSE)</f>
        <v>0</v>
      </c>
      <c r="E482" s="313">
        <v>0</v>
      </c>
      <c r="F482" s="123" t="str">
        <f t="shared" si="16"/>
        <v/>
      </c>
    </row>
    <row r="483" ht="44" customHeight="1" spans="1:6">
      <c r="A483" s="340">
        <f t="shared" ref="A483:A546" si="17">LEN(B483)</f>
        <v>7</v>
      </c>
      <c r="B483" s="431">
        <v>2070299</v>
      </c>
      <c r="C483" s="432" t="s">
        <v>455</v>
      </c>
      <c r="D483" s="313">
        <f>VLOOKUP(B483,'[116]23'!$A$4:$C$1324,3,FALSE)</f>
        <v>94</v>
      </c>
      <c r="E483" s="313">
        <v>86</v>
      </c>
      <c r="F483" s="123">
        <f t="shared" si="16"/>
        <v>-0.085</v>
      </c>
    </row>
    <row r="484" ht="44" customHeight="1" spans="1:6">
      <c r="A484" s="340">
        <f t="shared" si="17"/>
        <v>5</v>
      </c>
      <c r="B484" s="433">
        <v>20703</v>
      </c>
      <c r="C484" s="304" t="s">
        <v>456</v>
      </c>
      <c r="D484" s="309">
        <f>SUM(D485:D494)</f>
        <v>175</v>
      </c>
      <c r="E484" s="309">
        <v>275</v>
      </c>
      <c r="F484" s="119">
        <f t="shared" si="16"/>
        <v>0.571</v>
      </c>
    </row>
    <row r="485" ht="44" customHeight="1" spans="1:6">
      <c r="A485" s="340">
        <f t="shared" si="17"/>
        <v>7</v>
      </c>
      <c r="B485" s="431">
        <v>2070301</v>
      </c>
      <c r="C485" s="432" t="s">
        <v>152</v>
      </c>
      <c r="D485" s="313">
        <f>VLOOKUP(B485,'[116]23'!$A$4:$C$1324,3,FALSE)</f>
        <v>0</v>
      </c>
      <c r="E485" s="313">
        <v>0</v>
      </c>
      <c r="F485" s="123" t="str">
        <f t="shared" si="16"/>
        <v/>
      </c>
    </row>
    <row r="486" ht="36" customHeight="1" spans="1:6">
      <c r="A486" s="340">
        <f t="shared" si="17"/>
        <v>7</v>
      </c>
      <c r="B486" s="431">
        <v>2070302</v>
      </c>
      <c r="C486" s="432" t="s">
        <v>153</v>
      </c>
      <c r="D486" s="313">
        <f>VLOOKUP(B486,'[116]23'!$A$4:$C$1324,3,FALSE)</f>
        <v>0</v>
      </c>
      <c r="E486" s="313">
        <v>0</v>
      </c>
      <c r="F486" s="123" t="str">
        <f t="shared" si="16"/>
        <v/>
      </c>
    </row>
    <row r="487" ht="44" customHeight="1" spans="1:6">
      <c r="A487" s="340">
        <f t="shared" si="17"/>
        <v>7</v>
      </c>
      <c r="B487" s="431">
        <v>2070303</v>
      </c>
      <c r="C487" s="432" t="s">
        <v>154</v>
      </c>
      <c r="D487" s="313">
        <f>VLOOKUP(B487,'[116]23'!$A$4:$C$1324,3,FALSE)</f>
        <v>0</v>
      </c>
      <c r="E487" s="313">
        <v>0</v>
      </c>
      <c r="F487" s="123" t="str">
        <f t="shared" si="16"/>
        <v/>
      </c>
    </row>
    <row r="488" ht="44" customHeight="1" spans="1:6">
      <c r="A488" s="340">
        <f t="shared" si="17"/>
        <v>7</v>
      </c>
      <c r="B488" s="431">
        <v>2070304</v>
      </c>
      <c r="C488" s="432" t="s">
        <v>457</v>
      </c>
      <c r="D488" s="313">
        <f>VLOOKUP(B488,'[116]23'!$A$4:$C$1324,3,FALSE)</f>
        <v>0</v>
      </c>
      <c r="E488" s="313">
        <v>0</v>
      </c>
      <c r="F488" s="123" t="str">
        <f t="shared" si="16"/>
        <v/>
      </c>
    </row>
    <row r="489" ht="36" customHeight="1" spans="1:6">
      <c r="A489" s="340">
        <f t="shared" si="17"/>
        <v>7</v>
      </c>
      <c r="B489" s="431">
        <v>2070305</v>
      </c>
      <c r="C489" s="432" t="s">
        <v>458</v>
      </c>
      <c r="D489" s="313">
        <f>VLOOKUP(B489,'[116]23'!$A$4:$C$1324,3,FALSE)</f>
        <v>0</v>
      </c>
      <c r="E489" s="313">
        <v>0</v>
      </c>
      <c r="F489" s="123" t="str">
        <f t="shared" si="16"/>
        <v/>
      </c>
    </row>
    <row r="490" ht="44" customHeight="1" spans="1:6">
      <c r="A490" s="340">
        <f t="shared" si="17"/>
        <v>7</v>
      </c>
      <c r="B490" s="431">
        <v>2070306</v>
      </c>
      <c r="C490" s="432" t="s">
        <v>459</v>
      </c>
      <c r="D490" s="313">
        <f>VLOOKUP(B490,'[116]23'!$A$4:$C$1324,3,FALSE)</f>
        <v>0</v>
      </c>
      <c r="E490" s="313">
        <v>0</v>
      </c>
      <c r="F490" s="123" t="str">
        <f t="shared" si="16"/>
        <v/>
      </c>
    </row>
    <row r="491" ht="44" customHeight="1" spans="1:6">
      <c r="A491" s="340">
        <f t="shared" si="17"/>
        <v>7</v>
      </c>
      <c r="B491" s="431">
        <v>2070307</v>
      </c>
      <c r="C491" s="432" t="s">
        <v>460</v>
      </c>
      <c r="D491" s="313">
        <f>VLOOKUP(B491,'[116]23'!$A$4:$C$1324,3,FALSE)</f>
        <v>0</v>
      </c>
      <c r="E491" s="313">
        <v>0</v>
      </c>
      <c r="F491" s="123" t="str">
        <f t="shared" si="16"/>
        <v/>
      </c>
    </row>
    <row r="492" ht="44" customHeight="1" spans="1:6">
      <c r="A492" s="340">
        <f t="shared" si="17"/>
        <v>7</v>
      </c>
      <c r="B492" s="431">
        <v>2070308</v>
      </c>
      <c r="C492" s="432" t="s">
        <v>461</v>
      </c>
      <c r="D492" s="313">
        <f>VLOOKUP(B492,'[116]23'!$A$4:$C$1324,3,FALSE)</f>
        <v>0</v>
      </c>
      <c r="E492" s="313">
        <v>0</v>
      </c>
      <c r="F492" s="123" t="str">
        <f t="shared" si="16"/>
        <v/>
      </c>
    </row>
    <row r="493" ht="44" customHeight="1" spans="1:6">
      <c r="A493" s="340">
        <f t="shared" si="17"/>
        <v>7</v>
      </c>
      <c r="B493" s="431">
        <v>2070309</v>
      </c>
      <c r="C493" s="432" t="s">
        <v>462</v>
      </c>
      <c r="D493" s="313">
        <f>VLOOKUP(B493,'[116]23'!$A$4:$C$1324,3,FALSE)</f>
        <v>0</v>
      </c>
      <c r="E493" s="313">
        <v>0</v>
      </c>
      <c r="F493" s="123" t="str">
        <f t="shared" si="16"/>
        <v/>
      </c>
    </row>
    <row r="494" ht="44" customHeight="1" spans="1:6">
      <c r="A494" s="340">
        <f t="shared" si="17"/>
        <v>7</v>
      </c>
      <c r="B494" s="431">
        <v>2070399</v>
      </c>
      <c r="C494" s="432" t="s">
        <v>463</v>
      </c>
      <c r="D494" s="313">
        <f>VLOOKUP(B494,'[116]23'!$A$4:$C$1324,3,FALSE)</f>
        <v>175</v>
      </c>
      <c r="E494" s="313">
        <v>275</v>
      </c>
      <c r="F494" s="123">
        <f t="shared" si="16"/>
        <v>0.571</v>
      </c>
    </row>
    <row r="495" ht="44" customHeight="1" spans="1:6">
      <c r="A495" s="340">
        <f t="shared" si="17"/>
        <v>5</v>
      </c>
      <c r="B495" s="433">
        <v>20706</v>
      </c>
      <c r="C495" s="304" t="s">
        <v>464</v>
      </c>
      <c r="D495" s="309">
        <f>SUM(D496:D503)</f>
        <v>7</v>
      </c>
      <c r="E495" s="309">
        <v>6</v>
      </c>
      <c r="F495" s="119">
        <f t="shared" si="16"/>
        <v>-0.143</v>
      </c>
    </row>
    <row r="496" ht="36" customHeight="1" spans="1:6">
      <c r="A496" s="340">
        <f t="shared" si="17"/>
        <v>7</v>
      </c>
      <c r="B496" s="431">
        <v>2070601</v>
      </c>
      <c r="C496" s="432" t="s">
        <v>152</v>
      </c>
      <c r="D496" s="313">
        <f>VLOOKUP(B496,'[116]23'!$A$4:$C$1324,3,FALSE)</f>
        <v>0</v>
      </c>
      <c r="E496" s="313">
        <v>0</v>
      </c>
      <c r="F496" s="123" t="str">
        <f t="shared" si="16"/>
        <v/>
      </c>
    </row>
    <row r="497" ht="36" customHeight="1" spans="1:6">
      <c r="A497" s="340">
        <f t="shared" si="17"/>
        <v>7</v>
      </c>
      <c r="B497" s="431">
        <v>2070602</v>
      </c>
      <c r="C497" s="432" t="s">
        <v>153</v>
      </c>
      <c r="D497" s="313">
        <f>VLOOKUP(B497,'[116]23'!$A$4:$C$1324,3,FALSE)</f>
        <v>0</v>
      </c>
      <c r="E497" s="313">
        <v>0</v>
      </c>
      <c r="F497" s="123" t="str">
        <f t="shared" si="16"/>
        <v/>
      </c>
    </row>
    <row r="498" ht="36" customHeight="1" spans="1:6">
      <c r="A498" s="340">
        <f t="shared" si="17"/>
        <v>7</v>
      </c>
      <c r="B498" s="431">
        <v>2070603</v>
      </c>
      <c r="C498" s="432" t="s">
        <v>154</v>
      </c>
      <c r="D498" s="313">
        <f>VLOOKUP(B498,'[116]23'!$A$4:$C$1324,3,FALSE)</f>
        <v>0</v>
      </c>
      <c r="E498" s="313">
        <v>0</v>
      </c>
      <c r="F498" s="123" t="str">
        <f t="shared" si="16"/>
        <v/>
      </c>
    </row>
    <row r="499" ht="36" customHeight="1" spans="1:6">
      <c r="A499" s="340">
        <f t="shared" si="17"/>
        <v>7</v>
      </c>
      <c r="B499" s="431">
        <v>2070604</v>
      </c>
      <c r="C499" s="432" t="s">
        <v>465</v>
      </c>
      <c r="D499" s="313">
        <f>VLOOKUP(B499,'[116]23'!$A$4:$C$1324,3,FALSE)</f>
        <v>0</v>
      </c>
      <c r="E499" s="313">
        <v>0</v>
      </c>
      <c r="F499" s="123" t="str">
        <f t="shared" si="16"/>
        <v/>
      </c>
    </row>
    <row r="500" ht="44" customHeight="1" spans="1:6">
      <c r="A500" s="340">
        <f t="shared" si="17"/>
        <v>7</v>
      </c>
      <c r="B500" s="431">
        <v>2070605</v>
      </c>
      <c r="C500" s="432" t="s">
        <v>466</v>
      </c>
      <c r="D500" s="313">
        <f>VLOOKUP(B500,'[116]23'!$A$4:$C$1324,3,FALSE)</f>
        <v>0</v>
      </c>
      <c r="E500" s="313">
        <v>0</v>
      </c>
      <c r="F500" s="123" t="str">
        <f t="shared" si="16"/>
        <v/>
      </c>
    </row>
    <row r="501" ht="36" customHeight="1" spans="1:6">
      <c r="A501" s="340">
        <f t="shared" si="17"/>
        <v>7</v>
      </c>
      <c r="B501" s="431">
        <v>2070606</v>
      </c>
      <c r="C501" s="432" t="s">
        <v>467</v>
      </c>
      <c r="D501" s="313">
        <f>VLOOKUP(B501,'[116]23'!$A$4:$C$1324,3,FALSE)</f>
        <v>0</v>
      </c>
      <c r="E501" s="313">
        <v>0</v>
      </c>
      <c r="F501" s="123" t="str">
        <f t="shared" si="16"/>
        <v/>
      </c>
    </row>
    <row r="502" ht="44" customHeight="1" spans="1:6">
      <c r="A502" s="340">
        <f t="shared" si="17"/>
        <v>7</v>
      </c>
      <c r="B502" s="431">
        <v>2070607</v>
      </c>
      <c r="C502" s="432" t="s">
        <v>468</v>
      </c>
      <c r="D502" s="313">
        <f>VLOOKUP(B502,'[116]23'!$A$4:$C$1324,3,FALSE)</f>
        <v>7</v>
      </c>
      <c r="E502" s="313">
        <v>6</v>
      </c>
      <c r="F502" s="123">
        <f t="shared" si="16"/>
        <v>-0.143</v>
      </c>
    </row>
    <row r="503" ht="36" customHeight="1" spans="1:6">
      <c r="A503" s="340">
        <f t="shared" si="17"/>
        <v>7</v>
      </c>
      <c r="B503" s="431">
        <v>2070699</v>
      </c>
      <c r="C503" s="432" t="s">
        <v>469</v>
      </c>
      <c r="D503" s="313">
        <f>VLOOKUP(B503,'[116]23'!$A$4:$C$1324,3,FALSE)</f>
        <v>0</v>
      </c>
      <c r="E503" s="313">
        <v>0</v>
      </c>
      <c r="F503" s="123" t="str">
        <f t="shared" si="16"/>
        <v/>
      </c>
    </row>
    <row r="504" ht="44" customHeight="1" spans="1:6">
      <c r="A504" s="340">
        <f t="shared" si="17"/>
        <v>5</v>
      </c>
      <c r="B504" s="433">
        <v>20708</v>
      </c>
      <c r="C504" s="304" t="s">
        <v>470</v>
      </c>
      <c r="D504" s="309">
        <f>SUM(D505:D513)</f>
        <v>485</v>
      </c>
      <c r="E504" s="309">
        <v>763</v>
      </c>
      <c r="F504" s="119">
        <f t="shared" si="16"/>
        <v>0.573</v>
      </c>
    </row>
    <row r="505" ht="44" customHeight="1" spans="1:6">
      <c r="A505" s="340">
        <f t="shared" si="17"/>
        <v>7</v>
      </c>
      <c r="B505" s="431">
        <v>2070801</v>
      </c>
      <c r="C505" s="432" t="s">
        <v>152</v>
      </c>
      <c r="D505" s="313">
        <f>VLOOKUP(B505,'[116]23'!$A$4:$C$1324,3,FALSE)</f>
        <v>0</v>
      </c>
      <c r="E505" s="313">
        <v>0</v>
      </c>
      <c r="F505" s="123" t="str">
        <f t="shared" si="16"/>
        <v/>
      </c>
    </row>
    <row r="506" ht="36" customHeight="1" spans="1:6">
      <c r="A506" s="340">
        <f t="shared" si="17"/>
        <v>7</v>
      </c>
      <c r="B506" s="431">
        <v>2070802</v>
      </c>
      <c r="C506" s="432" t="s">
        <v>153</v>
      </c>
      <c r="D506" s="313">
        <f>VLOOKUP(B506,'[116]23'!$A$4:$C$1324,3,FALSE)</f>
        <v>0</v>
      </c>
      <c r="E506" s="313">
        <v>0</v>
      </c>
      <c r="F506" s="123" t="str">
        <f t="shared" si="16"/>
        <v/>
      </c>
    </row>
    <row r="507" ht="44" customHeight="1" spans="1:6">
      <c r="A507" s="340">
        <f t="shared" si="17"/>
        <v>7</v>
      </c>
      <c r="B507" s="431">
        <v>2070803</v>
      </c>
      <c r="C507" s="432" t="s">
        <v>154</v>
      </c>
      <c r="D507" s="313">
        <f>VLOOKUP(B507,'[116]23'!$A$4:$C$1324,3,FALSE)</f>
        <v>0</v>
      </c>
      <c r="E507" s="313">
        <v>0</v>
      </c>
      <c r="F507" s="123" t="str">
        <f t="shared" si="16"/>
        <v/>
      </c>
    </row>
    <row r="508" ht="36" customHeight="1" spans="1:6">
      <c r="A508" s="340">
        <f t="shared" si="17"/>
        <v>7</v>
      </c>
      <c r="B508" s="431">
        <v>2070804</v>
      </c>
      <c r="C508" s="432" t="s">
        <v>1252</v>
      </c>
      <c r="D508" s="313">
        <f>VLOOKUP(B508,'[116]23'!$A$4:$C$1324,3,FALSE)</f>
        <v>0</v>
      </c>
      <c r="E508" s="313">
        <v>0</v>
      </c>
      <c r="F508" s="123" t="str">
        <f t="shared" si="16"/>
        <v/>
      </c>
    </row>
    <row r="509" ht="36" customHeight="1" spans="1:6">
      <c r="A509" s="340">
        <f t="shared" si="17"/>
        <v>7</v>
      </c>
      <c r="B509" s="431">
        <v>2070805</v>
      </c>
      <c r="C509" s="432" t="s">
        <v>1253</v>
      </c>
      <c r="D509" s="313">
        <f>VLOOKUP(B509,'[116]23'!$A$4:$C$1324,3,FALSE)</f>
        <v>0</v>
      </c>
      <c r="E509" s="313">
        <v>0</v>
      </c>
      <c r="F509" s="123" t="str">
        <f t="shared" si="16"/>
        <v/>
      </c>
    </row>
    <row r="510" ht="44" customHeight="1" spans="1:6">
      <c r="A510" s="340">
        <f t="shared" si="17"/>
        <v>7</v>
      </c>
      <c r="B510" s="431">
        <v>2070806</v>
      </c>
      <c r="C510" s="432" t="s">
        <v>471</v>
      </c>
      <c r="D510" s="313">
        <f>VLOOKUP(B510,'[116]23'!$A$4:$C$1324,3,FALSE)</f>
        <v>0</v>
      </c>
      <c r="E510" s="313">
        <v>0</v>
      </c>
      <c r="F510" s="123" t="str">
        <f t="shared" si="16"/>
        <v/>
      </c>
    </row>
    <row r="511" ht="44" customHeight="1" spans="1:6">
      <c r="A511" s="340">
        <f t="shared" si="17"/>
        <v>7</v>
      </c>
      <c r="B511" s="444">
        <v>2070807</v>
      </c>
      <c r="C511" s="432" t="s">
        <v>472</v>
      </c>
      <c r="D511" s="313">
        <f>VLOOKUP(B511,'[116]23'!$A$4:$C$1324,3,FALSE)</f>
        <v>0</v>
      </c>
      <c r="E511" s="313">
        <v>0</v>
      </c>
      <c r="F511" s="123" t="str">
        <f t="shared" si="16"/>
        <v/>
      </c>
    </row>
    <row r="512" ht="44" customHeight="1" spans="1:6">
      <c r="A512" s="340">
        <f t="shared" si="17"/>
        <v>7</v>
      </c>
      <c r="B512" s="444">
        <v>2070808</v>
      </c>
      <c r="C512" s="432" t="s">
        <v>473</v>
      </c>
      <c r="D512" s="313">
        <f>VLOOKUP(B512,'[116]23'!$A$4:$C$1324,3,FALSE)</f>
        <v>452</v>
      </c>
      <c r="E512" s="313">
        <v>456</v>
      </c>
      <c r="F512" s="123">
        <f t="shared" si="16"/>
        <v>0.009</v>
      </c>
    </row>
    <row r="513" ht="44" customHeight="1" spans="1:6">
      <c r="A513" s="340">
        <f t="shared" si="17"/>
        <v>7</v>
      </c>
      <c r="B513" s="431">
        <v>2070899</v>
      </c>
      <c r="C513" s="432" t="s">
        <v>474</v>
      </c>
      <c r="D513" s="313">
        <f>VLOOKUP(B513,'[116]23'!$A$4:$C$1324,3,FALSE)</f>
        <v>33</v>
      </c>
      <c r="E513" s="313">
        <v>307</v>
      </c>
      <c r="F513" s="123">
        <f t="shared" si="16"/>
        <v>8.303</v>
      </c>
    </row>
    <row r="514" ht="44" customHeight="1" spans="1:6">
      <c r="A514" s="340">
        <f t="shared" si="17"/>
        <v>5</v>
      </c>
      <c r="B514" s="433">
        <v>20799</v>
      </c>
      <c r="C514" s="304" t="s">
        <v>475</v>
      </c>
      <c r="D514" s="309">
        <f>SUM(D515:D517)</f>
        <v>213</v>
      </c>
      <c r="E514" s="309">
        <v>0</v>
      </c>
      <c r="F514" s="119">
        <f t="shared" si="16"/>
        <v>-1</v>
      </c>
    </row>
    <row r="515" ht="44" customHeight="1" spans="1:6">
      <c r="A515" s="340">
        <f t="shared" si="17"/>
        <v>7</v>
      </c>
      <c r="B515" s="431">
        <v>2079902</v>
      </c>
      <c r="C515" s="432" t="s">
        <v>476</v>
      </c>
      <c r="D515" s="313">
        <f>VLOOKUP(B515,'[116]23'!$A$4:$C$1324,3,FALSE)</f>
        <v>0</v>
      </c>
      <c r="E515" s="313">
        <v>0</v>
      </c>
      <c r="F515" s="123" t="str">
        <f t="shared" si="16"/>
        <v/>
      </c>
    </row>
    <row r="516" ht="44" customHeight="1" spans="1:6">
      <c r="A516" s="340">
        <f t="shared" si="17"/>
        <v>7</v>
      </c>
      <c r="B516" s="431">
        <v>2079903</v>
      </c>
      <c r="C516" s="432" t="s">
        <v>477</v>
      </c>
      <c r="D516" s="313">
        <f>VLOOKUP(B516,'[116]23'!$A$4:$C$1324,3,FALSE)</f>
        <v>0</v>
      </c>
      <c r="E516" s="313">
        <v>0</v>
      </c>
      <c r="F516" s="123" t="str">
        <f t="shared" si="16"/>
        <v/>
      </c>
    </row>
    <row r="517" ht="44" customHeight="1" spans="1:6">
      <c r="A517" s="340">
        <f t="shared" si="17"/>
        <v>7</v>
      </c>
      <c r="B517" s="431">
        <v>2079999</v>
      </c>
      <c r="C517" s="432" t="s">
        <v>475</v>
      </c>
      <c r="D517" s="313">
        <f>VLOOKUP(B517,'[116]23'!$A$4:$C$1324,3,FALSE)</f>
        <v>213</v>
      </c>
      <c r="E517" s="313">
        <v>0</v>
      </c>
      <c r="F517" s="123">
        <f t="shared" si="16"/>
        <v>-1</v>
      </c>
    </row>
    <row r="518" ht="44" customHeight="1" spans="1:6">
      <c r="A518" s="340">
        <f t="shared" si="17"/>
        <v>3</v>
      </c>
      <c r="B518" s="433">
        <v>208</v>
      </c>
      <c r="C518" s="302" t="s">
        <v>114</v>
      </c>
      <c r="D518" s="309">
        <f>SUM(D519,D538,D546,D548,D557,D561,D571,D581,D588,D596,D605,D611,D614,D617,D620,D623,D626,D630,D634,D642,D645)</f>
        <v>36089</v>
      </c>
      <c r="E518" s="309">
        <v>34150</v>
      </c>
      <c r="F518" s="119">
        <f t="shared" ref="F518:F572" si="18">IF(D518&gt;0,(E518-D518)/D518,"")</f>
        <v>-0.054</v>
      </c>
    </row>
    <row r="519" ht="44" customHeight="1" spans="1:6">
      <c r="A519" s="340">
        <f t="shared" si="17"/>
        <v>5</v>
      </c>
      <c r="B519" s="433">
        <v>20801</v>
      </c>
      <c r="C519" s="304" t="s">
        <v>478</v>
      </c>
      <c r="D519" s="309">
        <f>SUM(D520:D537)</f>
        <v>1023</v>
      </c>
      <c r="E519" s="309">
        <v>931</v>
      </c>
      <c r="F519" s="119">
        <f t="shared" si="18"/>
        <v>-0.09</v>
      </c>
    </row>
    <row r="520" ht="44" customHeight="1" spans="1:6">
      <c r="A520" s="340">
        <f t="shared" si="17"/>
        <v>7</v>
      </c>
      <c r="B520" s="431">
        <v>2080101</v>
      </c>
      <c r="C520" s="432" t="s">
        <v>152</v>
      </c>
      <c r="D520" s="313">
        <f>VLOOKUP(B520,'[116]23'!$A$4:$C$1324,3,FALSE)</f>
        <v>284</v>
      </c>
      <c r="E520" s="313">
        <v>231</v>
      </c>
      <c r="F520" s="123">
        <f t="shared" si="18"/>
        <v>-0.187</v>
      </c>
    </row>
    <row r="521" ht="36" customHeight="1" spans="1:6">
      <c r="A521" s="340">
        <f t="shared" si="17"/>
        <v>7</v>
      </c>
      <c r="B521" s="431">
        <v>2080102</v>
      </c>
      <c r="C521" s="432" t="s">
        <v>153</v>
      </c>
      <c r="D521" s="313">
        <f>VLOOKUP(B521,'[116]23'!$A$4:$C$1324,3,FALSE)</f>
        <v>0</v>
      </c>
      <c r="E521" s="313">
        <v>10</v>
      </c>
      <c r="F521" s="123" t="str">
        <f t="shared" si="18"/>
        <v/>
      </c>
    </row>
    <row r="522" ht="44" customHeight="1" spans="1:6">
      <c r="A522" s="340">
        <f t="shared" si="17"/>
        <v>7</v>
      </c>
      <c r="B522" s="431">
        <v>2080103</v>
      </c>
      <c r="C522" s="432" t="s">
        <v>154</v>
      </c>
      <c r="D522" s="313">
        <f>VLOOKUP(B522,'[116]23'!$A$4:$C$1324,3,FALSE)</f>
        <v>0</v>
      </c>
      <c r="E522" s="313">
        <v>0</v>
      </c>
      <c r="F522" s="123" t="str">
        <f t="shared" si="18"/>
        <v/>
      </c>
    </row>
    <row r="523" ht="36" customHeight="1" spans="1:6">
      <c r="A523" s="340">
        <f t="shared" si="17"/>
        <v>7</v>
      </c>
      <c r="B523" s="431">
        <v>2080104</v>
      </c>
      <c r="C523" s="432" t="s">
        <v>479</v>
      </c>
      <c r="D523" s="313">
        <f>VLOOKUP(B523,'[116]23'!$A$4:$C$1324,3,FALSE)</f>
        <v>29</v>
      </c>
      <c r="E523" s="313">
        <v>29</v>
      </c>
      <c r="F523" s="123">
        <f t="shared" si="18"/>
        <v>0</v>
      </c>
    </row>
    <row r="524" ht="44" customHeight="1" spans="1:6">
      <c r="A524" s="340">
        <f t="shared" si="17"/>
        <v>7</v>
      </c>
      <c r="B524" s="431">
        <v>2080105</v>
      </c>
      <c r="C524" s="432" t="s">
        <v>480</v>
      </c>
      <c r="D524" s="313">
        <f>VLOOKUP(B524,'[116]23'!$A$4:$C$1324,3,FALSE)</f>
        <v>4</v>
      </c>
      <c r="E524" s="313">
        <v>4</v>
      </c>
      <c r="F524" s="123">
        <f t="shared" si="18"/>
        <v>0</v>
      </c>
    </row>
    <row r="525" ht="36" customHeight="1" spans="1:6">
      <c r="A525" s="340">
        <f t="shared" si="17"/>
        <v>7</v>
      </c>
      <c r="B525" s="431">
        <v>2080106</v>
      </c>
      <c r="C525" s="432" t="s">
        <v>481</v>
      </c>
      <c r="D525" s="313">
        <f>VLOOKUP(B525,'[116]23'!$A$4:$C$1324,3,FALSE)</f>
        <v>0</v>
      </c>
      <c r="E525" s="313">
        <v>0</v>
      </c>
      <c r="F525" s="123" t="str">
        <f t="shared" si="18"/>
        <v/>
      </c>
    </row>
    <row r="526" ht="44" customHeight="1" spans="1:6">
      <c r="A526" s="340">
        <f t="shared" si="17"/>
        <v>7</v>
      </c>
      <c r="B526" s="431">
        <v>2080107</v>
      </c>
      <c r="C526" s="432" t="s">
        <v>482</v>
      </c>
      <c r="D526" s="313">
        <f>VLOOKUP(B526,'[116]23'!$A$4:$C$1324,3,FALSE)</f>
        <v>0</v>
      </c>
      <c r="E526" s="313">
        <v>0</v>
      </c>
      <c r="F526" s="123" t="str">
        <f t="shared" si="18"/>
        <v/>
      </c>
    </row>
    <row r="527" ht="36" customHeight="1" spans="1:6">
      <c r="A527" s="340">
        <f t="shared" si="17"/>
        <v>7</v>
      </c>
      <c r="B527" s="431">
        <v>2080108</v>
      </c>
      <c r="C527" s="432" t="s">
        <v>193</v>
      </c>
      <c r="D527" s="313">
        <f>VLOOKUP(B527,'[116]23'!$A$4:$C$1324,3,FALSE)</f>
        <v>0</v>
      </c>
      <c r="E527" s="313">
        <v>0</v>
      </c>
      <c r="F527" s="123" t="str">
        <f t="shared" si="18"/>
        <v/>
      </c>
    </row>
    <row r="528" ht="44" customHeight="1" spans="1:6">
      <c r="A528" s="340">
        <f t="shared" si="17"/>
        <v>7</v>
      </c>
      <c r="B528" s="431">
        <v>2080109</v>
      </c>
      <c r="C528" s="432" t="s">
        <v>483</v>
      </c>
      <c r="D528" s="313">
        <f>VLOOKUP(B528,'[116]23'!$A$4:$C$1324,3,FALSE)</f>
        <v>543</v>
      </c>
      <c r="E528" s="313">
        <v>509</v>
      </c>
      <c r="F528" s="123">
        <f t="shared" si="18"/>
        <v>-0.063</v>
      </c>
    </row>
    <row r="529" ht="44" customHeight="1" spans="1:6">
      <c r="A529" s="340">
        <f t="shared" si="17"/>
        <v>7</v>
      </c>
      <c r="B529" s="431">
        <v>2080110</v>
      </c>
      <c r="C529" s="432" t="s">
        <v>484</v>
      </c>
      <c r="D529" s="313">
        <f>VLOOKUP(B529,'[116]23'!$A$4:$C$1324,3,FALSE)</f>
        <v>0</v>
      </c>
      <c r="E529" s="313">
        <v>0</v>
      </c>
      <c r="F529" s="123" t="str">
        <f t="shared" si="18"/>
        <v/>
      </c>
    </row>
    <row r="530" ht="44" customHeight="1" spans="1:6">
      <c r="A530" s="340">
        <f t="shared" si="17"/>
        <v>7</v>
      </c>
      <c r="B530" s="431">
        <v>2080111</v>
      </c>
      <c r="C530" s="432" t="s">
        <v>485</v>
      </c>
      <c r="D530" s="313">
        <f>VLOOKUP(B530,'[116]23'!$A$4:$C$1324,3,FALSE)</f>
        <v>0</v>
      </c>
      <c r="E530" s="313">
        <v>0</v>
      </c>
      <c r="F530" s="123" t="str">
        <f t="shared" si="18"/>
        <v/>
      </c>
    </row>
    <row r="531" ht="44" customHeight="1" spans="1:6">
      <c r="A531" s="340">
        <f t="shared" si="17"/>
        <v>7</v>
      </c>
      <c r="B531" s="431">
        <v>2080112</v>
      </c>
      <c r="C531" s="432" t="s">
        <v>486</v>
      </c>
      <c r="D531" s="313">
        <f>VLOOKUP(B531,'[116]23'!$A$4:$C$1324,3,FALSE)</f>
        <v>9</v>
      </c>
      <c r="E531" s="313">
        <v>0</v>
      </c>
      <c r="F531" s="123">
        <f t="shared" si="18"/>
        <v>-1</v>
      </c>
    </row>
    <row r="532" ht="36" customHeight="1" spans="1:6">
      <c r="A532" s="340">
        <f t="shared" si="17"/>
        <v>7</v>
      </c>
      <c r="B532" s="435">
        <v>2080113</v>
      </c>
      <c r="C532" s="442" t="s">
        <v>487</v>
      </c>
      <c r="D532" s="313">
        <f>VLOOKUP(B532,'[116]23'!$A$4:$C$1324,3,FALSE)</f>
        <v>0</v>
      </c>
      <c r="E532" s="313">
        <v>0</v>
      </c>
      <c r="F532" s="123" t="str">
        <f t="shared" si="18"/>
        <v/>
      </c>
    </row>
    <row r="533" ht="36" customHeight="1" spans="1:6">
      <c r="A533" s="340">
        <f t="shared" si="17"/>
        <v>7</v>
      </c>
      <c r="B533" s="435">
        <v>2080114</v>
      </c>
      <c r="C533" s="442" t="s">
        <v>488</v>
      </c>
      <c r="D533" s="313">
        <f>VLOOKUP(B533,'[116]23'!$A$4:$C$1324,3,FALSE)</f>
        <v>0</v>
      </c>
      <c r="E533" s="313">
        <v>0</v>
      </c>
      <c r="F533" s="123" t="str">
        <f t="shared" si="18"/>
        <v/>
      </c>
    </row>
    <row r="534" ht="44" customHeight="1" spans="1:6">
      <c r="A534" s="340">
        <f t="shared" si="17"/>
        <v>7</v>
      </c>
      <c r="B534" s="435">
        <v>2080115</v>
      </c>
      <c r="C534" s="442" t="s">
        <v>489</v>
      </c>
      <c r="D534" s="313">
        <f>VLOOKUP(B534,'[116]23'!$A$4:$C$1324,3,FALSE)</f>
        <v>0</v>
      </c>
      <c r="E534" s="313">
        <v>0</v>
      </c>
      <c r="F534" s="123" t="str">
        <f t="shared" si="18"/>
        <v/>
      </c>
    </row>
    <row r="535" ht="44" customHeight="1" spans="1:6">
      <c r="A535" s="340">
        <f t="shared" si="17"/>
        <v>7</v>
      </c>
      <c r="B535" s="435">
        <v>2080116</v>
      </c>
      <c r="C535" s="442" t="s">
        <v>490</v>
      </c>
      <c r="D535" s="313">
        <f>VLOOKUP(B535,'[116]23'!$A$4:$C$1324,3,FALSE)</f>
        <v>0</v>
      </c>
      <c r="E535" s="313">
        <v>0</v>
      </c>
      <c r="F535" s="123" t="str">
        <f t="shared" si="18"/>
        <v/>
      </c>
    </row>
    <row r="536" ht="36" customHeight="1" spans="1:6">
      <c r="A536" s="340">
        <f t="shared" si="17"/>
        <v>7</v>
      </c>
      <c r="B536" s="435">
        <v>2080150</v>
      </c>
      <c r="C536" s="442" t="s">
        <v>161</v>
      </c>
      <c r="D536" s="313">
        <f>VLOOKUP(B536,'[116]23'!$A$4:$C$1324,3,FALSE)</f>
        <v>95</v>
      </c>
      <c r="E536" s="313">
        <v>100</v>
      </c>
      <c r="F536" s="123">
        <f t="shared" si="18"/>
        <v>0.053</v>
      </c>
    </row>
    <row r="537" ht="44" customHeight="1" spans="1:6">
      <c r="A537" s="340">
        <f t="shared" si="17"/>
        <v>7</v>
      </c>
      <c r="B537" s="431">
        <v>2080199</v>
      </c>
      <c r="C537" s="432" t="s">
        <v>491</v>
      </c>
      <c r="D537" s="313">
        <f>VLOOKUP(B537,'[116]23'!$A$4:$C$1324,3,FALSE)</f>
        <v>59</v>
      </c>
      <c r="E537" s="313">
        <v>48</v>
      </c>
      <c r="F537" s="123">
        <f t="shared" si="18"/>
        <v>-0.186</v>
      </c>
    </row>
    <row r="538" ht="44" customHeight="1" spans="1:6">
      <c r="A538" s="340">
        <f t="shared" si="17"/>
        <v>5</v>
      </c>
      <c r="B538" s="433">
        <v>20802</v>
      </c>
      <c r="C538" s="304" t="s">
        <v>492</v>
      </c>
      <c r="D538" s="309">
        <f>SUM(D539:D545)</f>
        <v>438</v>
      </c>
      <c r="E538" s="309">
        <v>326</v>
      </c>
      <c r="F538" s="119">
        <f t="shared" si="18"/>
        <v>-0.256</v>
      </c>
    </row>
    <row r="539" ht="44" customHeight="1" spans="1:6">
      <c r="A539" s="340">
        <f t="shared" si="17"/>
        <v>7</v>
      </c>
      <c r="B539" s="431">
        <v>2080201</v>
      </c>
      <c r="C539" s="432" t="s">
        <v>152</v>
      </c>
      <c r="D539" s="313">
        <f>VLOOKUP(B539,'[116]23'!$A$4:$C$1324,3,FALSE)</f>
        <v>159</v>
      </c>
      <c r="E539" s="313">
        <v>166</v>
      </c>
      <c r="F539" s="123">
        <f t="shared" si="18"/>
        <v>0.044</v>
      </c>
    </row>
    <row r="540" ht="36" customHeight="1" spans="1:6">
      <c r="A540" s="340">
        <f t="shared" si="17"/>
        <v>7</v>
      </c>
      <c r="B540" s="431">
        <v>2080202</v>
      </c>
      <c r="C540" s="432" t="s">
        <v>153</v>
      </c>
      <c r="D540" s="313">
        <f>VLOOKUP(B540,'[116]23'!$A$4:$C$1324,3,FALSE)</f>
        <v>0</v>
      </c>
      <c r="E540" s="313">
        <v>0</v>
      </c>
      <c r="F540" s="123" t="str">
        <f t="shared" si="18"/>
        <v/>
      </c>
    </row>
    <row r="541" ht="44" customHeight="1" spans="1:6">
      <c r="A541" s="340">
        <f t="shared" si="17"/>
        <v>7</v>
      </c>
      <c r="B541" s="431">
        <v>2080203</v>
      </c>
      <c r="C541" s="432" t="s">
        <v>154</v>
      </c>
      <c r="D541" s="313">
        <f>VLOOKUP(B541,'[116]23'!$A$4:$C$1324,3,FALSE)</f>
        <v>0</v>
      </c>
      <c r="E541" s="313">
        <v>0</v>
      </c>
      <c r="F541" s="123" t="str">
        <f t="shared" si="18"/>
        <v/>
      </c>
    </row>
    <row r="542" ht="44" customHeight="1" spans="1:6">
      <c r="A542" s="340">
        <f t="shared" si="17"/>
        <v>7</v>
      </c>
      <c r="B542" s="431">
        <v>2080206</v>
      </c>
      <c r="C542" s="432" t="s">
        <v>493</v>
      </c>
      <c r="D542" s="313">
        <f>VLOOKUP(B542,'[116]23'!$A$4:$C$1324,3,FALSE)</f>
        <v>5</v>
      </c>
      <c r="E542" s="313">
        <v>0</v>
      </c>
      <c r="F542" s="123">
        <f t="shared" si="18"/>
        <v>-1</v>
      </c>
    </row>
    <row r="543" ht="44" customHeight="1" spans="1:6">
      <c r="A543" s="340">
        <f t="shared" si="17"/>
        <v>7</v>
      </c>
      <c r="B543" s="431">
        <v>2080207</v>
      </c>
      <c r="C543" s="432" t="s">
        <v>494</v>
      </c>
      <c r="D543" s="313">
        <f>VLOOKUP(B543,'[116]23'!$A$4:$C$1324,3,FALSE)</f>
        <v>25</v>
      </c>
      <c r="E543" s="313">
        <v>0</v>
      </c>
      <c r="F543" s="123">
        <f t="shared" si="18"/>
        <v>-1</v>
      </c>
    </row>
    <row r="544" ht="44" customHeight="1" spans="1:6">
      <c r="A544" s="340">
        <f t="shared" si="17"/>
        <v>7</v>
      </c>
      <c r="B544" s="431">
        <v>2080208</v>
      </c>
      <c r="C544" s="432" t="s">
        <v>495</v>
      </c>
      <c r="D544" s="313">
        <f>VLOOKUP(B544,'[116]23'!$A$4:$C$1324,3,FALSE)</f>
        <v>28</v>
      </c>
      <c r="E544" s="313">
        <v>0</v>
      </c>
      <c r="F544" s="123">
        <f t="shared" si="18"/>
        <v>-1</v>
      </c>
    </row>
    <row r="545" ht="44" customHeight="1" spans="1:6">
      <c r="A545" s="340">
        <f t="shared" si="17"/>
        <v>7</v>
      </c>
      <c r="B545" s="431">
        <v>2080299</v>
      </c>
      <c r="C545" s="432" t="s">
        <v>496</v>
      </c>
      <c r="D545" s="313">
        <f>VLOOKUP(B545,'[116]23'!$A$4:$C$1324,3,FALSE)</f>
        <v>221</v>
      </c>
      <c r="E545" s="313">
        <v>160</v>
      </c>
      <c r="F545" s="123">
        <f t="shared" si="18"/>
        <v>-0.276</v>
      </c>
    </row>
    <row r="546" ht="36" customHeight="1" spans="1:6">
      <c r="A546" s="340">
        <f t="shared" ref="A546:A609" si="19">LEN(B546)</f>
        <v>5</v>
      </c>
      <c r="B546" s="433">
        <v>20804</v>
      </c>
      <c r="C546" s="304" t="s">
        <v>497</v>
      </c>
      <c r="D546" s="309">
        <f>SUM(D547:D547)</f>
        <v>0</v>
      </c>
      <c r="E546" s="309">
        <v>0</v>
      </c>
      <c r="F546" s="119" t="str">
        <f t="shared" si="18"/>
        <v/>
      </c>
    </row>
    <row r="547" ht="36" customHeight="1" spans="1:6">
      <c r="A547" s="340">
        <f t="shared" si="19"/>
        <v>7</v>
      </c>
      <c r="B547" s="431">
        <v>2080402</v>
      </c>
      <c r="C547" s="432" t="s">
        <v>498</v>
      </c>
      <c r="D547" s="313">
        <f>VLOOKUP(B547,'[116]23'!$A$4:$C$1324,3,FALSE)</f>
        <v>0</v>
      </c>
      <c r="E547" s="313">
        <v>0</v>
      </c>
      <c r="F547" s="123" t="str">
        <f t="shared" si="18"/>
        <v/>
      </c>
    </row>
    <row r="548" ht="44" customHeight="1" spans="1:6">
      <c r="A548" s="340">
        <f t="shared" si="19"/>
        <v>5</v>
      </c>
      <c r="B548" s="433">
        <v>20805</v>
      </c>
      <c r="C548" s="304" t="s">
        <v>499</v>
      </c>
      <c r="D548" s="309">
        <f>SUM(D549:D556)</f>
        <v>20422</v>
      </c>
      <c r="E548" s="309">
        <v>18841</v>
      </c>
      <c r="F548" s="119">
        <f t="shared" si="18"/>
        <v>-0.077</v>
      </c>
    </row>
    <row r="549" ht="44" customHeight="1" spans="1:6">
      <c r="A549" s="340">
        <f t="shared" si="19"/>
        <v>7</v>
      </c>
      <c r="B549" s="431">
        <v>2080501</v>
      </c>
      <c r="C549" s="432" t="s">
        <v>500</v>
      </c>
      <c r="D549" s="313">
        <f>VLOOKUP(B549,'[116]23'!$A$4:$C$1324,3,FALSE)</f>
        <v>2003</v>
      </c>
      <c r="E549" s="313">
        <v>1606</v>
      </c>
      <c r="F549" s="123">
        <f t="shared" si="18"/>
        <v>-0.198</v>
      </c>
    </row>
    <row r="550" ht="44" customHeight="1" spans="1:6">
      <c r="A550" s="340">
        <f t="shared" si="19"/>
        <v>7</v>
      </c>
      <c r="B550" s="431">
        <v>2080502</v>
      </c>
      <c r="C550" s="432" t="s">
        <v>501</v>
      </c>
      <c r="D550" s="313">
        <f>VLOOKUP(B550,'[116]23'!$A$4:$C$1324,3,FALSE)</f>
        <v>4341</v>
      </c>
      <c r="E550" s="313">
        <v>3631</v>
      </c>
      <c r="F550" s="123">
        <f t="shared" si="18"/>
        <v>-0.164</v>
      </c>
    </row>
    <row r="551" ht="44" customHeight="1" spans="1:6">
      <c r="A551" s="340">
        <f t="shared" si="19"/>
        <v>7</v>
      </c>
      <c r="B551" s="431">
        <v>2080503</v>
      </c>
      <c r="C551" s="432" t="s">
        <v>502</v>
      </c>
      <c r="D551" s="313">
        <f>VLOOKUP(B551,'[116]23'!$A$4:$C$1324,3,FALSE)</f>
        <v>74</v>
      </c>
      <c r="E551" s="313">
        <v>50</v>
      </c>
      <c r="F551" s="123">
        <f t="shared" si="18"/>
        <v>-0.324</v>
      </c>
    </row>
    <row r="552" ht="44" customHeight="1" spans="1:6">
      <c r="A552" s="340">
        <f t="shared" si="19"/>
        <v>7</v>
      </c>
      <c r="B552" s="431">
        <v>2080505</v>
      </c>
      <c r="C552" s="432" t="s">
        <v>503</v>
      </c>
      <c r="D552" s="313">
        <f>VLOOKUP(B552,'[116]23'!$A$4:$C$1324,3,FALSE)</f>
        <v>6180</v>
      </c>
      <c r="E552" s="313">
        <v>6540</v>
      </c>
      <c r="F552" s="123">
        <f t="shared" si="18"/>
        <v>0.058</v>
      </c>
    </row>
    <row r="553" ht="44" customHeight="1" spans="1:6">
      <c r="A553" s="340">
        <f t="shared" si="19"/>
        <v>7</v>
      </c>
      <c r="B553" s="431">
        <v>2080506</v>
      </c>
      <c r="C553" s="432" t="s">
        <v>504</v>
      </c>
      <c r="D553" s="313">
        <f>VLOOKUP(B553,'[116]23'!$A$4:$C$1324,3,FALSE)</f>
        <v>1380</v>
      </c>
      <c r="E553" s="313">
        <v>2580</v>
      </c>
      <c r="F553" s="123">
        <f t="shared" si="18"/>
        <v>0.87</v>
      </c>
    </row>
    <row r="554" ht="44" customHeight="1" spans="1:6">
      <c r="A554" s="340">
        <f t="shared" si="19"/>
        <v>7</v>
      </c>
      <c r="B554" s="431">
        <v>2080507</v>
      </c>
      <c r="C554" s="432" t="s">
        <v>505</v>
      </c>
      <c r="D554" s="313">
        <f>VLOOKUP(B554,'[116]23'!$A$4:$C$1324,3,FALSE)</f>
        <v>5635</v>
      </c>
      <c r="E554" s="313">
        <v>4224</v>
      </c>
      <c r="F554" s="123">
        <f t="shared" si="18"/>
        <v>-0.25</v>
      </c>
    </row>
    <row r="555" ht="36" customHeight="1" spans="1:6">
      <c r="A555" s="340">
        <f t="shared" si="19"/>
        <v>7</v>
      </c>
      <c r="B555" s="435">
        <v>2080508</v>
      </c>
      <c r="C555" s="442" t="s">
        <v>506</v>
      </c>
      <c r="D555" s="313">
        <f>VLOOKUP(B555,'[116]23'!$A$4:$C$1324,3,FALSE)</f>
        <v>600</v>
      </c>
      <c r="E555" s="313">
        <v>0</v>
      </c>
      <c r="F555" s="123">
        <f t="shared" si="18"/>
        <v>-1</v>
      </c>
    </row>
    <row r="556" ht="44" customHeight="1" spans="1:6">
      <c r="A556" s="340">
        <f t="shared" si="19"/>
        <v>7</v>
      </c>
      <c r="B556" s="431">
        <v>2080599</v>
      </c>
      <c r="C556" s="432" t="s">
        <v>507</v>
      </c>
      <c r="D556" s="313">
        <f>VLOOKUP(B556,'[116]23'!$A$4:$C$1324,3,FALSE)</f>
        <v>209</v>
      </c>
      <c r="E556" s="313">
        <v>210</v>
      </c>
      <c r="F556" s="123">
        <f t="shared" si="18"/>
        <v>0.005</v>
      </c>
    </row>
    <row r="557" ht="36" customHeight="1" spans="1:6">
      <c r="A557" s="340">
        <f t="shared" si="19"/>
        <v>5</v>
      </c>
      <c r="B557" s="433">
        <v>20806</v>
      </c>
      <c r="C557" s="304" t="s">
        <v>508</v>
      </c>
      <c r="D557" s="309">
        <f>SUM(D558:D560)</f>
        <v>207</v>
      </c>
      <c r="E557" s="309">
        <v>11</v>
      </c>
      <c r="F557" s="119">
        <f t="shared" si="18"/>
        <v>-0.947</v>
      </c>
    </row>
    <row r="558" ht="36" customHeight="1" spans="1:6">
      <c r="A558" s="340">
        <f t="shared" si="19"/>
        <v>7</v>
      </c>
      <c r="B558" s="431">
        <v>2080601</v>
      </c>
      <c r="C558" s="432" t="s">
        <v>509</v>
      </c>
      <c r="D558" s="313">
        <f>VLOOKUP(B558,'[116]23'!$A$4:$C$1324,3,FALSE)</f>
        <v>207</v>
      </c>
      <c r="E558" s="313">
        <v>11</v>
      </c>
      <c r="F558" s="123">
        <f t="shared" si="18"/>
        <v>-0.947</v>
      </c>
    </row>
    <row r="559" ht="36" customHeight="1" spans="1:6">
      <c r="A559" s="340">
        <f t="shared" si="19"/>
        <v>7</v>
      </c>
      <c r="B559" s="431">
        <v>2080602</v>
      </c>
      <c r="C559" s="432" t="s">
        <v>510</v>
      </c>
      <c r="D559" s="313">
        <f>VLOOKUP(B559,'[116]23'!$A$4:$C$1324,3,FALSE)</f>
        <v>0</v>
      </c>
      <c r="E559" s="313">
        <v>0</v>
      </c>
      <c r="F559" s="123" t="str">
        <f t="shared" si="18"/>
        <v/>
      </c>
    </row>
    <row r="560" ht="36" customHeight="1" spans="1:6">
      <c r="A560" s="340">
        <f t="shared" si="19"/>
        <v>7</v>
      </c>
      <c r="B560" s="431">
        <v>2080699</v>
      </c>
      <c r="C560" s="432" t="s">
        <v>511</v>
      </c>
      <c r="D560" s="313">
        <f>VLOOKUP(B560,'[116]23'!$A$4:$C$1324,3,FALSE)</f>
        <v>0</v>
      </c>
      <c r="E560" s="313">
        <v>0</v>
      </c>
      <c r="F560" s="123" t="str">
        <f t="shared" si="18"/>
        <v/>
      </c>
    </row>
    <row r="561" ht="44" customHeight="1" spans="1:6">
      <c r="A561" s="340">
        <f t="shared" si="19"/>
        <v>5</v>
      </c>
      <c r="B561" s="433">
        <v>20807</v>
      </c>
      <c r="C561" s="304" t="s">
        <v>512</v>
      </c>
      <c r="D561" s="309">
        <f>SUM(D562:D570)</f>
        <v>747</v>
      </c>
      <c r="E561" s="309">
        <v>991</v>
      </c>
      <c r="F561" s="119">
        <f t="shared" si="18"/>
        <v>0.327</v>
      </c>
    </row>
    <row r="562" ht="44" customHeight="1" spans="1:6">
      <c r="A562" s="340">
        <f t="shared" si="19"/>
        <v>7</v>
      </c>
      <c r="B562" s="431">
        <v>2080701</v>
      </c>
      <c r="C562" s="432" t="s">
        <v>513</v>
      </c>
      <c r="D562" s="313">
        <f>VLOOKUP(B562,'[116]23'!$A$4:$C$1324,3,FALSE)</f>
        <v>0</v>
      </c>
      <c r="E562" s="313">
        <v>0</v>
      </c>
      <c r="F562" s="123" t="str">
        <f t="shared" si="18"/>
        <v/>
      </c>
    </row>
    <row r="563" ht="36" customHeight="1" spans="1:6">
      <c r="A563" s="340">
        <f t="shared" si="19"/>
        <v>7</v>
      </c>
      <c r="B563" s="431">
        <v>2080702</v>
      </c>
      <c r="C563" s="432" t="s">
        <v>514</v>
      </c>
      <c r="D563" s="313">
        <f>VLOOKUP(B563,'[116]23'!$A$4:$C$1324,3,FALSE)</f>
        <v>0</v>
      </c>
      <c r="E563" s="313">
        <v>0</v>
      </c>
      <c r="F563" s="123" t="str">
        <f t="shared" si="18"/>
        <v/>
      </c>
    </row>
    <row r="564" ht="36" customHeight="1" spans="1:6">
      <c r="A564" s="340">
        <f t="shared" si="19"/>
        <v>7</v>
      </c>
      <c r="B564" s="431">
        <v>2080704</v>
      </c>
      <c r="C564" s="432" t="s">
        <v>515</v>
      </c>
      <c r="D564" s="313">
        <f>VLOOKUP(B564,'[116]23'!$A$4:$C$1324,3,FALSE)</f>
        <v>0</v>
      </c>
      <c r="E564" s="313">
        <v>0</v>
      </c>
      <c r="F564" s="123" t="str">
        <f t="shared" si="18"/>
        <v/>
      </c>
    </row>
    <row r="565" ht="36" customHeight="1" spans="1:6">
      <c r="A565" s="340">
        <f t="shared" si="19"/>
        <v>7</v>
      </c>
      <c r="B565" s="431">
        <v>2080705</v>
      </c>
      <c r="C565" s="432" t="s">
        <v>516</v>
      </c>
      <c r="D565" s="313">
        <f>VLOOKUP(B565,'[116]23'!$A$4:$C$1324,3,FALSE)</f>
        <v>0</v>
      </c>
      <c r="E565" s="313">
        <v>0</v>
      </c>
      <c r="F565" s="123" t="str">
        <f t="shared" si="18"/>
        <v/>
      </c>
    </row>
    <row r="566" ht="36" customHeight="1" spans="1:6">
      <c r="A566" s="340">
        <f t="shared" si="19"/>
        <v>7</v>
      </c>
      <c r="B566" s="431">
        <v>2080709</v>
      </c>
      <c r="C566" s="432" t="s">
        <v>517</v>
      </c>
      <c r="D566" s="313">
        <f>VLOOKUP(B566,'[116]23'!$A$4:$C$1324,3,FALSE)</f>
        <v>0</v>
      </c>
      <c r="E566" s="313">
        <v>0</v>
      </c>
      <c r="F566" s="123" t="str">
        <f t="shared" si="18"/>
        <v/>
      </c>
    </row>
    <row r="567" ht="36" customHeight="1" spans="1:6">
      <c r="A567" s="340">
        <f t="shared" si="19"/>
        <v>7</v>
      </c>
      <c r="B567" s="431">
        <v>2080711</v>
      </c>
      <c r="C567" s="432" t="s">
        <v>518</v>
      </c>
      <c r="D567" s="313">
        <f>VLOOKUP(B567,'[116]23'!$A$4:$C$1324,3,FALSE)</f>
        <v>0</v>
      </c>
      <c r="E567" s="313">
        <v>40</v>
      </c>
      <c r="F567" s="123" t="str">
        <f t="shared" si="18"/>
        <v/>
      </c>
    </row>
    <row r="568" ht="36" customHeight="1" spans="1:6">
      <c r="A568" s="340">
        <f t="shared" si="19"/>
        <v>7</v>
      </c>
      <c r="B568" s="431">
        <v>2080712</v>
      </c>
      <c r="C568" s="432" t="s">
        <v>519</v>
      </c>
      <c r="D568" s="313">
        <f>VLOOKUP(B568,'[116]23'!$A$4:$C$1324,3,FALSE)</f>
        <v>0</v>
      </c>
      <c r="E568" s="313">
        <v>0</v>
      </c>
      <c r="F568" s="123" t="str">
        <f t="shared" si="18"/>
        <v/>
      </c>
    </row>
    <row r="569" ht="36" customHeight="1" spans="1:6">
      <c r="A569" s="340">
        <f t="shared" si="19"/>
        <v>7</v>
      </c>
      <c r="B569" s="431">
        <v>2080713</v>
      </c>
      <c r="C569" s="432" t="s">
        <v>1708</v>
      </c>
      <c r="D569" s="313">
        <f>VLOOKUP(B569,'[116]23'!$A$4:$C$1324,3,FALSE)</f>
        <v>0</v>
      </c>
      <c r="E569" s="313">
        <v>0</v>
      </c>
      <c r="F569" s="123" t="str">
        <f t="shared" si="18"/>
        <v/>
      </c>
    </row>
    <row r="570" ht="44" customHeight="1" spans="1:6">
      <c r="A570" s="340">
        <f t="shared" si="19"/>
        <v>7</v>
      </c>
      <c r="B570" s="431">
        <v>2080799</v>
      </c>
      <c r="C570" s="432" t="s">
        <v>521</v>
      </c>
      <c r="D570" s="313">
        <f>VLOOKUP(B570,'[116]23'!$A$4:$C$1324,3,FALSE)</f>
        <v>747</v>
      </c>
      <c r="E570" s="313">
        <v>951</v>
      </c>
      <c r="F570" s="123">
        <f t="shared" si="18"/>
        <v>0.273</v>
      </c>
    </row>
    <row r="571" ht="44" customHeight="1" spans="1:6">
      <c r="A571" s="340">
        <f t="shared" si="19"/>
        <v>5</v>
      </c>
      <c r="B571" s="433">
        <v>20808</v>
      </c>
      <c r="C571" s="304" t="s">
        <v>522</v>
      </c>
      <c r="D571" s="309">
        <f>SUM(D572:D580)</f>
        <v>2828</v>
      </c>
      <c r="E571" s="309">
        <v>2323</v>
      </c>
      <c r="F571" s="119">
        <f t="shared" si="18"/>
        <v>-0.179</v>
      </c>
    </row>
    <row r="572" ht="44" customHeight="1" spans="1:6">
      <c r="A572" s="340">
        <f t="shared" si="19"/>
        <v>7</v>
      </c>
      <c r="B572" s="431">
        <v>2080801</v>
      </c>
      <c r="C572" s="432" t="s">
        <v>523</v>
      </c>
      <c r="D572" s="313">
        <f>VLOOKUP(B572,'[116]23'!$A$4:$C$1324,3,FALSE)</f>
        <v>817</v>
      </c>
      <c r="E572" s="313">
        <v>865</v>
      </c>
      <c r="F572" s="123">
        <f t="shared" si="18"/>
        <v>0.059</v>
      </c>
    </row>
    <row r="573" ht="36" customHeight="1" spans="1:6">
      <c r="A573" s="340">
        <f t="shared" si="19"/>
        <v>7</v>
      </c>
      <c r="B573" s="431">
        <v>2080802</v>
      </c>
      <c r="C573" s="432" t="s">
        <v>524</v>
      </c>
      <c r="D573" s="313">
        <f>VLOOKUP(B573,'[116]23'!$A$4:$C$1324,3,FALSE)</f>
        <v>1065</v>
      </c>
      <c r="E573" s="313">
        <v>34</v>
      </c>
      <c r="F573" s="123">
        <f t="shared" ref="F573:F636" si="20">IF(D573&gt;0,(E573-D573)/D573,"")</f>
        <v>-0.968</v>
      </c>
    </row>
    <row r="574" ht="36" customHeight="1" spans="1:6">
      <c r="A574" s="340">
        <f t="shared" si="19"/>
        <v>7</v>
      </c>
      <c r="B574" s="431">
        <v>2080803</v>
      </c>
      <c r="C574" s="432" t="s">
        <v>1709</v>
      </c>
      <c r="D574" s="313">
        <f>VLOOKUP(B574,'[116]23'!$A$4:$C$1324,3,FALSE)</f>
        <v>36</v>
      </c>
      <c r="E574" s="313">
        <v>14</v>
      </c>
      <c r="F574" s="123">
        <f t="shared" si="20"/>
        <v>-0.611</v>
      </c>
    </row>
    <row r="575" s="427" customFormat="1" ht="44" customHeight="1" spans="1:6">
      <c r="A575" s="340">
        <f t="shared" si="19"/>
        <v>7</v>
      </c>
      <c r="B575" s="431">
        <v>2080804</v>
      </c>
      <c r="C575" s="432" t="s">
        <v>526</v>
      </c>
      <c r="D575" s="313">
        <f>VLOOKUP(B575,'[116]23'!$A$4:$C$1324,3,FALSE)</f>
        <v>0</v>
      </c>
      <c r="E575" s="313">
        <v>0</v>
      </c>
      <c r="F575" s="123" t="str">
        <f t="shared" si="20"/>
        <v/>
      </c>
    </row>
    <row r="576" ht="36" customHeight="1" spans="1:6">
      <c r="A576" s="340">
        <f t="shared" si="19"/>
        <v>7</v>
      </c>
      <c r="B576" s="431">
        <v>2080805</v>
      </c>
      <c r="C576" s="432" t="s">
        <v>527</v>
      </c>
      <c r="D576" s="313">
        <f>VLOOKUP(B576,'[116]23'!$A$4:$C$1324,3,FALSE)</f>
        <v>270</v>
      </c>
      <c r="E576" s="313">
        <v>307</v>
      </c>
      <c r="F576" s="123">
        <f t="shared" si="20"/>
        <v>0.137</v>
      </c>
    </row>
    <row r="577" ht="36" customHeight="1" spans="1:6">
      <c r="A577" s="340">
        <f t="shared" si="19"/>
        <v>7</v>
      </c>
      <c r="B577" s="431">
        <v>2080806</v>
      </c>
      <c r="C577" s="432" t="s">
        <v>528</v>
      </c>
      <c r="D577" s="313">
        <f>VLOOKUP(B577,'[116]23'!$A$4:$C$1324,3,FALSE)</f>
        <v>0</v>
      </c>
      <c r="E577" s="313">
        <v>0</v>
      </c>
      <c r="F577" s="123" t="str">
        <f t="shared" si="20"/>
        <v/>
      </c>
    </row>
    <row r="578" ht="36" customHeight="1" spans="1:6">
      <c r="A578" s="340">
        <f t="shared" si="19"/>
        <v>7</v>
      </c>
      <c r="B578" s="431">
        <v>2080807</v>
      </c>
      <c r="C578" s="438" t="s">
        <v>529</v>
      </c>
      <c r="D578" s="313">
        <f>VLOOKUP(B578,'[116]23'!$A$4:$C$1324,3,FALSE)</f>
        <v>0</v>
      </c>
      <c r="E578" s="313">
        <v>0</v>
      </c>
      <c r="F578" s="123" t="str">
        <f t="shared" si="20"/>
        <v/>
      </c>
    </row>
    <row r="579" ht="36" customHeight="1" spans="1:6">
      <c r="A579" s="340">
        <f t="shared" si="19"/>
        <v>7</v>
      </c>
      <c r="B579" s="431">
        <v>2080808</v>
      </c>
      <c r="C579" s="438" t="s">
        <v>530</v>
      </c>
      <c r="D579" s="313">
        <f>VLOOKUP(B579,'[116]23'!$A$4:$C$1324,3,FALSE)</f>
        <v>3</v>
      </c>
      <c r="E579" s="313">
        <v>0</v>
      </c>
      <c r="F579" s="123">
        <f t="shared" si="20"/>
        <v>-1</v>
      </c>
    </row>
    <row r="580" ht="44" customHeight="1" spans="1:6">
      <c r="A580" s="340">
        <f t="shared" si="19"/>
        <v>7</v>
      </c>
      <c r="B580" s="431">
        <v>2080899</v>
      </c>
      <c r="C580" s="432" t="s">
        <v>1710</v>
      </c>
      <c r="D580" s="313">
        <f>VLOOKUP(B580,'[116]23'!$A$4:$C$1324,3,FALSE)</f>
        <v>637</v>
      </c>
      <c r="E580" s="313">
        <v>1103</v>
      </c>
      <c r="F580" s="123">
        <f t="shared" si="20"/>
        <v>0.732</v>
      </c>
    </row>
    <row r="581" ht="44" customHeight="1" spans="1:6">
      <c r="A581" s="340">
        <f t="shared" si="19"/>
        <v>5</v>
      </c>
      <c r="B581" s="433">
        <v>20809</v>
      </c>
      <c r="C581" s="304" t="s">
        <v>532</v>
      </c>
      <c r="D581" s="309">
        <f>SUM(D582:D587)</f>
        <v>472</v>
      </c>
      <c r="E581" s="309">
        <v>647</v>
      </c>
      <c r="F581" s="119">
        <f t="shared" si="20"/>
        <v>0.371</v>
      </c>
    </row>
    <row r="582" s="427" customFormat="1" ht="44" customHeight="1" spans="1:6">
      <c r="A582" s="340">
        <f t="shared" si="19"/>
        <v>7</v>
      </c>
      <c r="B582" s="431">
        <v>2080901</v>
      </c>
      <c r="C582" s="432" t="s">
        <v>533</v>
      </c>
      <c r="D582" s="313">
        <f>VLOOKUP(B582,'[116]23'!$A$4:$C$1324,3,FALSE)</f>
        <v>257</v>
      </c>
      <c r="E582" s="313">
        <v>350</v>
      </c>
      <c r="F582" s="123">
        <f t="shared" si="20"/>
        <v>0.362</v>
      </c>
    </row>
    <row r="583" ht="44" customHeight="1" spans="1:6">
      <c r="A583" s="340">
        <f t="shared" si="19"/>
        <v>7</v>
      </c>
      <c r="B583" s="431">
        <v>2080902</v>
      </c>
      <c r="C583" s="432" t="s">
        <v>534</v>
      </c>
      <c r="D583" s="313">
        <f>VLOOKUP(B583,'[116]23'!$A$4:$C$1324,3,FALSE)</f>
        <v>185</v>
      </c>
      <c r="E583" s="313">
        <v>243</v>
      </c>
      <c r="F583" s="123">
        <f t="shared" si="20"/>
        <v>0.314</v>
      </c>
    </row>
    <row r="584" ht="44" customHeight="1" spans="1:6">
      <c r="A584" s="340">
        <f t="shared" si="19"/>
        <v>7</v>
      </c>
      <c r="B584" s="431">
        <v>2080903</v>
      </c>
      <c r="C584" s="432" t="s">
        <v>535</v>
      </c>
      <c r="D584" s="313">
        <f>VLOOKUP(B584,'[116]23'!$A$4:$C$1324,3,FALSE)</f>
        <v>4</v>
      </c>
      <c r="E584" s="313">
        <v>4</v>
      </c>
      <c r="F584" s="123">
        <f t="shared" si="20"/>
        <v>0</v>
      </c>
    </row>
    <row r="585" ht="36" customHeight="1" spans="1:6">
      <c r="A585" s="340">
        <f t="shared" si="19"/>
        <v>7</v>
      </c>
      <c r="B585" s="431">
        <v>2080904</v>
      </c>
      <c r="C585" s="432" t="s">
        <v>536</v>
      </c>
      <c r="D585" s="313">
        <f>VLOOKUP(B585,'[116]23'!$A$4:$C$1324,3,FALSE)</f>
        <v>18</v>
      </c>
      <c r="E585" s="313">
        <v>36</v>
      </c>
      <c r="F585" s="123">
        <f t="shared" si="20"/>
        <v>1</v>
      </c>
    </row>
    <row r="586" ht="44" customHeight="1" spans="1:6">
      <c r="A586" s="340">
        <f t="shared" si="19"/>
        <v>7</v>
      </c>
      <c r="B586" s="431">
        <v>2080905</v>
      </c>
      <c r="C586" s="432" t="s">
        <v>1711</v>
      </c>
      <c r="D586" s="313">
        <f>VLOOKUP(B586,'[116]23'!$A$4:$C$1324,3,FALSE)</f>
        <v>8</v>
      </c>
      <c r="E586" s="313">
        <v>14</v>
      </c>
      <c r="F586" s="123">
        <f t="shared" si="20"/>
        <v>0.75</v>
      </c>
    </row>
    <row r="587" ht="44" customHeight="1" spans="1:6">
      <c r="A587" s="340">
        <f t="shared" si="19"/>
        <v>7</v>
      </c>
      <c r="B587" s="431">
        <v>2080999</v>
      </c>
      <c r="C587" s="432" t="s">
        <v>538</v>
      </c>
      <c r="D587" s="313">
        <f>VLOOKUP(B587,'[116]23'!$A$4:$C$1324,3,FALSE)</f>
        <v>0</v>
      </c>
      <c r="E587" s="313">
        <v>0</v>
      </c>
      <c r="F587" s="123" t="str">
        <f t="shared" si="20"/>
        <v/>
      </c>
    </row>
    <row r="588" ht="44" customHeight="1" spans="1:6">
      <c r="A588" s="340">
        <f t="shared" si="19"/>
        <v>5</v>
      </c>
      <c r="B588" s="433">
        <v>20810</v>
      </c>
      <c r="C588" s="304" t="s">
        <v>539</v>
      </c>
      <c r="D588" s="309">
        <f>SUM(D589:D595)</f>
        <v>1084</v>
      </c>
      <c r="E588" s="309">
        <v>1372</v>
      </c>
      <c r="F588" s="119">
        <f t="shared" si="20"/>
        <v>0.266</v>
      </c>
    </row>
    <row r="589" ht="44" customHeight="1" spans="1:6">
      <c r="A589" s="340">
        <f t="shared" si="19"/>
        <v>7</v>
      </c>
      <c r="B589" s="431">
        <v>2081001</v>
      </c>
      <c r="C589" s="432" t="s">
        <v>540</v>
      </c>
      <c r="D589" s="313">
        <f>VLOOKUP(B589,'[116]23'!$A$4:$C$1324,3,FALSE)</f>
        <v>17</v>
      </c>
      <c r="E589" s="313">
        <v>39</v>
      </c>
      <c r="F589" s="123">
        <f t="shared" si="20"/>
        <v>1.294</v>
      </c>
    </row>
    <row r="590" ht="36" customHeight="1" spans="1:6">
      <c r="A590" s="340">
        <f t="shared" si="19"/>
        <v>7</v>
      </c>
      <c r="B590" s="431">
        <v>2081002</v>
      </c>
      <c r="C590" s="432" t="s">
        <v>541</v>
      </c>
      <c r="D590" s="313">
        <f>VLOOKUP(B590,'[116]23'!$A$4:$C$1324,3,FALSE)</f>
        <v>340</v>
      </c>
      <c r="E590" s="313">
        <v>392</v>
      </c>
      <c r="F590" s="123">
        <f t="shared" si="20"/>
        <v>0.153</v>
      </c>
    </row>
    <row r="591" ht="44" customHeight="1" spans="1:6">
      <c r="A591" s="340">
        <f t="shared" si="19"/>
        <v>7</v>
      </c>
      <c r="B591" s="431">
        <v>2081003</v>
      </c>
      <c r="C591" s="432" t="s">
        <v>542</v>
      </c>
      <c r="D591" s="313">
        <f>VLOOKUP(B591,'[116]23'!$A$4:$C$1324,3,FALSE)</f>
        <v>0</v>
      </c>
      <c r="E591" s="313">
        <v>0</v>
      </c>
      <c r="F591" s="123" t="str">
        <f t="shared" si="20"/>
        <v/>
      </c>
    </row>
    <row r="592" ht="44" customHeight="1" spans="1:6">
      <c r="A592" s="340">
        <f t="shared" si="19"/>
        <v>7</v>
      </c>
      <c r="B592" s="431">
        <v>2081004</v>
      </c>
      <c r="C592" s="432" t="s">
        <v>543</v>
      </c>
      <c r="D592" s="313">
        <f>VLOOKUP(B592,'[116]23'!$A$4:$C$1324,3,FALSE)</f>
        <v>492</v>
      </c>
      <c r="E592" s="313">
        <v>475</v>
      </c>
      <c r="F592" s="123">
        <f t="shared" si="20"/>
        <v>-0.035</v>
      </c>
    </row>
    <row r="593" ht="36" customHeight="1" spans="1:6">
      <c r="A593" s="340">
        <f t="shared" si="19"/>
        <v>7</v>
      </c>
      <c r="B593" s="431">
        <v>2081005</v>
      </c>
      <c r="C593" s="432" t="s">
        <v>544</v>
      </c>
      <c r="D593" s="313">
        <f>VLOOKUP(B593,'[116]23'!$A$4:$C$1324,3,FALSE)</f>
        <v>4</v>
      </c>
      <c r="E593" s="313">
        <v>4</v>
      </c>
      <c r="F593" s="123">
        <f t="shared" si="20"/>
        <v>0</v>
      </c>
    </row>
    <row r="594" ht="36" customHeight="1" spans="1:6">
      <c r="A594" s="340">
        <f t="shared" si="19"/>
        <v>7</v>
      </c>
      <c r="B594" s="431">
        <v>2081006</v>
      </c>
      <c r="C594" s="432" t="s">
        <v>545</v>
      </c>
      <c r="D594" s="313">
        <f>VLOOKUP(B594,'[116]23'!$A$4:$C$1324,3,FALSE)</f>
        <v>231</v>
      </c>
      <c r="E594" s="313">
        <v>462</v>
      </c>
      <c r="F594" s="123">
        <f t="shared" si="20"/>
        <v>1</v>
      </c>
    </row>
    <row r="595" ht="36" customHeight="1" spans="1:6">
      <c r="A595" s="340">
        <f t="shared" si="19"/>
        <v>7</v>
      </c>
      <c r="B595" s="431">
        <v>2081099</v>
      </c>
      <c r="C595" s="432" t="s">
        <v>546</v>
      </c>
      <c r="D595" s="313">
        <f>VLOOKUP(B595,'[116]23'!$A$4:$C$1324,3,FALSE)</f>
        <v>0</v>
      </c>
      <c r="E595" s="313">
        <v>0</v>
      </c>
      <c r="F595" s="123" t="str">
        <f t="shared" si="20"/>
        <v/>
      </c>
    </row>
    <row r="596" ht="44" customHeight="1" spans="1:6">
      <c r="A596" s="340">
        <f t="shared" si="19"/>
        <v>5</v>
      </c>
      <c r="B596" s="433">
        <v>20811</v>
      </c>
      <c r="C596" s="304" t="s">
        <v>547</v>
      </c>
      <c r="D596" s="309">
        <f>SUM(D597:D604)</f>
        <v>979</v>
      </c>
      <c r="E596" s="309">
        <v>995</v>
      </c>
      <c r="F596" s="119">
        <f t="shared" si="20"/>
        <v>0.016</v>
      </c>
    </row>
    <row r="597" ht="44" customHeight="1" spans="1:6">
      <c r="A597" s="340">
        <f t="shared" si="19"/>
        <v>7</v>
      </c>
      <c r="B597" s="431">
        <v>2081101</v>
      </c>
      <c r="C597" s="432" t="s">
        <v>152</v>
      </c>
      <c r="D597" s="313">
        <f>VLOOKUP(B597,'[116]23'!$A$4:$C$1324,3,FALSE)</f>
        <v>129</v>
      </c>
      <c r="E597" s="313">
        <v>123</v>
      </c>
      <c r="F597" s="123">
        <f t="shared" si="20"/>
        <v>-0.047</v>
      </c>
    </row>
    <row r="598" ht="36" customHeight="1" spans="1:6">
      <c r="A598" s="340">
        <f t="shared" si="19"/>
        <v>7</v>
      </c>
      <c r="B598" s="431">
        <v>2081102</v>
      </c>
      <c r="C598" s="432" t="s">
        <v>153</v>
      </c>
      <c r="D598" s="313">
        <f>VLOOKUP(B598,'[116]23'!$A$4:$C$1324,3,FALSE)</f>
        <v>0</v>
      </c>
      <c r="E598" s="313">
        <v>0</v>
      </c>
      <c r="F598" s="123" t="str">
        <f t="shared" si="20"/>
        <v/>
      </c>
    </row>
    <row r="599" ht="44" customHeight="1" spans="1:6">
      <c r="A599" s="340">
        <f t="shared" si="19"/>
        <v>7</v>
      </c>
      <c r="B599" s="431">
        <v>2081103</v>
      </c>
      <c r="C599" s="432" t="s">
        <v>154</v>
      </c>
      <c r="D599" s="313">
        <f>VLOOKUP(B599,'[116]23'!$A$4:$C$1324,3,FALSE)</f>
        <v>0</v>
      </c>
      <c r="E599" s="313">
        <v>0</v>
      </c>
      <c r="F599" s="123" t="str">
        <f t="shared" si="20"/>
        <v/>
      </c>
    </row>
    <row r="600" ht="44" customHeight="1" spans="1:6">
      <c r="A600" s="340">
        <f t="shared" si="19"/>
        <v>7</v>
      </c>
      <c r="B600" s="431">
        <v>2081104</v>
      </c>
      <c r="C600" s="432" t="s">
        <v>548</v>
      </c>
      <c r="D600" s="313">
        <f>VLOOKUP(B600,'[116]23'!$A$4:$C$1324,3,FALSE)</f>
        <v>128</v>
      </c>
      <c r="E600" s="313">
        <v>143</v>
      </c>
      <c r="F600" s="123">
        <f t="shared" si="20"/>
        <v>0.117</v>
      </c>
    </row>
    <row r="601" ht="44" customHeight="1" spans="1:6">
      <c r="A601" s="340">
        <f t="shared" si="19"/>
        <v>7</v>
      </c>
      <c r="B601" s="431">
        <v>2081105</v>
      </c>
      <c r="C601" s="438" t="s">
        <v>1712</v>
      </c>
      <c r="D601" s="313">
        <f>VLOOKUP(B601,'[116]23'!$A$4:$C$1324,3,FALSE)</f>
        <v>72</v>
      </c>
      <c r="E601" s="313">
        <v>84</v>
      </c>
      <c r="F601" s="123">
        <f t="shared" si="20"/>
        <v>0.167</v>
      </c>
    </row>
    <row r="602" ht="44" customHeight="1" spans="1:6">
      <c r="A602" s="340">
        <f t="shared" si="19"/>
        <v>7</v>
      </c>
      <c r="B602" s="431">
        <v>2081106</v>
      </c>
      <c r="C602" s="432" t="s">
        <v>550</v>
      </c>
      <c r="D602" s="313">
        <f>VLOOKUP(B602,'[116]23'!$A$4:$C$1324,3,FALSE)</f>
        <v>0</v>
      </c>
      <c r="E602" s="313">
        <v>0</v>
      </c>
      <c r="F602" s="123" t="str">
        <f t="shared" si="20"/>
        <v/>
      </c>
    </row>
    <row r="603" ht="36" customHeight="1" spans="1:6">
      <c r="A603" s="340">
        <f t="shared" si="19"/>
        <v>7</v>
      </c>
      <c r="B603" s="431">
        <v>2081107</v>
      </c>
      <c r="C603" s="432" t="s">
        <v>551</v>
      </c>
      <c r="D603" s="313">
        <f>VLOOKUP(B603,'[116]23'!$A$4:$C$1324,3,FALSE)</f>
        <v>470</v>
      </c>
      <c r="E603" s="313">
        <v>469</v>
      </c>
      <c r="F603" s="123">
        <f t="shared" si="20"/>
        <v>-0.002</v>
      </c>
    </row>
    <row r="604" ht="44" customHeight="1" spans="1:6">
      <c r="A604" s="340">
        <f t="shared" si="19"/>
        <v>7</v>
      </c>
      <c r="B604" s="431">
        <v>2081199</v>
      </c>
      <c r="C604" s="432" t="s">
        <v>552</v>
      </c>
      <c r="D604" s="313">
        <f>VLOOKUP(B604,'[116]23'!$A$4:$C$1324,3,FALSE)</f>
        <v>180</v>
      </c>
      <c r="E604" s="313">
        <v>176</v>
      </c>
      <c r="F604" s="123">
        <f t="shared" si="20"/>
        <v>-0.022</v>
      </c>
    </row>
    <row r="605" ht="44" customHeight="1" spans="1:6">
      <c r="A605" s="340">
        <f t="shared" si="19"/>
        <v>5</v>
      </c>
      <c r="B605" s="433">
        <v>20816</v>
      </c>
      <c r="C605" s="304" t="s">
        <v>553</v>
      </c>
      <c r="D605" s="309">
        <f>SUM(D606:D610)</f>
        <v>73</v>
      </c>
      <c r="E605" s="309">
        <v>49</v>
      </c>
      <c r="F605" s="119">
        <f t="shared" si="20"/>
        <v>-0.329</v>
      </c>
    </row>
    <row r="606" ht="44" customHeight="1" spans="1:6">
      <c r="A606" s="340">
        <f t="shared" si="19"/>
        <v>7</v>
      </c>
      <c r="B606" s="431">
        <v>2081601</v>
      </c>
      <c r="C606" s="432" t="s">
        <v>152</v>
      </c>
      <c r="D606" s="313">
        <f>VLOOKUP(B606,'[116]23'!$A$4:$C$1324,3,FALSE)</f>
        <v>53</v>
      </c>
      <c r="E606" s="313">
        <v>39</v>
      </c>
      <c r="F606" s="123">
        <f t="shared" si="20"/>
        <v>-0.264</v>
      </c>
    </row>
    <row r="607" ht="36" customHeight="1" spans="1:6">
      <c r="A607" s="340">
        <f t="shared" si="19"/>
        <v>7</v>
      </c>
      <c r="B607" s="431">
        <v>2081602</v>
      </c>
      <c r="C607" s="432" t="s">
        <v>153</v>
      </c>
      <c r="D607" s="313">
        <f>VLOOKUP(B607,'[116]23'!$A$4:$C$1324,3,FALSE)</f>
        <v>0</v>
      </c>
      <c r="E607" s="313">
        <v>0</v>
      </c>
      <c r="F607" s="123" t="str">
        <f t="shared" si="20"/>
        <v/>
      </c>
    </row>
    <row r="608" ht="36" customHeight="1" spans="1:6">
      <c r="A608" s="340">
        <f t="shared" si="19"/>
        <v>7</v>
      </c>
      <c r="B608" s="431">
        <v>2081603</v>
      </c>
      <c r="C608" s="432" t="s">
        <v>154</v>
      </c>
      <c r="D608" s="313">
        <f>VLOOKUP(B608,'[116]23'!$A$4:$C$1324,3,FALSE)</f>
        <v>0</v>
      </c>
      <c r="E608" s="313">
        <v>0</v>
      </c>
      <c r="F608" s="123" t="str">
        <f t="shared" si="20"/>
        <v/>
      </c>
    </row>
    <row r="609" ht="36" customHeight="1" spans="1:6">
      <c r="A609" s="340">
        <f t="shared" si="19"/>
        <v>7</v>
      </c>
      <c r="B609" s="436">
        <v>2081650</v>
      </c>
      <c r="C609" s="432" t="s">
        <v>1713</v>
      </c>
      <c r="D609" s="313">
        <f>VLOOKUP(B609,'[116]23'!$A$4:$C$1324,3,FALSE)</f>
        <v>0</v>
      </c>
      <c r="E609" s="313">
        <v>0</v>
      </c>
      <c r="F609" s="123" t="str">
        <f t="shared" si="20"/>
        <v/>
      </c>
    </row>
    <row r="610" ht="44" customHeight="1" spans="1:6">
      <c r="A610" s="340">
        <f t="shared" ref="A610:A673" si="21">LEN(B610)</f>
        <v>7</v>
      </c>
      <c r="B610" s="431">
        <v>2081699</v>
      </c>
      <c r="C610" s="432" t="s">
        <v>554</v>
      </c>
      <c r="D610" s="313">
        <f>VLOOKUP(B610,'[116]23'!$A$4:$C$1324,3,FALSE)</f>
        <v>20</v>
      </c>
      <c r="E610" s="313">
        <v>10</v>
      </c>
      <c r="F610" s="123">
        <f t="shared" si="20"/>
        <v>-0.5</v>
      </c>
    </row>
    <row r="611" ht="36" customHeight="1" spans="1:6">
      <c r="A611" s="340">
        <f t="shared" si="21"/>
        <v>5</v>
      </c>
      <c r="B611" s="433">
        <v>20819</v>
      </c>
      <c r="C611" s="304" t="s">
        <v>555</v>
      </c>
      <c r="D611" s="309">
        <f>SUM(D612:D613)</f>
        <v>3373</v>
      </c>
      <c r="E611" s="309">
        <v>2707</v>
      </c>
      <c r="F611" s="119">
        <f t="shared" si="20"/>
        <v>-0.197</v>
      </c>
    </row>
    <row r="612" ht="36" customHeight="1" spans="1:6">
      <c r="A612" s="340">
        <f t="shared" si="21"/>
        <v>7</v>
      </c>
      <c r="B612" s="431">
        <v>2081901</v>
      </c>
      <c r="C612" s="432" t="s">
        <v>556</v>
      </c>
      <c r="D612" s="313">
        <f>VLOOKUP(B612,'[116]23'!$A$4:$C$1324,3,FALSE)</f>
        <v>2443</v>
      </c>
      <c r="E612" s="313">
        <v>1213</v>
      </c>
      <c r="F612" s="123">
        <f t="shared" si="20"/>
        <v>-0.503</v>
      </c>
    </row>
    <row r="613" ht="36" customHeight="1" spans="1:6">
      <c r="A613" s="340">
        <f t="shared" si="21"/>
        <v>7</v>
      </c>
      <c r="B613" s="431">
        <v>2081902</v>
      </c>
      <c r="C613" s="432" t="s">
        <v>557</v>
      </c>
      <c r="D613" s="313">
        <f>VLOOKUP(B613,'[116]23'!$A$4:$C$1324,3,FALSE)</f>
        <v>930</v>
      </c>
      <c r="E613" s="313">
        <v>1494</v>
      </c>
      <c r="F613" s="123">
        <f t="shared" si="20"/>
        <v>0.606</v>
      </c>
    </row>
    <row r="614" ht="44" customHeight="1" spans="1:6">
      <c r="A614" s="340">
        <f t="shared" si="21"/>
        <v>5</v>
      </c>
      <c r="B614" s="433">
        <v>20820</v>
      </c>
      <c r="C614" s="304" t="s">
        <v>558</v>
      </c>
      <c r="D614" s="309">
        <f>SUM(D615:D616)</f>
        <v>178</v>
      </c>
      <c r="E614" s="309">
        <v>859</v>
      </c>
      <c r="F614" s="119">
        <f t="shared" si="20"/>
        <v>3.826</v>
      </c>
    </row>
    <row r="615" ht="36" customHeight="1" spans="1:6">
      <c r="A615" s="340">
        <f t="shared" si="21"/>
        <v>7</v>
      </c>
      <c r="B615" s="431">
        <v>2082001</v>
      </c>
      <c r="C615" s="432" t="s">
        <v>559</v>
      </c>
      <c r="D615" s="313">
        <f>VLOOKUP(B615,'[116]23'!$A$4:$C$1324,3,FALSE)</f>
        <v>168</v>
      </c>
      <c r="E615" s="313">
        <v>293</v>
      </c>
      <c r="F615" s="123">
        <f t="shared" si="20"/>
        <v>0.744</v>
      </c>
    </row>
    <row r="616" ht="44" customHeight="1" spans="1:6">
      <c r="A616" s="340">
        <f t="shared" si="21"/>
        <v>7</v>
      </c>
      <c r="B616" s="431">
        <v>2082002</v>
      </c>
      <c r="C616" s="432" t="s">
        <v>560</v>
      </c>
      <c r="D616" s="313">
        <f>VLOOKUP(B616,'[116]23'!$A$4:$C$1324,3,FALSE)</f>
        <v>10</v>
      </c>
      <c r="E616" s="313">
        <v>566</v>
      </c>
      <c r="F616" s="123">
        <f t="shared" si="20"/>
        <v>55.6</v>
      </c>
    </row>
    <row r="617" ht="36" customHeight="1" spans="1:6">
      <c r="A617" s="340">
        <f t="shared" si="21"/>
        <v>5</v>
      </c>
      <c r="B617" s="433">
        <v>20821</v>
      </c>
      <c r="C617" s="304" t="s">
        <v>561</v>
      </c>
      <c r="D617" s="309">
        <f>SUM(D618:D619)</f>
        <v>202</v>
      </c>
      <c r="E617" s="309">
        <v>245</v>
      </c>
      <c r="F617" s="119">
        <f t="shared" si="20"/>
        <v>0.213</v>
      </c>
    </row>
    <row r="618" ht="36" customHeight="1" spans="1:6">
      <c r="A618" s="340">
        <f t="shared" si="21"/>
        <v>7</v>
      </c>
      <c r="B618" s="431">
        <v>2082101</v>
      </c>
      <c r="C618" s="432" t="s">
        <v>562</v>
      </c>
      <c r="D618" s="313">
        <f>VLOOKUP(B618,'[116]23'!$A$4:$C$1324,3,FALSE)</f>
        <v>93</v>
      </c>
      <c r="E618" s="313">
        <v>0</v>
      </c>
      <c r="F618" s="123">
        <f t="shared" si="20"/>
        <v>-1</v>
      </c>
    </row>
    <row r="619" ht="36" customHeight="1" spans="1:6">
      <c r="A619" s="340">
        <f t="shared" si="21"/>
        <v>7</v>
      </c>
      <c r="B619" s="431">
        <v>2082102</v>
      </c>
      <c r="C619" s="432" t="s">
        <v>563</v>
      </c>
      <c r="D619" s="313">
        <f>VLOOKUP(B619,'[116]23'!$A$4:$C$1324,3,FALSE)</f>
        <v>109</v>
      </c>
      <c r="E619" s="313">
        <v>245</v>
      </c>
      <c r="F619" s="123">
        <f t="shared" si="20"/>
        <v>1.248</v>
      </c>
    </row>
    <row r="620" ht="36" customHeight="1" spans="1:6">
      <c r="A620" s="340">
        <f t="shared" si="21"/>
        <v>5</v>
      </c>
      <c r="B620" s="433">
        <v>20824</v>
      </c>
      <c r="C620" s="304" t="s">
        <v>564</v>
      </c>
      <c r="D620" s="309">
        <f>SUM(D621:D622)</f>
        <v>0</v>
      </c>
      <c r="E620" s="309">
        <v>0</v>
      </c>
      <c r="F620" s="119" t="str">
        <f t="shared" si="20"/>
        <v/>
      </c>
    </row>
    <row r="621" ht="36" customHeight="1" spans="1:6">
      <c r="A621" s="340">
        <f t="shared" si="21"/>
        <v>7</v>
      </c>
      <c r="B621" s="431">
        <v>2082401</v>
      </c>
      <c r="C621" s="432" t="s">
        <v>565</v>
      </c>
      <c r="D621" s="313">
        <f>VLOOKUP(B621,'[116]23'!$A$4:$C$1324,3,FALSE)</f>
        <v>0</v>
      </c>
      <c r="E621" s="313">
        <v>0</v>
      </c>
      <c r="F621" s="123" t="str">
        <f t="shared" si="20"/>
        <v/>
      </c>
    </row>
    <row r="622" ht="36" customHeight="1" spans="1:6">
      <c r="A622" s="340">
        <f t="shared" si="21"/>
        <v>7</v>
      </c>
      <c r="B622" s="431">
        <v>2082402</v>
      </c>
      <c r="C622" s="432" t="s">
        <v>566</v>
      </c>
      <c r="D622" s="313">
        <f>VLOOKUP(B622,'[116]23'!$A$4:$C$1324,3,FALSE)</f>
        <v>0</v>
      </c>
      <c r="E622" s="313">
        <v>0</v>
      </c>
      <c r="F622" s="123" t="str">
        <f t="shared" si="20"/>
        <v/>
      </c>
    </row>
    <row r="623" ht="36" customHeight="1" spans="1:6">
      <c r="A623" s="340">
        <f t="shared" si="21"/>
        <v>5</v>
      </c>
      <c r="B623" s="433">
        <v>20825</v>
      </c>
      <c r="C623" s="304" t="s">
        <v>567</v>
      </c>
      <c r="D623" s="309">
        <f>SUM(D624:D625)</f>
        <v>117</v>
      </c>
      <c r="E623" s="309">
        <v>79</v>
      </c>
      <c r="F623" s="119">
        <f t="shared" si="20"/>
        <v>-0.325</v>
      </c>
    </row>
    <row r="624" ht="36" customHeight="1" spans="1:6">
      <c r="A624" s="340">
        <f t="shared" si="21"/>
        <v>7</v>
      </c>
      <c r="B624" s="431">
        <v>2082501</v>
      </c>
      <c r="C624" s="432" t="s">
        <v>568</v>
      </c>
      <c r="D624" s="313">
        <f>VLOOKUP(B624,'[116]23'!$A$4:$C$1324,3,FALSE)</f>
        <v>0</v>
      </c>
      <c r="E624" s="313">
        <v>0</v>
      </c>
      <c r="F624" s="123" t="str">
        <f t="shared" si="20"/>
        <v/>
      </c>
    </row>
    <row r="625" ht="36" customHeight="1" spans="1:6">
      <c r="A625" s="340">
        <f t="shared" si="21"/>
        <v>7</v>
      </c>
      <c r="B625" s="431">
        <v>2082502</v>
      </c>
      <c r="C625" s="432" t="s">
        <v>569</v>
      </c>
      <c r="D625" s="313">
        <f>VLOOKUP(B625,'[116]23'!$A$4:$C$1324,3,FALSE)</f>
        <v>117</v>
      </c>
      <c r="E625" s="313">
        <v>79</v>
      </c>
      <c r="F625" s="123">
        <f t="shared" si="20"/>
        <v>-0.325</v>
      </c>
    </row>
    <row r="626" ht="44" customHeight="1" spans="1:6">
      <c r="A626" s="340">
        <f t="shared" si="21"/>
        <v>5</v>
      </c>
      <c r="B626" s="433">
        <v>20826</v>
      </c>
      <c r="C626" s="304" t="s">
        <v>570</v>
      </c>
      <c r="D626" s="309">
        <f>SUM(D627:D629)</f>
        <v>3095</v>
      </c>
      <c r="E626" s="309">
        <v>2820</v>
      </c>
      <c r="F626" s="119">
        <f t="shared" si="20"/>
        <v>-0.089</v>
      </c>
    </row>
    <row r="627" ht="44" customHeight="1" spans="1:6">
      <c r="A627" s="340">
        <f t="shared" si="21"/>
        <v>7</v>
      </c>
      <c r="B627" s="431">
        <v>2082601</v>
      </c>
      <c r="C627" s="432" t="s">
        <v>571</v>
      </c>
      <c r="D627" s="313">
        <f>VLOOKUP(B627,'[116]23'!$A$4:$C$1324,3,FALSE)</f>
        <v>0</v>
      </c>
      <c r="E627" s="313">
        <v>0</v>
      </c>
      <c r="F627" s="123" t="str">
        <f t="shared" si="20"/>
        <v/>
      </c>
    </row>
    <row r="628" ht="36" customHeight="1" spans="1:6">
      <c r="A628" s="340">
        <f t="shared" si="21"/>
        <v>7</v>
      </c>
      <c r="B628" s="431">
        <v>2082602</v>
      </c>
      <c r="C628" s="432" t="s">
        <v>572</v>
      </c>
      <c r="D628" s="313">
        <f>VLOOKUP(B628,'[116]23'!$A$4:$C$1324,3,FALSE)</f>
        <v>3095</v>
      </c>
      <c r="E628" s="313">
        <v>2820</v>
      </c>
      <c r="F628" s="123">
        <f t="shared" si="20"/>
        <v>-0.089</v>
      </c>
    </row>
    <row r="629" ht="36" customHeight="1" spans="1:6">
      <c r="A629" s="340">
        <f t="shared" si="21"/>
        <v>7</v>
      </c>
      <c r="B629" s="431">
        <v>2082699</v>
      </c>
      <c r="C629" s="432" t="s">
        <v>573</v>
      </c>
      <c r="D629" s="313">
        <f>VLOOKUP(B629,'[116]23'!$A$4:$C$1324,3,FALSE)</f>
        <v>0</v>
      </c>
      <c r="E629" s="313">
        <v>0</v>
      </c>
      <c r="F629" s="123" t="str">
        <f t="shared" si="20"/>
        <v/>
      </c>
    </row>
    <row r="630" ht="36" customHeight="1" spans="1:6">
      <c r="A630" s="340">
        <f t="shared" si="21"/>
        <v>5</v>
      </c>
      <c r="B630" s="433">
        <v>20827</v>
      </c>
      <c r="C630" s="304" t="s">
        <v>574</v>
      </c>
      <c r="D630" s="309">
        <f>SUM(D631:D633)</f>
        <v>0</v>
      </c>
      <c r="E630" s="309">
        <v>0</v>
      </c>
      <c r="F630" s="119" t="str">
        <f t="shared" si="20"/>
        <v/>
      </c>
    </row>
    <row r="631" ht="36" customHeight="1" spans="1:6">
      <c r="A631" s="340">
        <f t="shared" si="21"/>
        <v>7</v>
      </c>
      <c r="B631" s="431">
        <v>2082701</v>
      </c>
      <c r="C631" s="432" t="s">
        <v>575</v>
      </c>
      <c r="D631" s="313">
        <f>VLOOKUP(B631,'[116]23'!$A$4:$C$1324,3,FALSE)</f>
        <v>0</v>
      </c>
      <c r="E631" s="313">
        <v>0</v>
      </c>
      <c r="F631" s="123" t="str">
        <f t="shared" si="20"/>
        <v/>
      </c>
    </row>
    <row r="632" ht="36" customHeight="1" spans="1:6">
      <c r="A632" s="340">
        <f t="shared" si="21"/>
        <v>7</v>
      </c>
      <c r="B632" s="431">
        <v>2082702</v>
      </c>
      <c r="C632" s="432" t="s">
        <v>576</v>
      </c>
      <c r="D632" s="313">
        <f>VLOOKUP(B632,'[116]23'!$A$4:$C$1324,3,FALSE)</f>
        <v>0</v>
      </c>
      <c r="E632" s="313">
        <v>0</v>
      </c>
      <c r="F632" s="123" t="str">
        <f t="shared" si="20"/>
        <v/>
      </c>
    </row>
    <row r="633" ht="36" customHeight="1" spans="1:6">
      <c r="A633" s="340">
        <f t="shared" si="21"/>
        <v>7</v>
      </c>
      <c r="B633" s="431">
        <v>2082799</v>
      </c>
      <c r="C633" s="432" t="s">
        <v>577</v>
      </c>
      <c r="D633" s="313">
        <f>VLOOKUP(B633,'[116]23'!$A$4:$C$1324,3,FALSE)</f>
        <v>0</v>
      </c>
      <c r="E633" s="313">
        <v>0</v>
      </c>
      <c r="F633" s="123" t="str">
        <f t="shared" si="20"/>
        <v/>
      </c>
    </row>
    <row r="634" ht="44" customHeight="1" spans="1:6">
      <c r="A634" s="340">
        <f t="shared" si="21"/>
        <v>5</v>
      </c>
      <c r="B634" s="433">
        <v>20828</v>
      </c>
      <c r="C634" s="304" t="s">
        <v>578</v>
      </c>
      <c r="D634" s="309">
        <f>SUM(D635:D641)</f>
        <v>488</v>
      </c>
      <c r="E634" s="309">
        <v>470</v>
      </c>
      <c r="F634" s="119">
        <f t="shared" si="20"/>
        <v>-0.037</v>
      </c>
    </row>
    <row r="635" ht="44" customHeight="1" spans="1:6">
      <c r="A635" s="340">
        <f t="shared" si="21"/>
        <v>7</v>
      </c>
      <c r="B635" s="431">
        <v>2082801</v>
      </c>
      <c r="C635" s="432" t="s">
        <v>152</v>
      </c>
      <c r="D635" s="313">
        <f>VLOOKUP(B635,'[116]23'!$A$4:$C$1324,3,FALSE)</f>
        <v>225</v>
      </c>
      <c r="E635" s="313">
        <v>218</v>
      </c>
      <c r="F635" s="123">
        <f t="shared" si="20"/>
        <v>-0.031</v>
      </c>
    </row>
    <row r="636" ht="44" customHeight="1" spans="1:6">
      <c r="A636" s="340">
        <f t="shared" si="21"/>
        <v>7</v>
      </c>
      <c r="B636" s="431">
        <v>2082802</v>
      </c>
      <c r="C636" s="432" t="s">
        <v>153</v>
      </c>
      <c r="D636" s="313">
        <f>VLOOKUP(B636,'[116]23'!$A$4:$C$1324,3,FALSE)</f>
        <v>0</v>
      </c>
      <c r="E636" s="313">
        <v>45</v>
      </c>
      <c r="F636" s="123" t="str">
        <f t="shared" si="20"/>
        <v/>
      </c>
    </row>
    <row r="637" ht="36" customHeight="1" spans="1:6">
      <c r="A637" s="340">
        <f t="shared" si="21"/>
        <v>7</v>
      </c>
      <c r="B637" s="431">
        <v>2082803</v>
      </c>
      <c r="C637" s="432" t="s">
        <v>154</v>
      </c>
      <c r="D637" s="313">
        <f>VLOOKUP(B637,'[116]23'!$A$4:$C$1324,3,FALSE)</f>
        <v>0</v>
      </c>
      <c r="E637" s="313">
        <v>0</v>
      </c>
      <c r="F637" s="123" t="str">
        <f t="shared" ref="F637:F646" si="22">IF(D637&gt;0,(E637-D637)/D637,"")</f>
        <v/>
      </c>
    </row>
    <row r="638" ht="44" customHeight="1" spans="1:6">
      <c r="A638" s="340">
        <f t="shared" si="21"/>
        <v>7</v>
      </c>
      <c r="B638" s="431">
        <v>2082804</v>
      </c>
      <c r="C638" s="432" t="s">
        <v>579</v>
      </c>
      <c r="D638" s="313">
        <f>VLOOKUP(B638,'[116]23'!$A$4:$C$1324,3,FALSE)</f>
        <v>100</v>
      </c>
      <c r="E638" s="313">
        <v>90</v>
      </c>
      <c r="F638" s="123">
        <f t="shared" si="22"/>
        <v>-0.1</v>
      </c>
    </row>
    <row r="639" ht="44" customHeight="1" spans="1:6">
      <c r="A639" s="340">
        <f t="shared" si="21"/>
        <v>7</v>
      </c>
      <c r="B639" s="431">
        <v>2082805</v>
      </c>
      <c r="C639" s="438" t="s">
        <v>1714</v>
      </c>
      <c r="D639" s="313">
        <f>VLOOKUP(B639,'[116]23'!$A$4:$C$1324,3,FALSE)</f>
        <v>0</v>
      </c>
      <c r="E639" s="313">
        <v>0</v>
      </c>
      <c r="F639" s="123" t="str">
        <f t="shared" si="22"/>
        <v/>
      </c>
    </row>
    <row r="640" ht="44" customHeight="1" spans="1:6">
      <c r="A640" s="340">
        <f t="shared" si="21"/>
        <v>7</v>
      </c>
      <c r="B640" s="431">
        <v>2082850</v>
      </c>
      <c r="C640" s="432" t="s">
        <v>161</v>
      </c>
      <c r="D640" s="313">
        <f>VLOOKUP(B640,'[116]23'!$A$4:$C$1324,3,FALSE)</f>
        <v>103</v>
      </c>
      <c r="E640" s="313">
        <v>104</v>
      </c>
      <c r="F640" s="123">
        <f t="shared" si="22"/>
        <v>0.01</v>
      </c>
    </row>
    <row r="641" ht="44" customHeight="1" spans="1:6">
      <c r="A641" s="340">
        <f t="shared" si="21"/>
        <v>7</v>
      </c>
      <c r="B641" s="431">
        <v>2082899</v>
      </c>
      <c r="C641" s="432" t="s">
        <v>581</v>
      </c>
      <c r="D641" s="313">
        <f>VLOOKUP(B641,'[116]23'!$A$4:$C$1324,3,FALSE)</f>
        <v>60</v>
      </c>
      <c r="E641" s="313">
        <v>13</v>
      </c>
      <c r="F641" s="123">
        <f t="shared" si="22"/>
        <v>-0.783</v>
      </c>
    </row>
    <row r="642" ht="36" customHeight="1" spans="1:6">
      <c r="A642" s="340">
        <f t="shared" si="21"/>
        <v>5</v>
      </c>
      <c r="B642" s="433">
        <v>20830</v>
      </c>
      <c r="C642" s="304" t="s">
        <v>582</v>
      </c>
      <c r="D642" s="309">
        <f>SUM(D643:D644)</f>
        <v>30</v>
      </c>
      <c r="E642" s="309">
        <v>0</v>
      </c>
      <c r="F642" s="119">
        <f t="shared" si="22"/>
        <v>-1</v>
      </c>
    </row>
    <row r="643" ht="36" customHeight="1" spans="1:6">
      <c r="A643" s="340">
        <f t="shared" si="21"/>
        <v>7</v>
      </c>
      <c r="B643" s="431">
        <v>2083001</v>
      </c>
      <c r="C643" s="432" t="s">
        <v>583</v>
      </c>
      <c r="D643" s="313">
        <f>VLOOKUP(B643,'[116]23'!$A$4:$C$1324,3,FALSE)</f>
        <v>30</v>
      </c>
      <c r="E643" s="313">
        <v>0</v>
      </c>
      <c r="F643" s="123">
        <f t="shared" si="22"/>
        <v>-1</v>
      </c>
    </row>
    <row r="644" ht="36" customHeight="1" spans="1:6">
      <c r="A644" s="340">
        <f t="shared" si="21"/>
        <v>7</v>
      </c>
      <c r="B644" s="431">
        <v>2083099</v>
      </c>
      <c r="C644" s="432" t="s">
        <v>584</v>
      </c>
      <c r="D644" s="313">
        <f>VLOOKUP(B644,'[116]23'!$A$4:$C$1324,3,FALSE)</f>
        <v>0</v>
      </c>
      <c r="E644" s="313">
        <v>0</v>
      </c>
      <c r="F644" s="123" t="str">
        <f t="shared" si="22"/>
        <v/>
      </c>
    </row>
    <row r="645" ht="44" customHeight="1" spans="1:6">
      <c r="A645" s="340">
        <f t="shared" si="21"/>
        <v>5</v>
      </c>
      <c r="B645" s="433">
        <v>20899</v>
      </c>
      <c r="C645" s="304" t="s">
        <v>585</v>
      </c>
      <c r="D645" s="309">
        <f>D646</f>
        <v>333</v>
      </c>
      <c r="E645" s="309">
        <v>484</v>
      </c>
      <c r="F645" s="119">
        <f t="shared" si="22"/>
        <v>0.453</v>
      </c>
    </row>
    <row r="646" ht="44" customHeight="1" spans="1:6">
      <c r="A646" s="340">
        <f t="shared" si="21"/>
        <v>7</v>
      </c>
      <c r="B646" s="319">
        <v>2089999</v>
      </c>
      <c r="C646" s="432" t="s">
        <v>585</v>
      </c>
      <c r="D646" s="313">
        <f>VLOOKUP(B646,'[116]23'!$A$4:$C$1324,3,FALSE)</f>
        <v>333</v>
      </c>
      <c r="E646" s="313">
        <v>484</v>
      </c>
      <c r="F646" s="123">
        <f t="shared" si="22"/>
        <v>0.453</v>
      </c>
    </row>
    <row r="647" ht="44" customHeight="1" spans="1:6">
      <c r="A647" s="340">
        <f t="shared" si="21"/>
        <v>3</v>
      </c>
      <c r="B647" s="433">
        <v>210</v>
      </c>
      <c r="C647" s="302" t="s">
        <v>115</v>
      </c>
      <c r="D647" s="309">
        <f>SUM(D648,D653,D668,D672,D684,D687,D691,D696,D700,D704,D707,D716,D718)</f>
        <v>17560</v>
      </c>
      <c r="E647" s="309">
        <v>19148</v>
      </c>
      <c r="F647" s="119">
        <f t="shared" ref="F647:F710" si="23">IF(D647&gt;0,(E647-D647)/D647,"")</f>
        <v>0.09</v>
      </c>
    </row>
    <row r="648" ht="44" customHeight="1" spans="1:6">
      <c r="A648" s="340">
        <f t="shared" si="21"/>
        <v>5</v>
      </c>
      <c r="B648" s="433">
        <v>21001</v>
      </c>
      <c r="C648" s="304" t="s">
        <v>1715</v>
      </c>
      <c r="D648" s="309">
        <f>SUM(D649:D652)</f>
        <v>492</v>
      </c>
      <c r="E648" s="309">
        <v>532</v>
      </c>
      <c r="F648" s="119">
        <f t="shared" si="23"/>
        <v>0.081</v>
      </c>
    </row>
    <row r="649" ht="44" customHeight="1" spans="1:6">
      <c r="A649" s="340">
        <f t="shared" si="21"/>
        <v>7</v>
      </c>
      <c r="B649" s="431">
        <v>2100101</v>
      </c>
      <c r="C649" s="432" t="s">
        <v>152</v>
      </c>
      <c r="D649" s="313">
        <f>VLOOKUP(B649,'[116]23'!$A$4:$C$1324,3,FALSE)</f>
        <v>385</v>
      </c>
      <c r="E649" s="313">
        <v>326</v>
      </c>
      <c r="F649" s="123">
        <f t="shared" si="23"/>
        <v>-0.153</v>
      </c>
    </row>
    <row r="650" ht="44" customHeight="1" spans="1:6">
      <c r="A650" s="340">
        <f t="shared" si="21"/>
        <v>7</v>
      </c>
      <c r="B650" s="431">
        <v>2100102</v>
      </c>
      <c r="C650" s="432" t="s">
        <v>153</v>
      </c>
      <c r="D650" s="313">
        <f>VLOOKUP(B650,'[116]23'!$A$4:$C$1324,3,FALSE)</f>
        <v>0</v>
      </c>
      <c r="E650" s="313">
        <v>0</v>
      </c>
      <c r="F650" s="123" t="str">
        <f t="shared" si="23"/>
        <v/>
      </c>
    </row>
    <row r="651" ht="44" customHeight="1" spans="1:6">
      <c r="A651" s="340">
        <f t="shared" si="21"/>
        <v>7</v>
      </c>
      <c r="B651" s="431">
        <v>2100103</v>
      </c>
      <c r="C651" s="432" t="s">
        <v>154</v>
      </c>
      <c r="D651" s="313">
        <f>VLOOKUP(B651,'[116]23'!$A$4:$C$1324,3,FALSE)</f>
        <v>0</v>
      </c>
      <c r="E651" s="313">
        <v>0</v>
      </c>
      <c r="F651" s="123" t="str">
        <f t="shared" si="23"/>
        <v/>
      </c>
    </row>
    <row r="652" ht="44" customHeight="1" spans="1:6">
      <c r="A652" s="340">
        <f t="shared" si="21"/>
        <v>7</v>
      </c>
      <c r="B652" s="431">
        <v>2100199</v>
      </c>
      <c r="C652" s="432" t="s">
        <v>587</v>
      </c>
      <c r="D652" s="313">
        <f>VLOOKUP(B652,'[116]23'!$A$4:$C$1324,3,FALSE)</f>
        <v>107</v>
      </c>
      <c r="E652" s="313">
        <v>206</v>
      </c>
      <c r="F652" s="123">
        <f t="shared" si="23"/>
        <v>0.925</v>
      </c>
    </row>
    <row r="653" ht="44" customHeight="1" spans="1:6">
      <c r="A653" s="340">
        <f t="shared" si="21"/>
        <v>5</v>
      </c>
      <c r="B653" s="433">
        <v>21002</v>
      </c>
      <c r="C653" s="304" t="s">
        <v>588</v>
      </c>
      <c r="D653" s="309">
        <f>SUM(D654:D667)</f>
        <v>2204</v>
      </c>
      <c r="E653" s="309">
        <v>1977</v>
      </c>
      <c r="F653" s="119">
        <f t="shared" si="23"/>
        <v>-0.103</v>
      </c>
    </row>
    <row r="654" ht="44" customHeight="1" spans="1:6">
      <c r="A654" s="340">
        <f t="shared" si="21"/>
        <v>7</v>
      </c>
      <c r="B654" s="431">
        <v>2100201</v>
      </c>
      <c r="C654" s="432" t="s">
        <v>589</v>
      </c>
      <c r="D654" s="313">
        <f>VLOOKUP(B654,'[116]23'!$A$4:$C$1324,3,FALSE)</f>
        <v>1108</v>
      </c>
      <c r="E654" s="313">
        <v>1130</v>
      </c>
      <c r="F654" s="123">
        <f t="shared" si="23"/>
        <v>0.02</v>
      </c>
    </row>
    <row r="655" ht="44" customHeight="1" spans="1:6">
      <c r="A655" s="340">
        <f t="shared" si="21"/>
        <v>7</v>
      </c>
      <c r="B655" s="431">
        <v>2100202</v>
      </c>
      <c r="C655" s="432" t="s">
        <v>590</v>
      </c>
      <c r="D655" s="313">
        <f>VLOOKUP(B655,'[116]23'!$A$4:$C$1324,3,FALSE)</f>
        <v>664</v>
      </c>
      <c r="E655" s="313">
        <v>724</v>
      </c>
      <c r="F655" s="123">
        <f t="shared" si="23"/>
        <v>0.09</v>
      </c>
    </row>
    <row r="656" ht="44" customHeight="1" spans="1:6">
      <c r="A656" s="340">
        <f t="shared" si="21"/>
        <v>7</v>
      </c>
      <c r="B656" s="431">
        <v>2100203</v>
      </c>
      <c r="C656" s="432" t="s">
        <v>1716</v>
      </c>
      <c r="D656" s="313">
        <f>VLOOKUP(B656,'[116]23'!$A$4:$C$1324,3,FALSE)</f>
        <v>0</v>
      </c>
      <c r="E656" s="313">
        <v>0</v>
      </c>
      <c r="F656" s="123" t="str">
        <f t="shared" si="23"/>
        <v/>
      </c>
    </row>
    <row r="657" ht="36" customHeight="1" spans="1:6">
      <c r="A657" s="340">
        <f t="shared" si="21"/>
        <v>7</v>
      </c>
      <c r="B657" s="431">
        <v>2100204</v>
      </c>
      <c r="C657" s="432" t="s">
        <v>592</v>
      </c>
      <c r="D657" s="313">
        <f>VLOOKUP(B657,'[116]23'!$A$4:$C$1324,3,FALSE)</f>
        <v>0</v>
      </c>
      <c r="E657" s="313">
        <v>0</v>
      </c>
      <c r="F657" s="123" t="str">
        <f t="shared" si="23"/>
        <v/>
      </c>
    </row>
    <row r="658" ht="36" customHeight="1" spans="1:6">
      <c r="A658" s="340">
        <f t="shared" si="21"/>
        <v>7</v>
      </c>
      <c r="B658" s="431">
        <v>2100205</v>
      </c>
      <c r="C658" s="432" t="s">
        <v>593</v>
      </c>
      <c r="D658" s="313">
        <f>VLOOKUP(B658,'[116]23'!$A$4:$C$1324,3,FALSE)</f>
        <v>0</v>
      </c>
      <c r="E658" s="313">
        <v>0</v>
      </c>
      <c r="F658" s="123" t="str">
        <f t="shared" si="23"/>
        <v/>
      </c>
    </row>
    <row r="659" ht="36" customHeight="1" spans="1:6">
      <c r="A659" s="340">
        <f t="shared" si="21"/>
        <v>7</v>
      </c>
      <c r="B659" s="431">
        <v>2100206</v>
      </c>
      <c r="C659" s="432" t="s">
        <v>594</v>
      </c>
      <c r="D659" s="313">
        <f>VLOOKUP(B659,'[116]23'!$A$4:$C$1324,3,FALSE)</f>
        <v>0</v>
      </c>
      <c r="E659" s="313">
        <v>0</v>
      </c>
      <c r="F659" s="123" t="str">
        <f t="shared" si="23"/>
        <v/>
      </c>
    </row>
    <row r="660" ht="36" customHeight="1" spans="1:6">
      <c r="A660" s="340">
        <f t="shared" si="21"/>
        <v>7</v>
      </c>
      <c r="B660" s="431">
        <v>2100207</v>
      </c>
      <c r="C660" s="432" t="s">
        <v>595</v>
      </c>
      <c r="D660" s="313">
        <f>VLOOKUP(B660,'[116]23'!$A$4:$C$1324,3,FALSE)</f>
        <v>0</v>
      </c>
      <c r="E660" s="313">
        <v>0</v>
      </c>
      <c r="F660" s="123" t="str">
        <f t="shared" si="23"/>
        <v/>
      </c>
    </row>
    <row r="661" ht="44" customHeight="1" spans="1:6">
      <c r="A661" s="340">
        <f t="shared" si="21"/>
        <v>7</v>
      </c>
      <c r="B661" s="431">
        <v>2100208</v>
      </c>
      <c r="C661" s="432" t="s">
        <v>596</v>
      </c>
      <c r="D661" s="313">
        <f>VLOOKUP(B661,'[116]23'!$A$4:$C$1324,3,FALSE)</f>
        <v>0</v>
      </c>
      <c r="E661" s="313">
        <v>0</v>
      </c>
      <c r="F661" s="123" t="str">
        <f t="shared" si="23"/>
        <v/>
      </c>
    </row>
    <row r="662" ht="36" customHeight="1" spans="1:6">
      <c r="A662" s="340">
        <f t="shared" si="21"/>
        <v>7</v>
      </c>
      <c r="B662" s="431">
        <v>2100209</v>
      </c>
      <c r="C662" s="432" t="s">
        <v>597</v>
      </c>
      <c r="D662" s="313">
        <f>VLOOKUP(B662,'[116]23'!$A$4:$C$1324,3,FALSE)</f>
        <v>0</v>
      </c>
      <c r="E662" s="313">
        <v>0</v>
      </c>
      <c r="F662" s="123" t="str">
        <f t="shared" si="23"/>
        <v/>
      </c>
    </row>
    <row r="663" ht="44" customHeight="1" spans="1:6">
      <c r="A663" s="340">
        <f t="shared" si="21"/>
        <v>7</v>
      </c>
      <c r="B663" s="431">
        <v>2100210</v>
      </c>
      <c r="C663" s="432" t="s">
        <v>598</v>
      </c>
      <c r="D663" s="313">
        <f>VLOOKUP(B663,'[116]23'!$A$4:$C$1324,3,FALSE)</f>
        <v>0</v>
      </c>
      <c r="E663" s="313">
        <v>0</v>
      </c>
      <c r="F663" s="123" t="str">
        <f t="shared" si="23"/>
        <v/>
      </c>
    </row>
    <row r="664" ht="36" customHeight="1" spans="1:6">
      <c r="A664" s="340">
        <f t="shared" si="21"/>
        <v>7</v>
      </c>
      <c r="B664" s="431">
        <v>2100211</v>
      </c>
      <c r="C664" s="432" t="s">
        <v>599</v>
      </c>
      <c r="D664" s="313">
        <f>VLOOKUP(B664,'[116]23'!$A$4:$C$1324,3,FALSE)</f>
        <v>0</v>
      </c>
      <c r="E664" s="313">
        <v>0</v>
      </c>
      <c r="F664" s="123" t="str">
        <f t="shared" si="23"/>
        <v/>
      </c>
    </row>
    <row r="665" ht="44" customHeight="1" spans="1:6">
      <c r="A665" s="340">
        <f t="shared" si="21"/>
        <v>7</v>
      </c>
      <c r="B665" s="431">
        <v>2100212</v>
      </c>
      <c r="C665" s="432" t="s">
        <v>600</v>
      </c>
      <c r="D665" s="313">
        <f>VLOOKUP(B665,'[116]23'!$A$4:$C$1324,3,FALSE)</f>
        <v>0</v>
      </c>
      <c r="E665" s="313">
        <v>0</v>
      </c>
      <c r="F665" s="123" t="str">
        <f t="shared" si="23"/>
        <v/>
      </c>
    </row>
    <row r="666" ht="44" customHeight="1" spans="1:6">
      <c r="A666" s="340">
        <f t="shared" si="21"/>
        <v>7</v>
      </c>
      <c r="B666" s="431">
        <v>2100213</v>
      </c>
      <c r="C666" s="438" t="s">
        <v>601</v>
      </c>
      <c r="D666" s="313">
        <f>VLOOKUP(B666,'[116]23'!$A$4:$C$1324,3,FALSE)</f>
        <v>0</v>
      </c>
      <c r="E666" s="313">
        <v>0</v>
      </c>
      <c r="F666" s="123" t="str">
        <f t="shared" si="23"/>
        <v/>
      </c>
    </row>
    <row r="667" ht="44" customHeight="1" spans="1:6">
      <c r="A667" s="340">
        <f t="shared" si="21"/>
        <v>7</v>
      </c>
      <c r="B667" s="431">
        <v>2100299</v>
      </c>
      <c r="C667" s="432" t="s">
        <v>602</v>
      </c>
      <c r="D667" s="313">
        <f>VLOOKUP(B667,'[116]23'!$A$4:$C$1324,3,FALSE)</f>
        <v>432</v>
      </c>
      <c r="E667" s="313">
        <v>123</v>
      </c>
      <c r="F667" s="123">
        <f t="shared" si="23"/>
        <v>-0.715</v>
      </c>
    </row>
    <row r="668" ht="36" customHeight="1" spans="1:6">
      <c r="A668" s="340">
        <f t="shared" si="21"/>
        <v>5</v>
      </c>
      <c r="B668" s="433">
        <v>21003</v>
      </c>
      <c r="C668" s="304" t="s">
        <v>603</v>
      </c>
      <c r="D668" s="309">
        <f>SUM(D669:D671)</f>
        <v>2343</v>
      </c>
      <c r="E668" s="309">
        <v>2414</v>
      </c>
      <c r="F668" s="119">
        <f t="shared" si="23"/>
        <v>0.03</v>
      </c>
    </row>
    <row r="669" ht="36" customHeight="1" spans="1:6">
      <c r="A669" s="340">
        <f t="shared" si="21"/>
        <v>7</v>
      </c>
      <c r="B669" s="431">
        <v>2100301</v>
      </c>
      <c r="C669" s="432" t="s">
        <v>604</v>
      </c>
      <c r="D669" s="313">
        <f>VLOOKUP(B669,'[116]23'!$A$4:$C$1324,3,FALSE)</f>
        <v>140</v>
      </c>
      <c r="E669" s="313">
        <v>142</v>
      </c>
      <c r="F669" s="123">
        <f t="shared" si="23"/>
        <v>0.014</v>
      </c>
    </row>
    <row r="670" ht="36" customHeight="1" spans="1:6">
      <c r="A670" s="340">
        <f t="shared" si="21"/>
        <v>7</v>
      </c>
      <c r="B670" s="431">
        <v>2100302</v>
      </c>
      <c r="C670" s="432" t="s">
        <v>605</v>
      </c>
      <c r="D670" s="313">
        <f>VLOOKUP(B670,'[116]23'!$A$4:$C$1324,3,FALSE)</f>
        <v>2004</v>
      </c>
      <c r="E670" s="313">
        <v>1918</v>
      </c>
      <c r="F670" s="123">
        <f t="shared" si="23"/>
        <v>-0.043</v>
      </c>
    </row>
    <row r="671" ht="36" customHeight="1" spans="1:6">
      <c r="A671" s="340">
        <f t="shared" si="21"/>
        <v>7</v>
      </c>
      <c r="B671" s="431">
        <v>2100399</v>
      </c>
      <c r="C671" s="432" t="s">
        <v>606</v>
      </c>
      <c r="D671" s="313">
        <f>VLOOKUP(B671,'[116]23'!$A$4:$C$1324,3,FALSE)</f>
        <v>199</v>
      </c>
      <c r="E671" s="313">
        <v>354</v>
      </c>
      <c r="F671" s="123">
        <f t="shared" si="23"/>
        <v>0.779</v>
      </c>
    </row>
    <row r="672" ht="44" customHeight="1" spans="1:6">
      <c r="A672" s="340">
        <f t="shared" ref="A672:A735" si="24">LEN(B672)</f>
        <v>5</v>
      </c>
      <c r="B672" s="433">
        <v>21004</v>
      </c>
      <c r="C672" s="304" t="s">
        <v>607</v>
      </c>
      <c r="D672" s="309">
        <f>SUM(D673:D683)</f>
        <v>3363</v>
      </c>
      <c r="E672" s="309">
        <v>3611</v>
      </c>
      <c r="F672" s="119">
        <f t="shared" si="23"/>
        <v>0.074</v>
      </c>
    </row>
    <row r="673" ht="44" customHeight="1" spans="1:6">
      <c r="A673" s="340">
        <f t="shared" si="24"/>
        <v>7</v>
      </c>
      <c r="B673" s="431">
        <v>2100401</v>
      </c>
      <c r="C673" s="432" t="s">
        <v>1717</v>
      </c>
      <c r="D673" s="313">
        <f>VLOOKUP(B673,'[116]23'!$A$4:$C$1324,3,FALSE)</f>
        <v>732</v>
      </c>
      <c r="E673" s="313">
        <v>684</v>
      </c>
      <c r="F673" s="123">
        <f t="shared" si="23"/>
        <v>-0.066</v>
      </c>
    </row>
    <row r="674" ht="44" customHeight="1" spans="1:6">
      <c r="A674" s="340">
        <f t="shared" si="24"/>
        <v>7</v>
      </c>
      <c r="B674" s="431">
        <v>2100402</v>
      </c>
      <c r="C674" s="432" t="s">
        <v>1718</v>
      </c>
      <c r="D674" s="313">
        <f>VLOOKUP(B674,'[116]23'!$A$4:$C$1324,3,FALSE)</f>
        <v>146</v>
      </c>
      <c r="E674" s="313">
        <v>139</v>
      </c>
      <c r="F674" s="123">
        <f t="shared" si="23"/>
        <v>-0.048</v>
      </c>
    </row>
    <row r="675" ht="44" customHeight="1" spans="1:6">
      <c r="A675" s="340">
        <f t="shared" si="24"/>
        <v>7</v>
      </c>
      <c r="B675" s="431">
        <v>2100403</v>
      </c>
      <c r="C675" s="432" t="s">
        <v>610</v>
      </c>
      <c r="D675" s="313">
        <f>VLOOKUP(B675,'[116]23'!$A$4:$C$1324,3,FALSE)</f>
        <v>720</v>
      </c>
      <c r="E675" s="313">
        <v>730</v>
      </c>
      <c r="F675" s="123">
        <f t="shared" si="23"/>
        <v>0.014</v>
      </c>
    </row>
    <row r="676" ht="36" customHeight="1" spans="1:6">
      <c r="A676" s="340">
        <f t="shared" si="24"/>
        <v>7</v>
      </c>
      <c r="B676" s="431">
        <v>2100404</v>
      </c>
      <c r="C676" s="432" t="s">
        <v>611</v>
      </c>
      <c r="D676" s="313">
        <f>VLOOKUP(B676,'[116]23'!$A$4:$C$1324,3,FALSE)</f>
        <v>0</v>
      </c>
      <c r="E676" s="313">
        <v>0</v>
      </c>
      <c r="F676" s="123" t="str">
        <f t="shared" si="23"/>
        <v/>
      </c>
    </row>
    <row r="677" ht="44" customHeight="1" spans="1:6">
      <c r="A677" s="340">
        <f t="shared" si="24"/>
        <v>7</v>
      </c>
      <c r="B677" s="431">
        <v>2100405</v>
      </c>
      <c r="C677" s="432" t="s">
        <v>1719</v>
      </c>
      <c r="D677" s="313">
        <f>VLOOKUP(B677,'[116]23'!$A$4:$C$1324,3,FALSE)</f>
        <v>200</v>
      </c>
      <c r="E677" s="313">
        <v>205</v>
      </c>
      <c r="F677" s="123">
        <f t="shared" si="23"/>
        <v>0.025</v>
      </c>
    </row>
    <row r="678" ht="36" customHeight="1" spans="1:6">
      <c r="A678" s="340">
        <f t="shared" si="24"/>
        <v>7</v>
      </c>
      <c r="B678" s="431">
        <v>2100406</v>
      </c>
      <c r="C678" s="432" t="s">
        <v>613</v>
      </c>
      <c r="D678" s="313">
        <f>VLOOKUP(B678,'[116]23'!$A$4:$C$1324,3,FALSE)</f>
        <v>0</v>
      </c>
      <c r="E678" s="313">
        <v>0</v>
      </c>
      <c r="F678" s="123" t="str">
        <f t="shared" si="23"/>
        <v/>
      </c>
    </row>
    <row r="679" ht="36" customHeight="1" spans="1:6">
      <c r="A679" s="340">
        <f t="shared" si="24"/>
        <v>7</v>
      </c>
      <c r="B679" s="431">
        <v>2100407</v>
      </c>
      <c r="C679" s="432" t="s">
        <v>614</v>
      </c>
      <c r="D679" s="313">
        <f>VLOOKUP(B679,'[116]23'!$A$4:$C$1324,3,FALSE)</f>
        <v>0</v>
      </c>
      <c r="E679" s="313">
        <v>0</v>
      </c>
      <c r="F679" s="123" t="str">
        <f t="shared" si="23"/>
        <v/>
      </c>
    </row>
    <row r="680" ht="36" customHeight="1" spans="1:6">
      <c r="A680" s="340">
        <f t="shared" si="24"/>
        <v>7</v>
      </c>
      <c r="B680" s="431">
        <v>2100408</v>
      </c>
      <c r="C680" s="432" t="s">
        <v>615</v>
      </c>
      <c r="D680" s="313">
        <f>VLOOKUP(B680,'[116]23'!$A$4:$C$1324,3,FALSE)</f>
        <v>847</v>
      </c>
      <c r="E680" s="313">
        <v>880</v>
      </c>
      <c r="F680" s="123">
        <f t="shared" si="23"/>
        <v>0.039</v>
      </c>
    </row>
    <row r="681" ht="44" customHeight="1" spans="1:6">
      <c r="A681" s="340">
        <f t="shared" si="24"/>
        <v>7</v>
      </c>
      <c r="B681" s="431">
        <v>2100409</v>
      </c>
      <c r="C681" s="432" t="s">
        <v>616</v>
      </c>
      <c r="D681" s="313">
        <f>VLOOKUP(B681,'[116]23'!$A$4:$C$1324,3,FALSE)</f>
        <v>234</v>
      </c>
      <c r="E681" s="313">
        <v>570</v>
      </c>
      <c r="F681" s="123">
        <f t="shared" si="23"/>
        <v>1.436</v>
      </c>
    </row>
    <row r="682" ht="44" customHeight="1" spans="1:6">
      <c r="A682" s="340">
        <f t="shared" si="24"/>
        <v>7</v>
      </c>
      <c r="B682" s="431">
        <v>2100410</v>
      </c>
      <c r="C682" s="432" t="s">
        <v>617</v>
      </c>
      <c r="D682" s="313">
        <f>VLOOKUP(B682,'[116]23'!$A$4:$C$1324,3,FALSE)</f>
        <v>484</v>
      </c>
      <c r="E682" s="313">
        <v>403</v>
      </c>
      <c r="F682" s="123">
        <f t="shared" si="23"/>
        <v>-0.167</v>
      </c>
    </row>
    <row r="683" ht="36" customHeight="1" spans="1:6">
      <c r="A683" s="340">
        <f t="shared" si="24"/>
        <v>7</v>
      </c>
      <c r="B683" s="431">
        <v>2100499</v>
      </c>
      <c r="C683" s="432" t="s">
        <v>618</v>
      </c>
      <c r="D683" s="313">
        <f>VLOOKUP(B683,'[116]23'!$A$4:$C$1324,3,FALSE)</f>
        <v>0</v>
      </c>
      <c r="E683" s="313">
        <v>0</v>
      </c>
      <c r="F683" s="123" t="str">
        <f t="shared" si="23"/>
        <v/>
      </c>
    </row>
    <row r="684" ht="44" customHeight="1" spans="1:6">
      <c r="A684" s="340">
        <f t="shared" si="24"/>
        <v>5</v>
      </c>
      <c r="B684" s="433">
        <v>21006</v>
      </c>
      <c r="C684" s="304" t="s">
        <v>619</v>
      </c>
      <c r="D684" s="309">
        <f>SUM(D685:D686)</f>
        <v>0</v>
      </c>
      <c r="E684" s="309">
        <v>50</v>
      </c>
      <c r="F684" s="119" t="str">
        <f t="shared" si="23"/>
        <v/>
      </c>
    </row>
    <row r="685" ht="44" customHeight="1" spans="1:6">
      <c r="A685" s="340">
        <f t="shared" si="24"/>
        <v>7</v>
      </c>
      <c r="B685" s="431">
        <v>2100601</v>
      </c>
      <c r="C685" s="432" t="s">
        <v>620</v>
      </c>
      <c r="D685" s="313">
        <f>VLOOKUP(B685,'[116]23'!$A$4:$C$1324,3,FALSE)</f>
        <v>0</v>
      </c>
      <c r="E685" s="313">
        <v>50</v>
      </c>
      <c r="F685" s="123" t="str">
        <f t="shared" si="23"/>
        <v/>
      </c>
    </row>
    <row r="686" ht="36" customHeight="1" spans="1:6">
      <c r="A686" s="340">
        <f t="shared" si="24"/>
        <v>7</v>
      </c>
      <c r="B686" s="431">
        <v>2100699</v>
      </c>
      <c r="C686" s="432" t="s">
        <v>621</v>
      </c>
      <c r="D686" s="313">
        <f>VLOOKUP(B686,'[116]23'!$A$4:$C$1324,3,FALSE)</f>
        <v>0</v>
      </c>
      <c r="E686" s="313">
        <v>0</v>
      </c>
      <c r="F686" s="123" t="str">
        <f t="shared" si="23"/>
        <v/>
      </c>
    </row>
    <row r="687" ht="44" customHeight="1" spans="1:6">
      <c r="A687" s="340">
        <f t="shared" si="24"/>
        <v>5</v>
      </c>
      <c r="B687" s="433">
        <v>21007</v>
      </c>
      <c r="C687" s="304" t="s">
        <v>622</v>
      </c>
      <c r="D687" s="309">
        <f>SUM(D688:D690)</f>
        <v>192</v>
      </c>
      <c r="E687" s="309">
        <v>462</v>
      </c>
      <c r="F687" s="119">
        <f t="shared" si="23"/>
        <v>1.406</v>
      </c>
    </row>
    <row r="688" ht="44" customHeight="1" spans="1:6">
      <c r="A688" s="340">
        <f t="shared" si="24"/>
        <v>7</v>
      </c>
      <c r="B688" s="431">
        <v>2100716</v>
      </c>
      <c r="C688" s="432" t="s">
        <v>623</v>
      </c>
      <c r="D688" s="313">
        <f>VLOOKUP(B688,'[116]23'!$A$4:$C$1324,3,FALSE)</f>
        <v>0</v>
      </c>
      <c r="E688" s="313">
        <v>0</v>
      </c>
      <c r="F688" s="123" t="str">
        <f t="shared" si="23"/>
        <v/>
      </c>
    </row>
    <row r="689" ht="44" customHeight="1" spans="1:6">
      <c r="A689" s="340">
        <f t="shared" si="24"/>
        <v>7</v>
      </c>
      <c r="B689" s="431">
        <v>2100717</v>
      </c>
      <c r="C689" s="432" t="s">
        <v>624</v>
      </c>
      <c r="D689" s="313">
        <f>VLOOKUP(B689,'[116]23'!$A$4:$C$1324,3,FALSE)</f>
        <v>71</v>
      </c>
      <c r="E689" s="313">
        <v>64</v>
      </c>
      <c r="F689" s="123">
        <f t="shared" si="23"/>
        <v>-0.099</v>
      </c>
    </row>
    <row r="690" ht="44" customHeight="1" spans="1:6">
      <c r="A690" s="340">
        <f t="shared" si="24"/>
        <v>7</v>
      </c>
      <c r="B690" s="431">
        <v>2100799</v>
      </c>
      <c r="C690" s="432" t="s">
        <v>625</v>
      </c>
      <c r="D690" s="313">
        <f>VLOOKUP(B690,'[116]23'!$A$4:$C$1324,3,FALSE)</f>
        <v>121</v>
      </c>
      <c r="E690" s="313">
        <v>398</v>
      </c>
      <c r="F690" s="123">
        <f t="shared" si="23"/>
        <v>2.289</v>
      </c>
    </row>
    <row r="691" ht="44" customHeight="1" spans="1:6">
      <c r="A691" s="340">
        <f t="shared" si="24"/>
        <v>5</v>
      </c>
      <c r="B691" s="433">
        <v>21011</v>
      </c>
      <c r="C691" s="304" t="s">
        <v>626</v>
      </c>
      <c r="D691" s="309">
        <f>SUM(D692:D695)</f>
        <v>6395</v>
      </c>
      <c r="E691" s="309">
        <v>7076</v>
      </c>
      <c r="F691" s="119">
        <f t="shared" si="23"/>
        <v>0.106</v>
      </c>
    </row>
    <row r="692" ht="44" customHeight="1" spans="1:6">
      <c r="A692" s="340">
        <f t="shared" si="24"/>
        <v>7</v>
      </c>
      <c r="B692" s="431">
        <v>2101101</v>
      </c>
      <c r="C692" s="432" t="s">
        <v>627</v>
      </c>
      <c r="D692" s="313">
        <f>VLOOKUP(B692,'[116]23'!$A$4:$C$1324,3,FALSE)</f>
        <v>1131</v>
      </c>
      <c r="E692" s="313">
        <v>1285</v>
      </c>
      <c r="F692" s="123">
        <f t="shared" si="23"/>
        <v>0.136</v>
      </c>
    </row>
    <row r="693" ht="44" customHeight="1" spans="1:6">
      <c r="A693" s="340">
        <f t="shared" si="24"/>
        <v>7</v>
      </c>
      <c r="B693" s="431">
        <v>2101102</v>
      </c>
      <c r="C693" s="432" t="s">
        <v>628</v>
      </c>
      <c r="D693" s="313">
        <f>VLOOKUP(B693,'[116]23'!$A$4:$C$1324,3,FALSE)</f>
        <v>2531</v>
      </c>
      <c r="E693" s="313">
        <v>2528</v>
      </c>
      <c r="F693" s="123">
        <f t="shared" si="23"/>
        <v>-0.001</v>
      </c>
    </row>
    <row r="694" ht="44" customHeight="1" spans="1:6">
      <c r="A694" s="340">
        <f t="shared" si="24"/>
        <v>7</v>
      </c>
      <c r="B694" s="431">
        <v>2101103</v>
      </c>
      <c r="C694" s="432" t="s">
        <v>629</v>
      </c>
      <c r="D694" s="313">
        <f>VLOOKUP(B694,'[116]23'!$A$4:$C$1324,3,FALSE)</f>
        <v>2733</v>
      </c>
      <c r="E694" s="313">
        <v>2877</v>
      </c>
      <c r="F694" s="123">
        <f t="shared" si="23"/>
        <v>0.053</v>
      </c>
    </row>
    <row r="695" ht="44" customHeight="1" spans="1:6">
      <c r="A695" s="340">
        <f t="shared" si="24"/>
        <v>7</v>
      </c>
      <c r="B695" s="431">
        <v>2101199</v>
      </c>
      <c r="C695" s="432" t="s">
        <v>630</v>
      </c>
      <c r="D695" s="313">
        <f>VLOOKUP(B695,'[116]23'!$A$4:$C$1324,3,FALSE)</f>
        <v>0</v>
      </c>
      <c r="E695" s="313">
        <v>386</v>
      </c>
      <c r="F695" s="123" t="str">
        <f t="shared" si="23"/>
        <v/>
      </c>
    </row>
    <row r="696" ht="44" customHeight="1" spans="1:6">
      <c r="A696" s="340">
        <f t="shared" si="24"/>
        <v>5</v>
      </c>
      <c r="B696" s="433">
        <v>21012</v>
      </c>
      <c r="C696" s="304" t="s">
        <v>631</v>
      </c>
      <c r="D696" s="309">
        <f>SUM(D697:D699)</f>
        <v>557</v>
      </c>
      <c r="E696" s="309">
        <v>721</v>
      </c>
      <c r="F696" s="119">
        <f t="shared" si="23"/>
        <v>0.294</v>
      </c>
    </row>
    <row r="697" ht="36" customHeight="1" spans="1:6">
      <c r="A697" s="340">
        <f t="shared" si="24"/>
        <v>7</v>
      </c>
      <c r="B697" s="431">
        <v>2101201</v>
      </c>
      <c r="C697" s="432" t="s">
        <v>632</v>
      </c>
      <c r="D697" s="313">
        <f>VLOOKUP(B697,'[116]23'!$A$4:$C$1324,3,FALSE)</f>
        <v>0</v>
      </c>
      <c r="E697" s="313">
        <v>80</v>
      </c>
      <c r="F697" s="123" t="str">
        <f t="shared" si="23"/>
        <v/>
      </c>
    </row>
    <row r="698" ht="44" customHeight="1" spans="1:6">
      <c r="A698" s="340">
        <f t="shared" si="24"/>
        <v>7</v>
      </c>
      <c r="B698" s="431">
        <v>2101202</v>
      </c>
      <c r="C698" s="432" t="s">
        <v>633</v>
      </c>
      <c r="D698" s="313">
        <f>VLOOKUP(B698,'[116]23'!$A$4:$C$1324,3,FALSE)</f>
        <v>557</v>
      </c>
      <c r="E698" s="313">
        <v>641</v>
      </c>
      <c r="F698" s="123">
        <f t="shared" si="23"/>
        <v>0.151</v>
      </c>
    </row>
    <row r="699" ht="36" customHeight="1" spans="1:6">
      <c r="A699" s="340">
        <f t="shared" si="24"/>
        <v>7</v>
      </c>
      <c r="B699" s="431">
        <v>2101299</v>
      </c>
      <c r="C699" s="432" t="s">
        <v>634</v>
      </c>
      <c r="D699" s="313">
        <f>VLOOKUP(B699,'[116]23'!$A$4:$C$1324,3,FALSE)</f>
        <v>0</v>
      </c>
      <c r="E699" s="313">
        <v>0</v>
      </c>
      <c r="F699" s="123" t="str">
        <f t="shared" si="23"/>
        <v/>
      </c>
    </row>
    <row r="700" ht="36" customHeight="1" spans="1:6">
      <c r="A700" s="340">
        <f t="shared" si="24"/>
        <v>5</v>
      </c>
      <c r="B700" s="433">
        <v>21013</v>
      </c>
      <c r="C700" s="304" t="s">
        <v>635</v>
      </c>
      <c r="D700" s="309">
        <f>SUM(D701:D703)</f>
        <v>1288</v>
      </c>
      <c r="E700" s="309">
        <v>1125</v>
      </c>
      <c r="F700" s="119">
        <f t="shared" si="23"/>
        <v>-0.127</v>
      </c>
    </row>
    <row r="701" ht="36" customHeight="1" spans="1:6">
      <c r="A701" s="340">
        <f t="shared" si="24"/>
        <v>7</v>
      </c>
      <c r="B701" s="431">
        <v>2101301</v>
      </c>
      <c r="C701" s="432" t="s">
        <v>636</v>
      </c>
      <c r="D701" s="313">
        <f>VLOOKUP(B701,'[116]23'!$A$4:$C$1324,3,FALSE)</f>
        <v>1283</v>
      </c>
      <c r="E701" s="313">
        <v>1125</v>
      </c>
      <c r="F701" s="123">
        <f t="shared" si="23"/>
        <v>-0.123</v>
      </c>
    </row>
    <row r="702" ht="36" customHeight="1" spans="1:6">
      <c r="A702" s="340">
        <f t="shared" si="24"/>
        <v>7</v>
      </c>
      <c r="B702" s="431">
        <v>2101302</v>
      </c>
      <c r="C702" s="432" t="s">
        <v>637</v>
      </c>
      <c r="D702" s="313">
        <f>VLOOKUP(B702,'[116]23'!$A$4:$C$1324,3,FALSE)</f>
        <v>0</v>
      </c>
      <c r="E702" s="313">
        <v>0</v>
      </c>
      <c r="F702" s="123" t="str">
        <f t="shared" si="23"/>
        <v/>
      </c>
    </row>
    <row r="703" ht="36" customHeight="1" spans="1:6">
      <c r="A703" s="340">
        <f t="shared" si="24"/>
        <v>7</v>
      </c>
      <c r="B703" s="431">
        <v>2101399</v>
      </c>
      <c r="C703" s="432" t="s">
        <v>638</v>
      </c>
      <c r="D703" s="313">
        <f>VLOOKUP(B703,'[116]23'!$A$4:$C$1324,3,FALSE)</f>
        <v>5</v>
      </c>
      <c r="E703" s="313">
        <v>0</v>
      </c>
      <c r="F703" s="123">
        <f t="shared" si="23"/>
        <v>-1</v>
      </c>
    </row>
    <row r="704" ht="44" customHeight="1" spans="1:6">
      <c r="A704" s="340">
        <f t="shared" si="24"/>
        <v>5</v>
      </c>
      <c r="B704" s="433">
        <v>21014</v>
      </c>
      <c r="C704" s="304" t="s">
        <v>639</v>
      </c>
      <c r="D704" s="309">
        <f>SUM(D705:D706)</f>
        <v>247</v>
      </c>
      <c r="E704" s="309">
        <v>256</v>
      </c>
      <c r="F704" s="119">
        <f t="shared" si="23"/>
        <v>0.036</v>
      </c>
    </row>
    <row r="705" ht="44" customHeight="1" spans="1:6">
      <c r="A705" s="340">
        <f t="shared" si="24"/>
        <v>7</v>
      </c>
      <c r="B705" s="431">
        <v>2101401</v>
      </c>
      <c r="C705" s="432" t="s">
        <v>640</v>
      </c>
      <c r="D705" s="313">
        <f>VLOOKUP(B705,'[116]23'!$A$4:$C$1324,3,FALSE)</f>
        <v>247</v>
      </c>
      <c r="E705" s="313">
        <v>256</v>
      </c>
      <c r="F705" s="123">
        <f t="shared" si="23"/>
        <v>0.036</v>
      </c>
    </row>
    <row r="706" ht="36" customHeight="1" spans="1:6">
      <c r="A706" s="340">
        <f t="shared" si="24"/>
        <v>7</v>
      </c>
      <c r="B706" s="431">
        <v>2101499</v>
      </c>
      <c r="C706" s="432" t="s">
        <v>641</v>
      </c>
      <c r="D706" s="313">
        <f>VLOOKUP(B706,'[116]23'!$A$4:$C$1324,3,FALSE)</f>
        <v>0</v>
      </c>
      <c r="E706" s="313">
        <v>0</v>
      </c>
      <c r="F706" s="123" t="str">
        <f t="shared" si="23"/>
        <v/>
      </c>
    </row>
    <row r="707" ht="44" customHeight="1" spans="1:6">
      <c r="A707" s="340">
        <f t="shared" si="24"/>
        <v>5</v>
      </c>
      <c r="B707" s="433">
        <v>21015</v>
      </c>
      <c r="C707" s="304" t="s">
        <v>642</v>
      </c>
      <c r="D707" s="309">
        <f>SUM(D708:D715)</f>
        <v>363</v>
      </c>
      <c r="E707" s="309">
        <v>335</v>
      </c>
      <c r="F707" s="119">
        <f t="shared" si="23"/>
        <v>-0.077</v>
      </c>
    </row>
    <row r="708" ht="44" customHeight="1" spans="1:6">
      <c r="A708" s="340">
        <f t="shared" si="24"/>
        <v>7</v>
      </c>
      <c r="B708" s="431">
        <v>2101501</v>
      </c>
      <c r="C708" s="432" t="s">
        <v>152</v>
      </c>
      <c r="D708" s="313">
        <f>VLOOKUP(B708,'[116]23'!$A$4:$C$1324,3,FALSE)</f>
        <v>306</v>
      </c>
      <c r="E708" s="313">
        <v>299</v>
      </c>
      <c r="F708" s="123">
        <f t="shared" si="23"/>
        <v>-0.023</v>
      </c>
    </row>
    <row r="709" ht="36" customHeight="1" spans="1:6">
      <c r="A709" s="340">
        <f t="shared" si="24"/>
        <v>7</v>
      </c>
      <c r="B709" s="431">
        <v>2101502</v>
      </c>
      <c r="C709" s="432" t="s">
        <v>153</v>
      </c>
      <c r="D709" s="313">
        <f>VLOOKUP(B709,'[116]23'!$A$4:$C$1324,3,FALSE)</f>
        <v>0</v>
      </c>
      <c r="E709" s="313">
        <v>0</v>
      </c>
      <c r="F709" s="123" t="str">
        <f t="shared" si="23"/>
        <v/>
      </c>
    </row>
    <row r="710" ht="36" customHeight="1" spans="1:6">
      <c r="A710" s="340">
        <f t="shared" si="24"/>
        <v>7</v>
      </c>
      <c r="B710" s="431">
        <v>2101503</v>
      </c>
      <c r="C710" s="432" t="s">
        <v>154</v>
      </c>
      <c r="D710" s="313">
        <f>VLOOKUP(B710,'[116]23'!$A$4:$C$1324,3,FALSE)</f>
        <v>0</v>
      </c>
      <c r="E710" s="313">
        <v>0</v>
      </c>
      <c r="F710" s="123" t="str">
        <f t="shared" si="23"/>
        <v/>
      </c>
    </row>
    <row r="711" ht="36" customHeight="1" spans="1:6">
      <c r="A711" s="340">
        <f t="shared" si="24"/>
        <v>7</v>
      </c>
      <c r="B711" s="431">
        <v>2101504</v>
      </c>
      <c r="C711" s="432" t="s">
        <v>193</v>
      </c>
      <c r="D711" s="313">
        <f>VLOOKUP(B711,'[116]23'!$A$4:$C$1324,3,FALSE)</f>
        <v>0</v>
      </c>
      <c r="E711" s="313">
        <v>0</v>
      </c>
      <c r="F711" s="123" t="str">
        <f t="shared" ref="F711:F719" si="25">IF(D711&gt;0,(E711-D711)/D711,"")</f>
        <v/>
      </c>
    </row>
    <row r="712" ht="44" customHeight="1" spans="1:6">
      <c r="A712" s="340">
        <f t="shared" si="24"/>
        <v>7</v>
      </c>
      <c r="B712" s="431">
        <v>2101505</v>
      </c>
      <c r="C712" s="432" t="s">
        <v>643</v>
      </c>
      <c r="D712" s="313">
        <f>VLOOKUP(B712,'[116]23'!$A$4:$C$1324,3,FALSE)</f>
        <v>42</v>
      </c>
      <c r="E712" s="313">
        <v>33</v>
      </c>
      <c r="F712" s="123">
        <f t="shared" si="25"/>
        <v>-0.214</v>
      </c>
    </row>
    <row r="713" ht="44" customHeight="1" spans="1:6">
      <c r="A713" s="340">
        <f t="shared" si="24"/>
        <v>7</v>
      </c>
      <c r="B713" s="431">
        <v>2101506</v>
      </c>
      <c r="C713" s="432" t="s">
        <v>644</v>
      </c>
      <c r="D713" s="313">
        <f>VLOOKUP(B713,'[116]23'!$A$4:$C$1324,3,FALSE)</f>
        <v>15</v>
      </c>
      <c r="E713" s="313">
        <v>3</v>
      </c>
      <c r="F713" s="123">
        <f t="shared" si="25"/>
        <v>-0.8</v>
      </c>
    </row>
    <row r="714" ht="44" customHeight="1" spans="1:6">
      <c r="A714" s="340">
        <f t="shared" si="24"/>
        <v>7</v>
      </c>
      <c r="B714" s="431">
        <v>2101550</v>
      </c>
      <c r="C714" s="432" t="s">
        <v>161</v>
      </c>
      <c r="D714" s="313">
        <f>VLOOKUP(B714,'[116]23'!$A$4:$C$1324,3,FALSE)</f>
        <v>0</v>
      </c>
      <c r="E714" s="313">
        <v>0</v>
      </c>
      <c r="F714" s="123" t="str">
        <f t="shared" si="25"/>
        <v/>
      </c>
    </row>
    <row r="715" ht="36" customHeight="1" spans="1:6">
      <c r="A715" s="340">
        <f t="shared" si="24"/>
        <v>7</v>
      </c>
      <c r="B715" s="431">
        <v>2101599</v>
      </c>
      <c r="C715" s="432" t="s">
        <v>645</v>
      </c>
      <c r="D715" s="313">
        <f>VLOOKUP(B715,'[116]23'!$A$4:$C$1324,3,FALSE)</f>
        <v>0</v>
      </c>
      <c r="E715" s="313">
        <v>0</v>
      </c>
      <c r="F715" s="123" t="str">
        <f t="shared" si="25"/>
        <v/>
      </c>
    </row>
    <row r="716" ht="36" customHeight="1" spans="1:6">
      <c r="A716" s="340">
        <f t="shared" si="24"/>
        <v>5</v>
      </c>
      <c r="B716" s="433">
        <v>21016</v>
      </c>
      <c r="C716" s="304" t="s">
        <v>646</v>
      </c>
      <c r="D716" s="309">
        <f>SUM(D717)</f>
        <v>97</v>
      </c>
      <c r="E716" s="309">
        <v>99</v>
      </c>
      <c r="F716" s="119">
        <f t="shared" si="25"/>
        <v>0.021</v>
      </c>
    </row>
    <row r="717" ht="36" customHeight="1" spans="1:6">
      <c r="A717" s="340">
        <f t="shared" si="24"/>
        <v>7</v>
      </c>
      <c r="B717" s="431">
        <v>2101601</v>
      </c>
      <c r="C717" s="432" t="s">
        <v>646</v>
      </c>
      <c r="D717" s="313">
        <f>VLOOKUP(B717,'[116]23'!$A$4:$C$1324,3,FALSE)</f>
        <v>97</v>
      </c>
      <c r="E717" s="313">
        <v>99</v>
      </c>
      <c r="F717" s="123">
        <f t="shared" si="25"/>
        <v>0.021</v>
      </c>
    </row>
    <row r="718" ht="44" customHeight="1" spans="1:6">
      <c r="A718" s="340">
        <f t="shared" si="24"/>
        <v>5</v>
      </c>
      <c r="B718" s="433">
        <v>21099</v>
      </c>
      <c r="C718" s="304" t="s">
        <v>647</v>
      </c>
      <c r="D718" s="309">
        <f>SUM(D719)</f>
        <v>19</v>
      </c>
      <c r="E718" s="309">
        <v>490</v>
      </c>
      <c r="F718" s="119">
        <f t="shared" si="25"/>
        <v>24.789</v>
      </c>
    </row>
    <row r="719" ht="44" customHeight="1" spans="1:6">
      <c r="A719" s="340">
        <f t="shared" si="24"/>
        <v>7</v>
      </c>
      <c r="B719" s="436">
        <v>2109999</v>
      </c>
      <c r="C719" s="432" t="s">
        <v>647</v>
      </c>
      <c r="D719" s="313">
        <f>VLOOKUP(B719,'[116]23'!$A$4:$C$1324,3,FALSE)</f>
        <v>19</v>
      </c>
      <c r="E719" s="313">
        <v>490</v>
      </c>
      <c r="F719" s="123">
        <f t="shared" si="25"/>
        <v>24.789</v>
      </c>
    </row>
    <row r="720" ht="44" customHeight="1" spans="1:6">
      <c r="A720" s="340">
        <f t="shared" si="24"/>
        <v>3</v>
      </c>
      <c r="B720" s="433">
        <v>211</v>
      </c>
      <c r="C720" s="302" t="s">
        <v>116</v>
      </c>
      <c r="D720" s="309">
        <f>SUM(D721,D731,D735,D744,D751,D758,D764,D767,D770,D772,D774,D780,D782,D784,D799)</f>
        <v>44947</v>
      </c>
      <c r="E720" s="309">
        <v>42795</v>
      </c>
      <c r="F720" s="119">
        <f t="shared" ref="F720:F760" si="26">IF(D720&gt;0,(E720-D720)/D720,"")</f>
        <v>-0.048</v>
      </c>
    </row>
    <row r="721" ht="44" customHeight="1" spans="1:6">
      <c r="A721" s="340">
        <f t="shared" si="24"/>
        <v>5</v>
      </c>
      <c r="B721" s="433">
        <v>21101</v>
      </c>
      <c r="C721" s="304" t="s">
        <v>648</v>
      </c>
      <c r="D721" s="309">
        <f>SUM(D722:D730)</f>
        <v>1035</v>
      </c>
      <c r="E721" s="309">
        <v>1085</v>
      </c>
      <c r="F721" s="119">
        <f t="shared" si="26"/>
        <v>0.048</v>
      </c>
    </row>
    <row r="722" ht="44" customHeight="1" spans="1:6">
      <c r="A722" s="340">
        <f t="shared" si="24"/>
        <v>7</v>
      </c>
      <c r="B722" s="431">
        <v>2110101</v>
      </c>
      <c r="C722" s="432" t="s">
        <v>152</v>
      </c>
      <c r="D722" s="313">
        <f>VLOOKUP(B722,'[116]23'!$A$4:$C$1324,3,FALSE)</f>
        <v>66</v>
      </c>
      <c r="E722" s="313">
        <v>145</v>
      </c>
      <c r="F722" s="123">
        <f t="shared" si="26"/>
        <v>1.197</v>
      </c>
    </row>
    <row r="723" ht="44" customHeight="1" spans="1:6">
      <c r="A723" s="340">
        <f t="shared" si="24"/>
        <v>7</v>
      </c>
      <c r="B723" s="431">
        <v>2110102</v>
      </c>
      <c r="C723" s="432" t="s">
        <v>153</v>
      </c>
      <c r="D723" s="313">
        <f>VLOOKUP(B723,'[116]23'!$A$4:$C$1324,3,FALSE)</f>
        <v>69</v>
      </c>
      <c r="E723" s="313">
        <v>0</v>
      </c>
      <c r="F723" s="123">
        <f t="shared" si="26"/>
        <v>-1</v>
      </c>
    </row>
    <row r="724" ht="44" customHeight="1" spans="1:6">
      <c r="A724" s="340">
        <f t="shared" si="24"/>
        <v>7</v>
      </c>
      <c r="B724" s="431">
        <v>2110103</v>
      </c>
      <c r="C724" s="432" t="s">
        <v>154</v>
      </c>
      <c r="D724" s="313">
        <f>VLOOKUP(B724,'[116]23'!$A$4:$C$1324,3,FALSE)</f>
        <v>0</v>
      </c>
      <c r="E724" s="313">
        <v>0</v>
      </c>
      <c r="F724" s="123" t="str">
        <f t="shared" si="26"/>
        <v/>
      </c>
    </row>
    <row r="725" ht="44" customHeight="1" spans="1:6">
      <c r="A725" s="340">
        <f t="shared" si="24"/>
        <v>7</v>
      </c>
      <c r="B725" s="431">
        <v>2110104</v>
      </c>
      <c r="C725" s="432" t="s">
        <v>649</v>
      </c>
      <c r="D725" s="313">
        <f>VLOOKUP(B725,'[116]23'!$A$4:$C$1324,3,FALSE)</f>
        <v>0</v>
      </c>
      <c r="E725" s="313">
        <v>0</v>
      </c>
      <c r="F725" s="123" t="str">
        <f t="shared" si="26"/>
        <v/>
      </c>
    </row>
    <row r="726" ht="44" customHeight="1" spans="1:6">
      <c r="A726" s="340">
        <f t="shared" si="24"/>
        <v>7</v>
      </c>
      <c r="B726" s="431">
        <v>2110105</v>
      </c>
      <c r="C726" s="432" t="s">
        <v>650</v>
      </c>
      <c r="D726" s="313">
        <f>VLOOKUP(B726,'[116]23'!$A$4:$C$1324,3,FALSE)</f>
        <v>0</v>
      </c>
      <c r="E726" s="313">
        <v>0</v>
      </c>
      <c r="F726" s="123" t="str">
        <f t="shared" si="26"/>
        <v/>
      </c>
    </row>
    <row r="727" ht="44" customHeight="1" spans="1:6">
      <c r="A727" s="340">
        <f t="shared" si="24"/>
        <v>7</v>
      </c>
      <c r="B727" s="431">
        <v>2110106</v>
      </c>
      <c r="C727" s="432" t="s">
        <v>651</v>
      </c>
      <c r="D727" s="313">
        <f>VLOOKUP(B727,'[116]23'!$A$4:$C$1324,3,FALSE)</f>
        <v>0</v>
      </c>
      <c r="E727" s="313">
        <v>0</v>
      </c>
      <c r="F727" s="123" t="str">
        <f t="shared" si="26"/>
        <v/>
      </c>
    </row>
    <row r="728" ht="44" customHeight="1" spans="1:6">
      <c r="A728" s="340">
        <f t="shared" si="24"/>
        <v>7</v>
      </c>
      <c r="B728" s="431">
        <v>2110107</v>
      </c>
      <c r="C728" s="432" t="s">
        <v>652</v>
      </c>
      <c r="D728" s="313">
        <f>VLOOKUP(B728,'[116]23'!$A$4:$C$1324,3,FALSE)</f>
        <v>0</v>
      </c>
      <c r="E728" s="313">
        <v>0</v>
      </c>
      <c r="F728" s="123" t="str">
        <f t="shared" si="26"/>
        <v/>
      </c>
    </row>
    <row r="729" ht="44" customHeight="1" spans="1:6">
      <c r="A729" s="340">
        <f t="shared" si="24"/>
        <v>7</v>
      </c>
      <c r="B729" s="431">
        <v>2110108</v>
      </c>
      <c r="C729" s="432" t="s">
        <v>653</v>
      </c>
      <c r="D729" s="313">
        <f>VLOOKUP(B729,'[116]23'!$A$4:$C$1324,3,FALSE)</f>
        <v>0</v>
      </c>
      <c r="E729" s="313">
        <v>0</v>
      </c>
      <c r="F729" s="123" t="str">
        <f t="shared" si="26"/>
        <v/>
      </c>
    </row>
    <row r="730" ht="44" customHeight="1" spans="1:6">
      <c r="A730" s="340">
        <f t="shared" si="24"/>
        <v>7</v>
      </c>
      <c r="B730" s="431">
        <v>2110199</v>
      </c>
      <c r="C730" s="432" t="s">
        <v>654</v>
      </c>
      <c r="D730" s="313">
        <f>VLOOKUP(B730,'[116]23'!$A$4:$C$1324,3,FALSE)</f>
        <v>900</v>
      </c>
      <c r="E730" s="313">
        <v>940</v>
      </c>
      <c r="F730" s="123">
        <f t="shared" si="26"/>
        <v>0.044</v>
      </c>
    </row>
    <row r="731" ht="44" customHeight="1" spans="1:6">
      <c r="A731" s="340">
        <f t="shared" si="24"/>
        <v>5</v>
      </c>
      <c r="B731" s="433">
        <v>21102</v>
      </c>
      <c r="C731" s="304" t="s">
        <v>655</v>
      </c>
      <c r="D731" s="309">
        <f>SUM(D732:D734)</f>
        <v>45</v>
      </c>
      <c r="E731" s="309">
        <v>0</v>
      </c>
      <c r="F731" s="119">
        <f t="shared" si="26"/>
        <v>-1</v>
      </c>
    </row>
    <row r="732" ht="36" customHeight="1" spans="1:6">
      <c r="A732" s="340">
        <f t="shared" si="24"/>
        <v>7</v>
      </c>
      <c r="B732" s="431">
        <v>2110203</v>
      </c>
      <c r="C732" s="432" t="s">
        <v>656</v>
      </c>
      <c r="D732" s="313">
        <f>VLOOKUP(B732,'[116]23'!$A$4:$C$1324,3,FALSE)</f>
        <v>0</v>
      </c>
      <c r="E732" s="313">
        <v>0</v>
      </c>
      <c r="F732" s="123" t="str">
        <f t="shared" si="26"/>
        <v/>
      </c>
    </row>
    <row r="733" ht="44" customHeight="1" spans="1:6">
      <c r="A733" s="340">
        <f t="shared" si="24"/>
        <v>7</v>
      </c>
      <c r="B733" s="431">
        <v>2110204</v>
      </c>
      <c r="C733" s="432" t="s">
        <v>657</v>
      </c>
      <c r="D733" s="313">
        <f>VLOOKUP(B733,'[116]23'!$A$4:$C$1324,3,FALSE)</f>
        <v>0</v>
      </c>
      <c r="E733" s="313">
        <v>0</v>
      </c>
      <c r="F733" s="123" t="str">
        <f t="shared" si="26"/>
        <v/>
      </c>
    </row>
    <row r="734" ht="44" customHeight="1" spans="1:6">
      <c r="A734" s="340">
        <f t="shared" ref="A734:A797" si="27">LEN(B734)</f>
        <v>7</v>
      </c>
      <c r="B734" s="431">
        <v>2110299</v>
      </c>
      <c r="C734" s="432" t="s">
        <v>658</v>
      </c>
      <c r="D734" s="313">
        <f>VLOOKUP(B734,'[116]23'!$A$4:$C$1324,3,FALSE)</f>
        <v>45</v>
      </c>
      <c r="E734" s="313">
        <v>0</v>
      </c>
      <c r="F734" s="123">
        <f t="shared" si="26"/>
        <v>-1</v>
      </c>
    </row>
    <row r="735" ht="44" customHeight="1" spans="1:6">
      <c r="A735" s="340">
        <f t="shared" si="27"/>
        <v>5</v>
      </c>
      <c r="B735" s="433">
        <v>21103</v>
      </c>
      <c r="C735" s="304" t="s">
        <v>659</v>
      </c>
      <c r="D735" s="309">
        <f>SUM(D736:D743)</f>
        <v>41349</v>
      </c>
      <c r="E735" s="309">
        <v>40311</v>
      </c>
      <c r="F735" s="119">
        <f t="shared" si="26"/>
        <v>-0.025</v>
      </c>
    </row>
    <row r="736" ht="44" customHeight="1" spans="1:6">
      <c r="A736" s="340">
        <f t="shared" si="27"/>
        <v>7</v>
      </c>
      <c r="B736" s="431">
        <v>2110301</v>
      </c>
      <c r="C736" s="432" t="s">
        <v>660</v>
      </c>
      <c r="D736" s="313">
        <f>VLOOKUP(B736,'[116]23'!$A$4:$C$1324,3,FALSE)</f>
        <v>0</v>
      </c>
      <c r="E736" s="313">
        <v>0</v>
      </c>
      <c r="F736" s="123" t="str">
        <f t="shared" si="26"/>
        <v/>
      </c>
    </row>
    <row r="737" ht="44" customHeight="1" spans="1:6">
      <c r="A737" s="340">
        <f t="shared" si="27"/>
        <v>7</v>
      </c>
      <c r="B737" s="431">
        <v>2110302</v>
      </c>
      <c r="C737" s="432" t="s">
        <v>661</v>
      </c>
      <c r="D737" s="313">
        <f>VLOOKUP(B737,'[116]23'!$A$4:$C$1324,3,FALSE)</f>
        <v>41349</v>
      </c>
      <c r="E737" s="313">
        <v>40311</v>
      </c>
      <c r="F737" s="123">
        <f t="shared" si="26"/>
        <v>-0.025</v>
      </c>
    </row>
    <row r="738" ht="36" customHeight="1" spans="1:6">
      <c r="A738" s="340">
        <f t="shared" si="27"/>
        <v>7</v>
      </c>
      <c r="B738" s="431">
        <v>2110303</v>
      </c>
      <c r="C738" s="432" t="s">
        <v>662</v>
      </c>
      <c r="D738" s="313">
        <f>VLOOKUP(B738,'[116]23'!$A$4:$C$1324,3,FALSE)</f>
        <v>0</v>
      </c>
      <c r="E738" s="313">
        <v>0</v>
      </c>
      <c r="F738" s="123" t="str">
        <f t="shared" si="26"/>
        <v/>
      </c>
    </row>
    <row r="739" ht="44" customHeight="1" spans="1:6">
      <c r="A739" s="340">
        <f t="shared" si="27"/>
        <v>7</v>
      </c>
      <c r="B739" s="431">
        <v>2110304</v>
      </c>
      <c r="C739" s="432" t="s">
        <v>663</v>
      </c>
      <c r="D739" s="313">
        <f>VLOOKUP(B739,'[116]23'!$A$4:$C$1324,3,FALSE)</f>
        <v>0</v>
      </c>
      <c r="E739" s="313">
        <v>0</v>
      </c>
      <c r="F739" s="123" t="str">
        <f t="shared" si="26"/>
        <v/>
      </c>
    </row>
    <row r="740" ht="36" customHeight="1" spans="1:6">
      <c r="A740" s="340">
        <f t="shared" si="27"/>
        <v>7</v>
      </c>
      <c r="B740" s="431">
        <v>2110305</v>
      </c>
      <c r="C740" s="432" t="s">
        <v>664</v>
      </c>
      <c r="D740" s="313">
        <f>VLOOKUP(B740,'[116]23'!$A$4:$C$1324,3,FALSE)</f>
        <v>0</v>
      </c>
      <c r="E740" s="313">
        <v>0</v>
      </c>
      <c r="F740" s="123" t="str">
        <f t="shared" si="26"/>
        <v/>
      </c>
    </row>
    <row r="741" ht="36" customHeight="1" spans="1:6">
      <c r="A741" s="340">
        <f t="shared" si="27"/>
        <v>7</v>
      </c>
      <c r="B741" s="431">
        <v>2110306</v>
      </c>
      <c r="C741" s="432" t="s">
        <v>665</v>
      </c>
      <c r="D741" s="313">
        <f>VLOOKUP(B741,'[116]23'!$A$4:$C$1324,3,FALSE)</f>
        <v>0</v>
      </c>
      <c r="E741" s="313">
        <v>0</v>
      </c>
      <c r="F741" s="123" t="str">
        <f t="shared" si="26"/>
        <v/>
      </c>
    </row>
    <row r="742" ht="44" customHeight="1" spans="1:6">
      <c r="A742" s="340">
        <f t="shared" si="27"/>
        <v>7</v>
      </c>
      <c r="B742" s="437">
        <v>2110307</v>
      </c>
      <c r="C742" s="432" t="s">
        <v>666</v>
      </c>
      <c r="D742" s="313">
        <f>VLOOKUP(B742,'[116]23'!$A$4:$C$1324,3,FALSE)</f>
        <v>0</v>
      </c>
      <c r="E742" s="313">
        <v>0</v>
      </c>
      <c r="F742" s="123" t="str">
        <f t="shared" si="26"/>
        <v/>
      </c>
    </row>
    <row r="743" ht="44" customHeight="1" spans="1:6">
      <c r="A743" s="340">
        <f t="shared" si="27"/>
        <v>7</v>
      </c>
      <c r="B743" s="431">
        <v>2110399</v>
      </c>
      <c r="C743" s="432" t="s">
        <v>667</v>
      </c>
      <c r="D743" s="313">
        <f>VLOOKUP(B743,'[116]23'!$A$4:$C$1324,3,FALSE)</f>
        <v>0</v>
      </c>
      <c r="E743" s="313">
        <v>0</v>
      </c>
      <c r="F743" s="123" t="str">
        <f t="shared" si="26"/>
        <v/>
      </c>
    </row>
    <row r="744" ht="44" customHeight="1" spans="1:6">
      <c r="A744" s="340">
        <f t="shared" si="27"/>
        <v>5</v>
      </c>
      <c r="B744" s="433">
        <v>21104</v>
      </c>
      <c r="C744" s="304" t="s">
        <v>668</v>
      </c>
      <c r="D744" s="309">
        <f>SUM(D745:D750)</f>
        <v>755</v>
      </c>
      <c r="E744" s="309">
        <v>369</v>
      </c>
      <c r="F744" s="119">
        <f t="shared" si="26"/>
        <v>-0.511</v>
      </c>
    </row>
    <row r="745" ht="44" customHeight="1" spans="1:6">
      <c r="A745" s="340">
        <f t="shared" si="27"/>
        <v>7</v>
      </c>
      <c r="B745" s="431">
        <v>2110401</v>
      </c>
      <c r="C745" s="432" t="s">
        <v>669</v>
      </c>
      <c r="D745" s="313">
        <f>VLOOKUP(B745,'[116]23'!$A$4:$C$1324,3,FALSE)</f>
        <v>520</v>
      </c>
      <c r="E745" s="313">
        <v>0</v>
      </c>
      <c r="F745" s="123">
        <f t="shared" si="26"/>
        <v>-1</v>
      </c>
    </row>
    <row r="746" ht="44" customHeight="1" spans="1:6">
      <c r="A746" s="340">
        <f t="shared" si="27"/>
        <v>7</v>
      </c>
      <c r="B746" s="431">
        <v>2110402</v>
      </c>
      <c r="C746" s="432" t="s">
        <v>670</v>
      </c>
      <c r="D746" s="313">
        <f>VLOOKUP(B746,'[116]23'!$A$4:$C$1324,3,FALSE)</f>
        <v>0</v>
      </c>
      <c r="E746" s="313">
        <v>0</v>
      </c>
      <c r="F746" s="123" t="str">
        <f t="shared" si="26"/>
        <v/>
      </c>
    </row>
    <row r="747" ht="44" customHeight="1" spans="1:6">
      <c r="A747" s="340">
        <f t="shared" si="27"/>
        <v>7</v>
      </c>
      <c r="B747" s="431">
        <v>2110404</v>
      </c>
      <c r="C747" s="432" t="s">
        <v>671</v>
      </c>
      <c r="D747" s="313">
        <f>VLOOKUP(B747,'[116]23'!$A$4:$C$1324,3,FALSE)</f>
        <v>0</v>
      </c>
      <c r="E747" s="313">
        <v>0</v>
      </c>
      <c r="F747" s="123" t="str">
        <f t="shared" si="26"/>
        <v/>
      </c>
    </row>
    <row r="748" ht="36" customHeight="1" spans="1:6">
      <c r="A748" s="340">
        <f t="shared" si="27"/>
        <v>7</v>
      </c>
      <c r="B748" s="431">
        <v>2110405</v>
      </c>
      <c r="C748" s="438" t="s">
        <v>672</v>
      </c>
      <c r="D748" s="313">
        <f>VLOOKUP(B748,'[116]23'!$A$4:$C$1324,3,FALSE)</f>
        <v>0</v>
      </c>
      <c r="E748" s="313">
        <v>0</v>
      </c>
      <c r="F748" s="123" t="str">
        <f t="shared" si="26"/>
        <v/>
      </c>
    </row>
    <row r="749" ht="44" customHeight="1" spans="1:6">
      <c r="A749" s="340">
        <f t="shared" si="27"/>
        <v>7</v>
      </c>
      <c r="B749" s="431">
        <v>2110406</v>
      </c>
      <c r="C749" s="438" t="s">
        <v>673</v>
      </c>
      <c r="D749" s="313">
        <f>VLOOKUP(B749,'[116]23'!$A$4:$C$1324,3,FALSE)</f>
        <v>0</v>
      </c>
      <c r="E749" s="313">
        <v>0</v>
      </c>
      <c r="F749" s="123" t="str">
        <f t="shared" si="26"/>
        <v/>
      </c>
    </row>
    <row r="750" ht="44" customHeight="1" spans="1:6">
      <c r="A750" s="340">
        <f t="shared" si="27"/>
        <v>7</v>
      </c>
      <c r="B750" s="431">
        <v>2110499</v>
      </c>
      <c r="C750" s="432" t="s">
        <v>674</v>
      </c>
      <c r="D750" s="313">
        <f>VLOOKUP(B750,'[116]23'!$A$4:$C$1324,3,FALSE)</f>
        <v>235</v>
      </c>
      <c r="E750" s="313">
        <v>369</v>
      </c>
      <c r="F750" s="123">
        <f t="shared" si="26"/>
        <v>0.57</v>
      </c>
    </row>
    <row r="751" ht="36" customHeight="1" spans="1:6">
      <c r="A751" s="340">
        <f t="shared" si="27"/>
        <v>5</v>
      </c>
      <c r="B751" s="433">
        <v>21105</v>
      </c>
      <c r="C751" s="304" t="s">
        <v>675</v>
      </c>
      <c r="D751" s="309">
        <f>SUM(D752:D757)</f>
        <v>1277</v>
      </c>
      <c r="E751" s="309">
        <v>1030</v>
      </c>
      <c r="F751" s="119">
        <f t="shared" si="26"/>
        <v>-0.193</v>
      </c>
    </row>
    <row r="752" ht="36" customHeight="1" spans="1:6">
      <c r="A752" s="340">
        <f t="shared" si="27"/>
        <v>7</v>
      </c>
      <c r="B752" s="431">
        <v>2110501</v>
      </c>
      <c r="C752" s="432" t="s">
        <v>676</v>
      </c>
      <c r="D752" s="313">
        <f>VLOOKUP(B752,'[116]23'!$A$4:$C$1324,3,FALSE)</f>
        <v>1277</v>
      </c>
      <c r="E752" s="313">
        <v>1030</v>
      </c>
      <c r="F752" s="123">
        <f t="shared" si="26"/>
        <v>-0.193</v>
      </c>
    </row>
    <row r="753" ht="36" customHeight="1" spans="1:6">
      <c r="A753" s="340">
        <f t="shared" si="27"/>
        <v>7</v>
      </c>
      <c r="B753" s="431">
        <v>2110502</v>
      </c>
      <c r="C753" s="432" t="s">
        <v>677</v>
      </c>
      <c r="D753" s="313">
        <f>VLOOKUP(B753,'[116]23'!$A$4:$C$1324,3,FALSE)</f>
        <v>0</v>
      </c>
      <c r="E753" s="313">
        <v>0</v>
      </c>
      <c r="F753" s="123" t="str">
        <f t="shared" si="26"/>
        <v/>
      </c>
    </row>
    <row r="754" ht="36" customHeight="1" spans="1:6">
      <c r="A754" s="340">
        <f t="shared" si="27"/>
        <v>7</v>
      </c>
      <c r="B754" s="431">
        <v>2110503</v>
      </c>
      <c r="C754" s="432" t="s">
        <v>678</v>
      </c>
      <c r="D754" s="313">
        <f>VLOOKUP(B754,'[116]23'!$A$4:$C$1324,3,FALSE)</f>
        <v>0</v>
      </c>
      <c r="E754" s="313">
        <v>0</v>
      </c>
      <c r="F754" s="123" t="str">
        <f t="shared" si="26"/>
        <v/>
      </c>
    </row>
    <row r="755" ht="36" customHeight="1" spans="1:6">
      <c r="A755" s="340">
        <f t="shared" si="27"/>
        <v>7</v>
      </c>
      <c r="B755" s="431">
        <v>2110506</v>
      </c>
      <c r="C755" s="432" t="s">
        <v>679</v>
      </c>
      <c r="D755" s="313">
        <f>VLOOKUP(B755,'[116]23'!$A$4:$C$1324,3,FALSE)</f>
        <v>0</v>
      </c>
      <c r="E755" s="313">
        <v>0</v>
      </c>
      <c r="F755" s="123" t="str">
        <f t="shared" si="26"/>
        <v/>
      </c>
    </row>
    <row r="756" ht="36" customHeight="1" spans="1:6">
      <c r="A756" s="340">
        <f t="shared" si="27"/>
        <v>7</v>
      </c>
      <c r="B756" s="431">
        <v>2110507</v>
      </c>
      <c r="C756" s="432" t="s">
        <v>680</v>
      </c>
      <c r="D756" s="313">
        <f>VLOOKUP(B756,'[116]23'!$A$4:$C$1324,3,FALSE)</f>
        <v>0</v>
      </c>
      <c r="E756" s="313">
        <v>0</v>
      </c>
      <c r="F756" s="123" t="str">
        <f t="shared" si="26"/>
        <v/>
      </c>
    </row>
    <row r="757" ht="36" customHeight="1" spans="1:6">
      <c r="A757" s="340">
        <f t="shared" si="27"/>
        <v>7</v>
      </c>
      <c r="B757" s="431">
        <v>2110599</v>
      </c>
      <c r="C757" s="432" t="s">
        <v>681</v>
      </c>
      <c r="D757" s="313">
        <f>VLOOKUP(B757,'[116]23'!$A$4:$C$1324,3,FALSE)</f>
        <v>0</v>
      </c>
      <c r="E757" s="313">
        <v>0</v>
      </c>
      <c r="F757" s="123" t="str">
        <f t="shared" si="26"/>
        <v/>
      </c>
    </row>
    <row r="758" ht="36" customHeight="1" spans="1:6">
      <c r="A758" s="340">
        <f t="shared" si="27"/>
        <v>5</v>
      </c>
      <c r="B758" s="433">
        <v>21106</v>
      </c>
      <c r="C758" s="304" t="s">
        <v>682</v>
      </c>
      <c r="D758" s="309">
        <f>SUM(D759:D763)</f>
        <v>486</v>
      </c>
      <c r="E758" s="309">
        <v>0</v>
      </c>
      <c r="F758" s="119">
        <f t="shared" si="26"/>
        <v>-1</v>
      </c>
    </row>
    <row r="759" ht="36" customHeight="1" spans="1:6">
      <c r="A759" s="340">
        <f t="shared" si="27"/>
        <v>7</v>
      </c>
      <c r="B759" s="431">
        <v>2110602</v>
      </c>
      <c r="C759" s="432" t="s">
        <v>683</v>
      </c>
      <c r="D759" s="313">
        <f>VLOOKUP(B759,'[116]23'!$A$4:$C$1324,3,FALSE)</f>
        <v>486</v>
      </c>
      <c r="E759" s="313">
        <v>0</v>
      </c>
      <c r="F759" s="123">
        <f t="shared" si="26"/>
        <v>-1</v>
      </c>
    </row>
    <row r="760" ht="36" customHeight="1" spans="1:6">
      <c r="A760" s="340">
        <f t="shared" si="27"/>
        <v>7</v>
      </c>
      <c r="B760" s="431">
        <v>2110603</v>
      </c>
      <c r="C760" s="432" t="s">
        <v>684</v>
      </c>
      <c r="D760" s="313">
        <f>VLOOKUP(B760,'[116]23'!$A$4:$C$1324,3,FALSE)</f>
        <v>0</v>
      </c>
      <c r="E760" s="313">
        <v>0</v>
      </c>
      <c r="F760" s="123" t="str">
        <f t="shared" si="26"/>
        <v/>
      </c>
    </row>
    <row r="761" ht="36" customHeight="1" spans="1:6">
      <c r="A761" s="340">
        <f t="shared" si="27"/>
        <v>7</v>
      </c>
      <c r="B761" s="431">
        <v>2110604</v>
      </c>
      <c r="C761" s="432" t="s">
        <v>685</v>
      </c>
      <c r="D761" s="313">
        <f>VLOOKUP(B761,'[116]23'!$A$4:$C$1324,3,FALSE)</f>
        <v>0</v>
      </c>
      <c r="E761" s="313">
        <v>0</v>
      </c>
      <c r="F761" s="123" t="str">
        <f t="shared" ref="F761:F824" si="28">IF(D761&gt;0,(E761-D761)/D761,"")</f>
        <v/>
      </c>
    </row>
    <row r="762" ht="36" customHeight="1" spans="1:6">
      <c r="A762" s="340">
        <f t="shared" si="27"/>
        <v>7</v>
      </c>
      <c r="B762" s="431">
        <v>2110605</v>
      </c>
      <c r="C762" s="432" t="s">
        <v>686</v>
      </c>
      <c r="D762" s="313">
        <f>VLOOKUP(B762,'[116]23'!$A$4:$C$1324,3,FALSE)</f>
        <v>0</v>
      </c>
      <c r="E762" s="313">
        <v>0</v>
      </c>
      <c r="F762" s="123" t="str">
        <f t="shared" si="28"/>
        <v/>
      </c>
    </row>
    <row r="763" ht="36" customHeight="1" spans="1:6">
      <c r="A763" s="340">
        <f t="shared" si="27"/>
        <v>7</v>
      </c>
      <c r="B763" s="431">
        <v>2110699</v>
      </c>
      <c r="C763" s="432" t="s">
        <v>687</v>
      </c>
      <c r="D763" s="313">
        <f>VLOOKUP(B763,'[116]23'!$A$4:$C$1324,3,FALSE)</f>
        <v>0</v>
      </c>
      <c r="E763" s="313">
        <v>0</v>
      </c>
      <c r="F763" s="123" t="str">
        <f t="shared" si="28"/>
        <v/>
      </c>
    </row>
    <row r="764" ht="36" customHeight="1" spans="1:6">
      <c r="A764" s="340">
        <f t="shared" si="27"/>
        <v>5</v>
      </c>
      <c r="B764" s="433">
        <v>21107</v>
      </c>
      <c r="C764" s="304" t="s">
        <v>688</v>
      </c>
      <c r="D764" s="309">
        <f>SUM(D765:D766)</f>
        <v>0</v>
      </c>
      <c r="E764" s="309">
        <v>0</v>
      </c>
      <c r="F764" s="119" t="str">
        <f t="shared" si="28"/>
        <v/>
      </c>
    </row>
    <row r="765" ht="36" customHeight="1" spans="1:6">
      <c r="A765" s="340">
        <f t="shared" si="27"/>
        <v>7</v>
      </c>
      <c r="B765" s="431">
        <v>2110704</v>
      </c>
      <c r="C765" s="432" t="s">
        <v>689</v>
      </c>
      <c r="D765" s="313">
        <f>VLOOKUP(B765,'[116]23'!$A$4:$C$1324,3,FALSE)</f>
        <v>0</v>
      </c>
      <c r="E765" s="313">
        <v>0</v>
      </c>
      <c r="F765" s="123" t="str">
        <f t="shared" si="28"/>
        <v/>
      </c>
    </row>
    <row r="766" ht="36" customHeight="1" spans="1:6">
      <c r="A766" s="340">
        <f t="shared" si="27"/>
        <v>7</v>
      </c>
      <c r="B766" s="431">
        <v>2110799</v>
      </c>
      <c r="C766" s="432" t="s">
        <v>690</v>
      </c>
      <c r="D766" s="313">
        <f>VLOOKUP(B766,'[116]23'!$A$4:$C$1324,3,FALSE)</f>
        <v>0</v>
      </c>
      <c r="E766" s="313">
        <v>0</v>
      </c>
      <c r="F766" s="123" t="str">
        <f t="shared" si="28"/>
        <v/>
      </c>
    </row>
    <row r="767" ht="36" customHeight="1" spans="1:6">
      <c r="A767" s="340">
        <f t="shared" si="27"/>
        <v>5</v>
      </c>
      <c r="B767" s="433">
        <v>21108</v>
      </c>
      <c r="C767" s="304" t="s">
        <v>691</v>
      </c>
      <c r="D767" s="309">
        <f>SUM(D768:D769)</f>
        <v>0</v>
      </c>
      <c r="E767" s="309">
        <v>0</v>
      </c>
      <c r="F767" s="119" t="str">
        <f t="shared" si="28"/>
        <v/>
      </c>
    </row>
    <row r="768" ht="36" customHeight="1" spans="1:6">
      <c r="A768" s="340">
        <f t="shared" si="27"/>
        <v>7</v>
      </c>
      <c r="B768" s="431">
        <v>2110804</v>
      </c>
      <c r="C768" s="432" t="s">
        <v>692</v>
      </c>
      <c r="D768" s="313">
        <f>VLOOKUP(B768,'[116]23'!$A$4:$C$1324,3,FALSE)</f>
        <v>0</v>
      </c>
      <c r="E768" s="313">
        <v>0</v>
      </c>
      <c r="F768" s="123" t="str">
        <f t="shared" si="28"/>
        <v/>
      </c>
    </row>
    <row r="769" ht="36" customHeight="1" spans="1:6">
      <c r="A769" s="340">
        <f t="shared" si="27"/>
        <v>7</v>
      </c>
      <c r="B769" s="431">
        <v>2110899</v>
      </c>
      <c r="C769" s="432" t="s">
        <v>693</v>
      </c>
      <c r="D769" s="313">
        <f>VLOOKUP(B769,'[116]23'!$A$4:$C$1324,3,FALSE)</f>
        <v>0</v>
      </c>
      <c r="E769" s="313">
        <v>0</v>
      </c>
      <c r="F769" s="123" t="str">
        <f t="shared" si="28"/>
        <v/>
      </c>
    </row>
    <row r="770" ht="36" customHeight="1" spans="1:6">
      <c r="A770" s="340">
        <f t="shared" si="27"/>
        <v>5</v>
      </c>
      <c r="B770" s="433">
        <v>21109</v>
      </c>
      <c r="C770" s="304" t="s">
        <v>694</v>
      </c>
      <c r="D770" s="309">
        <f>D771</f>
        <v>0</v>
      </c>
      <c r="E770" s="309">
        <v>0</v>
      </c>
      <c r="F770" s="119" t="str">
        <f t="shared" si="28"/>
        <v/>
      </c>
    </row>
    <row r="771" ht="36" customHeight="1" spans="1:6">
      <c r="A771" s="340">
        <f t="shared" si="27"/>
        <v>7</v>
      </c>
      <c r="B771" s="436">
        <v>2110901</v>
      </c>
      <c r="C771" s="442" t="s">
        <v>694</v>
      </c>
      <c r="D771" s="313">
        <f>VLOOKUP(B771,'[116]23'!$A$4:$C$1324,3,FALSE)</f>
        <v>0</v>
      </c>
      <c r="E771" s="313">
        <v>0</v>
      </c>
      <c r="F771" s="123" t="str">
        <f t="shared" si="28"/>
        <v/>
      </c>
    </row>
    <row r="772" ht="44" customHeight="1" spans="1:6">
      <c r="A772" s="340">
        <f t="shared" si="27"/>
        <v>5</v>
      </c>
      <c r="B772" s="433">
        <v>21110</v>
      </c>
      <c r="C772" s="304" t="s">
        <v>695</v>
      </c>
      <c r="D772" s="309">
        <f>D773</f>
        <v>0</v>
      </c>
      <c r="E772" s="309">
        <v>0</v>
      </c>
      <c r="F772" s="119" t="str">
        <f t="shared" si="28"/>
        <v/>
      </c>
    </row>
    <row r="773" ht="44" customHeight="1" spans="1:6">
      <c r="A773" s="340">
        <f t="shared" si="27"/>
        <v>7</v>
      </c>
      <c r="B773" s="436">
        <v>2111001</v>
      </c>
      <c r="C773" s="442" t="s">
        <v>695</v>
      </c>
      <c r="D773" s="313">
        <f>VLOOKUP(B773,'[116]23'!$A$4:$C$1324,3,FALSE)</f>
        <v>0</v>
      </c>
      <c r="E773" s="313">
        <v>0</v>
      </c>
      <c r="F773" s="123" t="str">
        <f t="shared" si="28"/>
        <v/>
      </c>
    </row>
    <row r="774" ht="44" customHeight="1" spans="1:6">
      <c r="A774" s="340">
        <f t="shared" si="27"/>
        <v>5</v>
      </c>
      <c r="B774" s="433">
        <v>21111</v>
      </c>
      <c r="C774" s="304" t="s">
        <v>696</v>
      </c>
      <c r="D774" s="309">
        <f>SUM(D775:D779)</f>
        <v>0</v>
      </c>
      <c r="E774" s="309">
        <v>0</v>
      </c>
      <c r="F774" s="119" t="str">
        <f t="shared" si="28"/>
        <v/>
      </c>
    </row>
    <row r="775" ht="44" customHeight="1" spans="1:6">
      <c r="A775" s="340">
        <f t="shared" si="27"/>
        <v>7</v>
      </c>
      <c r="B775" s="431">
        <v>2111101</v>
      </c>
      <c r="C775" s="432" t="s">
        <v>697</v>
      </c>
      <c r="D775" s="313">
        <f>VLOOKUP(B775,'[116]23'!$A$4:$C$1324,3,FALSE)</f>
        <v>0</v>
      </c>
      <c r="E775" s="313">
        <v>0</v>
      </c>
      <c r="F775" s="123" t="str">
        <f t="shared" si="28"/>
        <v/>
      </c>
    </row>
    <row r="776" ht="36" customHeight="1" spans="1:6">
      <c r="A776" s="340">
        <f t="shared" si="27"/>
        <v>7</v>
      </c>
      <c r="B776" s="431">
        <v>2111102</v>
      </c>
      <c r="C776" s="432" t="s">
        <v>698</v>
      </c>
      <c r="D776" s="313">
        <f>VLOOKUP(B776,'[116]23'!$A$4:$C$1324,3,FALSE)</f>
        <v>0</v>
      </c>
      <c r="E776" s="313">
        <v>0</v>
      </c>
      <c r="F776" s="123" t="str">
        <f t="shared" si="28"/>
        <v/>
      </c>
    </row>
    <row r="777" ht="36" customHeight="1" spans="1:6">
      <c r="A777" s="340">
        <f t="shared" si="27"/>
        <v>7</v>
      </c>
      <c r="B777" s="431">
        <v>2111103</v>
      </c>
      <c r="C777" s="432" t="s">
        <v>699</v>
      </c>
      <c r="D777" s="313">
        <f>VLOOKUP(B777,'[116]23'!$A$4:$C$1324,3,FALSE)</f>
        <v>0</v>
      </c>
      <c r="E777" s="313">
        <v>0</v>
      </c>
      <c r="F777" s="123" t="str">
        <f t="shared" si="28"/>
        <v/>
      </c>
    </row>
    <row r="778" ht="36" customHeight="1" spans="1:6">
      <c r="A778" s="340">
        <f t="shared" si="27"/>
        <v>7</v>
      </c>
      <c r="B778" s="431">
        <v>2111104</v>
      </c>
      <c r="C778" s="432" t="s">
        <v>700</v>
      </c>
      <c r="D778" s="313">
        <f>VLOOKUP(B778,'[116]23'!$A$4:$C$1324,3,FALSE)</f>
        <v>0</v>
      </c>
      <c r="E778" s="313">
        <v>0</v>
      </c>
      <c r="F778" s="123" t="str">
        <f t="shared" si="28"/>
        <v/>
      </c>
    </row>
    <row r="779" ht="36" customHeight="1" spans="1:6">
      <c r="A779" s="340">
        <f t="shared" si="27"/>
        <v>7</v>
      </c>
      <c r="B779" s="431">
        <v>2111199</v>
      </c>
      <c r="C779" s="432" t="s">
        <v>701</v>
      </c>
      <c r="D779" s="313">
        <f>VLOOKUP(B779,'[116]23'!$A$4:$C$1324,3,FALSE)</f>
        <v>0</v>
      </c>
      <c r="E779" s="313">
        <v>0</v>
      </c>
      <c r="F779" s="123" t="str">
        <f t="shared" si="28"/>
        <v/>
      </c>
    </row>
    <row r="780" ht="36" customHeight="1" spans="1:6">
      <c r="A780" s="340">
        <f t="shared" si="27"/>
        <v>5</v>
      </c>
      <c r="B780" s="433">
        <v>21112</v>
      </c>
      <c r="C780" s="304" t="s">
        <v>702</v>
      </c>
      <c r="D780" s="309">
        <f>D781</f>
        <v>0</v>
      </c>
      <c r="E780" s="309">
        <v>0</v>
      </c>
      <c r="F780" s="119" t="str">
        <f t="shared" si="28"/>
        <v/>
      </c>
    </row>
    <row r="781" ht="36" customHeight="1" spans="1:6">
      <c r="A781" s="340">
        <f t="shared" si="27"/>
        <v>7</v>
      </c>
      <c r="B781" s="437">
        <v>2111201</v>
      </c>
      <c r="C781" s="432" t="s">
        <v>702</v>
      </c>
      <c r="D781" s="313">
        <f>VLOOKUP(B781,'[116]23'!$A$4:$C$1324,3,FALSE)</f>
        <v>0</v>
      </c>
      <c r="E781" s="313">
        <v>0</v>
      </c>
      <c r="F781" s="123" t="str">
        <f t="shared" si="28"/>
        <v/>
      </c>
    </row>
    <row r="782" ht="36" customHeight="1" spans="1:6">
      <c r="A782" s="340">
        <f t="shared" si="27"/>
        <v>5</v>
      </c>
      <c r="B782" s="433">
        <v>21113</v>
      </c>
      <c r="C782" s="304" t="s">
        <v>703</v>
      </c>
      <c r="D782" s="309">
        <f>D783</f>
        <v>0</v>
      </c>
      <c r="E782" s="309">
        <v>0</v>
      </c>
      <c r="F782" s="119" t="str">
        <f t="shared" si="28"/>
        <v/>
      </c>
    </row>
    <row r="783" ht="36" customHeight="1" spans="1:6">
      <c r="A783" s="340">
        <f t="shared" si="27"/>
        <v>7</v>
      </c>
      <c r="B783" s="437">
        <v>2111301</v>
      </c>
      <c r="C783" s="432" t="s">
        <v>703</v>
      </c>
      <c r="D783" s="313">
        <f>VLOOKUP(B783,'[116]23'!$A$4:$C$1324,3,FALSE)</f>
        <v>0</v>
      </c>
      <c r="E783" s="313">
        <v>0</v>
      </c>
      <c r="F783" s="123" t="str">
        <f t="shared" si="28"/>
        <v/>
      </c>
    </row>
    <row r="784" ht="44" customHeight="1" spans="1:6">
      <c r="A784" s="340">
        <f t="shared" si="27"/>
        <v>5</v>
      </c>
      <c r="B784" s="433">
        <v>21114</v>
      </c>
      <c r="C784" s="304" t="s">
        <v>704</v>
      </c>
      <c r="D784" s="309">
        <f>SUM(D785:D798)</f>
        <v>0</v>
      </c>
      <c r="E784" s="309">
        <v>0</v>
      </c>
      <c r="F784" s="119" t="str">
        <f t="shared" si="28"/>
        <v/>
      </c>
    </row>
    <row r="785" ht="36" customHeight="1" spans="1:6">
      <c r="A785" s="340">
        <f t="shared" si="27"/>
        <v>7</v>
      </c>
      <c r="B785" s="431">
        <v>2111401</v>
      </c>
      <c r="C785" s="432" t="s">
        <v>152</v>
      </c>
      <c r="D785" s="313">
        <f>VLOOKUP(B785,'[116]23'!$A$4:$C$1324,3,FALSE)</f>
        <v>0</v>
      </c>
      <c r="E785" s="313">
        <v>0</v>
      </c>
      <c r="F785" s="123" t="str">
        <f t="shared" si="28"/>
        <v/>
      </c>
    </row>
    <row r="786" ht="44" customHeight="1" spans="1:6">
      <c r="A786" s="340">
        <f t="shared" si="27"/>
        <v>7</v>
      </c>
      <c r="B786" s="431">
        <v>2111402</v>
      </c>
      <c r="C786" s="432" t="s">
        <v>153</v>
      </c>
      <c r="D786" s="313">
        <f>VLOOKUP(B786,'[116]23'!$A$4:$C$1324,3,FALSE)</f>
        <v>0</v>
      </c>
      <c r="E786" s="313">
        <v>0</v>
      </c>
      <c r="F786" s="123" t="str">
        <f t="shared" si="28"/>
        <v/>
      </c>
    </row>
    <row r="787" ht="36" customHeight="1" spans="1:6">
      <c r="A787" s="340">
        <f t="shared" si="27"/>
        <v>7</v>
      </c>
      <c r="B787" s="431">
        <v>2111403</v>
      </c>
      <c r="C787" s="432" t="s">
        <v>154</v>
      </c>
      <c r="D787" s="313">
        <f>VLOOKUP(B787,'[116]23'!$A$4:$C$1324,3,FALSE)</f>
        <v>0</v>
      </c>
      <c r="E787" s="313">
        <v>0</v>
      </c>
      <c r="F787" s="123" t="str">
        <f t="shared" si="28"/>
        <v/>
      </c>
    </row>
    <row r="788" ht="36" customHeight="1" spans="1:6">
      <c r="A788" s="340">
        <f t="shared" si="27"/>
        <v>7</v>
      </c>
      <c r="B788" s="431">
        <v>2111404</v>
      </c>
      <c r="C788" s="432" t="s">
        <v>705</v>
      </c>
      <c r="D788" s="313">
        <f>VLOOKUP(B788,'[116]23'!$A$4:$C$1324,3,FALSE)</f>
        <v>0</v>
      </c>
      <c r="E788" s="313">
        <v>0</v>
      </c>
      <c r="F788" s="123" t="str">
        <f t="shared" si="28"/>
        <v/>
      </c>
    </row>
    <row r="789" ht="36" customHeight="1" spans="1:6">
      <c r="A789" s="340">
        <f t="shared" si="27"/>
        <v>7</v>
      </c>
      <c r="B789" s="431">
        <v>2111405</v>
      </c>
      <c r="C789" s="432" t="s">
        <v>706</v>
      </c>
      <c r="D789" s="313">
        <f>VLOOKUP(B789,'[116]23'!$A$4:$C$1324,3,FALSE)</f>
        <v>0</v>
      </c>
      <c r="E789" s="313">
        <v>0</v>
      </c>
      <c r="F789" s="123" t="str">
        <f t="shared" si="28"/>
        <v/>
      </c>
    </row>
    <row r="790" ht="36" customHeight="1" spans="1:6">
      <c r="A790" s="340">
        <f t="shared" si="27"/>
        <v>7</v>
      </c>
      <c r="B790" s="431">
        <v>2111406</v>
      </c>
      <c r="C790" s="432" t="s">
        <v>707</v>
      </c>
      <c r="D790" s="313">
        <f>VLOOKUP(B790,'[116]23'!$A$4:$C$1324,3,FALSE)</f>
        <v>0</v>
      </c>
      <c r="E790" s="313">
        <v>0</v>
      </c>
      <c r="F790" s="123" t="str">
        <f t="shared" si="28"/>
        <v/>
      </c>
    </row>
    <row r="791" ht="44" customHeight="1" spans="1:6">
      <c r="A791" s="340">
        <f t="shared" si="27"/>
        <v>7</v>
      </c>
      <c r="B791" s="431">
        <v>2111407</v>
      </c>
      <c r="C791" s="432" t="s">
        <v>708</v>
      </c>
      <c r="D791" s="313">
        <f>VLOOKUP(B791,'[116]23'!$A$4:$C$1324,3,FALSE)</f>
        <v>0</v>
      </c>
      <c r="E791" s="313">
        <v>0</v>
      </c>
      <c r="F791" s="123" t="str">
        <f t="shared" si="28"/>
        <v/>
      </c>
    </row>
    <row r="792" ht="36" customHeight="1" spans="1:6">
      <c r="A792" s="340">
        <f t="shared" si="27"/>
        <v>7</v>
      </c>
      <c r="B792" s="431">
        <v>2111408</v>
      </c>
      <c r="C792" s="432" t="s">
        <v>709</v>
      </c>
      <c r="D792" s="313">
        <f>VLOOKUP(B792,'[116]23'!$A$4:$C$1324,3,FALSE)</f>
        <v>0</v>
      </c>
      <c r="E792" s="313">
        <v>0</v>
      </c>
      <c r="F792" s="123" t="str">
        <f t="shared" si="28"/>
        <v/>
      </c>
    </row>
    <row r="793" ht="36" customHeight="1" spans="1:6">
      <c r="A793" s="340">
        <f t="shared" si="27"/>
        <v>7</v>
      </c>
      <c r="B793" s="431">
        <v>2111409</v>
      </c>
      <c r="C793" s="432" t="s">
        <v>710</v>
      </c>
      <c r="D793" s="313">
        <f>VLOOKUP(B793,'[116]23'!$A$4:$C$1324,3,FALSE)</f>
        <v>0</v>
      </c>
      <c r="E793" s="313">
        <v>0</v>
      </c>
      <c r="F793" s="123" t="str">
        <f t="shared" si="28"/>
        <v/>
      </c>
    </row>
    <row r="794" ht="36" customHeight="1" spans="1:6">
      <c r="A794" s="340">
        <f t="shared" si="27"/>
        <v>7</v>
      </c>
      <c r="B794" s="431">
        <v>2111410</v>
      </c>
      <c r="C794" s="432" t="s">
        <v>711</v>
      </c>
      <c r="D794" s="313">
        <f>VLOOKUP(B794,'[116]23'!$A$4:$C$1324,3,FALSE)</f>
        <v>0</v>
      </c>
      <c r="E794" s="313">
        <v>0</v>
      </c>
      <c r="F794" s="123" t="str">
        <f t="shared" si="28"/>
        <v/>
      </c>
    </row>
    <row r="795" ht="44" customHeight="1" spans="1:6">
      <c r="A795" s="340">
        <f t="shared" si="27"/>
        <v>7</v>
      </c>
      <c r="B795" s="431">
        <v>2111411</v>
      </c>
      <c r="C795" s="432" t="s">
        <v>193</v>
      </c>
      <c r="D795" s="313">
        <f>VLOOKUP(B795,'[116]23'!$A$4:$C$1324,3,FALSE)</f>
        <v>0</v>
      </c>
      <c r="E795" s="313">
        <v>0</v>
      </c>
      <c r="F795" s="123" t="str">
        <f t="shared" si="28"/>
        <v/>
      </c>
    </row>
    <row r="796" ht="36" customHeight="1" spans="1:6">
      <c r="A796" s="340">
        <f t="shared" si="27"/>
        <v>7</v>
      </c>
      <c r="B796" s="431">
        <v>2111413</v>
      </c>
      <c r="C796" s="432" t="s">
        <v>712</v>
      </c>
      <c r="D796" s="313">
        <f>VLOOKUP(B796,'[116]23'!$A$4:$C$1324,3,FALSE)</f>
        <v>0</v>
      </c>
      <c r="E796" s="313">
        <v>0</v>
      </c>
      <c r="F796" s="123" t="str">
        <f t="shared" si="28"/>
        <v/>
      </c>
    </row>
    <row r="797" ht="36" customHeight="1" spans="1:6">
      <c r="A797" s="340">
        <f t="shared" si="27"/>
        <v>7</v>
      </c>
      <c r="B797" s="431">
        <v>2111450</v>
      </c>
      <c r="C797" s="432" t="s">
        <v>161</v>
      </c>
      <c r="D797" s="313">
        <f>VLOOKUP(B797,'[116]23'!$A$4:$C$1324,3,FALSE)</f>
        <v>0</v>
      </c>
      <c r="E797" s="313">
        <v>0</v>
      </c>
      <c r="F797" s="123" t="str">
        <f t="shared" si="28"/>
        <v/>
      </c>
    </row>
    <row r="798" ht="36" customHeight="1" spans="1:6">
      <c r="A798" s="340">
        <f t="shared" ref="A798:A823" si="29">LEN(B798)</f>
        <v>7</v>
      </c>
      <c r="B798" s="431">
        <v>2111499</v>
      </c>
      <c r="C798" s="432" t="s">
        <v>713</v>
      </c>
      <c r="D798" s="313">
        <f>VLOOKUP(B798,'[116]23'!$A$4:$C$1324,3,FALSE)</f>
        <v>0</v>
      </c>
      <c r="E798" s="313">
        <v>0</v>
      </c>
      <c r="F798" s="123" t="str">
        <f t="shared" si="28"/>
        <v/>
      </c>
    </row>
    <row r="799" ht="44" customHeight="1" spans="1:6">
      <c r="A799" s="340">
        <f t="shared" si="29"/>
        <v>5</v>
      </c>
      <c r="B799" s="433">
        <v>21199</v>
      </c>
      <c r="C799" s="304" t="s">
        <v>714</v>
      </c>
      <c r="D799" s="309">
        <f>D800</f>
        <v>0</v>
      </c>
      <c r="E799" s="309">
        <v>0</v>
      </c>
      <c r="F799" s="119" t="str">
        <f t="shared" si="28"/>
        <v/>
      </c>
    </row>
    <row r="800" ht="44" customHeight="1" spans="1:6">
      <c r="A800" s="340">
        <f t="shared" si="29"/>
        <v>7</v>
      </c>
      <c r="B800" s="441">
        <v>2119999</v>
      </c>
      <c r="C800" s="432" t="s">
        <v>714</v>
      </c>
      <c r="D800" s="313">
        <f>VLOOKUP(B800,'[116]23'!$A$4:$C$1324,3,FALSE)</f>
        <v>0</v>
      </c>
      <c r="E800" s="313">
        <v>0</v>
      </c>
      <c r="F800" s="123" t="str">
        <f t="shared" si="28"/>
        <v/>
      </c>
    </row>
    <row r="801" ht="44" customHeight="1" spans="1:6">
      <c r="A801" s="340">
        <f t="shared" si="29"/>
        <v>3</v>
      </c>
      <c r="B801" s="433">
        <v>212</v>
      </c>
      <c r="C801" s="302" t="s">
        <v>117</v>
      </c>
      <c r="D801" s="309">
        <f>SUM(D802,D813,D815,D818,D820,D822)</f>
        <v>4716</v>
      </c>
      <c r="E801" s="309">
        <v>2522</v>
      </c>
      <c r="F801" s="119">
        <f t="shared" si="28"/>
        <v>-0.465</v>
      </c>
    </row>
    <row r="802" ht="44" customHeight="1" spans="1:6">
      <c r="A802" s="340">
        <f t="shared" si="29"/>
        <v>5</v>
      </c>
      <c r="B802" s="433">
        <v>21201</v>
      </c>
      <c r="C802" s="304" t="s">
        <v>715</v>
      </c>
      <c r="D802" s="309">
        <f>SUM(D803:D812)</f>
        <v>1189</v>
      </c>
      <c r="E802" s="309">
        <v>1263</v>
      </c>
      <c r="F802" s="119">
        <f t="shared" si="28"/>
        <v>0.062</v>
      </c>
    </row>
    <row r="803" ht="44" customHeight="1" spans="1:6">
      <c r="A803" s="340">
        <f t="shared" si="29"/>
        <v>7</v>
      </c>
      <c r="B803" s="431">
        <v>2120101</v>
      </c>
      <c r="C803" s="432" t="s">
        <v>152</v>
      </c>
      <c r="D803" s="313">
        <f>VLOOKUP(B803,'[116]23'!$A$4:$C$1324,3,FALSE)</f>
        <v>263</v>
      </c>
      <c r="E803" s="313">
        <v>313</v>
      </c>
      <c r="F803" s="123">
        <f t="shared" si="28"/>
        <v>0.19</v>
      </c>
    </row>
    <row r="804" ht="36" customHeight="1" spans="1:6">
      <c r="A804" s="340">
        <f t="shared" si="29"/>
        <v>7</v>
      </c>
      <c r="B804" s="431">
        <v>2120102</v>
      </c>
      <c r="C804" s="432" t="s">
        <v>153</v>
      </c>
      <c r="D804" s="313">
        <f>VLOOKUP(B804,'[116]23'!$A$4:$C$1324,3,FALSE)</f>
        <v>0</v>
      </c>
      <c r="E804" s="313">
        <v>0</v>
      </c>
      <c r="F804" s="123" t="str">
        <f t="shared" si="28"/>
        <v/>
      </c>
    </row>
    <row r="805" ht="44" customHeight="1" spans="1:6">
      <c r="A805" s="340">
        <f t="shared" si="29"/>
        <v>7</v>
      </c>
      <c r="B805" s="431">
        <v>2120103</v>
      </c>
      <c r="C805" s="432" t="s">
        <v>154</v>
      </c>
      <c r="D805" s="313">
        <f>VLOOKUP(B805,'[116]23'!$A$4:$C$1324,3,FALSE)</f>
        <v>0</v>
      </c>
      <c r="E805" s="313">
        <v>0</v>
      </c>
      <c r="F805" s="123" t="str">
        <f t="shared" si="28"/>
        <v/>
      </c>
    </row>
    <row r="806" ht="44" customHeight="1" spans="1:6">
      <c r="A806" s="340">
        <f t="shared" si="29"/>
        <v>7</v>
      </c>
      <c r="B806" s="431">
        <v>2120104</v>
      </c>
      <c r="C806" s="432" t="s">
        <v>716</v>
      </c>
      <c r="D806" s="313">
        <f>VLOOKUP(B806,'[116]23'!$A$4:$C$1324,3,FALSE)</f>
        <v>520</v>
      </c>
      <c r="E806" s="313">
        <v>496</v>
      </c>
      <c r="F806" s="123">
        <f t="shared" si="28"/>
        <v>-0.046</v>
      </c>
    </row>
    <row r="807" ht="44" customHeight="1" spans="1:6">
      <c r="A807" s="340">
        <f t="shared" si="29"/>
        <v>7</v>
      </c>
      <c r="B807" s="431">
        <v>2120105</v>
      </c>
      <c r="C807" s="432" t="s">
        <v>717</v>
      </c>
      <c r="D807" s="313">
        <f>VLOOKUP(B807,'[116]23'!$A$4:$C$1324,3,FALSE)</f>
        <v>0</v>
      </c>
      <c r="E807" s="313">
        <v>0</v>
      </c>
      <c r="F807" s="123" t="str">
        <f t="shared" si="28"/>
        <v/>
      </c>
    </row>
    <row r="808" ht="44" customHeight="1" spans="1:6">
      <c r="A808" s="340">
        <f t="shared" si="29"/>
        <v>7</v>
      </c>
      <c r="B808" s="431">
        <v>2120106</v>
      </c>
      <c r="C808" s="432" t="s">
        <v>718</v>
      </c>
      <c r="D808" s="313">
        <f>VLOOKUP(B808,'[116]23'!$A$4:$C$1324,3,FALSE)</f>
        <v>117</v>
      </c>
      <c r="E808" s="313">
        <v>121</v>
      </c>
      <c r="F808" s="123">
        <f t="shared" si="28"/>
        <v>0.034</v>
      </c>
    </row>
    <row r="809" ht="36" customHeight="1" spans="1:6">
      <c r="A809" s="340">
        <f t="shared" si="29"/>
        <v>7</v>
      </c>
      <c r="B809" s="431">
        <v>2120107</v>
      </c>
      <c r="C809" s="432" t="s">
        <v>719</v>
      </c>
      <c r="D809" s="313">
        <f>VLOOKUP(B809,'[116]23'!$A$4:$C$1324,3,FALSE)</f>
        <v>0</v>
      </c>
      <c r="E809" s="313">
        <v>0</v>
      </c>
      <c r="F809" s="123" t="str">
        <f t="shared" si="28"/>
        <v/>
      </c>
    </row>
    <row r="810" ht="44" customHeight="1" spans="1:6">
      <c r="A810" s="340">
        <f t="shared" si="29"/>
        <v>7</v>
      </c>
      <c r="B810" s="431">
        <v>2120109</v>
      </c>
      <c r="C810" s="432" t="s">
        <v>720</v>
      </c>
      <c r="D810" s="313">
        <f>VLOOKUP(B810,'[116]23'!$A$4:$C$1324,3,FALSE)</f>
        <v>0</v>
      </c>
      <c r="E810" s="313">
        <v>0</v>
      </c>
      <c r="F810" s="123" t="str">
        <f t="shared" si="28"/>
        <v/>
      </c>
    </row>
    <row r="811" ht="44" customHeight="1" spans="1:6">
      <c r="A811" s="340">
        <f t="shared" si="29"/>
        <v>7</v>
      </c>
      <c r="B811" s="431">
        <v>2120110</v>
      </c>
      <c r="C811" s="432" t="s">
        <v>721</v>
      </c>
      <c r="D811" s="313">
        <f>VLOOKUP(B811,'[116]23'!$A$4:$C$1324,3,FALSE)</f>
        <v>0</v>
      </c>
      <c r="E811" s="313">
        <v>0</v>
      </c>
      <c r="F811" s="123" t="str">
        <f t="shared" si="28"/>
        <v/>
      </c>
    </row>
    <row r="812" ht="44" customHeight="1" spans="1:6">
      <c r="A812" s="340">
        <f t="shared" si="29"/>
        <v>7</v>
      </c>
      <c r="B812" s="431">
        <v>2120199</v>
      </c>
      <c r="C812" s="432" t="s">
        <v>722</v>
      </c>
      <c r="D812" s="313">
        <f>VLOOKUP(B812,'[116]23'!$A$4:$C$1324,3,FALSE)</f>
        <v>289</v>
      </c>
      <c r="E812" s="313">
        <v>333</v>
      </c>
      <c r="F812" s="123">
        <f t="shared" si="28"/>
        <v>0.152</v>
      </c>
    </row>
    <row r="813" ht="44" customHeight="1" spans="1:6">
      <c r="A813" s="340">
        <f t="shared" si="29"/>
        <v>5</v>
      </c>
      <c r="B813" s="433">
        <v>21202</v>
      </c>
      <c r="C813" s="304" t="s">
        <v>723</v>
      </c>
      <c r="D813" s="309">
        <f>D814</f>
        <v>0</v>
      </c>
      <c r="E813" s="309">
        <v>33</v>
      </c>
      <c r="F813" s="119" t="str">
        <f t="shared" si="28"/>
        <v/>
      </c>
    </row>
    <row r="814" ht="44" customHeight="1" spans="1:6">
      <c r="A814" s="340">
        <f t="shared" si="29"/>
        <v>7</v>
      </c>
      <c r="B814" s="436">
        <v>2120201</v>
      </c>
      <c r="C814" s="442" t="s">
        <v>723</v>
      </c>
      <c r="D814" s="313">
        <f>VLOOKUP(B814,'[116]23'!$A$4:$C$1324,3,FALSE)</f>
        <v>0</v>
      </c>
      <c r="E814" s="313">
        <v>33</v>
      </c>
      <c r="F814" s="123" t="str">
        <f t="shared" si="28"/>
        <v/>
      </c>
    </row>
    <row r="815" ht="36" customHeight="1" spans="1:6">
      <c r="A815" s="340">
        <f t="shared" si="29"/>
        <v>5</v>
      </c>
      <c r="B815" s="433">
        <v>21203</v>
      </c>
      <c r="C815" s="304" t="s">
        <v>724</v>
      </c>
      <c r="D815" s="309">
        <f>SUM(D816:D817)</f>
        <v>93</v>
      </c>
      <c r="E815" s="309">
        <v>183</v>
      </c>
      <c r="F815" s="119">
        <f t="shared" si="28"/>
        <v>0.968</v>
      </c>
    </row>
    <row r="816" ht="36" customHeight="1" spans="1:6">
      <c r="A816" s="340">
        <f t="shared" si="29"/>
        <v>7</v>
      </c>
      <c r="B816" s="431">
        <v>2120303</v>
      </c>
      <c r="C816" s="432" t="s">
        <v>725</v>
      </c>
      <c r="D816" s="313">
        <f>VLOOKUP(B816,'[116]23'!$A$4:$C$1324,3,FALSE)</f>
        <v>13</v>
      </c>
      <c r="E816" s="313">
        <v>0</v>
      </c>
      <c r="F816" s="123">
        <f t="shared" si="28"/>
        <v>-1</v>
      </c>
    </row>
    <row r="817" ht="36" customHeight="1" spans="1:6">
      <c r="A817" s="340">
        <f t="shared" si="29"/>
        <v>7</v>
      </c>
      <c r="B817" s="431">
        <v>2120399</v>
      </c>
      <c r="C817" s="432" t="s">
        <v>726</v>
      </c>
      <c r="D817" s="313">
        <f>VLOOKUP(B817,'[116]23'!$A$4:$C$1324,3,FALSE)</f>
        <v>80</v>
      </c>
      <c r="E817" s="313">
        <v>183</v>
      </c>
      <c r="F817" s="123">
        <f t="shared" si="28"/>
        <v>1.288</v>
      </c>
    </row>
    <row r="818" ht="44" customHeight="1" spans="1:6">
      <c r="A818" s="340">
        <f t="shared" si="29"/>
        <v>5</v>
      </c>
      <c r="B818" s="433">
        <v>21205</v>
      </c>
      <c r="C818" s="304" t="s">
        <v>727</v>
      </c>
      <c r="D818" s="309">
        <f t="shared" ref="D818:D822" si="30">D819</f>
        <v>869</v>
      </c>
      <c r="E818" s="309">
        <v>863</v>
      </c>
      <c r="F818" s="119">
        <f t="shared" si="28"/>
        <v>-0.007</v>
      </c>
    </row>
    <row r="819" ht="44" customHeight="1" spans="1:6">
      <c r="A819" s="340">
        <f t="shared" si="29"/>
        <v>7</v>
      </c>
      <c r="B819" s="436">
        <v>2120501</v>
      </c>
      <c r="C819" s="442" t="s">
        <v>727</v>
      </c>
      <c r="D819" s="313">
        <f>VLOOKUP(B819,'[116]23'!$A$4:$C$1324,3,FALSE)</f>
        <v>869</v>
      </c>
      <c r="E819" s="313">
        <v>863</v>
      </c>
      <c r="F819" s="123">
        <f t="shared" si="28"/>
        <v>-0.007</v>
      </c>
    </row>
    <row r="820" ht="44" customHeight="1" spans="1:6">
      <c r="A820" s="340">
        <f t="shared" si="29"/>
        <v>5</v>
      </c>
      <c r="B820" s="433">
        <v>21206</v>
      </c>
      <c r="C820" s="304" t="s">
        <v>728</v>
      </c>
      <c r="D820" s="309">
        <f t="shared" si="30"/>
        <v>0</v>
      </c>
      <c r="E820" s="309">
        <v>0</v>
      </c>
      <c r="F820" s="119" t="str">
        <f t="shared" si="28"/>
        <v/>
      </c>
    </row>
    <row r="821" ht="44" customHeight="1" spans="1:6">
      <c r="A821" s="340">
        <f t="shared" si="29"/>
        <v>7</v>
      </c>
      <c r="B821" s="436">
        <v>2120601</v>
      </c>
      <c r="C821" s="442" t="s">
        <v>728</v>
      </c>
      <c r="D821" s="313">
        <f>VLOOKUP(B821,'[116]23'!$A$4:$C$1324,3,FALSE)</f>
        <v>0</v>
      </c>
      <c r="E821" s="313">
        <v>0</v>
      </c>
      <c r="F821" s="123" t="str">
        <f t="shared" si="28"/>
        <v/>
      </c>
    </row>
    <row r="822" ht="44" customHeight="1" spans="1:6">
      <c r="A822" s="340">
        <f t="shared" si="29"/>
        <v>5</v>
      </c>
      <c r="B822" s="433">
        <v>21299</v>
      </c>
      <c r="C822" s="304" t="s">
        <v>729</v>
      </c>
      <c r="D822" s="309">
        <f t="shared" si="30"/>
        <v>2565</v>
      </c>
      <c r="E822" s="309">
        <v>180</v>
      </c>
      <c r="F822" s="119">
        <f t="shared" si="28"/>
        <v>-0.93</v>
      </c>
    </row>
    <row r="823" ht="44" customHeight="1" spans="1:6">
      <c r="A823" s="340">
        <f t="shared" si="29"/>
        <v>7</v>
      </c>
      <c r="B823" s="436">
        <v>2129999</v>
      </c>
      <c r="C823" s="442" t="s">
        <v>729</v>
      </c>
      <c r="D823" s="313">
        <f>VLOOKUP(B823,'[116]23'!$A$4:$C$1324,3,FALSE)</f>
        <v>2565</v>
      </c>
      <c r="E823" s="313">
        <v>180</v>
      </c>
      <c r="F823" s="123">
        <f t="shared" si="28"/>
        <v>-0.93</v>
      </c>
    </row>
    <row r="824" ht="44" customHeight="1" spans="1:6">
      <c r="A824" s="340">
        <f t="shared" ref="A824:A859" si="31">LEN(B824)</f>
        <v>3</v>
      </c>
      <c r="B824" s="433">
        <v>213</v>
      </c>
      <c r="C824" s="302" t="s">
        <v>118</v>
      </c>
      <c r="D824" s="309">
        <f>SUM(D825,D851,D876,D904,D915,D922,D929,D932)</f>
        <v>24021</v>
      </c>
      <c r="E824" s="309">
        <v>19001</v>
      </c>
      <c r="F824" s="119">
        <f t="shared" ref="F824:F886" si="32">IF(D824&gt;0,(E824-D824)/D824,"")</f>
        <v>-0.209</v>
      </c>
    </row>
    <row r="825" ht="44" customHeight="1" spans="1:6">
      <c r="A825" s="340">
        <f t="shared" si="31"/>
        <v>5</v>
      </c>
      <c r="B825" s="433">
        <v>21301</v>
      </c>
      <c r="C825" s="304" t="s">
        <v>730</v>
      </c>
      <c r="D825" s="309">
        <f>SUM(D826:D850)</f>
        <v>7328</v>
      </c>
      <c r="E825" s="309">
        <v>8222</v>
      </c>
      <c r="F825" s="119">
        <f t="shared" si="32"/>
        <v>0.122</v>
      </c>
    </row>
    <row r="826" ht="44" customHeight="1" spans="1:6">
      <c r="A826" s="340">
        <f t="shared" si="31"/>
        <v>7</v>
      </c>
      <c r="B826" s="431">
        <v>2130101</v>
      </c>
      <c r="C826" s="432" t="s">
        <v>152</v>
      </c>
      <c r="D826" s="313">
        <f>VLOOKUP(B826,'[116]23'!$A$4:$C$1324,3,FALSE)</f>
        <v>409</v>
      </c>
      <c r="E826" s="313">
        <v>367</v>
      </c>
      <c r="F826" s="123">
        <f t="shared" si="32"/>
        <v>-0.103</v>
      </c>
    </row>
    <row r="827" ht="36" customHeight="1" spans="1:6">
      <c r="A827" s="340">
        <f t="shared" si="31"/>
        <v>7</v>
      </c>
      <c r="B827" s="431">
        <v>2130102</v>
      </c>
      <c r="C827" s="432" t="s">
        <v>153</v>
      </c>
      <c r="D827" s="313">
        <f>VLOOKUP(B827,'[116]23'!$A$4:$C$1324,3,FALSE)</f>
        <v>8</v>
      </c>
      <c r="E827" s="313">
        <v>0</v>
      </c>
      <c r="F827" s="123">
        <f t="shared" si="32"/>
        <v>-1</v>
      </c>
    </row>
    <row r="828" ht="44" customHeight="1" spans="1:6">
      <c r="A828" s="340">
        <f t="shared" si="31"/>
        <v>7</v>
      </c>
      <c r="B828" s="431">
        <v>2130103</v>
      </c>
      <c r="C828" s="432" t="s">
        <v>154</v>
      </c>
      <c r="D828" s="313">
        <f>VLOOKUP(B828,'[116]23'!$A$4:$C$1324,3,FALSE)</f>
        <v>0</v>
      </c>
      <c r="E828" s="313">
        <v>0</v>
      </c>
      <c r="F828" s="123" t="str">
        <f t="shared" si="32"/>
        <v/>
      </c>
    </row>
    <row r="829" ht="44" customHeight="1" spans="1:6">
      <c r="A829" s="340">
        <f t="shared" si="31"/>
        <v>7</v>
      </c>
      <c r="B829" s="431">
        <v>2130104</v>
      </c>
      <c r="C829" s="432" t="s">
        <v>161</v>
      </c>
      <c r="D829" s="313">
        <f>VLOOKUP(B829,'[116]23'!$A$4:$C$1324,3,FALSE)</f>
        <v>2235</v>
      </c>
      <c r="E829" s="313">
        <v>2433</v>
      </c>
      <c r="F829" s="123">
        <f t="shared" si="32"/>
        <v>0.089</v>
      </c>
    </row>
    <row r="830" ht="44" customHeight="1" spans="1:6">
      <c r="A830" s="340">
        <f t="shared" si="31"/>
        <v>7</v>
      </c>
      <c r="B830" s="431">
        <v>2130105</v>
      </c>
      <c r="C830" s="432" t="s">
        <v>731</v>
      </c>
      <c r="D830" s="313">
        <f>VLOOKUP(B830,'[116]23'!$A$4:$C$1324,3,FALSE)</f>
        <v>0</v>
      </c>
      <c r="E830" s="313">
        <v>0</v>
      </c>
      <c r="F830" s="123" t="str">
        <f t="shared" si="32"/>
        <v/>
      </c>
    </row>
    <row r="831" ht="44" customHeight="1" spans="1:6">
      <c r="A831" s="340">
        <f t="shared" si="31"/>
        <v>7</v>
      </c>
      <c r="B831" s="431">
        <v>2130106</v>
      </c>
      <c r="C831" s="432" t="s">
        <v>1720</v>
      </c>
      <c r="D831" s="313">
        <f>VLOOKUP(B831,'[116]23'!$A$4:$C$1324,3,FALSE)</f>
        <v>1314</v>
      </c>
      <c r="E831" s="313">
        <v>94</v>
      </c>
      <c r="F831" s="123">
        <f t="shared" si="32"/>
        <v>-0.928</v>
      </c>
    </row>
    <row r="832" ht="44" customHeight="1" spans="1:6">
      <c r="A832" s="340">
        <f t="shared" si="31"/>
        <v>7</v>
      </c>
      <c r="B832" s="431">
        <v>2130108</v>
      </c>
      <c r="C832" s="432" t="s">
        <v>733</v>
      </c>
      <c r="D832" s="313">
        <f>VLOOKUP(B832,'[116]23'!$A$4:$C$1324,3,FALSE)</f>
        <v>111</v>
      </c>
      <c r="E832" s="313">
        <v>67</v>
      </c>
      <c r="F832" s="123">
        <f t="shared" si="32"/>
        <v>-0.396</v>
      </c>
    </row>
    <row r="833" ht="44" customHeight="1" spans="1:6">
      <c r="A833" s="340">
        <f t="shared" si="31"/>
        <v>7</v>
      </c>
      <c r="B833" s="431">
        <v>2130109</v>
      </c>
      <c r="C833" s="432" t="s">
        <v>734</v>
      </c>
      <c r="D833" s="313">
        <f>VLOOKUP(B833,'[116]23'!$A$4:$C$1324,3,FALSE)</f>
        <v>6</v>
      </c>
      <c r="E833" s="313">
        <v>10</v>
      </c>
      <c r="F833" s="123">
        <f t="shared" si="32"/>
        <v>0.667</v>
      </c>
    </row>
    <row r="834" ht="44" customHeight="1" spans="1:6">
      <c r="A834" s="340">
        <f t="shared" si="31"/>
        <v>7</v>
      </c>
      <c r="B834" s="431">
        <v>2130110</v>
      </c>
      <c r="C834" s="432" t="s">
        <v>735</v>
      </c>
      <c r="D834" s="313">
        <f>VLOOKUP(B834,'[116]23'!$A$4:$C$1324,3,FALSE)</f>
        <v>0</v>
      </c>
      <c r="E834" s="313">
        <v>0</v>
      </c>
      <c r="F834" s="123" t="str">
        <f t="shared" si="32"/>
        <v/>
      </c>
    </row>
    <row r="835" ht="44" customHeight="1" spans="1:6">
      <c r="A835" s="340">
        <f t="shared" si="31"/>
        <v>7</v>
      </c>
      <c r="B835" s="431">
        <v>2130111</v>
      </c>
      <c r="C835" s="432" t="s">
        <v>736</v>
      </c>
      <c r="D835" s="313">
        <f>VLOOKUP(B835,'[116]23'!$A$4:$C$1324,3,FALSE)</f>
        <v>104</v>
      </c>
      <c r="E835" s="313">
        <v>0</v>
      </c>
      <c r="F835" s="123">
        <f t="shared" si="32"/>
        <v>-1</v>
      </c>
    </row>
    <row r="836" ht="44" customHeight="1" spans="1:6">
      <c r="A836" s="340">
        <f t="shared" si="31"/>
        <v>7</v>
      </c>
      <c r="B836" s="431">
        <v>2130112</v>
      </c>
      <c r="C836" s="432" t="s">
        <v>737</v>
      </c>
      <c r="D836" s="313">
        <f>VLOOKUP(B836,'[116]23'!$A$4:$C$1324,3,FALSE)</f>
        <v>0</v>
      </c>
      <c r="E836" s="313">
        <v>0</v>
      </c>
      <c r="F836" s="123" t="str">
        <f t="shared" si="32"/>
        <v/>
      </c>
    </row>
    <row r="837" ht="44" customHeight="1" spans="1:6">
      <c r="A837" s="340">
        <f t="shared" si="31"/>
        <v>7</v>
      </c>
      <c r="B837" s="431">
        <v>2130114</v>
      </c>
      <c r="C837" s="432" t="s">
        <v>738</v>
      </c>
      <c r="D837" s="313">
        <f>VLOOKUP(B837,'[116]23'!$A$4:$C$1324,3,FALSE)</f>
        <v>0</v>
      </c>
      <c r="E837" s="313">
        <v>0</v>
      </c>
      <c r="F837" s="123" t="str">
        <f t="shared" si="32"/>
        <v/>
      </c>
    </row>
    <row r="838" ht="36" customHeight="1" spans="1:6">
      <c r="A838" s="340">
        <f t="shared" si="31"/>
        <v>7</v>
      </c>
      <c r="B838" s="431">
        <v>2130119</v>
      </c>
      <c r="C838" s="432" t="s">
        <v>739</v>
      </c>
      <c r="D838" s="313">
        <f>VLOOKUP(B838,'[116]23'!$A$4:$C$1324,3,FALSE)</f>
        <v>0</v>
      </c>
      <c r="E838" s="313">
        <v>5</v>
      </c>
      <c r="F838" s="123" t="str">
        <f t="shared" si="32"/>
        <v/>
      </c>
    </row>
    <row r="839" ht="36" customHeight="1" spans="1:6">
      <c r="A839" s="340">
        <f t="shared" si="31"/>
        <v>7</v>
      </c>
      <c r="B839" s="431">
        <v>2130120</v>
      </c>
      <c r="C839" s="432" t="s">
        <v>740</v>
      </c>
      <c r="D839" s="313">
        <f>VLOOKUP(B839,'[116]23'!$A$4:$C$1324,3,FALSE)</f>
        <v>0</v>
      </c>
      <c r="E839" s="313">
        <v>994</v>
      </c>
      <c r="F839" s="123" t="str">
        <f t="shared" si="32"/>
        <v/>
      </c>
    </row>
    <row r="840" ht="36" customHeight="1" spans="1:6">
      <c r="A840" s="340">
        <f t="shared" si="31"/>
        <v>7</v>
      </c>
      <c r="B840" s="431">
        <v>2130121</v>
      </c>
      <c r="C840" s="432" t="s">
        <v>741</v>
      </c>
      <c r="D840" s="313">
        <f>VLOOKUP(B840,'[116]23'!$A$4:$C$1324,3,FALSE)</f>
        <v>0</v>
      </c>
      <c r="E840" s="313">
        <v>0</v>
      </c>
      <c r="F840" s="123" t="str">
        <f t="shared" si="32"/>
        <v/>
      </c>
    </row>
    <row r="841" ht="44" customHeight="1" spans="1:6">
      <c r="A841" s="340">
        <f t="shared" si="31"/>
        <v>7</v>
      </c>
      <c r="B841" s="431">
        <v>2130122</v>
      </c>
      <c r="C841" s="432" t="s">
        <v>1721</v>
      </c>
      <c r="D841" s="313">
        <f>VLOOKUP(B841,'[116]23'!$A$4:$C$1324,3,FALSE)</f>
        <v>20</v>
      </c>
      <c r="E841" s="313">
        <v>1525</v>
      </c>
      <c r="F841" s="123">
        <f t="shared" si="32"/>
        <v>75.25</v>
      </c>
    </row>
    <row r="842" ht="44" customHeight="1" spans="1:6">
      <c r="A842" s="340">
        <f t="shared" si="31"/>
        <v>7</v>
      </c>
      <c r="B842" s="431">
        <v>2130124</v>
      </c>
      <c r="C842" s="432" t="s">
        <v>743</v>
      </c>
      <c r="D842" s="313">
        <f>VLOOKUP(B842,'[116]23'!$A$4:$C$1324,3,FALSE)</f>
        <v>9</v>
      </c>
      <c r="E842" s="313">
        <v>0</v>
      </c>
      <c r="F842" s="123">
        <f t="shared" si="32"/>
        <v>-1</v>
      </c>
    </row>
    <row r="843" ht="44" customHeight="1" spans="1:6">
      <c r="A843" s="340">
        <f t="shared" si="31"/>
        <v>7</v>
      </c>
      <c r="B843" s="431">
        <v>2130125</v>
      </c>
      <c r="C843" s="432" t="s">
        <v>744</v>
      </c>
      <c r="D843" s="313">
        <f>VLOOKUP(B843,'[116]23'!$A$4:$C$1324,3,FALSE)</f>
        <v>1</v>
      </c>
      <c r="E843" s="313">
        <v>0</v>
      </c>
      <c r="F843" s="123">
        <f t="shared" si="32"/>
        <v>-1</v>
      </c>
    </row>
    <row r="844" ht="44" customHeight="1" spans="1:6">
      <c r="A844" s="340">
        <f t="shared" si="31"/>
        <v>7</v>
      </c>
      <c r="B844" s="431">
        <v>2130126</v>
      </c>
      <c r="C844" s="432" t="s">
        <v>745</v>
      </c>
      <c r="D844" s="313">
        <f>VLOOKUP(B844,'[116]23'!$A$4:$C$1324,3,FALSE)</f>
        <v>677</v>
      </c>
      <c r="E844" s="313">
        <v>1297</v>
      </c>
      <c r="F844" s="123">
        <f t="shared" si="32"/>
        <v>0.916</v>
      </c>
    </row>
    <row r="845" ht="44" customHeight="1" spans="1:6">
      <c r="A845" s="340">
        <f t="shared" si="31"/>
        <v>7</v>
      </c>
      <c r="B845" s="431">
        <v>2130135</v>
      </c>
      <c r="C845" s="432" t="s">
        <v>746</v>
      </c>
      <c r="D845" s="313">
        <f>VLOOKUP(B845,'[116]23'!$A$4:$C$1324,3,FALSE)</f>
        <v>0</v>
      </c>
      <c r="E845" s="313">
        <v>383</v>
      </c>
      <c r="F845" s="123" t="str">
        <f t="shared" si="32"/>
        <v/>
      </c>
    </row>
    <row r="846" ht="36" customHeight="1" spans="1:6">
      <c r="A846" s="340">
        <f t="shared" si="31"/>
        <v>7</v>
      </c>
      <c r="B846" s="431">
        <v>2130142</v>
      </c>
      <c r="C846" s="432" t="s">
        <v>747</v>
      </c>
      <c r="D846" s="313">
        <f>VLOOKUP(B846,'[116]23'!$A$4:$C$1324,3,FALSE)</f>
        <v>0</v>
      </c>
      <c r="E846" s="313">
        <v>0</v>
      </c>
      <c r="F846" s="123" t="str">
        <f t="shared" si="32"/>
        <v/>
      </c>
    </row>
    <row r="847" ht="36" customHeight="1" spans="1:6">
      <c r="A847" s="340">
        <f t="shared" si="31"/>
        <v>7</v>
      </c>
      <c r="B847" s="431">
        <v>2130148</v>
      </c>
      <c r="C847" s="438" t="s">
        <v>1722</v>
      </c>
      <c r="D847" s="313">
        <f>VLOOKUP(B847,'[116]23'!$A$4:$C$1324,3,FALSE)</f>
        <v>0</v>
      </c>
      <c r="E847" s="313">
        <v>0</v>
      </c>
      <c r="F847" s="123" t="str">
        <f t="shared" si="32"/>
        <v/>
      </c>
    </row>
    <row r="848" ht="36" customHeight="1" spans="1:6">
      <c r="A848" s="340">
        <f t="shared" si="31"/>
        <v>7</v>
      </c>
      <c r="B848" s="431">
        <v>2130152</v>
      </c>
      <c r="C848" s="432" t="s">
        <v>749</v>
      </c>
      <c r="D848" s="313">
        <f>VLOOKUP(B848,'[116]23'!$A$4:$C$1324,3,FALSE)</f>
        <v>0</v>
      </c>
      <c r="E848" s="313">
        <v>0</v>
      </c>
      <c r="F848" s="123" t="str">
        <f t="shared" si="32"/>
        <v/>
      </c>
    </row>
    <row r="849" ht="44" customHeight="1" spans="1:6">
      <c r="A849" s="340">
        <f t="shared" si="31"/>
        <v>7</v>
      </c>
      <c r="B849" s="431">
        <v>2130153</v>
      </c>
      <c r="C849" s="432" t="s">
        <v>750</v>
      </c>
      <c r="D849" s="313">
        <f>VLOOKUP(B849,'[116]23'!$A$4:$C$1324,3,FALSE)</f>
        <v>1071</v>
      </c>
      <c r="E849" s="313">
        <v>960</v>
      </c>
      <c r="F849" s="123">
        <f t="shared" si="32"/>
        <v>-0.104</v>
      </c>
    </row>
    <row r="850" ht="44" customHeight="1" spans="1:6">
      <c r="A850" s="340">
        <f t="shared" si="31"/>
        <v>7</v>
      </c>
      <c r="B850" s="431">
        <v>2130199</v>
      </c>
      <c r="C850" s="432" t="s">
        <v>751</v>
      </c>
      <c r="D850" s="313">
        <f>VLOOKUP(B850,'[116]23'!$A$4:$C$1324,3,FALSE)</f>
        <v>1363</v>
      </c>
      <c r="E850" s="313">
        <v>87</v>
      </c>
      <c r="F850" s="123">
        <f t="shared" si="32"/>
        <v>-0.936</v>
      </c>
    </row>
    <row r="851" ht="44" customHeight="1" spans="1:6">
      <c r="A851" s="340">
        <f t="shared" si="31"/>
        <v>5</v>
      </c>
      <c r="B851" s="433">
        <v>21302</v>
      </c>
      <c r="C851" s="304" t="s">
        <v>752</v>
      </c>
      <c r="D851" s="309">
        <f>SUM(D852:D875)</f>
        <v>2523</v>
      </c>
      <c r="E851" s="309">
        <v>2245</v>
      </c>
      <c r="F851" s="119">
        <f t="shared" si="32"/>
        <v>-0.11</v>
      </c>
    </row>
    <row r="852" ht="44" customHeight="1" spans="1:6">
      <c r="A852" s="340">
        <f t="shared" si="31"/>
        <v>7</v>
      </c>
      <c r="B852" s="431">
        <v>2130201</v>
      </c>
      <c r="C852" s="432" t="s">
        <v>152</v>
      </c>
      <c r="D852" s="313">
        <f>VLOOKUP(B852,'[116]23'!$A$4:$C$1324,3,FALSE)</f>
        <v>297</v>
      </c>
      <c r="E852" s="313">
        <v>294</v>
      </c>
      <c r="F852" s="123">
        <f t="shared" si="32"/>
        <v>-0.01</v>
      </c>
    </row>
    <row r="853" ht="44" customHeight="1" spans="1:6">
      <c r="A853" s="340">
        <f t="shared" si="31"/>
        <v>7</v>
      </c>
      <c r="B853" s="431">
        <v>2130202</v>
      </c>
      <c r="C853" s="432" t="s">
        <v>153</v>
      </c>
      <c r="D853" s="313">
        <f>VLOOKUP(B853,'[116]23'!$A$4:$C$1324,3,FALSE)</f>
        <v>0</v>
      </c>
      <c r="E853" s="313">
        <v>0</v>
      </c>
      <c r="F853" s="123" t="str">
        <f t="shared" si="32"/>
        <v/>
      </c>
    </row>
    <row r="854" ht="44" customHeight="1" spans="1:6">
      <c r="A854" s="340">
        <f t="shared" si="31"/>
        <v>7</v>
      </c>
      <c r="B854" s="431">
        <v>2130203</v>
      </c>
      <c r="C854" s="432" t="s">
        <v>154</v>
      </c>
      <c r="D854" s="313">
        <f>VLOOKUP(B854,'[116]23'!$A$4:$C$1324,3,FALSE)</f>
        <v>0</v>
      </c>
      <c r="E854" s="313">
        <v>0</v>
      </c>
      <c r="F854" s="123" t="str">
        <f t="shared" si="32"/>
        <v/>
      </c>
    </row>
    <row r="855" ht="44" customHeight="1" spans="1:6">
      <c r="A855" s="340">
        <f t="shared" si="31"/>
        <v>7</v>
      </c>
      <c r="B855" s="431">
        <v>2130204</v>
      </c>
      <c r="C855" s="432" t="s">
        <v>753</v>
      </c>
      <c r="D855" s="313">
        <f>VLOOKUP(B855,'[116]23'!$A$4:$C$1324,3,FALSE)</f>
        <v>383</v>
      </c>
      <c r="E855" s="313">
        <v>477</v>
      </c>
      <c r="F855" s="123">
        <f t="shared" si="32"/>
        <v>0.245</v>
      </c>
    </row>
    <row r="856" ht="44" customHeight="1" spans="1:6">
      <c r="A856" s="340">
        <f t="shared" si="31"/>
        <v>7</v>
      </c>
      <c r="B856" s="431">
        <v>2130205</v>
      </c>
      <c r="C856" s="432" t="s">
        <v>754</v>
      </c>
      <c r="D856" s="313">
        <f>VLOOKUP(B856,'[116]23'!$A$4:$C$1324,3,FALSE)</f>
        <v>1168</v>
      </c>
      <c r="E856" s="313">
        <v>676</v>
      </c>
      <c r="F856" s="123">
        <f t="shared" si="32"/>
        <v>-0.421</v>
      </c>
    </row>
    <row r="857" ht="44" customHeight="1" spans="1:6">
      <c r="A857" s="340">
        <f t="shared" si="31"/>
        <v>7</v>
      </c>
      <c r="B857" s="431">
        <v>2130206</v>
      </c>
      <c r="C857" s="432" t="s">
        <v>755</v>
      </c>
      <c r="D857" s="313">
        <f>VLOOKUP(B857,'[116]23'!$A$4:$C$1324,3,FALSE)</f>
        <v>0</v>
      </c>
      <c r="E857" s="313">
        <v>0</v>
      </c>
      <c r="F857" s="123" t="str">
        <f t="shared" si="32"/>
        <v/>
      </c>
    </row>
    <row r="858" ht="44" customHeight="1" spans="1:6">
      <c r="A858" s="340">
        <f t="shared" si="31"/>
        <v>7</v>
      </c>
      <c r="B858" s="431">
        <v>2130207</v>
      </c>
      <c r="C858" s="432" t="s">
        <v>756</v>
      </c>
      <c r="D858" s="313">
        <f>VLOOKUP(B858,'[116]23'!$A$4:$C$1324,3,FALSE)</f>
        <v>0</v>
      </c>
      <c r="E858" s="313">
        <v>38</v>
      </c>
      <c r="F858" s="123" t="str">
        <f t="shared" si="32"/>
        <v/>
      </c>
    </row>
    <row r="859" ht="36" customHeight="1" spans="1:6">
      <c r="A859" s="340">
        <f t="shared" si="31"/>
        <v>7</v>
      </c>
      <c r="B859" s="431">
        <v>2130209</v>
      </c>
      <c r="C859" s="432" t="s">
        <v>757</v>
      </c>
      <c r="D859" s="313">
        <f>VLOOKUP(B859,'[116]23'!$A$4:$C$1324,3,FALSE)</f>
        <v>40</v>
      </c>
      <c r="E859" s="313">
        <v>391</v>
      </c>
      <c r="F859" s="123">
        <f t="shared" si="32"/>
        <v>8.775</v>
      </c>
    </row>
    <row r="860" ht="44" customHeight="1" spans="1:6">
      <c r="A860" s="340">
        <f t="shared" ref="A860:A923" si="33">LEN(B860)</f>
        <v>7</v>
      </c>
      <c r="B860" s="431">
        <v>2130210</v>
      </c>
      <c r="C860" s="432" t="s">
        <v>758</v>
      </c>
      <c r="D860" s="313">
        <f>VLOOKUP(B860,'[116]23'!$A$4:$C$1324,3,FALSE)</f>
        <v>0</v>
      </c>
      <c r="E860" s="313">
        <v>0</v>
      </c>
      <c r="F860" s="123" t="str">
        <f t="shared" si="32"/>
        <v/>
      </c>
    </row>
    <row r="861" ht="44" customHeight="1" spans="1:6">
      <c r="A861" s="340">
        <f t="shared" si="33"/>
        <v>7</v>
      </c>
      <c r="B861" s="431">
        <v>2130211</v>
      </c>
      <c r="C861" s="432" t="s">
        <v>759</v>
      </c>
      <c r="D861" s="313">
        <f>VLOOKUP(B861,'[116]23'!$A$4:$C$1324,3,FALSE)</f>
        <v>20</v>
      </c>
      <c r="E861" s="313">
        <v>7</v>
      </c>
      <c r="F861" s="123">
        <f t="shared" si="32"/>
        <v>-0.65</v>
      </c>
    </row>
    <row r="862" ht="44" customHeight="1" spans="1:6">
      <c r="A862" s="340">
        <f t="shared" si="33"/>
        <v>7</v>
      </c>
      <c r="B862" s="431">
        <v>2130212</v>
      </c>
      <c r="C862" s="432" t="s">
        <v>760</v>
      </c>
      <c r="D862" s="313">
        <f>VLOOKUP(B862,'[116]23'!$A$4:$C$1324,3,FALSE)</f>
        <v>0</v>
      </c>
      <c r="E862" s="313">
        <v>0</v>
      </c>
      <c r="F862" s="123" t="str">
        <f t="shared" si="32"/>
        <v/>
      </c>
    </row>
    <row r="863" ht="36" customHeight="1" spans="1:6">
      <c r="A863" s="340">
        <f t="shared" si="33"/>
        <v>7</v>
      </c>
      <c r="B863" s="431">
        <v>2130213</v>
      </c>
      <c r="C863" s="432" t="s">
        <v>761</v>
      </c>
      <c r="D863" s="313">
        <f>VLOOKUP(B863,'[116]23'!$A$4:$C$1324,3,FALSE)</f>
        <v>30</v>
      </c>
      <c r="E863" s="313">
        <v>20</v>
      </c>
      <c r="F863" s="123">
        <f t="shared" si="32"/>
        <v>-0.333</v>
      </c>
    </row>
    <row r="864" ht="44" customHeight="1" spans="1:6">
      <c r="A864" s="340">
        <f t="shared" si="33"/>
        <v>7</v>
      </c>
      <c r="B864" s="431">
        <v>2130217</v>
      </c>
      <c r="C864" s="432" t="s">
        <v>762</v>
      </c>
      <c r="D864" s="313">
        <f>VLOOKUP(B864,'[116]23'!$A$4:$C$1324,3,FALSE)</f>
        <v>0</v>
      </c>
      <c r="E864" s="313">
        <v>0</v>
      </c>
      <c r="F864" s="123" t="str">
        <f t="shared" si="32"/>
        <v/>
      </c>
    </row>
    <row r="865" ht="44" customHeight="1" spans="1:6">
      <c r="A865" s="340">
        <f t="shared" si="33"/>
        <v>7</v>
      </c>
      <c r="B865" s="431">
        <v>2130220</v>
      </c>
      <c r="C865" s="432" t="s">
        <v>277</v>
      </c>
      <c r="D865" s="313">
        <f>VLOOKUP(B865,'[116]23'!$A$4:$C$1324,3,FALSE)</f>
        <v>0</v>
      </c>
      <c r="E865" s="313">
        <v>0</v>
      </c>
      <c r="F865" s="123" t="str">
        <f t="shared" si="32"/>
        <v/>
      </c>
    </row>
    <row r="866" ht="44" customHeight="1" spans="1:6">
      <c r="A866" s="340">
        <f t="shared" si="33"/>
        <v>7</v>
      </c>
      <c r="B866" s="431">
        <v>2130221</v>
      </c>
      <c r="C866" s="432" t="s">
        <v>763</v>
      </c>
      <c r="D866" s="313">
        <f>VLOOKUP(B866,'[116]23'!$A$4:$C$1324,3,FALSE)</f>
        <v>0</v>
      </c>
      <c r="E866" s="313">
        <v>0</v>
      </c>
      <c r="F866" s="123" t="str">
        <f t="shared" si="32"/>
        <v/>
      </c>
    </row>
    <row r="867" ht="44" customHeight="1" spans="1:6">
      <c r="A867" s="340">
        <f t="shared" si="33"/>
        <v>7</v>
      </c>
      <c r="B867" s="431">
        <v>2130223</v>
      </c>
      <c r="C867" s="432" t="s">
        <v>764</v>
      </c>
      <c r="D867" s="313">
        <f>VLOOKUP(B867,'[116]23'!$A$4:$C$1324,3,FALSE)</f>
        <v>0</v>
      </c>
      <c r="E867" s="313">
        <v>0</v>
      </c>
      <c r="F867" s="123" t="str">
        <f t="shared" si="32"/>
        <v/>
      </c>
    </row>
    <row r="868" ht="36" customHeight="1" spans="1:6">
      <c r="A868" s="340">
        <f t="shared" si="33"/>
        <v>7</v>
      </c>
      <c r="B868" s="431">
        <v>2130226</v>
      </c>
      <c r="C868" s="432" t="s">
        <v>765</v>
      </c>
      <c r="D868" s="313">
        <f>VLOOKUP(B868,'[116]23'!$A$4:$C$1324,3,FALSE)</f>
        <v>0</v>
      </c>
      <c r="E868" s="313">
        <v>0</v>
      </c>
      <c r="F868" s="123" t="str">
        <f t="shared" si="32"/>
        <v/>
      </c>
    </row>
    <row r="869" ht="36" customHeight="1" spans="1:6">
      <c r="A869" s="340">
        <f t="shared" si="33"/>
        <v>7</v>
      </c>
      <c r="B869" s="431">
        <v>2130227</v>
      </c>
      <c r="C869" s="432" t="s">
        <v>766</v>
      </c>
      <c r="D869" s="313">
        <f>VLOOKUP(B869,'[116]23'!$A$4:$C$1324,3,FALSE)</f>
        <v>0</v>
      </c>
      <c r="E869" s="313">
        <v>0</v>
      </c>
      <c r="F869" s="123" t="str">
        <f t="shared" si="32"/>
        <v/>
      </c>
    </row>
    <row r="870" ht="36" customHeight="1" spans="1:6">
      <c r="A870" s="340">
        <f t="shared" si="33"/>
        <v>7</v>
      </c>
      <c r="B870" s="431">
        <v>2130232</v>
      </c>
      <c r="C870" s="432" t="s">
        <v>767</v>
      </c>
      <c r="D870" s="313">
        <f>VLOOKUP(B870,'[116]23'!$A$4:$C$1324,3,FALSE)</f>
        <v>0</v>
      </c>
      <c r="E870" s="313">
        <v>0</v>
      </c>
      <c r="F870" s="123" t="str">
        <f t="shared" si="32"/>
        <v/>
      </c>
    </row>
    <row r="871" ht="44" customHeight="1" spans="1:6">
      <c r="A871" s="340">
        <f t="shared" si="33"/>
        <v>7</v>
      </c>
      <c r="B871" s="431">
        <v>2130234</v>
      </c>
      <c r="C871" s="432" t="s">
        <v>768</v>
      </c>
      <c r="D871" s="313">
        <f>VLOOKUP(B871,'[116]23'!$A$4:$C$1324,3,FALSE)</f>
        <v>357</v>
      </c>
      <c r="E871" s="313">
        <v>288</v>
      </c>
      <c r="F871" s="123">
        <f t="shared" si="32"/>
        <v>-0.193</v>
      </c>
    </row>
    <row r="872" ht="36" customHeight="1" spans="1:6">
      <c r="A872" s="340">
        <f t="shared" si="33"/>
        <v>7</v>
      </c>
      <c r="B872" s="431">
        <v>2130235</v>
      </c>
      <c r="C872" s="432" t="s">
        <v>769</v>
      </c>
      <c r="D872" s="313">
        <f>VLOOKUP(B872,'[116]23'!$A$4:$C$1324,3,FALSE)</f>
        <v>0</v>
      </c>
      <c r="E872" s="313">
        <v>0</v>
      </c>
      <c r="F872" s="123" t="str">
        <f t="shared" si="32"/>
        <v/>
      </c>
    </row>
    <row r="873" ht="44" customHeight="1" spans="1:6">
      <c r="A873" s="340">
        <f t="shared" si="33"/>
        <v>7</v>
      </c>
      <c r="B873" s="431">
        <v>2130236</v>
      </c>
      <c r="C873" s="432" t="s">
        <v>770</v>
      </c>
      <c r="D873" s="313">
        <f>VLOOKUP(B873,'[116]23'!$A$4:$C$1324,3,FALSE)</f>
        <v>0</v>
      </c>
      <c r="E873" s="313">
        <v>0</v>
      </c>
      <c r="F873" s="123" t="str">
        <f t="shared" si="32"/>
        <v/>
      </c>
    </row>
    <row r="874" ht="36" customHeight="1" spans="1:6">
      <c r="A874" s="340">
        <f t="shared" si="33"/>
        <v>7</v>
      </c>
      <c r="B874" s="431">
        <v>2130237</v>
      </c>
      <c r="C874" s="432" t="s">
        <v>737</v>
      </c>
      <c r="D874" s="313">
        <f>VLOOKUP(B874,'[116]23'!$A$4:$C$1324,3,FALSE)</f>
        <v>0</v>
      </c>
      <c r="E874" s="313">
        <v>0</v>
      </c>
      <c r="F874" s="123" t="str">
        <f t="shared" si="32"/>
        <v/>
      </c>
    </row>
    <row r="875" ht="44" customHeight="1" spans="1:6">
      <c r="A875" s="340">
        <f t="shared" si="33"/>
        <v>7</v>
      </c>
      <c r="B875" s="431">
        <v>2130299</v>
      </c>
      <c r="C875" s="432" t="s">
        <v>771</v>
      </c>
      <c r="D875" s="313">
        <f>VLOOKUP(B875,'[116]23'!$A$4:$C$1324,3,FALSE)</f>
        <v>228</v>
      </c>
      <c r="E875" s="313">
        <v>54</v>
      </c>
      <c r="F875" s="123">
        <f t="shared" si="32"/>
        <v>-0.763</v>
      </c>
    </row>
    <row r="876" ht="44" customHeight="1" spans="1:6">
      <c r="A876" s="340">
        <f t="shared" si="33"/>
        <v>5</v>
      </c>
      <c r="B876" s="433">
        <v>21303</v>
      </c>
      <c r="C876" s="304" t="s">
        <v>772</v>
      </c>
      <c r="D876" s="309">
        <f>SUM(D877:D903)</f>
        <v>5573</v>
      </c>
      <c r="E876" s="309">
        <v>2509</v>
      </c>
      <c r="F876" s="119">
        <f t="shared" si="32"/>
        <v>-0.55</v>
      </c>
    </row>
    <row r="877" ht="44" customHeight="1" spans="1:6">
      <c r="A877" s="340">
        <f t="shared" si="33"/>
        <v>7</v>
      </c>
      <c r="B877" s="431">
        <v>2130301</v>
      </c>
      <c r="C877" s="432" t="s">
        <v>152</v>
      </c>
      <c r="D877" s="313">
        <f>VLOOKUP(B877,'[116]23'!$A$4:$C$1324,3,FALSE)</f>
        <v>304</v>
      </c>
      <c r="E877" s="313">
        <v>259</v>
      </c>
      <c r="F877" s="123">
        <f t="shared" si="32"/>
        <v>-0.148</v>
      </c>
    </row>
    <row r="878" ht="36" customHeight="1" spans="1:6">
      <c r="A878" s="340">
        <f t="shared" si="33"/>
        <v>7</v>
      </c>
      <c r="B878" s="431">
        <v>2130302</v>
      </c>
      <c r="C878" s="432" t="s">
        <v>153</v>
      </c>
      <c r="D878" s="313">
        <f>VLOOKUP(B878,'[116]23'!$A$4:$C$1324,3,FALSE)</f>
        <v>0</v>
      </c>
      <c r="E878" s="313">
        <v>0</v>
      </c>
      <c r="F878" s="123" t="str">
        <f t="shared" si="32"/>
        <v/>
      </c>
    </row>
    <row r="879" ht="44" customHeight="1" spans="1:6">
      <c r="A879" s="340">
        <f t="shared" si="33"/>
        <v>7</v>
      </c>
      <c r="B879" s="431">
        <v>2130303</v>
      </c>
      <c r="C879" s="432" t="s">
        <v>154</v>
      </c>
      <c r="D879" s="313">
        <f>VLOOKUP(B879,'[116]23'!$A$4:$C$1324,3,FALSE)</f>
        <v>0</v>
      </c>
      <c r="E879" s="313">
        <v>0</v>
      </c>
      <c r="F879" s="123" t="str">
        <f t="shared" si="32"/>
        <v/>
      </c>
    </row>
    <row r="880" ht="44" customHeight="1" spans="1:6">
      <c r="A880" s="340">
        <f t="shared" si="33"/>
        <v>7</v>
      </c>
      <c r="B880" s="431">
        <v>2130304</v>
      </c>
      <c r="C880" s="432" t="s">
        <v>773</v>
      </c>
      <c r="D880" s="313">
        <f>VLOOKUP(B880,'[116]23'!$A$4:$C$1324,3,FALSE)</f>
        <v>0</v>
      </c>
      <c r="E880" s="313">
        <v>0</v>
      </c>
      <c r="F880" s="123" t="str">
        <f t="shared" si="32"/>
        <v/>
      </c>
    </row>
    <row r="881" ht="44" customHeight="1" spans="1:6">
      <c r="A881" s="340">
        <f t="shared" si="33"/>
        <v>7</v>
      </c>
      <c r="B881" s="431">
        <v>2130305</v>
      </c>
      <c r="C881" s="432" t="s">
        <v>774</v>
      </c>
      <c r="D881" s="313">
        <f>VLOOKUP(B881,'[116]23'!$A$4:$C$1324,3,FALSE)</f>
        <v>3598</v>
      </c>
      <c r="E881" s="313">
        <v>640</v>
      </c>
      <c r="F881" s="123">
        <f t="shared" si="32"/>
        <v>-0.822</v>
      </c>
    </row>
    <row r="882" ht="36" customHeight="1" spans="1:6">
      <c r="A882" s="340">
        <f t="shared" si="33"/>
        <v>7</v>
      </c>
      <c r="B882" s="431">
        <v>2130306</v>
      </c>
      <c r="C882" s="432" t="s">
        <v>775</v>
      </c>
      <c r="D882" s="313">
        <f>VLOOKUP(B882,'[116]23'!$A$4:$C$1324,3,FALSE)</f>
        <v>40</v>
      </c>
      <c r="E882" s="313">
        <v>6</v>
      </c>
      <c r="F882" s="123">
        <f t="shared" si="32"/>
        <v>-0.85</v>
      </c>
    </row>
    <row r="883" ht="36" customHeight="1" spans="1:6">
      <c r="A883" s="340">
        <f t="shared" si="33"/>
        <v>7</v>
      </c>
      <c r="B883" s="431">
        <v>2130307</v>
      </c>
      <c r="C883" s="432" t="s">
        <v>776</v>
      </c>
      <c r="D883" s="313">
        <f>VLOOKUP(B883,'[116]23'!$A$4:$C$1324,3,FALSE)</f>
        <v>0</v>
      </c>
      <c r="E883" s="313">
        <v>0</v>
      </c>
      <c r="F883" s="123" t="str">
        <f t="shared" si="32"/>
        <v/>
      </c>
    </row>
    <row r="884" ht="36" customHeight="1" spans="1:6">
      <c r="A884" s="340">
        <f t="shared" si="33"/>
        <v>7</v>
      </c>
      <c r="B884" s="431">
        <v>2130308</v>
      </c>
      <c r="C884" s="432" t="s">
        <v>777</v>
      </c>
      <c r="D884" s="313">
        <f>VLOOKUP(B884,'[116]23'!$A$4:$C$1324,3,FALSE)</f>
        <v>0</v>
      </c>
      <c r="E884" s="313">
        <v>0</v>
      </c>
      <c r="F884" s="123" t="str">
        <f t="shared" si="32"/>
        <v/>
      </c>
    </row>
    <row r="885" ht="36" customHeight="1" spans="1:6">
      <c r="A885" s="340">
        <f t="shared" si="33"/>
        <v>7</v>
      </c>
      <c r="B885" s="431">
        <v>2130309</v>
      </c>
      <c r="C885" s="432" t="s">
        <v>778</v>
      </c>
      <c r="D885" s="313">
        <f>VLOOKUP(B885,'[116]23'!$A$4:$C$1324,3,FALSE)</f>
        <v>0</v>
      </c>
      <c r="E885" s="313">
        <v>0</v>
      </c>
      <c r="F885" s="123" t="str">
        <f t="shared" si="32"/>
        <v/>
      </c>
    </row>
    <row r="886" ht="44" customHeight="1" spans="1:6">
      <c r="A886" s="340">
        <f t="shared" si="33"/>
        <v>7</v>
      </c>
      <c r="B886" s="431">
        <v>2130310</v>
      </c>
      <c r="C886" s="432" t="s">
        <v>779</v>
      </c>
      <c r="D886" s="313">
        <f>VLOOKUP(B886,'[116]23'!$A$4:$C$1324,3,FALSE)</f>
        <v>56</v>
      </c>
      <c r="E886" s="313">
        <v>653</v>
      </c>
      <c r="F886" s="123">
        <f t="shared" si="32"/>
        <v>10.661</v>
      </c>
    </row>
    <row r="887" ht="44" customHeight="1" spans="1:6">
      <c r="A887" s="340">
        <f t="shared" si="33"/>
        <v>7</v>
      </c>
      <c r="B887" s="431">
        <v>2130311</v>
      </c>
      <c r="C887" s="432" t="s">
        <v>780</v>
      </c>
      <c r="D887" s="313">
        <f>VLOOKUP(B887,'[116]23'!$A$4:$C$1324,3,FALSE)</f>
        <v>245</v>
      </c>
      <c r="E887" s="313">
        <v>500</v>
      </c>
      <c r="F887" s="123">
        <f t="shared" ref="F887:F950" si="34">IF(D887&gt;0,(E887-D887)/D887,"")</f>
        <v>1.041</v>
      </c>
    </row>
    <row r="888" ht="44" customHeight="1" spans="1:6">
      <c r="A888" s="340">
        <f t="shared" si="33"/>
        <v>7</v>
      </c>
      <c r="B888" s="431">
        <v>2130312</v>
      </c>
      <c r="C888" s="432" t="s">
        <v>781</v>
      </c>
      <c r="D888" s="313">
        <f>VLOOKUP(B888,'[116]23'!$A$4:$C$1324,3,FALSE)</f>
        <v>20</v>
      </c>
      <c r="E888" s="313">
        <v>0</v>
      </c>
      <c r="F888" s="123">
        <f t="shared" si="34"/>
        <v>-1</v>
      </c>
    </row>
    <row r="889" ht="44" customHeight="1" spans="1:6">
      <c r="A889" s="340">
        <f t="shared" si="33"/>
        <v>7</v>
      </c>
      <c r="B889" s="431">
        <v>2130313</v>
      </c>
      <c r="C889" s="432" t="s">
        <v>782</v>
      </c>
      <c r="D889" s="313">
        <f>VLOOKUP(B889,'[116]23'!$A$4:$C$1324,3,FALSE)</f>
        <v>0</v>
      </c>
      <c r="E889" s="313">
        <v>0</v>
      </c>
      <c r="F889" s="123" t="str">
        <f t="shared" si="34"/>
        <v/>
      </c>
    </row>
    <row r="890" ht="44" customHeight="1" spans="1:6">
      <c r="A890" s="340">
        <f t="shared" si="33"/>
        <v>7</v>
      </c>
      <c r="B890" s="431">
        <v>2130314</v>
      </c>
      <c r="C890" s="432" t="s">
        <v>783</v>
      </c>
      <c r="D890" s="313">
        <f>VLOOKUP(B890,'[116]23'!$A$4:$C$1324,3,FALSE)</f>
        <v>10</v>
      </c>
      <c r="E890" s="313">
        <v>36</v>
      </c>
      <c r="F890" s="123">
        <f t="shared" si="34"/>
        <v>2.6</v>
      </c>
    </row>
    <row r="891" ht="36" customHeight="1" spans="1:6">
      <c r="A891" s="340">
        <f t="shared" si="33"/>
        <v>7</v>
      </c>
      <c r="B891" s="431">
        <v>2130315</v>
      </c>
      <c r="C891" s="432" t="s">
        <v>784</v>
      </c>
      <c r="D891" s="313">
        <f>VLOOKUP(B891,'[116]23'!$A$4:$C$1324,3,FALSE)</f>
        <v>0</v>
      </c>
      <c r="E891" s="313">
        <v>35</v>
      </c>
      <c r="F891" s="123" t="str">
        <f t="shared" si="34"/>
        <v/>
      </c>
    </row>
    <row r="892" ht="36" customHeight="1" spans="1:6">
      <c r="A892" s="340">
        <f t="shared" si="33"/>
        <v>7</v>
      </c>
      <c r="B892" s="431">
        <v>2130316</v>
      </c>
      <c r="C892" s="432" t="s">
        <v>785</v>
      </c>
      <c r="D892" s="313">
        <f>VLOOKUP(B892,'[116]23'!$A$4:$C$1324,3,FALSE)</f>
        <v>0</v>
      </c>
      <c r="E892" s="313">
        <v>0</v>
      </c>
      <c r="F892" s="123" t="str">
        <f t="shared" si="34"/>
        <v/>
      </c>
    </row>
    <row r="893" ht="36" customHeight="1" spans="1:6">
      <c r="A893" s="340">
        <f t="shared" si="33"/>
        <v>7</v>
      </c>
      <c r="B893" s="431">
        <v>2130317</v>
      </c>
      <c r="C893" s="432" t="s">
        <v>786</v>
      </c>
      <c r="D893" s="313">
        <f>VLOOKUP(B893,'[116]23'!$A$4:$C$1324,3,FALSE)</f>
        <v>0</v>
      </c>
      <c r="E893" s="313">
        <v>0</v>
      </c>
      <c r="F893" s="123" t="str">
        <f t="shared" si="34"/>
        <v/>
      </c>
    </row>
    <row r="894" ht="36" customHeight="1" spans="1:6">
      <c r="A894" s="340">
        <f t="shared" si="33"/>
        <v>7</v>
      </c>
      <c r="B894" s="431">
        <v>2130318</v>
      </c>
      <c r="C894" s="432" t="s">
        <v>787</v>
      </c>
      <c r="D894" s="313">
        <f>VLOOKUP(B894,'[116]23'!$A$4:$C$1324,3,FALSE)</f>
        <v>0</v>
      </c>
      <c r="E894" s="313">
        <v>0</v>
      </c>
      <c r="F894" s="123" t="str">
        <f t="shared" si="34"/>
        <v/>
      </c>
    </row>
    <row r="895" ht="36" customHeight="1" spans="1:6">
      <c r="A895" s="340">
        <f t="shared" si="33"/>
        <v>7</v>
      </c>
      <c r="B895" s="431">
        <v>2130319</v>
      </c>
      <c r="C895" s="432" t="s">
        <v>788</v>
      </c>
      <c r="D895" s="313">
        <f>VLOOKUP(B895,'[116]23'!$A$4:$C$1324,3,FALSE)</f>
        <v>833</v>
      </c>
      <c r="E895" s="313">
        <v>0</v>
      </c>
      <c r="F895" s="123">
        <f t="shared" si="34"/>
        <v>-1</v>
      </c>
    </row>
    <row r="896" ht="36" customHeight="1" spans="1:6">
      <c r="A896" s="340">
        <f t="shared" si="33"/>
        <v>7</v>
      </c>
      <c r="B896" s="431">
        <v>2130321</v>
      </c>
      <c r="C896" s="432" t="s">
        <v>789</v>
      </c>
      <c r="D896" s="313">
        <f>VLOOKUP(B896,'[116]23'!$A$4:$C$1324,3,FALSE)</f>
        <v>0</v>
      </c>
      <c r="E896" s="313">
        <v>0</v>
      </c>
      <c r="F896" s="123" t="str">
        <f t="shared" si="34"/>
        <v/>
      </c>
    </row>
    <row r="897" ht="36" customHeight="1" spans="1:6">
      <c r="A897" s="340">
        <f t="shared" si="33"/>
        <v>7</v>
      </c>
      <c r="B897" s="431">
        <v>2130322</v>
      </c>
      <c r="C897" s="432" t="s">
        <v>790</v>
      </c>
      <c r="D897" s="313">
        <f>VLOOKUP(B897,'[116]23'!$A$4:$C$1324,3,FALSE)</f>
        <v>0</v>
      </c>
      <c r="E897" s="313">
        <v>0</v>
      </c>
      <c r="F897" s="123" t="str">
        <f t="shared" si="34"/>
        <v/>
      </c>
    </row>
    <row r="898" ht="36" customHeight="1" spans="1:6">
      <c r="A898" s="340">
        <f t="shared" si="33"/>
        <v>7</v>
      </c>
      <c r="B898" s="431">
        <v>2130333</v>
      </c>
      <c r="C898" s="432" t="s">
        <v>764</v>
      </c>
      <c r="D898" s="313">
        <f>VLOOKUP(B898,'[116]23'!$A$4:$C$1324,3,FALSE)</f>
        <v>4</v>
      </c>
      <c r="E898" s="313">
        <v>0</v>
      </c>
      <c r="F898" s="123">
        <f t="shared" si="34"/>
        <v>-1</v>
      </c>
    </row>
    <row r="899" ht="44" customHeight="1" spans="1:6">
      <c r="A899" s="340">
        <f t="shared" si="33"/>
        <v>7</v>
      </c>
      <c r="B899" s="431">
        <v>2130334</v>
      </c>
      <c r="C899" s="432" t="s">
        <v>791</v>
      </c>
      <c r="D899" s="313">
        <f>VLOOKUP(B899,'[116]23'!$A$4:$C$1324,3,FALSE)</f>
        <v>0</v>
      </c>
      <c r="E899" s="313">
        <v>0</v>
      </c>
      <c r="F899" s="123" t="str">
        <f t="shared" si="34"/>
        <v/>
      </c>
    </row>
    <row r="900" ht="36" customHeight="1" spans="1:6">
      <c r="A900" s="340">
        <f t="shared" si="33"/>
        <v>7</v>
      </c>
      <c r="B900" s="431">
        <v>2130335</v>
      </c>
      <c r="C900" s="432" t="s">
        <v>1723</v>
      </c>
      <c r="D900" s="313">
        <f>VLOOKUP(B900,'[116]23'!$A$4:$C$1324,3,FALSE)</f>
        <v>32</v>
      </c>
      <c r="E900" s="313">
        <v>0</v>
      </c>
      <c r="F900" s="123">
        <f t="shared" si="34"/>
        <v>-1</v>
      </c>
    </row>
    <row r="901" ht="36" customHeight="1" spans="1:6">
      <c r="A901" s="340">
        <f t="shared" si="33"/>
        <v>7</v>
      </c>
      <c r="B901" s="431">
        <v>2130336</v>
      </c>
      <c r="C901" s="432" t="s">
        <v>793</v>
      </c>
      <c r="D901" s="313">
        <f>VLOOKUP(B901,'[116]23'!$A$4:$C$1324,3,FALSE)</f>
        <v>0</v>
      </c>
      <c r="E901" s="313">
        <v>0</v>
      </c>
      <c r="F901" s="123" t="str">
        <f t="shared" si="34"/>
        <v/>
      </c>
    </row>
    <row r="902" ht="36" customHeight="1" spans="1:6">
      <c r="A902" s="340">
        <f t="shared" si="33"/>
        <v>7</v>
      </c>
      <c r="B902" s="431">
        <v>2130337</v>
      </c>
      <c r="C902" s="432" t="s">
        <v>794</v>
      </c>
      <c r="D902" s="313">
        <f>VLOOKUP(B902,'[116]23'!$A$4:$C$1324,3,FALSE)</f>
        <v>0</v>
      </c>
      <c r="E902" s="313">
        <v>0</v>
      </c>
      <c r="F902" s="123" t="str">
        <f t="shared" si="34"/>
        <v/>
      </c>
    </row>
    <row r="903" ht="44" customHeight="1" spans="1:6">
      <c r="A903" s="340">
        <f t="shared" si="33"/>
        <v>7</v>
      </c>
      <c r="B903" s="431">
        <v>2130399</v>
      </c>
      <c r="C903" s="432" t="s">
        <v>795</v>
      </c>
      <c r="D903" s="313">
        <f>VLOOKUP(B903,'[116]23'!$A$4:$C$1324,3,FALSE)</f>
        <v>431</v>
      </c>
      <c r="E903" s="313">
        <v>380</v>
      </c>
      <c r="F903" s="123">
        <f t="shared" si="34"/>
        <v>-0.118</v>
      </c>
    </row>
    <row r="904" ht="44" customHeight="1" spans="1:6">
      <c r="A904" s="340">
        <f t="shared" si="33"/>
        <v>5</v>
      </c>
      <c r="B904" s="433">
        <v>21305</v>
      </c>
      <c r="C904" s="316" t="s">
        <v>1724</v>
      </c>
      <c r="D904" s="309">
        <f>SUM(D905:D914)</f>
        <v>3896</v>
      </c>
      <c r="E904" s="309">
        <v>3028</v>
      </c>
      <c r="F904" s="119">
        <f t="shared" si="34"/>
        <v>-0.223</v>
      </c>
    </row>
    <row r="905" ht="44" customHeight="1" spans="1:6">
      <c r="A905" s="340">
        <f t="shared" si="33"/>
        <v>7</v>
      </c>
      <c r="B905" s="431">
        <v>2130501</v>
      </c>
      <c r="C905" s="432" t="s">
        <v>152</v>
      </c>
      <c r="D905" s="313">
        <f>VLOOKUP(B905,'[116]23'!$A$4:$C$1324,3,FALSE)</f>
        <v>0</v>
      </c>
      <c r="E905" s="313">
        <v>0</v>
      </c>
      <c r="F905" s="123" t="str">
        <f t="shared" si="34"/>
        <v/>
      </c>
    </row>
    <row r="906" ht="36" customHeight="1" spans="1:6">
      <c r="A906" s="340">
        <f t="shared" si="33"/>
        <v>7</v>
      </c>
      <c r="B906" s="431">
        <v>2130502</v>
      </c>
      <c r="C906" s="432" t="s">
        <v>153</v>
      </c>
      <c r="D906" s="313">
        <f>VLOOKUP(B906,'[116]23'!$A$4:$C$1324,3,FALSE)</f>
        <v>0</v>
      </c>
      <c r="E906" s="313">
        <v>0</v>
      </c>
      <c r="F906" s="123" t="str">
        <f t="shared" si="34"/>
        <v/>
      </c>
    </row>
    <row r="907" ht="36" customHeight="1" spans="1:6">
      <c r="A907" s="340">
        <f t="shared" si="33"/>
        <v>7</v>
      </c>
      <c r="B907" s="431">
        <v>2130503</v>
      </c>
      <c r="C907" s="432" t="s">
        <v>154</v>
      </c>
      <c r="D907" s="313">
        <f>VLOOKUP(B907,'[116]23'!$A$4:$C$1324,3,FALSE)</f>
        <v>0</v>
      </c>
      <c r="E907" s="313">
        <v>0</v>
      </c>
      <c r="F907" s="123" t="str">
        <f t="shared" si="34"/>
        <v/>
      </c>
    </row>
    <row r="908" ht="44" customHeight="1" spans="1:6">
      <c r="A908" s="340">
        <f t="shared" si="33"/>
        <v>7</v>
      </c>
      <c r="B908" s="431">
        <v>2130504</v>
      </c>
      <c r="C908" s="432" t="s">
        <v>797</v>
      </c>
      <c r="D908" s="313">
        <f>VLOOKUP(B908,'[116]23'!$A$4:$C$1324,3,FALSE)</f>
        <v>3366</v>
      </c>
      <c r="E908" s="313">
        <v>652</v>
      </c>
      <c r="F908" s="123">
        <f t="shared" si="34"/>
        <v>-0.806</v>
      </c>
    </row>
    <row r="909" ht="36" customHeight="1" spans="1:6">
      <c r="A909" s="340">
        <f t="shared" si="33"/>
        <v>7</v>
      </c>
      <c r="B909" s="431">
        <v>2130505</v>
      </c>
      <c r="C909" s="432" t="s">
        <v>798</v>
      </c>
      <c r="D909" s="313">
        <f>VLOOKUP(B909,'[116]23'!$A$4:$C$1324,3,FALSE)</f>
        <v>500</v>
      </c>
      <c r="E909" s="313">
        <v>1875</v>
      </c>
      <c r="F909" s="123">
        <f t="shared" si="34"/>
        <v>2.75</v>
      </c>
    </row>
    <row r="910" ht="36" customHeight="1" spans="1:6">
      <c r="A910" s="340">
        <f t="shared" si="33"/>
        <v>7</v>
      </c>
      <c r="B910" s="431">
        <v>2130506</v>
      </c>
      <c r="C910" s="432" t="s">
        <v>799</v>
      </c>
      <c r="D910" s="313">
        <f>VLOOKUP(B910,'[116]23'!$A$4:$C$1324,3,FALSE)</f>
        <v>0</v>
      </c>
      <c r="E910" s="313">
        <v>216</v>
      </c>
      <c r="F910" s="123" t="str">
        <f t="shared" si="34"/>
        <v/>
      </c>
    </row>
    <row r="911" ht="44" customHeight="1" spans="1:6">
      <c r="A911" s="340">
        <f t="shared" si="33"/>
        <v>7</v>
      </c>
      <c r="B911" s="431">
        <v>2130507</v>
      </c>
      <c r="C911" s="438" t="s">
        <v>1725</v>
      </c>
      <c r="D911" s="313">
        <f>VLOOKUP(B911,'[116]23'!$A$4:$C$1324,3,FALSE)</f>
        <v>0</v>
      </c>
      <c r="E911" s="313">
        <v>190</v>
      </c>
      <c r="F911" s="123" t="str">
        <f t="shared" si="34"/>
        <v/>
      </c>
    </row>
    <row r="912" ht="36" customHeight="1" spans="1:6">
      <c r="A912" s="340">
        <f t="shared" si="33"/>
        <v>7</v>
      </c>
      <c r="B912" s="431">
        <v>2130508</v>
      </c>
      <c r="C912" s="432" t="s">
        <v>801</v>
      </c>
      <c r="D912" s="313">
        <f>VLOOKUP(B912,'[116]23'!$A$4:$C$1324,3,FALSE)</f>
        <v>0</v>
      </c>
      <c r="E912" s="313">
        <v>0</v>
      </c>
      <c r="F912" s="123" t="str">
        <f t="shared" si="34"/>
        <v/>
      </c>
    </row>
    <row r="913" ht="44" customHeight="1" spans="1:6">
      <c r="A913" s="340">
        <f t="shared" si="33"/>
        <v>7</v>
      </c>
      <c r="B913" s="431">
        <v>2130550</v>
      </c>
      <c r="C913" s="438" t="s">
        <v>161</v>
      </c>
      <c r="D913" s="313">
        <f>VLOOKUP(B913,'[116]23'!$A$4:$C$1324,3,FALSE)</f>
        <v>0</v>
      </c>
      <c r="E913" s="313">
        <v>0</v>
      </c>
      <c r="F913" s="123" t="str">
        <f t="shared" si="34"/>
        <v/>
      </c>
    </row>
    <row r="914" ht="44" customHeight="1" spans="1:6">
      <c r="A914" s="340">
        <f t="shared" si="33"/>
        <v>7</v>
      </c>
      <c r="B914" s="431">
        <v>2130599</v>
      </c>
      <c r="C914" s="438" t="s">
        <v>1726</v>
      </c>
      <c r="D914" s="313">
        <f>VLOOKUP(B914,'[116]23'!$A$4:$C$1324,3,FALSE)</f>
        <v>30</v>
      </c>
      <c r="E914" s="313">
        <v>95</v>
      </c>
      <c r="F914" s="123">
        <f t="shared" si="34"/>
        <v>2.167</v>
      </c>
    </row>
    <row r="915" ht="44" customHeight="1" spans="1:6">
      <c r="A915" s="340">
        <f t="shared" si="33"/>
        <v>5</v>
      </c>
      <c r="B915" s="433">
        <v>21307</v>
      </c>
      <c r="C915" s="304" t="s">
        <v>804</v>
      </c>
      <c r="D915" s="309">
        <f>SUM(D916:D921)</f>
        <v>1751</v>
      </c>
      <c r="E915" s="309">
        <v>1626</v>
      </c>
      <c r="F915" s="119">
        <f t="shared" si="34"/>
        <v>-0.071</v>
      </c>
    </row>
    <row r="916" ht="36" customHeight="1" spans="1:6">
      <c r="A916" s="340">
        <f t="shared" si="33"/>
        <v>7</v>
      </c>
      <c r="B916" s="431">
        <v>2130701</v>
      </c>
      <c r="C916" s="432" t="s">
        <v>805</v>
      </c>
      <c r="D916" s="313">
        <f>VLOOKUP(B916,'[116]23'!$A$4:$C$1324,3,FALSE)</f>
        <v>2</v>
      </c>
      <c r="E916" s="313">
        <v>73</v>
      </c>
      <c r="F916" s="123">
        <f t="shared" si="34"/>
        <v>35.5</v>
      </c>
    </row>
    <row r="917" ht="36" customHeight="1" spans="1:6">
      <c r="A917" s="340">
        <f t="shared" si="33"/>
        <v>7</v>
      </c>
      <c r="B917" s="431">
        <v>2130704</v>
      </c>
      <c r="C917" s="432" t="s">
        <v>806</v>
      </c>
      <c r="D917" s="313">
        <f>VLOOKUP(B917,'[116]23'!$A$4:$C$1324,3,FALSE)</f>
        <v>0</v>
      </c>
      <c r="E917" s="313">
        <v>0</v>
      </c>
      <c r="F917" s="123" t="str">
        <f t="shared" si="34"/>
        <v/>
      </c>
    </row>
    <row r="918" ht="36" customHeight="1" spans="1:6">
      <c r="A918" s="340">
        <f t="shared" si="33"/>
        <v>7</v>
      </c>
      <c r="B918" s="431">
        <v>2130705</v>
      </c>
      <c r="C918" s="432" t="s">
        <v>807</v>
      </c>
      <c r="D918" s="313">
        <f>VLOOKUP(B918,'[116]23'!$A$4:$C$1324,3,FALSE)</f>
        <v>1749</v>
      </c>
      <c r="E918" s="313">
        <v>1553</v>
      </c>
      <c r="F918" s="123">
        <f t="shared" si="34"/>
        <v>-0.112</v>
      </c>
    </row>
    <row r="919" ht="44" customHeight="1" spans="1:6">
      <c r="A919" s="340">
        <f t="shared" si="33"/>
        <v>7</v>
      </c>
      <c r="B919" s="431">
        <v>2130706</v>
      </c>
      <c r="C919" s="432" t="s">
        <v>808</v>
      </c>
      <c r="D919" s="313">
        <f>VLOOKUP(B919,'[116]23'!$A$4:$C$1324,3,FALSE)</f>
        <v>0</v>
      </c>
      <c r="E919" s="313">
        <v>0</v>
      </c>
      <c r="F919" s="123" t="str">
        <f t="shared" si="34"/>
        <v/>
      </c>
    </row>
    <row r="920" ht="36" customHeight="1" spans="1:6">
      <c r="A920" s="340">
        <f t="shared" si="33"/>
        <v>7</v>
      </c>
      <c r="B920" s="431">
        <v>2130707</v>
      </c>
      <c r="C920" s="432" t="s">
        <v>809</v>
      </c>
      <c r="D920" s="313">
        <f>VLOOKUP(B920,'[116]23'!$A$4:$C$1324,3,FALSE)</f>
        <v>0</v>
      </c>
      <c r="E920" s="313">
        <v>0</v>
      </c>
      <c r="F920" s="123" t="str">
        <f t="shared" si="34"/>
        <v/>
      </c>
    </row>
    <row r="921" ht="44" customHeight="1" spans="1:6">
      <c r="A921" s="340">
        <f t="shared" si="33"/>
        <v>7</v>
      </c>
      <c r="B921" s="431">
        <v>2130799</v>
      </c>
      <c r="C921" s="432" t="s">
        <v>810</v>
      </c>
      <c r="D921" s="313">
        <f>VLOOKUP(B921,'[116]23'!$A$4:$C$1324,3,FALSE)</f>
        <v>0</v>
      </c>
      <c r="E921" s="313">
        <v>0</v>
      </c>
      <c r="F921" s="123" t="str">
        <f t="shared" si="34"/>
        <v/>
      </c>
    </row>
    <row r="922" ht="44" customHeight="1" spans="1:6">
      <c r="A922" s="340">
        <f t="shared" si="33"/>
        <v>5</v>
      </c>
      <c r="B922" s="433">
        <v>21308</v>
      </c>
      <c r="C922" s="304" t="s">
        <v>811</v>
      </c>
      <c r="D922" s="309">
        <f>SUM(D923:D928)</f>
        <v>2550</v>
      </c>
      <c r="E922" s="309">
        <v>1316</v>
      </c>
      <c r="F922" s="119">
        <f t="shared" si="34"/>
        <v>-0.484</v>
      </c>
    </row>
    <row r="923" ht="36" customHeight="1" spans="1:6">
      <c r="A923" s="340">
        <f t="shared" si="33"/>
        <v>7</v>
      </c>
      <c r="B923" s="431">
        <v>2130801</v>
      </c>
      <c r="C923" s="432" t="s">
        <v>812</v>
      </c>
      <c r="D923" s="313">
        <f>VLOOKUP(B923,'[116]23'!$A$4:$C$1324,3,FALSE)</f>
        <v>0</v>
      </c>
      <c r="E923" s="313">
        <v>0</v>
      </c>
      <c r="F923" s="123" t="str">
        <f t="shared" si="34"/>
        <v/>
      </c>
    </row>
    <row r="924" ht="36" customHeight="1" spans="1:6">
      <c r="A924" s="340">
        <f t="shared" ref="A924:A934" si="35">LEN(B924)</f>
        <v>7</v>
      </c>
      <c r="B924" s="431">
        <v>2130802</v>
      </c>
      <c r="C924" s="432" t="s">
        <v>813</v>
      </c>
      <c r="D924" s="313">
        <f>VLOOKUP(B924,'[116]23'!$A$4:$C$1324,3,FALSE)</f>
        <v>0</v>
      </c>
      <c r="E924" s="313">
        <v>0</v>
      </c>
      <c r="F924" s="123" t="str">
        <f t="shared" si="34"/>
        <v/>
      </c>
    </row>
    <row r="925" ht="36" customHeight="1" spans="1:6">
      <c r="A925" s="340">
        <f t="shared" si="35"/>
        <v>7</v>
      </c>
      <c r="B925" s="431">
        <v>2130803</v>
      </c>
      <c r="C925" s="432" t="s">
        <v>814</v>
      </c>
      <c r="D925" s="313">
        <f>VLOOKUP(B925,'[116]23'!$A$4:$C$1324,3,FALSE)</f>
        <v>142</v>
      </c>
      <c r="E925" s="313">
        <v>100</v>
      </c>
      <c r="F925" s="123">
        <f t="shared" si="34"/>
        <v>-0.296</v>
      </c>
    </row>
    <row r="926" ht="44" customHeight="1" spans="1:6">
      <c r="A926" s="340">
        <f t="shared" si="35"/>
        <v>7</v>
      </c>
      <c r="B926" s="431">
        <v>2130804</v>
      </c>
      <c r="C926" s="438" t="s">
        <v>1727</v>
      </c>
      <c r="D926" s="313">
        <f>VLOOKUP(B926,'[116]23'!$A$4:$C$1324,3,FALSE)</f>
        <v>2356</v>
      </c>
      <c r="E926" s="313">
        <v>1216</v>
      </c>
      <c r="F926" s="123">
        <f t="shared" si="34"/>
        <v>-0.484</v>
      </c>
    </row>
    <row r="927" ht="36" customHeight="1" spans="1:6">
      <c r="A927" s="340">
        <f t="shared" si="35"/>
        <v>7</v>
      </c>
      <c r="B927" s="431">
        <v>2130805</v>
      </c>
      <c r="C927" s="432" t="s">
        <v>816</v>
      </c>
      <c r="D927" s="313">
        <f>VLOOKUP(B927,'[116]23'!$A$4:$C$1324,3,FALSE)</f>
        <v>0</v>
      </c>
      <c r="E927" s="313">
        <v>0</v>
      </c>
      <c r="F927" s="123" t="str">
        <f t="shared" si="34"/>
        <v/>
      </c>
    </row>
    <row r="928" ht="36" customHeight="1" spans="1:6">
      <c r="A928" s="340">
        <f t="shared" si="35"/>
        <v>7</v>
      </c>
      <c r="B928" s="431">
        <v>2130899</v>
      </c>
      <c r="C928" s="432" t="s">
        <v>817</v>
      </c>
      <c r="D928" s="313">
        <f>VLOOKUP(B928,'[116]23'!$A$4:$C$1324,3,FALSE)</f>
        <v>52</v>
      </c>
      <c r="E928" s="313">
        <v>0</v>
      </c>
      <c r="F928" s="123">
        <f t="shared" si="34"/>
        <v>-1</v>
      </c>
    </row>
    <row r="929" ht="36" customHeight="1" spans="1:6">
      <c r="A929" s="340">
        <f t="shared" si="35"/>
        <v>5</v>
      </c>
      <c r="B929" s="433">
        <v>21309</v>
      </c>
      <c r="C929" s="304" t="s">
        <v>818</v>
      </c>
      <c r="D929" s="309">
        <f>SUM(D930:D931)</f>
        <v>0</v>
      </c>
      <c r="E929" s="309">
        <v>0</v>
      </c>
      <c r="F929" s="119" t="str">
        <f t="shared" si="34"/>
        <v/>
      </c>
    </row>
    <row r="930" ht="36" customHeight="1" spans="1:6">
      <c r="A930" s="340">
        <f t="shared" si="35"/>
        <v>7</v>
      </c>
      <c r="B930" s="431">
        <v>2130901</v>
      </c>
      <c r="C930" s="432" t="s">
        <v>819</v>
      </c>
      <c r="D930" s="313">
        <f>VLOOKUP(B930,'[116]23'!$A$4:$C$1324,3,FALSE)</f>
        <v>0</v>
      </c>
      <c r="E930" s="313">
        <v>0</v>
      </c>
      <c r="F930" s="123" t="str">
        <f t="shared" si="34"/>
        <v/>
      </c>
    </row>
    <row r="931" ht="36" customHeight="1" spans="1:6">
      <c r="A931" s="340">
        <f t="shared" si="35"/>
        <v>7</v>
      </c>
      <c r="B931" s="431">
        <v>2130999</v>
      </c>
      <c r="C931" s="432" t="s">
        <v>820</v>
      </c>
      <c r="D931" s="313">
        <f>VLOOKUP(B931,'[116]23'!$A$4:$C$1324,3,FALSE)</f>
        <v>0</v>
      </c>
      <c r="E931" s="313">
        <v>0</v>
      </c>
      <c r="F931" s="123" t="str">
        <f t="shared" si="34"/>
        <v/>
      </c>
    </row>
    <row r="932" ht="44" customHeight="1" spans="1:6">
      <c r="A932" s="340">
        <f t="shared" si="35"/>
        <v>5</v>
      </c>
      <c r="B932" s="433">
        <v>21399</v>
      </c>
      <c r="C932" s="304" t="s">
        <v>821</v>
      </c>
      <c r="D932" s="309">
        <f>SUM(D933:D934)</f>
        <v>400</v>
      </c>
      <c r="E932" s="309">
        <v>55</v>
      </c>
      <c r="F932" s="119">
        <f t="shared" si="34"/>
        <v>-0.863</v>
      </c>
    </row>
    <row r="933" ht="36" customHeight="1" spans="1:6">
      <c r="A933" s="340">
        <f t="shared" si="35"/>
        <v>7</v>
      </c>
      <c r="B933" s="431">
        <v>2139901</v>
      </c>
      <c r="C933" s="432" t="s">
        <v>822</v>
      </c>
      <c r="D933" s="313">
        <f>VLOOKUP(B933,'[116]23'!$A$4:$C$1324,3,FALSE)</f>
        <v>0</v>
      </c>
      <c r="E933" s="313">
        <v>0</v>
      </c>
      <c r="F933" s="123" t="str">
        <f t="shared" si="34"/>
        <v/>
      </c>
    </row>
    <row r="934" ht="44" customHeight="1" spans="1:6">
      <c r="A934" s="340">
        <f t="shared" si="35"/>
        <v>7</v>
      </c>
      <c r="B934" s="431">
        <v>2139999</v>
      </c>
      <c r="C934" s="432" t="s">
        <v>821</v>
      </c>
      <c r="D934" s="313">
        <f>VLOOKUP(B934,'[116]23'!$A$4:$C$1324,3,FALSE)</f>
        <v>400</v>
      </c>
      <c r="E934" s="313">
        <v>55</v>
      </c>
      <c r="F934" s="123">
        <f t="shared" si="34"/>
        <v>-0.863</v>
      </c>
    </row>
    <row r="935" ht="44" customHeight="1" spans="1:6">
      <c r="A935" s="340">
        <f t="shared" ref="A935:A998" si="36">LEN(B935)</f>
        <v>3</v>
      </c>
      <c r="B935" s="433">
        <v>214</v>
      </c>
      <c r="C935" s="302" t="s">
        <v>119</v>
      </c>
      <c r="D935" s="309">
        <f>SUM(D936,D959,D969,D979,D984,D991,D996)</f>
        <v>2847</v>
      </c>
      <c r="E935" s="309">
        <v>2715</v>
      </c>
      <c r="F935" s="119">
        <f t="shared" si="34"/>
        <v>-0.046</v>
      </c>
    </row>
    <row r="936" ht="44" customHeight="1" spans="1:6">
      <c r="A936" s="340">
        <f t="shared" si="36"/>
        <v>5</v>
      </c>
      <c r="B936" s="433">
        <v>21401</v>
      </c>
      <c r="C936" s="304" t="s">
        <v>823</v>
      </c>
      <c r="D936" s="309">
        <f>SUM(D937:D958)</f>
        <v>2847</v>
      </c>
      <c r="E936" s="309">
        <v>2138</v>
      </c>
      <c r="F936" s="119">
        <f t="shared" si="34"/>
        <v>-0.249</v>
      </c>
    </row>
    <row r="937" ht="44" customHeight="1" spans="1:6">
      <c r="A937" s="340">
        <f t="shared" si="36"/>
        <v>7</v>
      </c>
      <c r="B937" s="431">
        <v>2140101</v>
      </c>
      <c r="C937" s="432" t="s">
        <v>152</v>
      </c>
      <c r="D937" s="313">
        <f>VLOOKUP(B937,'[116]23'!$A$4:$C$1324,3,FALSE)</f>
        <v>111</v>
      </c>
      <c r="E937" s="313">
        <v>109</v>
      </c>
      <c r="F937" s="123">
        <f t="shared" si="34"/>
        <v>-0.018</v>
      </c>
    </row>
    <row r="938" ht="36" customHeight="1" spans="1:6">
      <c r="A938" s="340">
        <f t="shared" si="36"/>
        <v>7</v>
      </c>
      <c r="B938" s="431">
        <v>2140102</v>
      </c>
      <c r="C938" s="432" t="s">
        <v>153</v>
      </c>
      <c r="D938" s="313">
        <f>VLOOKUP(B938,'[116]23'!$A$4:$C$1324,3,FALSE)</f>
        <v>0</v>
      </c>
      <c r="E938" s="313">
        <v>0</v>
      </c>
      <c r="F938" s="123" t="str">
        <f t="shared" si="34"/>
        <v/>
      </c>
    </row>
    <row r="939" ht="44" customHeight="1" spans="1:6">
      <c r="A939" s="340">
        <f t="shared" si="36"/>
        <v>7</v>
      </c>
      <c r="B939" s="431">
        <v>2140103</v>
      </c>
      <c r="C939" s="432" t="s">
        <v>154</v>
      </c>
      <c r="D939" s="313">
        <f>VLOOKUP(B939,'[116]23'!$A$4:$C$1324,3,FALSE)</f>
        <v>0</v>
      </c>
      <c r="E939" s="313">
        <v>0</v>
      </c>
      <c r="F939" s="123" t="str">
        <f t="shared" si="34"/>
        <v/>
      </c>
    </row>
    <row r="940" ht="44" customHeight="1" spans="1:6">
      <c r="A940" s="340">
        <f t="shared" si="36"/>
        <v>7</v>
      </c>
      <c r="B940" s="431">
        <v>2140104</v>
      </c>
      <c r="C940" s="432" t="s">
        <v>824</v>
      </c>
      <c r="D940" s="313">
        <f>VLOOKUP(B940,'[116]23'!$A$4:$C$1324,3,FALSE)</f>
        <v>160</v>
      </c>
      <c r="E940" s="313">
        <v>0</v>
      </c>
      <c r="F940" s="123">
        <f t="shared" si="34"/>
        <v>-1</v>
      </c>
    </row>
    <row r="941" ht="44" customHeight="1" spans="1:6">
      <c r="A941" s="340">
        <f t="shared" si="36"/>
        <v>7</v>
      </c>
      <c r="B941" s="431">
        <v>2140106</v>
      </c>
      <c r="C941" s="432" t="s">
        <v>825</v>
      </c>
      <c r="D941" s="313">
        <f>VLOOKUP(B941,'[116]23'!$A$4:$C$1324,3,FALSE)</f>
        <v>1311</v>
      </c>
      <c r="E941" s="313">
        <v>1151</v>
      </c>
      <c r="F941" s="123">
        <f t="shared" si="34"/>
        <v>-0.122</v>
      </c>
    </row>
    <row r="942" ht="44" customHeight="1" spans="1:6">
      <c r="A942" s="340">
        <f t="shared" si="36"/>
        <v>7</v>
      </c>
      <c r="B942" s="431">
        <v>2140109</v>
      </c>
      <c r="C942" s="432" t="s">
        <v>826</v>
      </c>
      <c r="D942" s="313">
        <f>VLOOKUP(B942,'[116]23'!$A$4:$C$1324,3,FALSE)</f>
        <v>0</v>
      </c>
      <c r="E942" s="313">
        <v>0</v>
      </c>
      <c r="F942" s="123" t="str">
        <f t="shared" si="34"/>
        <v/>
      </c>
    </row>
    <row r="943" ht="44" customHeight="1" spans="1:6">
      <c r="A943" s="340">
        <f t="shared" si="36"/>
        <v>7</v>
      </c>
      <c r="B943" s="431">
        <v>2140110</v>
      </c>
      <c r="C943" s="432" t="s">
        <v>827</v>
      </c>
      <c r="D943" s="313">
        <f>VLOOKUP(B943,'[116]23'!$A$4:$C$1324,3,FALSE)</f>
        <v>0</v>
      </c>
      <c r="E943" s="313">
        <v>0</v>
      </c>
      <c r="F943" s="123" t="str">
        <f t="shared" si="34"/>
        <v/>
      </c>
    </row>
    <row r="944" ht="36" customHeight="1" spans="1:6">
      <c r="A944" s="340">
        <f t="shared" si="36"/>
        <v>7</v>
      </c>
      <c r="B944" s="431">
        <v>2140111</v>
      </c>
      <c r="C944" s="432" t="s">
        <v>828</v>
      </c>
      <c r="D944" s="313">
        <f>VLOOKUP(B944,'[116]23'!$A$4:$C$1324,3,FALSE)</f>
        <v>0</v>
      </c>
      <c r="E944" s="313">
        <v>0</v>
      </c>
      <c r="F944" s="123" t="str">
        <f t="shared" si="34"/>
        <v/>
      </c>
    </row>
    <row r="945" ht="44" customHeight="1" spans="1:6">
      <c r="A945" s="340">
        <f t="shared" si="36"/>
        <v>7</v>
      </c>
      <c r="B945" s="431">
        <v>2140112</v>
      </c>
      <c r="C945" s="432" t="s">
        <v>829</v>
      </c>
      <c r="D945" s="313">
        <f>VLOOKUP(B945,'[116]23'!$A$4:$C$1324,3,FALSE)</f>
        <v>0</v>
      </c>
      <c r="E945" s="313">
        <v>0</v>
      </c>
      <c r="F945" s="123" t="str">
        <f t="shared" si="34"/>
        <v/>
      </c>
    </row>
    <row r="946" ht="44" customHeight="1" spans="1:6">
      <c r="A946" s="340">
        <f t="shared" si="36"/>
        <v>7</v>
      </c>
      <c r="B946" s="431">
        <v>2140114</v>
      </c>
      <c r="C946" s="432" t="s">
        <v>830</v>
      </c>
      <c r="D946" s="313">
        <f>VLOOKUP(B946,'[116]23'!$A$4:$C$1324,3,FALSE)</f>
        <v>0</v>
      </c>
      <c r="E946" s="313">
        <v>0</v>
      </c>
      <c r="F946" s="123" t="str">
        <f t="shared" si="34"/>
        <v/>
      </c>
    </row>
    <row r="947" ht="44" customHeight="1" spans="1:6">
      <c r="A947" s="340">
        <f t="shared" si="36"/>
        <v>7</v>
      </c>
      <c r="B947" s="431">
        <v>2140122</v>
      </c>
      <c r="C947" s="432" t="s">
        <v>831</v>
      </c>
      <c r="D947" s="313">
        <f>VLOOKUP(B947,'[116]23'!$A$4:$C$1324,3,FALSE)</f>
        <v>0</v>
      </c>
      <c r="E947" s="313">
        <v>0</v>
      </c>
      <c r="F947" s="123" t="str">
        <f t="shared" si="34"/>
        <v/>
      </c>
    </row>
    <row r="948" ht="44" customHeight="1" spans="1:6">
      <c r="A948" s="340">
        <f t="shared" si="36"/>
        <v>7</v>
      </c>
      <c r="B948" s="431">
        <v>2140123</v>
      </c>
      <c r="C948" s="432" t="s">
        <v>832</v>
      </c>
      <c r="D948" s="313">
        <f>VLOOKUP(B948,'[116]23'!$A$4:$C$1324,3,FALSE)</f>
        <v>0</v>
      </c>
      <c r="E948" s="313">
        <v>0</v>
      </c>
      <c r="F948" s="123" t="str">
        <f t="shared" si="34"/>
        <v/>
      </c>
    </row>
    <row r="949" ht="44" customHeight="1" spans="1:6">
      <c r="A949" s="340">
        <f t="shared" si="36"/>
        <v>7</v>
      </c>
      <c r="B949" s="431">
        <v>2140127</v>
      </c>
      <c r="C949" s="432" t="s">
        <v>833</v>
      </c>
      <c r="D949" s="313">
        <f>VLOOKUP(B949,'[116]23'!$A$4:$C$1324,3,FALSE)</f>
        <v>0</v>
      </c>
      <c r="E949" s="313">
        <v>0</v>
      </c>
      <c r="F949" s="123" t="str">
        <f t="shared" ref="F949:F1012" si="37">IF(D949&gt;0,(E949-D949)/D949,"")</f>
        <v/>
      </c>
    </row>
    <row r="950" ht="44" customHeight="1" spans="1:6">
      <c r="A950" s="340">
        <f t="shared" si="36"/>
        <v>7</v>
      </c>
      <c r="B950" s="431">
        <v>2140128</v>
      </c>
      <c r="C950" s="432" t="s">
        <v>834</v>
      </c>
      <c r="D950" s="313">
        <f>VLOOKUP(B950,'[116]23'!$A$4:$C$1324,3,FALSE)</f>
        <v>0</v>
      </c>
      <c r="E950" s="313">
        <v>0</v>
      </c>
      <c r="F950" s="123" t="str">
        <f t="shared" si="37"/>
        <v/>
      </c>
    </row>
    <row r="951" ht="44" customHeight="1" spans="1:6">
      <c r="A951" s="340">
        <f t="shared" si="36"/>
        <v>7</v>
      </c>
      <c r="B951" s="431">
        <v>2140129</v>
      </c>
      <c r="C951" s="432" t="s">
        <v>835</v>
      </c>
      <c r="D951" s="313">
        <f>VLOOKUP(B951,'[116]23'!$A$4:$C$1324,3,FALSE)</f>
        <v>0</v>
      </c>
      <c r="E951" s="313">
        <v>0</v>
      </c>
      <c r="F951" s="123" t="str">
        <f t="shared" si="37"/>
        <v/>
      </c>
    </row>
    <row r="952" ht="36" customHeight="1" spans="1:6">
      <c r="A952" s="340">
        <f t="shared" si="36"/>
        <v>7</v>
      </c>
      <c r="B952" s="431">
        <v>2140130</v>
      </c>
      <c r="C952" s="432" t="s">
        <v>836</v>
      </c>
      <c r="D952" s="313">
        <f>VLOOKUP(B952,'[116]23'!$A$4:$C$1324,3,FALSE)</f>
        <v>0</v>
      </c>
      <c r="E952" s="313">
        <v>0</v>
      </c>
      <c r="F952" s="123" t="str">
        <f t="shared" si="37"/>
        <v/>
      </c>
    </row>
    <row r="953" ht="44" customHeight="1" spans="1:6">
      <c r="A953" s="340">
        <f t="shared" si="36"/>
        <v>7</v>
      </c>
      <c r="B953" s="431">
        <v>2140131</v>
      </c>
      <c r="C953" s="432" t="s">
        <v>837</v>
      </c>
      <c r="D953" s="313">
        <f>VLOOKUP(B953,'[116]23'!$A$4:$C$1324,3,FALSE)</f>
        <v>0</v>
      </c>
      <c r="E953" s="313">
        <v>0</v>
      </c>
      <c r="F953" s="123" t="str">
        <f t="shared" si="37"/>
        <v/>
      </c>
    </row>
    <row r="954" ht="36" customHeight="1" spans="1:6">
      <c r="A954" s="340">
        <f t="shared" si="36"/>
        <v>7</v>
      </c>
      <c r="B954" s="431">
        <v>2140133</v>
      </c>
      <c r="C954" s="432" t="s">
        <v>838</v>
      </c>
      <c r="D954" s="313">
        <f>VLOOKUP(B954,'[116]23'!$A$4:$C$1324,3,FALSE)</f>
        <v>0</v>
      </c>
      <c r="E954" s="313">
        <v>0</v>
      </c>
      <c r="F954" s="123" t="str">
        <f t="shared" si="37"/>
        <v/>
      </c>
    </row>
    <row r="955" ht="44" customHeight="1" spans="1:6">
      <c r="A955" s="340">
        <f t="shared" si="36"/>
        <v>7</v>
      </c>
      <c r="B955" s="431">
        <v>2140136</v>
      </c>
      <c r="C955" s="432" t="s">
        <v>839</v>
      </c>
      <c r="D955" s="313">
        <f>VLOOKUP(B955,'[116]23'!$A$4:$C$1324,3,FALSE)</f>
        <v>0</v>
      </c>
      <c r="E955" s="313">
        <v>0</v>
      </c>
      <c r="F955" s="123" t="str">
        <f t="shared" si="37"/>
        <v/>
      </c>
    </row>
    <row r="956" ht="44" customHeight="1" spans="1:6">
      <c r="A956" s="340">
        <f t="shared" si="36"/>
        <v>7</v>
      </c>
      <c r="B956" s="431">
        <v>2140138</v>
      </c>
      <c r="C956" s="432" t="s">
        <v>840</v>
      </c>
      <c r="D956" s="313">
        <f>VLOOKUP(B956,'[116]23'!$A$4:$C$1324,3,FALSE)</f>
        <v>0</v>
      </c>
      <c r="E956" s="313">
        <v>0</v>
      </c>
      <c r="F956" s="123" t="str">
        <f t="shared" si="37"/>
        <v/>
      </c>
    </row>
    <row r="957" ht="44" customHeight="1" spans="1:6">
      <c r="A957" s="340">
        <f t="shared" si="36"/>
        <v>7</v>
      </c>
      <c r="B957" s="431">
        <v>2140139</v>
      </c>
      <c r="C957" s="432" t="s">
        <v>841</v>
      </c>
      <c r="D957" s="313">
        <f>VLOOKUP(B957,'[116]23'!$A$4:$C$1324,3,FALSE)</f>
        <v>0</v>
      </c>
      <c r="E957" s="313">
        <v>0</v>
      </c>
      <c r="F957" s="123" t="str">
        <f t="shared" si="37"/>
        <v/>
      </c>
    </row>
    <row r="958" ht="44" customHeight="1" spans="1:6">
      <c r="A958" s="340">
        <f t="shared" si="36"/>
        <v>7</v>
      </c>
      <c r="B958" s="431">
        <v>2140199</v>
      </c>
      <c r="C958" s="432" t="s">
        <v>842</v>
      </c>
      <c r="D958" s="313">
        <f>VLOOKUP(B958,'[116]23'!$A$4:$C$1324,3,FALSE)</f>
        <v>1265</v>
      </c>
      <c r="E958" s="313">
        <v>878</v>
      </c>
      <c r="F958" s="123">
        <f t="shared" si="37"/>
        <v>-0.306</v>
      </c>
    </row>
    <row r="959" ht="44" customHeight="1" spans="1:6">
      <c r="A959" s="340">
        <f t="shared" si="36"/>
        <v>5</v>
      </c>
      <c r="B959" s="433">
        <v>21402</v>
      </c>
      <c r="C959" s="304" t="s">
        <v>843</v>
      </c>
      <c r="D959" s="309">
        <f>SUM(D960:D968)</f>
        <v>0</v>
      </c>
      <c r="E959" s="309">
        <v>0</v>
      </c>
      <c r="F959" s="119" t="str">
        <f t="shared" si="37"/>
        <v/>
      </c>
    </row>
    <row r="960" ht="36" customHeight="1" spans="1:6">
      <c r="A960" s="340">
        <f t="shared" si="36"/>
        <v>7</v>
      </c>
      <c r="B960" s="431">
        <v>2140201</v>
      </c>
      <c r="C960" s="432" t="s">
        <v>152</v>
      </c>
      <c r="D960" s="313">
        <f>VLOOKUP(B960,'[116]23'!$A$4:$C$1324,3,FALSE)</f>
        <v>0</v>
      </c>
      <c r="E960" s="313">
        <v>0</v>
      </c>
      <c r="F960" s="123" t="str">
        <f t="shared" si="37"/>
        <v/>
      </c>
    </row>
    <row r="961" ht="36" customHeight="1" spans="1:6">
      <c r="A961" s="340">
        <f t="shared" si="36"/>
        <v>7</v>
      </c>
      <c r="B961" s="431">
        <v>2140202</v>
      </c>
      <c r="C961" s="432" t="s">
        <v>153</v>
      </c>
      <c r="D961" s="313">
        <f>VLOOKUP(B961,'[116]23'!$A$4:$C$1324,3,FALSE)</f>
        <v>0</v>
      </c>
      <c r="E961" s="313">
        <v>0</v>
      </c>
      <c r="F961" s="123" t="str">
        <f t="shared" si="37"/>
        <v/>
      </c>
    </row>
    <row r="962" ht="36" customHeight="1" spans="1:6">
      <c r="A962" s="340">
        <f t="shared" si="36"/>
        <v>7</v>
      </c>
      <c r="B962" s="431">
        <v>2140203</v>
      </c>
      <c r="C962" s="432" t="s">
        <v>154</v>
      </c>
      <c r="D962" s="313">
        <f>VLOOKUP(B962,'[116]23'!$A$4:$C$1324,3,FALSE)</f>
        <v>0</v>
      </c>
      <c r="E962" s="313">
        <v>0</v>
      </c>
      <c r="F962" s="123" t="str">
        <f t="shared" si="37"/>
        <v/>
      </c>
    </row>
    <row r="963" ht="44" customHeight="1" spans="1:6">
      <c r="A963" s="340">
        <f t="shared" si="36"/>
        <v>7</v>
      </c>
      <c r="B963" s="431">
        <v>2140204</v>
      </c>
      <c r="C963" s="432" t="s">
        <v>844</v>
      </c>
      <c r="D963" s="313">
        <f>VLOOKUP(B963,'[116]23'!$A$4:$C$1324,3,FALSE)</f>
        <v>0</v>
      </c>
      <c r="E963" s="313">
        <v>0</v>
      </c>
      <c r="F963" s="123" t="str">
        <f t="shared" si="37"/>
        <v/>
      </c>
    </row>
    <row r="964" ht="36" customHeight="1" spans="1:6">
      <c r="A964" s="340">
        <f t="shared" si="36"/>
        <v>7</v>
      </c>
      <c r="B964" s="431">
        <v>2140205</v>
      </c>
      <c r="C964" s="432" t="s">
        <v>845</v>
      </c>
      <c r="D964" s="313">
        <f>VLOOKUP(B964,'[116]23'!$A$4:$C$1324,3,FALSE)</f>
        <v>0</v>
      </c>
      <c r="E964" s="313">
        <v>0</v>
      </c>
      <c r="F964" s="123" t="str">
        <f t="shared" si="37"/>
        <v/>
      </c>
    </row>
    <row r="965" ht="44" customHeight="1" spans="1:6">
      <c r="A965" s="340">
        <f t="shared" si="36"/>
        <v>7</v>
      </c>
      <c r="B965" s="431">
        <v>2140206</v>
      </c>
      <c r="C965" s="432" t="s">
        <v>846</v>
      </c>
      <c r="D965" s="313">
        <f>VLOOKUP(B965,'[116]23'!$A$4:$C$1324,3,FALSE)</f>
        <v>0</v>
      </c>
      <c r="E965" s="313">
        <v>0</v>
      </c>
      <c r="F965" s="123" t="str">
        <f t="shared" si="37"/>
        <v/>
      </c>
    </row>
    <row r="966" ht="44" customHeight="1" spans="1:6">
      <c r="A966" s="340">
        <f t="shared" si="36"/>
        <v>7</v>
      </c>
      <c r="B966" s="431">
        <v>2140207</v>
      </c>
      <c r="C966" s="432" t="s">
        <v>847</v>
      </c>
      <c r="D966" s="313">
        <f>VLOOKUP(B966,'[116]23'!$A$4:$C$1324,3,FALSE)</f>
        <v>0</v>
      </c>
      <c r="E966" s="313">
        <v>0</v>
      </c>
      <c r="F966" s="123" t="str">
        <f t="shared" si="37"/>
        <v/>
      </c>
    </row>
    <row r="967" ht="36" customHeight="1" spans="1:6">
      <c r="A967" s="340">
        <f t="shared" si="36"/>
        <v>7</v>
      </c>
      <c r="B967" s="431">
        <v>2140208</v>
      </c>
      <c r="C967" s="432" t="s">
        <v>848</v>
      </c>
      <c r="D967" s="313">
        <f>VLOOKUP(B967,'[116]23'!$A$4:$C$1324,3,FALSE)</f>
        <v>0</v>
      </c>
      <c r="E967" s="313">
        <v>0</v>
      </c>
      <c r="F967" s="123" t="str">
        <f t="shared" si="37"/>
        <v/>
      </c>
    </row>
    <row r="968" ht="44" customHeight="1" spans="1:6">
      <c r="A968" s="340">
        <f t="shared" si="36"/>
        <v>7</v>
      </c>
      <c r="B968" s="431">
        <v>2140299</v>
      </c>
      <c r="C968" s="432" t="s">
        <v>849</v>
      </c>
      <c r="D968" s="313">
        <f>VLOOKUP(B968,'[116]23'!$A$4:$C$1324,3,FALSE)</f>
        <v>0</v>
      </c>
      <c r="E968" s="313">
        <v>0</v>
      </c>
      <c r="F968" s="123" t="str">
        <f t="shared" si="37"/>
        <v/>
      </c>
    </row>
    <row r="969" ht="44" customHeight="1" spans="1:6">
      <c r="A969" s="340">
        <f t="shared" si="36"/>
        <v>5</v>
      </c>
      <c r="B969" s="433">
        <v>21403</v>
      </c>
      <c r="C969" s="304" t="s">
        <v>850</v>
      </c>
      <c r="D969" s="309">
        <f>SUM(D970:D978)</f>
        <v>0</v>
      </c>
      <c r="E969" s="309">
        <v>0</v>
      </c>
      <c r="F969" s="119" t="str">
        <f t="shared" si="37"/>
        <v/>
      </c>
    </row>
    <row r="970" ht="36" customHeight="1" spans="1:6">
      <c r="A970" s="340">
        <f t="shared" si="36"/>
        <v>7</v>
      </c>
      <c r="B970" s="431">
        <v>2140301</v>
      </c>
      <c r="C970" s="432" t="s">
        <v>152</v>
      </c>
      <c r="D970" s="313">
        <f>VLOOKUP(B970,'[116]23'!$A$4:$C$1324,3,FALSE)</f>
        <v>0</v>
      </c>
      <c r="E970" s="313">
        <v>0</v>
      </c>
      <c r="F970" s="123" t="str">
        <f t="shared" si="37"/>
        <v/>
      </c>
    </row>
    <row r="971" ht="36" customHeight="1" spans="1:6">
      <c r="A971" s="340">
        <f t="shared" si="36"/>
        <v>7</v>
      </c>
      <c r="B971" s="431">
        <v>2140302</v>
      </c>
      <c r="C971" s="432" t="s">
        <v>153</v>
      </c>
      <c r="D971" s="313">
        <f>VLOOKUP(B971,'[116]23'!$A$4:$C$1324,3,FALSE)</f>
        <v>0</v>
      </c>
      <c r="E971" s="313">
        <v>0</v>
      </c>
      <c r="F971" s="123" t="str">
        <f t="shared" si="37"/>
        <v/>
      </c>
    </row>
    <row r="972" ht="36" customHeight="1" spans="1:6">
      <c r="A972" s="340">
        <f t="shared" si="36"/>
        <v>7</v>
      </c>
      <c r="B972" s="431">
        <v>2140303</v>
      </c>
      <c r="C972" s="432" t="s">
        <v>154</v>
      </c>
      <c r="D972" s="313">
        <f>VLOOKUP(B972,'[116]23'!$A$4:$C$1324,3,FALSE)</f>
        <v>0</v>
      </c>
      <c r="E972" s="313">
        <v>0</v>
      </c>
      <c r="F972" s="123" t="str">
        <f t="shared" si="37"/>
        <v/>
      </c>
    </row>
    <row r="973" ht="44" customHeight="1" spans="1:6">
      <c r="A973" s="340">
        <f t="shared" si="36"/>
        <v>7</v>
      </c>
      <c r="B973" s="431">
        <v>2140304</v>
      </c>
      <c r="C973" s="432" t="s">
        <v>851</v>
      </c>
      <c r="D973" s="313">
        <f>VLOOKUP(B973,'[116]23'!$A$4:$C$1324,3,FALSE)</f>
        <v>0</v>
      </c>
      <c r="E973" s="313">
        <v>0</v>
      </c>
      <c r="F973" s="123" t="str">
        <f t="shared" si="37"/>
        <v/>
      </c>
    </row>
    <row r="974" ht="36" customHeight="1" spans="1:6">
      <c r="A974" s="340">
        <f t="shared" si="36"/>
        <v>7</v>
      </c>
      <c r="B974" s="431">
        <v>2140305</v>
      </c>
      <c r="C974" s="432" t="s">
        <v>852</v>
      </c>
      <c r="D974" s="313">
        <f>VLOOKUP(B974,'[116]23'!$A$4:$C$1324,3,FALSE)</f>
        <v>0</v>
      </c>
      <c r="E974" s="313">
        <v>0</v>
      </c>
      <c r="F974" s="123" t="str">
        <f t="shared" si="37"/>
        <v/>
      </c>
    </row>
    <row r="975" ht="36" customHeight="1" spans="1:6">
      <c r="A975" s="340">
        <f t="shared" si="36"/>
        <v>7</v>
      </c>
      <c r="B975" s="431">
        <v>2140306</v>
      </c>
      <c r="C975" s="432" t="s">
        <v>853</v>
      </c>
      <c r="D975" s="313">
        <f>VLOOKUP(B975,'[116]23'!$A$4:$C$1324,3,FALSE)</f>
        <v>0</v>
      </c>
      <c r="E975" s="313">
        <v>0</v>
      </c>
      <c r="F975" s="123" t="str">
        <f t="shared" si="37"/>
        <v/>
      </c>
    </row>
    <row r="976" ht="44" customHeight="1" spans="1:6">
      <c r="A976" s="340">
        <f t="shared" si="36"/>
        <v>7</v>
      </c>
      <c r="B976" s="431">
        <v>2140307</v>
      </c>
      <c r="C976" s="432" t="s">
        <v>854</v>
      </c>
      <c r="D976" s="313">
        <f>VLOOKUP(B976,'[116]23'!$A$4:$C$1324,3,FALSE)</f>
        <v>0</v>
      </c>
      <c r="E976" s="313">
        <v>0</v>
      </c>
      <c r="F976" s="123" t="str">
        <f t="shared" si="37"/>
        <v/>
      </c>
    </row>
    <row r="977" ht="36" customHeight="1" spans="1:6">
      <c r="A977" s="340">
        <f t="shared" si="36"/>
        <v>7</v>
      </c>
      <c r="B977" s="431">
        <v>2140308</v>
      </c>
      <c r="C977" s="432" t="s">
        <v>855</v>
      </c>
      <c r="D977" s="313">
        <f>VLOOKUP(B977,'[116]23'!$A$4:$C$1324,3,FALSE)</f>
        <v>0</v>
      </c>
      <c r="E977" s="313">
        <v>0</v>
      </c>
      <c r="F977" s="123" t="str">
        <f t="shared" si="37"/>
        <v/>
      </c>
    </row>
    <row r="978" ht="44" customHeight="1" spans="1:6">
      <c r="A978" s="340">
        <f t="shared" si="36"/>
        <v>7</v>
      </c>
      <c r="B978" s="431">
        <v>2140399</v>
      </c>
      <c r="C978" s="432" t="s">
        <v>856</v>
      </c>
      <c r="D978" s="313">
        <f>VLOOKUP(B978,'[116]23'!$A$4:$C$1324,3,FALSE)</f>
        <v>0</v>
      </c>
      <c r="E978" s="313">
        <v>0</v>
      </c>
      <c r="F978" s="123" t="str">
        <f t="shared" si="37"/>
        <v/>
      </c>
    </row>
    <row r="979" ht="36" customHeight="1" spans="1:6">
      <c r="A979" s="340">
        <f t="shared" si="36"/>
        <v>5</v>
      </c>
      <c r="B979" s="433">
        <v>21404</v>
      </c>
      <c r="C979" s="348" t="s">
        <v>857</v>
      </c>
      <c r="D979" s="309">
        <f>SUM(D980:D983)</f>
        <v>0</v>
      </c>
      <c r="E979" s="309">
        <v>0</v>
      </c>
      <c r="F979" s="119" t="str">
        <f t="shared" si="37"/>
        <v/>
      </c>
    </row>
    <row r="980" ht="36" customHeight="1" spans="1:6">
      <c r="A980" s="340">
        <f t="shared" si="36"/>
        <v>7</v>
      </c>
      <c r="B980" s="431">
        <v>2140401</v>
      </c>
      <c r="C980" s="432" t="s">
        <v>858</v>
      </c>
      <c r="D980" s="313">
        <f>VLOOKUP(B980,'[116]23'!$A$4:$C$1324,3,FALSE)</f>
        <v>0</v>
      </c>
      <c r="E980" s="313">
        <v>0</v>
      </c>
      <c r="F980" s="123" t="str">
        <f t="shared" si="37"/>
        <v/>
      </c>
    </row>
    <row r="981" ht="36" customHeight="1" spans="1:6">
      <c r="A981" s="340">
        <f t="shared" si="36"/>
        <v>7</v>
      </c>
      <c r="B981" s="431">
        <v>2140402</v>
      </c>
      <c r="C981" s="432" t="s">
        <v>859</v>
      </c>
      <c r="D981" s="313">
        <f>VLOOKUP(B981,'[116]23'!$A$4:$C$1324,3,FALSE)</f>
        <v>0</v>
      </c>
      <c r="E981" s="313">
        <v>0</v>
      </c>
      <c r="F981" s="123" t="str">
        <f t="shared" si="37"/>
        <v/>
      </c>
    </row>
    <row r="982" ht="36" customHeight="1" spans="1:6">
      <c r="A982" s="340">
        <f t="shared" si="36"/>
        <v>7</v>
      </c>
      <c r="B982" s="431">
        <v>2140403</v>
      </c>
      <c r="C982" s="432" t="s">
        <v>860</v>
      </c>
      <c r="D982" s="313">
        <f>VLOOKUP(B982,'[116]23'!$A$4:$C$1324,3,FALSE)</f>
        <v>0</v>
      </c>
      <c r="E982" s="313">
        <v>0</v>
      </c>
      <c r="F982" s="123" t="str">
        <f t="shared" si="37"/>
        <v/>
      </c>
    </row>
    <row r="983" ht="36" customHeight="1" spans="1:6">
      <c r="A983" s="340">
        <f t="shared" si="36"/>
        <v>7</v>
      </c>
      <c r="B983" s="431">
        <v>2140499</v>
      </c>
      <c r="C983" s="432" t="s">
        <v>861</v>
      </c>
      <c r="D983" s="313">
        <f>VLOOKUP(B983,'[116]23'!$A$4:$C$1324,3,FALSE)</f>
        <v>0</v>
      </c>
      <c r="E983" s="313">
        <v>0</v>
      </c>
      <c r="F983" s="123" t="str">
        <f t="shared" si="37"/>
        <v/>
      </c>
    </row>
    <row r="984" ht="44" customHeight="1" spans="1:6">
      <c r="A984" s="340">
        <f t="shared" si="36"/>
        <v>5</v>
      </c>
      <c r="B984" s="433">
        <v>21405</v>
      </c>
      <c r="C984" s="304" t="s">
        <v>862</v>
      </c>
      <c r="D984" s="309">
        <f>SUM(D985:D990)</f>
        <v>0</v>
      </c>
      <c r="E984" s="309">
        <v>0</v>
      </c>
      <c r="F984" s="119" t="str">
        <f t="shared" si="37"/>
        <v/>
      </c>
    </row>
    <row r="985" ht="36" customHeight="1" spans="1:6">
      <c r="A985" s="340">
        <f t="shared" si="36"/>
        <v>7</v>
      </c>
      <c r="B985" s="431">
        <v>2140501</v>
      </c>
      <c r="C985" s="432" t="s">
        <v>152</v>
      </c>
      <c r="D985" s="313">
        <f>VLOOKUP(B985,'[116]23'!$A$4:$C$1324,3,FALSE)</f>
        <v>0</v>
      </c>
      <c r="E985" s="313">
        <v>0</v>
      </c>
      <c r="F985" s="123" t="str">
        <f t="shared" si="37"/>
        <v/>
      </c>
    </row>
    <row r="986" ht="36" customHeight="1" spans="1:6">
      <c r="A986" s="340">
        <f t="shared" si="36"/>
        <v>7</v>
      </c>
      <c r="B986" s="431">
        <v>2140502</v>
      </c>
      <c r="C986" s="432" t="s">
        <v>153</v>
      </c>
      <c r="D986" s="313">
        <f>VLOOKUP(B986,'[116]23'!$A$4:$C$1324,3,FALSE)</f>
        <v>0</v>
      </c>
      <c r="E986" s="313">
        <v>0</v>
      </c>
      <c r="F986" s="123" t="str">
        <f t="shared" si="37"/>
        <v/>
      </c>
    </row>
    <row r="987" ht="36" customHeight="1" spans="1:6">
      <c r="A987" s="340">
        <f t="shared" si="36"/>
        <v>7</v>
      </c>
      <c r="B987" s="431">
        <v>2140503</v>
      </c>
      <c r="C987" s="432" t="s">
        <v>154</v>
      </c>
      <c r="D987" s="313">
        <f>VLOOKUP(B987,'[116]23'!$A$4:$C$1324,3,FALSE)</f>
        <v>0</v>
      </c>
      <c r="E987" s="313">
        <v>0</v>
      </c>
      <c r="F987" s="123" t="str">
        <f t="shared" si="37"/>
        <v/>
      </c>
    </row>
    <row r="988" ht="44" customHeight="1" spans="1:6">
      <c r="A988" s="340">
        <f t="shared" si="36"/>
        <v>7</v>
      </c>
      <c r="B988" s="431">
        <v>2140504</v>
      </c>
      <c r="C988" s="432" t="s">
        <v>848</v>
      </c>
      <c r="D988" s="313">
        <f>VLOOKUP(B988,'[116]23'!$A$4:$C$1324,3,FALSE)</f>
        <v>0</v>
      </c>
      <c r="E988" s="313">
        <v>0</v>
      </c>
      <c r="F988" s="123" t="str">
        <f t="shared" si="37"/>
        <v/>
      </c>
    </row>
    <row r="989" ht="36" customHeight="1" spans="1:6">
      <c r="A989" s="340">
        <f t="shared" si="36"/>
        <v>7</v>
      </c>
      <c r="B989" s="431">
        <v>2140505</v>
      </c>
      <c r="C989" s="432" t="s">
        <v>863</v>
      </c>
      <c r="D989" s="313">
        <f>VLOOKUP(B989,'[116]23'!$A$4:$C$1324,3,FALSE)</f>
        <v>0</v>
      </c>
      <c r="E989" s="313">
        <v>0</v>
      </c>
      <c r="F989" s="123" t="str">
        <f t="shared" si="37"/>
        <v/>
      </c>
    </row>
    <row r="990" ht="44" customHeight="1" spans="1:6">
      <c r="A990" s="340">
        <f t="shared" si="36"/>
        <v>7</v>
      </c>
      <c r="B990" s="431">
        <v>2140599</v>
      </c>
      <c r="C990" s="432" t="s">
        <v>864</v>
      </c>
      <c r="D990" s="313">
        <f>VLOOKUP(B990,'[116]23'!$A$4:$C$1324,3,FALSE)</f>
        <v>0</v>
      </c>
      <c r="E990" s="313">
        <v>0</v>
      </c>
      <c r="F990" s="123" t="str">
        <f t="shared" si="37"/>
        <v/>
      </c>
    </row>
    <row r="991" ht="36" customHeight="1" spans="1:6">
      <c r="A991" s="340">
        <f t="shared" si="36"/>
        <v>5</v>
      </c>
      <c r="B991" s="433">
        <v>21406</v>
      </c>
      <c r="C991" s="304" t="s">
        <v>865</v>
      </c>
      <c r="D991" s="309">
        <f>SUM(D992:D995)</f>
        <v>0</v>
      </c>
      <c r="E991" s="309">
        <v>417</v>
      </c>
      <c r="F991" s="119" t="str">
        <f t="shared" si="37"/>
        <v/>
      </c>
    </row>
    <row r="992" ht="36" customHeight="1" spans="1:6">
      <c r="A992" s="340">
        <f t="shared" si="36"/>
        <v>7</v>
      </c>
      <c r="B992" s="431">
        <v>2140601</v>
      </c>
      <c r="C992" s="432" t="s">
        <v>866</v>
      </c>
      <c r="D992" s="313">
        <f>VLOOKUP(B992,'[116]23'!$A$4:$C$1324,3,FALSE)</f>
        <v>0</v>
      </c>
      <c r="E992" s="313">
        <v>417</v>
      </c>
      <c r="F992" s="123" t="str">
        <f t="shared" si="37"/>
        <v/>
      </c>
    </row>
    <row r="993" ht="36" customHeight="1" spans="1:6">
      <c r="A993" s="340">
        <f t="shared" si="36"/>
        <v>7</v>
      </c>
      <c r="B993" s="431">
        <v>2140602</v>
      </c>
      <c r="C993" s="432" t="s">
        <v>867</v>
      </c>
      <c r="D993" s="313">
        <f>VLOOKUP(B993,'[116]23'!$A$4:$C$1324,3,FALSE)</f>
        <v>0</v>
      </c>
      <c r="E993" s="313">
        <v>0</v>
      </c>
      <c r="F993" s="123" t="str">
        <f t="shared" si="37"/>
        <v/>
      </c>
    </row>
    <row r="994" ht="36" customHeight="1" spans="1:6">
      <c r="A994" s="340">
        <f t="shared" si="36"/>
        <v>7</v>
      </c>
      <c r="B994" s="431">
        <v>2140603</v>
      </c>
      <c r="C994" s="432" t="s">
        <v>868</v>
      </c>
      <c r="D994" s="313">
        <f>VLOOKUP(B994,'[116]23'!$A$4:$C$1324,3,FALSE)</f>
        <v>0</v>
      </c>
      <c r="E994" s="313">
        <v>0</v>
      </c>
      <c r="F994" s="123" t="str">
        <f t="shared" si="37"/>
        <v/>
      </c>
    </row>
    <row r="995" ht="36" customHeight="1" spans="1:6">
      <c r="A995" s="340">
        <f t="shared" si="36"/>
        <v>7</v>
      </c>
      <c r="B995" s="431">
        <v>2140699</v>
      </c>
      <c r="C995" s="432" t="s">
        <v>869</v>
      </c>
      <c r="D995" s="313">
        <f>VLOOKUP(B995,'[116]23'!$A$4:$C$1324,3,FALSE)</f>
        <v>0</v>
      </c>
      <c r="E995" s="313">
        <v>0</v>
      </c>
      <c r="F995" s="123" t="str">
        <f t="shared" si="37"/>
        <v/>
      </c>
    </row>
    <row r="996" ht="44" customHeight="1" spans="1:6">
      <c r="A996" s="340">
        <f t="shared" si="36"/>
        <v>5</v>
      </c>
      <c r="B996" s="433">
        <v>21499</v>
      </c>
      <c r="C996" s="304" t="s">
        <v>870</v>
      </c>
      <c r="D996" s="309">
        <f>SUM(D997:D998)</f>
        <v>0</v>
      </c>
      <c r="E996" s="309">
        <v>160</v>
      </c>
      <c r="F996" s="119" t="str">
        <f t="shared" si="37"/>
        <v/>
      </c>
    </row>
    <row r="997" ht="36" customHeight="1" spans="1:6">
      <c r="A997" s="340">
        <f t="shared" si="36"/>
        <v>7</v>
      </c>
      <c r="B997" s="431">
        <v>2149901</v>
      </c>
      <c r="C997" s="432" t="s">
        <v>871</v>
      </c>
      <c r="D997" s="313">
        <f>VLOOKUP(B997,'[116]23'!$A$4:$C$1324,3,FALSE)</f>
        <v>0</v>
      </c>
      <c r="E997" s="313">
        <v>150</v>
      </c>
      <c r="F997" s="123" t="str">
        <f t="shared" si="37"/>
        <v/>
      </c>
    </row>
    <row r="998" ht="44" customHeight="1" spans="1:6">
      <c r="A998" s="340">
        <f t="shared" si="36"/>
        <v>7</v>
      </c>
      <c r="B998" s="431">
        <v>2149999</v>
      </c>
      <c r="C998" s="432" t="s">
        <v>870</v>
      </c>
      <c r="D998" s="313">
        <f>VLOOKUP(B998,'[116]23'!$A$4:$C$1324,3,FALSE)</f>
        <v>0</v>
      </c>
      <c r="E998" s="313">
        <v>10</v>
      </c>
      <c r="F998" s="123" t="str">
        <f t="shared" si="37"/>
        <v/>
      </c>
    </row>
    <row r="999" ht="44" customHeight="1" spans="1:6">
      <c r="A999" s="340">
        <f t="shared" ref="A999:A1062" si="38">LEN(B999)</f>
        <v>3</v>
      </c>
      <c r="B999" s="433">
        <v>215</v>
      </c>
      <c r="C999" s="302" t="s">
        <v>120</v>
      </c>
      <c r="D999" s="309">
        <f>SUM(D1000,D1010,D1026,D1031,D1042,D1049,D1057)</f>
        <v>608</v>
      </c>
      <c r="E999" s="309">
        <v>978</v>
      </c>
      <c r="F999" s="119">
        <f t="shared" si="37"/>
        <v>0.609</v>
      </c>
    </row>
    <row r="1000" ht="44" customHeight="1" spans="1:6">
      <c r="A1000" s="340">
        <f t="shared" si="38"/>
        <v>5</v>
      </c>
      <c r="B1000" s="433">
        <v>21501</v>
      </c>
      <c r="C1000" s="304" t="s">
        <v>872</v>
      </c>
      <c r="D1000" s="309">
        <f>SUM(D1001:D1009)</f>
        <v>0</v>
      </c>
      <c r="E1000" s="309">
        <v>0</v>
      </c>
      <c r="F1000" s="119" t="str">
        <f t="shared" si="37"/>
        <v/>
      </c>
    </row>
    <row r="1001" ht="44" customHeight="1" spans="1:6">
      <c r="A1001" s="340">
        <f t="shared" si="38"/>
        <v>7</v>
      </c>
      <c r="B1001" s="431">
        <v>2150101</v>
      </c>
      <c r="C1001" s="432" t="s">
        <v>152</v>
      </c>
      <c r="D1001" s="313">
        <f>VLOOKUP(B1001,'[116]23'!$A$4:$C$1324,3,FALSE)</f>
        <v>0</v>
      </c>
      <c r="E1001" s="313">
        <v>0</v>
      </c>
      <c r="F1001" s="123" t="str">
        <f t="shared" si="37"/>
        <v/>
      </c>
    </row>
    <row r="1002" ht="44" customHeight="1" spans="1:6">
      <c r="A1002" s="340">
        <f t="shared" si="38"/>
        <v>7</v>
      </c>
      <c r="B1002" s="431">
        <v>2150102</v>
      </c>
      <c r="C1002" s="432" t="s">
        <v>153</v>
      </c>
      <c r="D1002" s="313">
        <f>VLOOKUP(B1002,'[116]23'!$A$4:$C$1324,3,FALSE)</f>
        <v>0</v>
      </c>
      <c r="E1002" s="313">
        <v>0</v>
      </c>
      <c r="F1002" s="123" t="str">
        <f t="shared" si="37"/>
        <v/>
      </c>
    </row>
    <row r="1003" ht="36" customHeight="1" spans="1:6">
      <c r="A1003" s="340">
        <f t="shared" si="38"/>
        <v>7</v>
      </c>
      <c r="B1003" s="431">
        <v>2150103</v>
      </c>
      <c r="C1003" s="432" t="s">
        <v>154</v>
      </c>
      <c r="D1003" s="313">
        <f>VLOOKUP(B1003,'[116]23'!$A$4:$C$1324,3,FALSE)</f>
        <v>0</v>
      </c>
      <c r="E1003" s="313">
        <v>0</v>
      </c>
      <c r="F1003" s="123" t="str">
        <f t="shared" si="37"/>
        <v/>
      </c>
    </row>
    <row r="1004" ht="44" customHeight="1" spans="1:6">
      <c r="A1004" s="340">
        <f t="shared" si="38"/>
        <v>7</v>
      </c>
      <c r="B1004" s="431">
        <v>2150104</v>
      </c>
      <c r="C1004" s="432" t="s">
        <v>873</v>
      </c>
      <c r="D1004" s="313">
        <f>VLOOKUP(B1004,'[116]23'!$A$4:$C$1324,3,FALSE)</f>
        <v>0</v>
      </c>
      <c r="E1004" s="313">
        <v>0</v>
      </c>
      <c r="F1004" s="123" t="str">
        <f t="shared" si="37"/>
        <v/>
      </c>
    </row>
    <row r="1005" ht="36" customHeight="1" spans="1:6">
      <c r="A1005" s="340">
        <f t="shared" si="38"/>
        <v>7</v>
      </c>
      <c r="B1005" s="431">
        <v>2150105</v>
      </c>
      <c r="C1005" s="432" t="s">
        <v>874</v>
      </c>
      <c r="D1005" s="313">
        <f>VLOOKUP(B1005,'[116]23'!$A$4:$C$1324,3,FALSE)</f>
        <v>0</v>
      </c>
      <c r="E1005" s="313">
        <v>0</v>
      </c>
      <c r="F1005" s="123" t="str">
        <f t="shared" si="37"/>
        <v/>
      </c>
    </row>
    <row r="1006" ht="36" customHeight="1" spans="1:6">
      <c r="A1006" s="340">
        <f t="shared" si="38"/>
        <v>7</v>
      </c>
      <c r="B1006" s="431">
        <v>2150106</v>
      </c>
      <c r="C1006" s="432" t="s">
        <v>875</v>
      </c>
      <c r="D1006" s="313">
        <f>VLOOKUP(B1006,'[116]23'!$A$4:$C$1324,3,FALSE)</f>
        <v>0</v>
      </c>
      <c r="E1006" s="313">
        <v>0</v>
      </c>
      <c r="F1006" s="123" t="str">
        <f t="shared" si="37"/>
        <v/>
      </c>
    </row>
    <row r="1007" ht="44" customHeight="1" spans="1:6">
      <c r="A1007" s="340">
        <f t="shared" si="38"/>
        <v>7</v>
      </c>
      <c r="B1007" s="431">
        <v>2150107</v>
      </c>
      <c r="C1007" s="432" t="s">
        <v>876</v>
      </c>
      <c r="D1007" s="313">
        <f>VLOOKUP(B1007,'[116]23'!$A$4:$C$1324,3,FALSE)</f>
        <v>0</v>
      </c>
      <c r="E1007" s="313">
        <v>0</v>
      </c>
      <c r="F1007" s="123" t="str">
        <f t="shared" si="37"/>
        <v/>
      </c>
    </row>
    <row r="1008" ht="36" customHeight="1" spans="1:6">
      <c r="A1008" s="340">
        <f t="shared" si="38"/>
        <v>7</v>
      </c>
      <c r="B1008" s="431">
        <v>2150108</v>
      </c>
      <c r="C1008" s="432" t="s">
        <v>877</v>
      </c>
      <c r="D1008" s="313">
        <f>VLOOKUP(B1008,'[116]23'!$A$4:$C$1324,3,FALSE)</f>
        <v>0</v>
      </c>
      <c r="E1008" s="313">
        <v>0</v>
      </c>
      <c r="F1008" s="123" t="str">
        <f t="shared" si="37"/>
        <v/>
      </c>
    </row>
    <row r="1009" ht="44" customHeight="1" spans="1:6">
      <c r="A1009" s="340">
        <f t="shared" si="38"/>
        <v>7</v>
      </c>
      <c r="B1009" s="431">
        <v>2150199</v>
      </c>
      <c r="C1009" s="432" t="s">
        <v>878</v>
      </c>
      <c r="D1009" s="313">
        <f>VLOOKUP(B1009,'[116]23'!$A$4:$C$1324,3,FALSE)</f>
        <v>0</v>
      </c>
      <c r="E1009" s="313">
        <v>0</v>
      </c>
      <c r="F1009" s="123" t="str">
        <f t="shared" si="37"/>
        <v/>
      </c>
    </row>
    <row r="1010" ht="44" customHeight="1" spans="1:6">
      <c r="A1010" s="340">
        <f t="shared" si="38"/>
        <v>5</v>
      </c>
      <c r="B1010" s="433">
        <v>21502</v>
      </c>
      <c r="C1010" s="304" t="s">
        <v>879</v>
      </c>
      <c r="D1010" s="309">
        <f>SUM(D1011:D1025)</f>
        <v>0</v>
      </c>
      <c r="E1010" s="309">
        <v>0</v>
      </c>
      <c r="F1010" s="119" t="str">
        <f t="shared" si="37"/>
        <v/>
      </c>
    </row>
    <row r="1011" ht="44" customHeight="1" spans="1:6">
      <c r="A1011" s="340">
        <f t="shared" si="38"/>
        <v>7</v>
      </c>
      <c r="B1011" s="431">
        <v>2150201</v>
      </c>
      <c r="C1011" s="432" t="s">
        <v>152</v>
      </c>
      <c r="D1011" s="313">
        <f>VLOOKUP(B1011,'[116]23'!$A$4:$C$1324,3,FALSE)</f>
        <v>0</v>
      </c>
      <c r="E1011" s="313">
        <v>0</v>
      </c>
      <c r="F1011" s="123" t="str">
        <f t="shared" si="37"/>
        <v/>
      </c>
    </row>
    <row r="1012" ht="36" customHeight="1" spans="1:6">
      <c r="A1012" s="340">
        <f t="shared" si="38"/>
        <v>7</v>
      </c>
      <c r="B1012" s="431">
        <v>2150202</v>
      </c>
      <c r="C1012" s="432" t="s">
        <v>153</v>
      </c>
      <c r="D1012" s="313">
        <f>VLOOKUP(B1012,'[116]23'!$A$4:$C$1324,3,FALSE)</f>
        <v>0</v>
      </c>
      <c r="E1012" s="313">
        <v>0</v>
      </c>
      <c r="F1012" s="123" t="str">
        <f t="shared" ref="F1012:F1075" si="39">IF(D1012&gt;0,(E1012-D1012)/D1012,"")</f>
        <v/>
      </c>
    </row>
    <row r="1013" ht="36" customHeight="1" spans="1:6">
      <c r="A1013" s="340">
        <f t="shared" si="38"/>
        <v>7</v>
      </c>
      <c r="B1013" s="431">
        <v>2150203</v>
      </c>
      <c r="C1013" s="432" t="s">
        <v>154</v>
      </c>
      <c r="D1013" s="313">
        <f>VLOOKUP(B1013,'[116]23'!$A$4:$C$1324,3,FALSE)</f>
        <v>0</v>
      </c>
      <c r="E1013" s="313">
        <v>0</v>
      </c>
      <c r="F1013" s="123" t="str">
        <f t="shared" si="39"/>
        <v/>
      </c>
    </row>
    <row r="1014" ht="36" customHeight="1" spans="1:6">
      <c r="A1014" s="340">
        <f t="shared" si="38"/>
        <v>7</v>
      </c>
      <c r="B1014" s="431">
        <v>2150204</v>
      </c>
      <c r="C1014" s="432" t="s">
        <v>880</v>
      </c>
      <c r="D1014" s="313">
        <f>VLOOKUP(B1014,'[116]23'!$A$4:$C$1324,3,FALSE)</f>
        <v>0</v>
      </c>
      <c r="E1014" s="313">
        <v>0</v>
      </c>
      <c r="F1014" s="123" t="str">
        <f t="shared" si="39"/>
        <v/>
      </c>
    </row>
    <row r="1015" ht="36" customHeight="1" spans="1:6">
      <c r="A1015" s="340">
        <f t="shared" si="38"/>
        <v>7</v>
      </c>
      <c r="B1015" s="431">
        <v>2150205</v>
      </c>
      <c r="C1015" s="432" t="s">
        <v>881</v>
      </c>
      <c r="D1015" s="313">
        <f>VLOOKUP(B1015,'[116]23'!$A$4:$C$1324,3,FALSE)</f>
        <v>0</v>
      </c>
      <c r="E1015" s="313">
        <v>0</v>
      </c>
      <c r="F1015" s="123" t="str">
        <f t="shared" si="39"/>
        <v/>
      </c>
    </row>
    <row r="1016" ht="36" customHeight="1" spans="1:6">
      <c r="A1016" s="340">
        <f t="shared" si="38"/>
        <v>7</v>
      </c>
      <c r="B1016" s="431">
        <v>2150206</v>
      </c>
      <c r="C1016" s="432" t="s">
        <v>882</v>
      </c>
      <c r="D1016" s="313">
        <f>VLOOKUP(B1016,'[116]23'!$A$4:$C$1324,3,FALSE)</f>
        <v>0</v>
      </c>
      <c r="E1016" s="313">
        <v>0</v>
      </c>
      <c r="F1016" s="123" t="str">
        <f t="shared" si="39"/>
        <v/>
      </c>
    </row>
    <row r="1017" ht="44" customHeight="1" spans="1:6">
      <c r="A1017" s="340">
        <f t="shared" si="38"/>
        <v>7</v>
      </c>
      <c r="B1017" s="431">
        <v>2150207</v>
      </c>
      <c r="C1017" s="432" t="s">
        <v>883</v>
      </c>
      <c r="D1017" s="313">
        <f>VLOOKUP(B1017,'[116]23'!$A$4:$C$1324,3,FALSE)</f>
        <v>0</v>
      </c>
      <c r="E1017" s="313">
        <v>0</v>
      </c>
      <c r="F1017" s="123" t="str">
        <f t="shared" si="39"/>
        <v/>
      </c>
    </row>
    <row r="1018" ht="36" customHeight="1" spans="1:6">
      <c r="A1018" s="340">
        <f t="shared" si="38"/>
        <v>7</v>
      </c>
      <c r="B1018" s="431">
        <v>2150208</v>
      </c>
      <c r="C1018" s="432" t="s">
        <v>884</v>
      </c>
      <c r="D1018" s="313">
        <f>VLOOKUP(B1018,'[116]23'!$A$4:$C$1324,3,FALSE)</f>
        <v>0</v>
      </c>
      <c r="E1018" s="313">
        <v>0</v>
      </c>
      <c r="F1018" s="123" t="str">
        <f t="shared" si="39"/>
        <v/>
      </c>
    </row>
    <row r="1019" ht="36" customHeight="1" spans="1:6">
      <c r="A1019" s="340">
        <f t="shared" si="38"/>
        <v>7</v>
      </c>
      <c r="B1019" s="431">
        <v>2150209</v>
      </c>
      <c r="C1019" s="432" t="s">
        <v>885</v>
      </c>
      <c r="D1019" s="313">
        <f>VLOOKUP(B1019,'[116]23'!$A$4:$C$1324,3,FALSE)</f>
        <v>0</v>
      </c>
      <c r="E1019" s="313">
        <v>0</v>
      </c>
      <c r="F1019" s="123" t="str">
        <f t="shared" si="39"/>
        <v/>
      </c>
    </row>
    <row r="1020" ht="36" customHeight="1" spans="1:6">
      <c r="A1020" s="340">
        <f t="shared" si="38"/>
        <v>7</v>
      </c>
      <c r="B1020" s="431">
        <v>2150210</v>
      </c>
      <c r="C1020" s="432" t="s">
        <v>886</v>
      </c>
      <c r="D1020" s="313">
        <f>VLOOKUP(B1020,'[116]23'!$A$4:$C$1324,3,FALSE)</f>
        <v>0</v>
      </c>
      <c r="E1020" s="313">
        <v>0</v>
      </c>
      <c r="F1020" s="123" t="str">
        <f t="shared" si="39"/>
        <v/>
      </c>
    </row>
    <row r="1021" ht="36" customHeight="1" spans="1:6">
      <c r="A1021" s="340">
        <f t="shared" si="38"/>
        <v>7</v>
      </c>
      <c r="B1021" s="431">
        <v>2150212</v>
      </c>
      <c r="C1021" s="432" t="s">
        <v>887</v>
      </c>
      <c r="D1021" s="313">
        <f>VLOOKUP(B1021,'[116]23'!$A$4:$C$1324,3,FALSE)</f>
        <v>0</v>
      </c>
      <c r="E1021" s="313">
        <v>0</v>
      </c>
      <c r="F1021" s="123" t="str">
        <f t="shared" si="39"/>
        <v/>
      </c>
    </row>
    <row r="1022" ht="36" customHeight="1" spans="1:6">
      <c r="A1022" s="340">
        <f t="shared" si="38"/>
        <v>7</v>
      </c>
      <c r="B1022" s="431">
        <v>2150213</v>
      </c>
      <c r="C1022" s="432" t="s">
        <v>888</v>
      </c>
      <c r="D1022" s="313">
        <f>VLOOKUP(B1022,'[116]23'!$A$4:$C$1324,3,FALSE)</f>
        <v>0</v>
      </c>
      <c r="E1022" s="313">
        <v>0</v>
      </c>
      <c r="F1022" s="123" t="str">
        <f t="shared" si="39"/>
        <v/>
      </c>
    </row>
    <row r="1023" ht="36" customHeight="1" spans="1:6">
      <c r="A1023" s="340">
        <f t="shared" si="38"/>
        <v>7</v>
      </c>
      <c r="B1023" s="431">
        <v>2150214</v>
      </c>
      <c r="C1023" s="432" t="s">
        <v>889</v>
      </c>
      <c r="D1023" s="313">
        <f>VLOOKUP(B1023,'[116]23'!$A$4:$C$1324,3,FALSE)</f>
        <v>0</v>
      </c>
      <c r="E1023" s="313">
        <v>0</v>
      </c>
      <c r="F1023" s="123" t="str">
        <f t="shared" si="39"/>
        <v/>
      </c>
    </row>
    <row r="1024" ht="36" customHeight="1" spans="1:6">
      <c r="A1024" s="340">
        <f t="shared" si="38"/>
        <v>7</v>
      </c>
      <c r="B1024" s="431">
        <v>2150215</v>
      </c>
      <c r="C1024" s="432" t="s">
        <v>890</v>
      </c>
      <c r="D1024" s="313">
        <f>VLOOKUP(B1024,'[116]23'!$A$4:$C$1324,3,FALSE)</f>
        <v>0</v>
      </c>
      <c r="E1024" s="313">
        <v>0</v>
      </c>
      <c r="F1024" s="123" t="str">
        <f t="shared" si="39"/>
        <v/>
      </c>
    </row>
    <row r="1025" ht="44" customHeight="1" spans="1:6">
      <c r="A1025" s="340">
        <f t="shared" si="38"/>
        <v>7</v>
      </c>
      <c r="B1025" s="431">
        <v>2150299</v>
      </c>
      <c r="C1025" s="432" t="s">
        <v>891</v>
      </c>
      <c r="D1025" s="313">
        <f>VLOOKUP(B1025,'[116]23'!$A$4:$C$1324,3,FALSE)</f>
        <v>0</v>
      </c>
      <c r="E1025" s="313">
        <v>0</v>
      </c>
      <c r="F1025" s="123" t="str">
        <f t="shared" si="39"/>
        <v/>
      </c>
    </row>
    <row r="1026" ht="44" customHeight="1" spans="1:6">
      <c r="A1026" s="340">
        <f t="shared" si="38"/>
        <v>5</v>
      </c>
      <c r="B1026" s="433">
        <v>21503</v>
      </c>
      <c r="C1026" s="304" t="s">
        <v>892</v>
      </c>
      <c r="D1026" s="309">
        <f>SUM(D1027:D1030)</f>
        <v>0</v>
      </c>
      <c r="E1026" s="309">
        <v>0</v>
      </c>
      <c r="F1026" s="119" t="str">
        <f t="shared" si="39"/>
        <v/>
      </c>
    </row>
    <row r="1027" ht="44" customHeight="1" spans="1:6">
      <c r="A1027" s="340">
        <f t="shared" si="38"/>
        <v>7</v>
      </c>
      <c r="B1027" s="431">
        <v>2150301</v>
      </c>
      <c r="C1027" s="432" t="s">
        <v>152</v>
      </c>
      <c r="D1027" s="313">
        <f>VLOOKUP(B1027,'[116]23'!$A$4:$C$1324,3,FALSE)</f>
        <v>0</v>
      </c>
      <c r="E1027" s="313">
        <v>0</v>
      </c>
      <c r="F1027" s="123" t="str">
        <f t="shared" si="39"/>
        <v/>
      </c>
    </row>
    <row r="1028" ht="36" customHeight="1" spans="1:6">
      <c r="A1028" s="340">
        <f t="shared" si="38"/>
        <v>7</v>
      </c>
      <c r="B1028" s="431">
        <v>2150302</v>
      </c>
      <c r="C1028" s="432" t="s">
        <v>153</v>
      </c>
      <c r="D1028" s="313">
        <f>VLOOKUP(B1028,'[116]23'!$A$4:$C$1324,3,FALSE)</f>
        <v>0</v>
      </c>
      <c r="E1028" s="313">
        <v>0</v>
      </c>
      <c r="F1028" s="123" t="str">
        <f t="shared" si="39"/>
        <v/>
      </c>
    </row>
    <row r="1029" ht="36" customHeight="1" spans="1:6">
      <c r="A1029" s="340">
        <f t="shared" si="38"/>
        <v>7</v>
      </c>
      <c r="B1029" s="431">
        <v>2150303</v>
      </c>
      <c r="C1029" s="432" t="s">
        <v>154</v>
      </c>
      <c r="D1029" s="313">
        <f>VLOOKUP(B1029,'[116]23'!$A$4:$C$1324,3,FALSE)</f>
        <v>0</v>
      </c>
      <c r="E1029" s="313">
        <v>0</v>
      </c>
      <c r="F1029" s="123" t="str">
        <f t="shared" si="39"/>
        <v/>
      </c>
    </row>
    <row r="1030" ht="36" customHeight="1" spans="1:6">
      <c r="A1030" s="340">
        <f t="shared" si="38"/>
        <v>7</v>
      </c>
      <c r="B1030" s="431">
        <v>2150399</v>
      </c>
      <c r="C1030" s="432" t="s">
        <v>893</v>
      </c>
      <c r="D1030" s="313">
        <f>VLOOKUP(B1030,'[116]23'!$A$4:$C$1324,3,FALSE)</f>
        <v>0</v>
      </c>
      <c r="E1030" s="313">
        <v>0</v>
      </c>
      <c r="F1030" s="123" t="str">
        <f t="shared" si="39"/>
        <v/>
      </c>
    </row>
    <row r="1031" ht="44" customHeight="1" spans="1:6">
      <c r="A1031" s="340">
        <f t="shared" si="38"/>
        <v>5</v>
      </c>
      <c r="B1031" s="433">
        <v>21505</v>
      </c>
      <c r="C1031" s="304" t="s">
        <v>894</v>
      </c>
      <c r="D1031" s="309">
        <f>SUM(D1032:D1041)</f>
        <v>572</v>
      </c>
      <c r="E1031" s="309">
        <v>978</v>
      </c>
      <c r="F1031" s="119">
        <f t="shared" si="39"/>
        <v>0.71</v>
      </c>
    </row>
    <row r="1032" ht="44" customHeight="1" spans="1:6">
      <c r="A1032" s="340">
        <f t="shared" si="38"/>
        <v>7</v>
      </c>
      <c r="B1032" s="431">
        <v>2150501</v>
      </c>
      <c r="C1032" s="432" t="s">
        <v>152</v>
      </c>
      <c r="D1032" s="313">
        <f>VLOOKUP(B1032,'[116]23'!$A$4:$C$1324,3,FALSE)</f>
        <v>425</v>
      </c>
      <c r="E1032" s="313">
        <v>389</v>
      </c>
      <c r="F1032" s="123">
        <f t="shared" si="39"/>
        <v>-0.085</v>
      </c>
    </row>
    <row r="1033" ht="36" customHeight="1" spans="1:6">
      <c r="A1033" s="340">
        <f t="shared" si="38"/>
        <v>7</v>
      </c>
      <c r="B1033" s="431">
        <v>2150502</v>
      </c>
      <c r="C1033" s="432" t="s">
        <v>153</v>
      </c>
      <c r="D1033" s="313">
        <f>VLOOKUP(B1033,'[116]23'!$A$4:$C$1324,3,FALSE)</f>
        <v>0</v>
      </c>
      <c r="E1033" s="313">
        <v>0</v>
      </c>
      <c r="F1033" s="123" t="str">
        <f t="shared" si="39"/>
        <v/>
      </c>
    </row>
    <row r="1034" ht="44" customHeight="1" spans="1:6">
      <c r="A1034" s="340">
        <f t="shared" si="38"/>
        <v>7</v>
      </c>
      <c r="B1034" s="431">
        <v>2150503</v>
      </c>
      <c r="C1034" s="432" t="s">
        <v>154</v>
      </c>
      <c r="D1034" s="313">
        <f>VLOOKUP(B1034,'[116]23'!$A$4:$C$1324,3,FALSE)</f>
        <v>0</v>
      </c>
      <c r="E1034" s="313">
        <v>0</v>
      </c>
      <c r="F1034" s="123" t="str">
        <f t="shared" si="39"/>
        <v/>
      </c>
    </row>
    <row r="1035" ht="36" customHeight="1" spans="1:6">
      <c r="A1035" s="340">
        <f t="shared" si="38"/>
        <v>7</v>
      </c>
      <c r="B1035" s="431">
        <v>2150505</v>
      </c>
      <c r="C1035" s="432" t="s">
        <v>895</v>
      </c>
      <c r="D1035" s="313">
        <f>VLOOKUP(B1035,'[116]23'!$A$4:$C$1324,3,FALSE)</f>
        <v>0</v>
      </c>
      <c r="E1035" s="313">
        <v>0</v>
      </c>
      <c r="F1035" s="123" t="str">
        <f t="shared" si="39"/>
        <v/>
      </c>
    </row>
    <row r="1036" ht="44" customHeight="1" spans="1:6">
      <c r="A1036" s="340">
        <f t="shared" si="38"/>
        <v>7</v>
      </c>
      <c r="B1036" s="431">
        <v>2150507</v>
      </c>
      <c r="C1036" s="432" t="s">
        <v>896</v>
      </c>
      <c r="D1036" s="313">
        <f>VLOOKUP(B1036,'[116]23'!$A$4:$C$1324,3,FALSE)</f>
        <v>0</v>
      </c>
      <c r="E1036" s="313">
        <v>0</v>
      </c>
      <c r="F1036" s="123" t="str">
        <f t="shared" si="39"/>
        <v/>
      </c>
    </row>
    <row r="1037" ht="44" customHeight="1" spans="1:6">
      <c r="A1037" s="340">
        <f t="shared" si="38"/>
        <v>7</v>
      </c>
      <c r="B1037" s="431">
        <v>2150508</v>
      </c>
      <c r="C1037" s="432" t="s">
        <v>897</v>
      </c>
      <c r="D1037" s="313">
        <f>VLOOKUP(B1037,'[116]23'!$A$4:$C$1324,3,FALSE)</f>
        <v>0</v>
      </c>
      <c r="E1037" s="313">
        <v>0</v>
      </c>
      <c r="F1037" s="123" t="str">
        <f t="shared" si="39"/>
        <v/>
      </c>
    </row>
    <row r="1038" ht="36" customHeight="1" spans="1:6">
      <c r="A1038" s="340">
        <f t="shared" si="38"/>
        <v>7</v>
      </c>
      <c r="B1038" s="435">
        <v>2150516</v>
      </c>
      <c r="C1038" s="445" t="s">
        <v>898</v>
      </c>
      <c r="D1038" s="313">
        <f>VLOOKUP(B1038,'[116]23'!$A$4:$C$1324,3,FALSE)</f>
        <v>0</v>
      </c>
      <c r="E1038" s="313">
        <v>0</v>
      </c>
      <c r="F1038" s="123" t="str">
        <f t="shared" si="39"/>
        <v/>
      </c>
    </row>
    <row r="1039" ht="44" customHeight="1" spans="1:6">
      <c r="A1039" s="340">
        <f t="shared" si="38"/>
        <v>7</v>
      </c>
      <c r="B1039" s="435">
        <v>2150517</v>
      </c>
      <c r="C1039" s="445" t="s">
        <v>899</v>
      </c>
      <c r="D1039" s="313">
        <f>VLOOKUP(B1039,'[116]23'!$A$4:$C$1324,3,FALSE)</f>
        <v>0</v>
      </c>
      <c r="E1039" s="313">
        <v>435</v>
      </c>
      <c r="F1039" s="123" t="str">
        <f t="shared" si="39"/>
        <v/>
      </c>
    </row>
    <row r="1040" ht="36" customHeight="1" spans="1:6">
      <c r="A1040" s="340">
        <f t="shared" si="38"/>
        <v>7</v>
      </c>
      <c r="B1040" s="435">
        <v>2150550</v>
      </c>
      <c r="C1040" s="445" t="s">
        <v>161</v>
      </c>
      <c r="D1040" s="313">
        <f>VLOOKUP(B1040,'[116]23'!$A$4:$C$1324,3,FALSE)</f>
        <v>20</v>
      </c>
      <c r="E1040" s="313">
        <v>34</v>
      </c>
      <c r="F1040" s="123">
        <f t="shared" si="39"/>
        <v>0.7</v>
      </c>
    </row>
    <row r="1041" ht="44" customHeight="1" spans="1:6">
      <c r="A1041" s="340">
        <f t="shared" si="38"/>
        <v>7</v>
      </c>
      <c r="B1041" s="431">
        <v>2150599</v>
      </c>
      <c r="C1041" s="432" t="s">
        <v>900</v>
      </c>
      <c r="D1041" s="313">
        <f>VLOOKUP(B1041,'[116]23'!$A$4:$C$1324,3,FALSE)</f>
        <v>127</v>
      </c>
      <c r="E1041" s="313">
        <v>120</v>
      </c>
      <c r="F1041" s="123">
        <f t="shared" si="39"/>
        <v>-0.055</v>
      </c>
    </row>
    <row r="1042" ht="44" customHeight="1" spans="1:6">
      <c r="A1042" s="340">
        <f t="shared" si="38"/>
        <v>5</v>
      </c>
      <c r="B1042" s="433">
        <v>21507</v>
      </c>
      <c r="C1042" s="304" t="s">
        <v>901</v>
      </c>
      <c r="D1042" s="309">
        <f>SUM(D1043:D1048)</f>
        <v>0</v>
      </c>
      <c r="E1042" s="309">
        <v>0</v>
      </c>
      <c r="F1042" s="119" t="str">
        <f t="shared" si="39"/>
        <v/>
      </c>
    </row>
    <row r="1043" ht="44" customHeight="1" spans="1:6">
      <c r="A1043" s="340">
        <f t="shared" si="38"/>
        <v>7</v>
      </c>
      <c r="B1043" s="431">
        <v>2150701</v>
      </c>
      <c r="C1043" s="432" t="s">
        <v>152</v>
      </c>
      <c r="D1043" s="313">
        <f>VLOOKUP(B1043,'[116]23'!$A$4:$C$1324,3,FALSE)</f>
        <v>0</v>
      </c>
      <c r="E1043" s="313">
        <v>0</v>
      </c>
      <c r="F1043" s="123" t="str">
        <f t="shared" si="39"/>
        <v/>
      </c>
    </row>
    <row r="1044" ht="36" customHeight="1" spans="1:6">
      <c r="A1044" s="340">
        <f t="shared" si="38"/>
        <v>7</v>
      </c>
      <c r="B1044" s="431">
        <v>2150702</v>
      </c>
      <c r="C1044" s="432" t="s">
        <v>153</v>
      </c>
      <c r="D1044" s="313">
        <f>VLOOKUP(B1044,'[116]23'!$A$4:$C$1324,3,FALSE)</f>
        <v>0</v>
      </c>
      <c r="E1044" s="313">
        <v>0</v>
      </c>
      <c r="F1044" s="123" t="str">
        <f t="shared" si="39"/>
        <v/>
      </c>
    </row>
    <row r="1045" ht="36" customHeight="1" spans="1:6">
      <c r="A1045" s="340">
        <f t="shared" si="38"/>
        <v>7</v>
      </c>
      <c r="B1045" s="431">
        <v>2150703</v>
      </c>
      <c r="C1045" s="432" t="s">
        <v>154</v>
      </c>
      <c r="D1045" s="313">
        <f>VLOOKUP(B1045,'[116]23'!$A$4:$C$1324,3,FALSE)</f>
        <v>0</v>
      </c>
      <c r="E1045" s="313">
        <v>0</v>
      </c>
      <c r="F1045" s="123" t="str">
        <f t="shared" si="39"/>
        <v/>
      </c>
    </row>
    <row r="1046" ht="36" customHeight="1" spans="1:6">
      <c r="A1046" s="340">
        <f t="shared" si="38"/>
        <v>7</v>
      </c>
      <c r="B1046" s="431">
        <v>2150704</v>
      </c>
      <c r="C1046" s="432" t="s">
        <v>902</v>
      </c>
      <c r="D1046" s="313">
        <f>VLOOKUP(B1046,'[116]23'!$A$4:$C$1324,3,FALSE)</f>
        <v>0</v>
      </c>
      <c r="E1046" s="313">
        <v>0</v>
      </c>
      <c r="F1046" s="123" t="str">
        <f t="shared" si="39"/>
        <v/>
      </c>
    </row>
    <row r="1047" ht="36" customHeight="1" spans="1:6">
      <c r="A1047" s="340">
        <f t="shared" si="38"/>
        <v>7</v>
      </c>
      <c r="B1047" s="431">
        <v>2150705</v>
      </c>
      <c r="C1047" s="432" t="s">
        <v>903</v>
      </c>
      <c r="D1047" s="313">
        <f>VLOOKUP(B1047,'[116]23'!$A$4:$C$1324,3,FALSE)</f>
        <v>0</v>
      </c>
      <c r="E1047" s="313">
        <v>0</v>
      </c>
      <c r="F1047" s="123" t="str">
        <f t="shared" si="39"/>
        <v/>
      </c>
    </row>
    <row r="1048" ht="44" customHeight="1" spans="1:6">
      <c r="A1048" s="340">
        <f t="shared" si="38"/>
        <v>7</v>
      </c>
      <c r="B1048" s="431">
        <v>2150799</v>
      </c>
      <c r="C1048" s="432" t="s">
        <v>904</v>
      </c>
      <c r="D1048" s="313">
        <f>VLOOKUP(B1048,'[116]23'!$A$4:$C$1324,3,FALSE)</f>
        <v>0</v>
      </c>
      <c r="E1048" s="313">
        <v>0</v>
      </c>
      <c r="F1048" s="123" t="str">
        <f t="shared" si="39"/>
        <v/>
      </c>
    </row>
    <row r="1049" ht="44" customHeight="1" spans="1:6">
      <c r="A1049" s="340">
        <f t="shared" si="38"/>
        <v>5</v>
      </c>
      <c r="B1049" s="433">
        <v>21508</v>
      </c>
      <c r="C1049" s="304" t="s">
        <v>905</v>
      </c>
      <c r="D1049" s="309">
        <f>SUM(D1050:D1056)</f>
        <v>36</v>
      </c>
      <c r="E1049" s="309">
        <v>0</v>
      </c>
      <c r="F1049" s="119">
        <f t="shared" si="39"/>
        <v>-1</v>
      </c>
    </row>
    <row r="1050" ht="36" customHeight="1" spans="1:6">
      <c r="A1050" s="340">
        <f t="shared" si="38"/>
        <v>7</v>
      </c>
      <c r="B1050" s="431">
        <v>2150801</v>
      </c>
      <c r="C1050" s="432" t="s">
        <v>152</v>
      </c>
      <c r="D1050" s="313">
        <f>VLOOKUP(B1050,'[116]23'!$A$4:$C$1324,3,FALSE)</f>
        <v>0</v>
      </c>
      <c r="E1050" s="313">
        <v>0</v>
      </c>
      <c r="F1050" s="123" t="str">
        <f t="shared" si="39"/>
        <v/>
      </c>
    </row>
    <row r="1051" ht="36" customHeight="1" spans="1:6">
      <c r="A1051" s="340">
        <f t="shared" si="38"/>
        <v>7</v>
      </c>
      <c r="B1051" s="431">
        <v>2150802</v>
      </c>
      <c r="C1051" s="432" t="s">
        <v>153</v>
      </c>
      <c r="D1051" s="313">
        <f>VLOOKUP(B1051,'[116]23'!$A$4:$C$1324,3,FALSE)</f>
        <v>0</v>
      </c>
      <c r="E1051" s="313">
        <v>0</v>
      </c>
      <c r="F1051" s="123" t="str">
        <f t="shared" si="39"/>
        <v/>
      </c>
    </row>
    <row r="1052" ht="36" customHeight="1" spans="1:6">
      <c r="A1052" s="340">
        <f t="shared" si="38"/>
        <v>7</v>
      </c>
      <c r="B1052" s="431">
        <v>2150803</v>
      </c>
      <c r="C1052" s="432" t="s">
        <v>154</v>
      </c>
      <c r="D1052" s="313">
        <f>VLOOKUP(B1052,'[116]23'!$A$4:$C$1324,3,FALSE)</f>
        <v>0</v>
      </c>
      <c r="E1052" s="313">
        <v>0</v>
      </c>
      <c r="F1052" s="123" t="str">
        <f t="shared" si="39"/>
        <v/>
      </c>
    </row>
    <row r="1053" ht="36" customHeight="1" spans="1:6">
      <c r="A1053" s="340">
        <f t="shared" si="38"/>
        <v>7</v>
      </c>
      <c r="B1053" s="431">
        <v>2150804</v>
      </c>
      <c r="C1053" s="432" t="s">
        <v>906</v>
      </c>
      <c r="D1053" s="313">
        <f>VLOOKUP(B1053,'[116]23'!$A$4:$C$1324,3,FALSE)</f>
        <v>0</v>
      </c>
      <c r="E1053" s="313">
        <v>0</v>
      </c>
      <c r="F1053" s="123" t="str">
        <f t="shared" si="39"/>
        <v/>
      </c>
    </row>
    <row r="1054" ht="44" customHeight="1" spans="1:6">
      <c r="A1054" s="340">
        <f t="shared" si="38"/>
        <v>7</v>
      </c>
      <c r="B1054" s="431">
        <v>2150805</v>
      </c>
      <c r="C1054" s="432" t="s">
        <v>1728</v>
      </c>
      <c r="D1054" s="313">
        <f>VLOOKUP(B1054,'[116]23'!$A$4:$C$1324,3,FALSE)</f>
        <v>36</v>
      </c>
      <c r="E1054" s="313">
        <v>0</v>
      </c>
      <c r="F1054" s="123">
        <f t="shared" si="39"/>
        <v>-1</v>
      </c>
    </row>
    <row r="1055" ht="36" customHeight="1" spans="1:6">
      <c r="A1055" s="340">
        <f t="shared" si="38"/>
        <v>7</v>
      </c>
      <c r="B1055" s="435">
        <v>2150806</v>
      </c>
      <c r="C1055" s="442" t="s">
        <v>908</v>
      </c>
      <c r="D1055" s="313">
        <f>VLOOKUP(B1055,'[116]23'!$A$4:$C$1324,3,FALSE)</f>
        <v>0</v>
      </c>
      <c r="E1055" s="313">
        <v>0</v>
      </c>
      <c r="F1055" s="123" t="str">
        <f t="shared" si="39"/>
        <v/>
      </c>
    </row>
    <row r="1056" ht="44" customHeight="1" spans="1:6">
      <c r="A1056" s="340">
        <f t="shared" si="38"/>
        <v>7</v>
      </c>
      <c r="B1056" s="431">
        <v>2150899</v>
      </c>
      <c r="C1056" s="432" t="s">
        <v>909</v>
      </c>
      <c r="D1056" s="313">
        <f>VLOOKUP(B1056,'[116]23'!$A$4:$C$1324,3,FALSE)</f>
        <v>0</v>
      </c>
      <c r="E1056" s="313">
        <v>0</v>
      </c>
      <c r="F1056" s="123" t="str">
        <f t="shared" si="39"/>
        <v/>
      </c>
    </row>
    <row r="1057" ht="44" customHeight="1" spans="1:6">
      <c r="A1057" s="340">
        <f t="shared" si="38"/>
        <v>5</v>
      </c>
      <c r="B1057" s="433">
        <v>21599</v>
      </c>
      <c r="C1057" s="304" t="s">
        <v>910</v>
      </c>
      <c r="D1057" s="309">
        <f>SUM(D1058:D1062)</f>
        <v>0</v>
      </c>
      <c r="E1057" s="309">
        <v>0</v>
      </c>
      <c r="F1057" s="119" t="str">
        <f t="shared" si="39"/>
        <v/>
      </c>
    </row>
    <row r="1058" ht="36" customHeight="1" spans="1:6">
      <c r="A1058" s="340">
        <f t="shared" si="38"/>
        <v>7</v>
      </c>
      <c r="B1058" s="431">
        <v>2159901</v>
      </c>
      <c r="C1058" s="432" t="s">
        <v>911</v>
      </c>
      <c r="D1058" s="313">
        <f>VLOOKUP(B1058,'[116]23'!$A$4:$C$1324,3,FALSE)</f>
        <v>0</v>
      </c>
      <c r="E1058" s="313">
        <v>0</v>
      </c>
      <c r="F1058" s="123" t="str">
        <f t="shared" si="39"/>
        <v/>
      </c>
    </row>
    <row r="1059" ht="36" customHeight="1" spans="1:6">
      <c r="A1059" s="340">
        <f t="shared" si="38"/>
        <v>7</v>
      </c>
      <c r="B1059" s="431">
        <v>2159904</v>
      </c>
      <c r="C1059" s="432" t="s">
        <v>912</v>
      </c>
      <c r="D1059" s="313">
        <f>VLOOKUP(B1059,'[116]23'!$A$4:$C$1324,3,FALSE)</f>
        <v>0</v>
      </c>
      <c r="E1059" s="313">
        <v>0</v>
      </c>
      <c r="F1059" s="123" t="str">
        <f t="shared" si="39"/>
        <v/>
      </c>
    </row>
    <row r="1060" ht="36" customHeight="1" spans="1:6">
      <c r="A1060" s="340">
        <f t="shared" si="38"/>
        <v>7</v>
      </c>
      <c r="B1060" s="431">
        <v>2159905</v>
      </c>
      <c r="C1060" s="432" t="s">
        <v>913</v>
      </c>
      <c r="D1060" s="313">
        <f>VLOOKUP(B1060,'[116]23'!$A$4:$C$1324,3,FALSE)</f>
        <v>0</v>
      </c>
      <c r="E1060" s="313">
        <v>0</v>
      </c>
      <c r="F1060" s="123" t="str">
        <f t="shared" si="39"/>
        <v/>
      </c>
    </row>
    <row r="1061" ht="36" customHeight="1" spans="1:6">
      <c r="A1061" s="340">
        <f t="shared" si="38"/>
        <v>7</v>
      </c>
      <c r="B1061" s="431">
        <v>2159906</v>
      </c>
      <c r="C1061" s="432" t="s">
        <v>914</v>
      </c>
      <c r="D1061" s="313">
        <f>VLOOKUP(B1061,'[116]23'!$A$4:$C$1324,3,FALSE)</f>
        <v>0</v>
      </c>
      <c r="E1061" s="313">
        <v>0</v>
      </c>
      <c r="F1061" s="123" t="str">
        <f t="shared" si="39"/>
        <v/>
      </c>
    </row>
    <row r="1062" ht="44" customHeight="1" spans="1:6">
      <c r="A1062" s="340">
        <f t="shared" si="38"/>
        <v>7</v>
      </c>
      <c r="B1062" s="431">
        <v>2159999</v>
      </c>
      <c r="C1062" s="432" t="s">
        <v>910</v>
      </c>
      <c r="D1062" s="313">
        <f>VLOOKUP(B1062,'[116]23'!$A$4:$C$1324,3,FALSE)</f>
        <v>0</v>
      </c>
      <c r="E1062" s="313">
        <v>0</v>
      </c>
      <c r="F1062" s="123" t="str">
        <f t="shared" si="39"/>
        <v/>
      </c>
    </row>
    <row r="1063" ht="44" customHeight="1" spans="1:6">
      <c r="A1063" s="340">
        <f t="shared" ref="A1063:A1111" si="40">LEN(B1063)</f>
        <v>3</v>
      </c>
      <c r="B1063" s="433">
        <v>216</v>
      </c>
      <c r="C1063" s="302" t="s">
        <v>121</v>
      </c>
      <c r="D1063" s="309">
        <f>SUM(D1064,D1074,D1080)</f>
        <v>321</v>
      </c>
      <c r="E1063" s="309">
        <v>324</v>
      </c>
      <c r="F1063" s="119">
        <f t="shared" si="39"/>
        <v>0.009</v>
      </c>
    </row>
    <row r="1064" ht="44" customHeight="1" spans="1:6">
      <c r="A1064" s="340">
        <f t="shared" si="40"/>
        <v>5</v>
      </c>
      <c r="B1064" s="433">
        <v>21602</v>
      </c>
      <c r="C1064" s="304" t="s">
        <v>915</v>
      </c>
      <c r="D1064" s="309">
        <f>SUM(D1065:D1073)</f>
        <v>321</v>
      </c>
      <c r="E1064" s="309">
        <v>224</v>
      </c>
      <c r="F1064" s="119">
        <f t="shared" si="39"/>
        <v>-0.302</v>
      </c>
    </row>
    <row r="1065" ht="44" customHeight="1" spans="1:6">
      <c r="A1065" s="340">
        <f t="shared" si="40"/>
        <v>7</v>
      </c>
      <c r="B1065" s="431">
        <v>2160201</v>
      </c>
      <c r="C1065" s="432" t="s">
        <v>152</v>
      </c>
      <c r="D1065" s="313">
        <f>VLOOKUP(B1065,'[116]23'!$A$4:$C$1324,3,FALSE)</f>
        <v>228</v>
      </c>
      <c r="E1065" s="313">
        <v>217</v>
      </c>
      <c r="F1065" s="123">
        <f t="shared" si="39"/>
        <v>-0.048</v>
      </c>
    </row>
    <row r="1066" ht="44" customHeight="1" spans="1:6">
      <c r="A1066" s="340">
        <f t="shared" si="40"/>
        <v>7</v>
      </c>
      <c r="B1066" s="431">
        <v>2160202</v>
      </c>
      <c r="C1066" s="432" t="s">
        <v>153</v>
      </c>
      <c r="D1066" s="313">
        <f>VLOOKUP(B1066,'[116]23'!$A$4:$C$1324,3,FALSE)</f>
        <v>0</v>
      </c>
      <c r="E1066" s="313">
        <v>0</v>
      </c>
      <c r="F1066" s="123" t="str">
        <f t="shared" si="39"/>
        <v/>
      </c>
    </row>
    <row r="1067" ht="36" customHeight="1" spans="1:6">
      <c r="A1067" s="340">
        <f t="shared" si="40"/>
        <v>7</v>
      </c>
      <c r="B1067" s="431">
        <v>2160203</v>
      </c>
      <c r="C1067" s="432" t="s">
        <v>154</v>
      </c>
      <c r="D1067" s="313">
        <f>VLOOKUP(B1067,'[116]23'!$A$4:$C$1324,3,FALSE)</f>
        <v>0</v>
      </c>
      <c r="E1067" s="313">
        <v>0</v>
      </c>
      <c r="F1067" s="123" t="str">
        <f t="shared" si="39"/>
        <v/>
      </c>
    </row>
    <row r="1068" ht="36" customHeight="1" spans="1:6">
      <c r="A1068" s="340">
        <f t="shared" si="40"/>
        <v>7</v>
      </c>
      <c r="B1068" s="431">
        <v>2160216</v>
      </c>
      <c r="C1068" s="432" t="s">
        <v>916</v>
      </c>
      <c r="D1068" s="313">
        <f>VLOOKUP(B1068,'[116]23'!$A$4:$C$1324,3,FALSE)</f>
        <v>0</v>
      </c>
      <c r="E1068" s="313">
        <v>0</v>
      </c>
      <c r="F1068" s="123" t="str">
        <f t="shared" si="39"/>
        <v/>
      </c>
    </row>
    <row r="1069" ht="36" customHeight="1" spans="1:6">
      <c r="A1069" s="340">
        <f t="shared" si="40"/>
        <v>7</v>
      </c>
      <c r="B1069" s="431">
        <v>2160217</v>
      </c>
      <c r="C1069" s="432" t="s">
        <v>917</v>
      </c>
      <c r="D1069" s="313">
        <f>VLOOKUP(B1069,'[116]23'!$A$4:$C$1324,3,FALSE)</f>
        <v>0</v>
      </c>
      <c r="E1069" s="313">
        <v>0</v>
      </c>
      <c r="F1069" s="123" t="str">
        <f t="shared" si="39"/>
        <v/>
      </c>
    </row>
    <row r="1070" ht="36" customHeight="1" spans="1:6">
      <c r="A1070" s="340">
        <f t="shared" si="40"/>
        <v>7</v>
      </c>
      <c r="B1070" s="431">
        <v>2160218</v>
      </c>
      <c r="C1070" s="432" t="s">
        <v>918</v>
      </c>
      <c r="D1070" s="313">
        <f>VLOOKUP(B1070,'[116]23'!$A$4:$C$1324,3,FALSE)</f>
        <v>0</v>
      </c>
      <c r="E1070" s="313">
        <v>0</v>
      </c>
      <c r="F1070" s="123" t="str">
        <f t="shared" si="39"/>
        <v/>
      </c>
    </row>
    <row r="1071" ht="36" customHeight="1" spans="1:6">
      <c r="A1071" s="340">
        <f t="shared" si="40"/>
        <v>7</v>
      </c>
      <c r="B1071" s="431">
        <v>2160219</v>
      </c>
      <c r="C1071" s="432" t="s">
        <v>919</v>
      </c>
      <c r="D1071" s="313">
        <f>VLOOKUP(B1071,'[116]23'!$A$4:$C$1324,3,FALSE)</f>
        <v>0</v>
      </c>
      <c r="E1071" s="313">
        <v>0</v>
      </c>
      <c r="F1071" s="123" t="str">
        <f t="shared" si="39"/>
        <v/>
      </c>
    </row>
    <row r="1072" ht="36" customHeight="1" spans="1:6">
      <c r="A1072" s="340">
        <f t="shared" si="40"/>
        <v>7</v>
      </c>
      <c r="B1072" s="431">
        <v>2160250</v>
      </c>
      <c r="C1072" s="432" t="s">
        <v>161</v>
      </c>
      <c r="D1072" s="313">
        <f>VLOOKUP(B1072,'[116]23'!$A$4:$C$1324,3,FALSE)</f>
        <v>0</v>
      </c>
      <c r="E1072" s="313">
        <v>0</v>
      </c>
      <c r="F1072" s="123" t="str">
        <f t="shared" si="39"/>
        <v/>
      </c>
    </row>
    <row r="1073" ht="44" customHeight="1" spans="1:6">
      <c r="A1073" s="340">
        <f t="shared" si="40"/>
        <v>7</v>
      </c>
      <c r="B1073" s="431">
        <v>2160299</v>
      </c>
      <c r="C1073" s="432" t="s">
        <v>920</v>
      </c>
      <c r="D1073" s="313">
        <f>VLOOKUP(B1073,'[116]23'!$A$4:$C$1324,3,FALSE)</f>
        <v>93</v>
      </c>
      <c r="E1073" s="313">
        <v>7</v>
      </c>
      <c r="F1073" s="123">
        <f t="shared" si="39"/>
        <v>-0.925</v>
      </c>
    </row>
    <row r="1074" ht="44" customHeight="1" spans="1:6">
      <c r="A1074" s="340">
        <f t="shared" si="40"/>
        <v>5</v>
      </c>
      <c r="B1074" s="433">
        <v>21606</v>
      </c>
      <c r="C1074" s="304" t="s">
        <v>921</v>
      </c>
      <c r="D1074" s="309">
        <f>SUM(D1075:D1079)</f>
        <v>0</v>
      </c>
      <c r="E1074" s="309">
        <v>100</v>
      </c>
      <c r="F1074" s="119" t="str">
        <f t="shared" si="39"/>
        <v/>
      </c>
    </row>
    <row r="1075" ht="36" customHeight="1" spans="1:6">
      <c r="A1075" s="340">
        <f t="shared" si="40"/>
        <v>7</v>
      </c>
      <c r="B1075" s="431">
        <v>2160601</v>
      </c>
      <c r="C1075" s="432" t="s">
        <v>152</v>
      </c>
      <c r="D1075" s="313">
        <f>VLOOKUP(B1075,'[116]23'!$A$4:$C$1324,3,FALSE)</f>
        <v>0</v>
      </c>
      <c r="E1075" s="313">
        <v>0</v>
      </c>
      <c r="F1075" s="123" t="str">
        <f t="shared" si="39"/>
        <v/>
      </c>
    </row>
    <row r="1076" ht="36" customHeight="1" spans="1:6">
      <c r="A1076" s="340">
        <f t="shared" si="40"/>
        <v>7</v>
      </c>
      <c r="B1076" s="431">
        <v>2160602</v>
      </c>
      <c r="C1076" s="432" t="s">
        <v>153</v>
      </c>
      <c r="D1076" s="313">
        <f>VLOOKUP(B1076,'[116]23'!$A$4:$C$1324,3,FALSE)</f>
        <v>0</v>
      </c>
      <c r="E1076" s="313">
        <v>0</v>
      </c>
      <c r="F1076" s="123" t="str">
        <f t="shared" ref="F1076:F1082" si="41">IF(D1076&gt;0,(E1076-D1076)/D1076,"")</f>
        <v/>
      </c>
    </row>
    <row r="1077" ht="36" customHeight="1" spans="1:6">
      <c r="A1077" s="340">
        <f t="shared" si="40"/>
        <v>7</v>
      </c>
      <c r="B1077" s="431">
        <v>2160603</v>
      </c>
      <c r="C1077" s="432" t="s">
        <v>154</v>
      </c>
      <c r="D1077" s="313">
        <f>VLOOKUP(B1077,'[116]23'!$A$4:$C$1324,3,FALSE)</f>
        <v>0</v>
      </c>
      <c r="E1077" s="313">
        <v>0</v>
      </c>
      <c r="F1077" s="123" t="str">
        <f t="shared" si="41"/>
        <v/>
      </c>
    </row>
    <row r="1078" ht="36" customHeight="1" spans="1:6">
      <c r="A1078" s="340">
        <f t="shared" si="40"/>
        <v>7</v>
      </c>
      <c r="B1078" s="431">
        <v>2160607</v>
      </c>
      <c r="C1078" s="432" t="s">
        <v>922</v>
      </c>
      <c r="D1078" s="313">
        <f>VLOOKUP(B1078,'[116]23'!$A$4:$C$1324,3,FALSE)</f>
        <v>0</v>
      </c>
      <c r="E1078" s="313">
        <v>0</v>
      </c>
      <c r="F1078" s="123" t="str">
        <f t="shared" si="41"/>
        <v/>
      </c>
    </row>
    <row r="1079" ht="44" customHeight="1" spans="1:6">
      <c r="A1079" s="340">
        <f t="shared" si="40"/>
        <v>7</v>
      </c>
      <c r="B1079" s="431">
        <v>2160699</v>
      </c>
      <c r="C1079" s="432" t="s">
        <v>923</v>
      </c>
      <c r="D1079" s="313">
        <f>VLOOKUP(B1079,'[116]23'!$A$4:$C$1324,3,FALSE)</f>
        <v>0</v>
      </c>
      <c r="E1079" s="313">
        <v>100</v>
      </c>
      <c r="F1079" s="123" t="str">
        <f t="shared" si="41"/>
        <v/>
      </c>
    </row>
    <row r="1080" ht="44" customHeight="1" spans="1:6">
      <c r="A1080" s="340">
        <f t="shared" si="40"/>
        <v>5</v>
      </c>
      <c r="B1080" s="433">
        <v>21699</v>
      </c>
      <c r="C1080" s="304" t="s">
        <v>924</v>
      </c>
      <c r="D1080" s="309">
        <f>SUM(D1081:D1082)</f>
        <v>0</v>
      </c>
      <c r="E1080" s="309">
        <v>0</v>
      </c>
      <c r="F1080" s="119" t="str">
        <f t="shared" si="41"/>
        <v/>
      </c>
    </row>
    <row r="1081" ht="36" customHeight="1" spans="1:6">
      <c r="A1081" s="340">
        <f t="shared" si="40"/>
        <v>7</v>
      </c>
      <c r="B1081" s="431">
        <v>2169901</v>
      </c>
      <c r="C1081" s="432" t="s">
        <v>925</v>
      </c>
      <c r="D1081" s="313">
        <f>VLOOKUP(B1081,'[116]23'!$A$4:$C$1324,3,FALSE)</f>
        <v>0</v>
      </c>
      <c r="E1081" s="313">
        <v>0</v>
      </c>
      <c r="F1081" s="123" t="str">
        <f t="shared" si="41"/>
        <v/>
      </c>
    </row>
    <row r="1082" ht="44" customHeight="1" spans="1:6">
      <c r="A1082" s="340">
        <f t="shared" si="40"/>
        <v>7</v>
      </c>
      <c r="B1082" s="431">
        <v>2169999</v>
      </c>
      <c r="C1082" s="432" t="s">
        <v>924</v>
      </c>
      <c r="D1082" s="313">
        <f>VLOOKUP(B1082,'[116]23'!$A$4:$C$1324,3,FALSE)</f>
        <v>0</v>
      </c>
      <c r="E1082" s="313">
        <v>0</v>
      </c>
      <c r="F1082" s="123" t="str">
        <f t="shared" si="41"/>
        <v/>
      </c>
    </row>
    <row r="1083" ht="44" customHeight="1" spans="1:6">
      <c r="A1083" s="340">
        <f t="shared" si="40"/>
        <v>3</v>
      </c>
      <c r="B1083" s="433">
        <v>217</v>
      </c>
      <c r="C1083" s="302" t="s">
        <v>122</v>
      </c>
      <c r="D1083" s="309">
        <f>SUM(D1084,D1091,D1101,D1107)</f>
        <v>0</v>
      </c>
      <c r="E1083" s="309">
        <v>0</v>
      </c>
      <c r="F1083" s="119" t="str">
        <f t="shared" ref="F1083:F1146" si="42">IF(D1083&gt;0,(E1083-D1083)/D1083,"")</f>
        <v/>
      </c>
    </row>
    <row r="1084" ht="44" customHeight="1" spans="1:6">
      <c r="A1084" s="340">
        <f t="shared" si="40"/>
        <v>5</v>
      </c>
      <c r="B1084" s="433">
        <v>21701</v>
      </c>
      <c r="C1084" s="304" t="s">
        <v>926</v>
      </c>
      <c r="D1084" s="309">
        <f>SUM(D1085:D1090)</f>
        <v>0</v>
      </c>
      <c r="E1084" s="309">
        <v>0</v>
      </c>
      <c r="F1084" s="119" t="str">
        <f t="shared" si="42"/>
        <v/>
      </c>
    </row>
    <row r="1085" ht="36" customHeight="1" spans="1:6">
      <c r="A1085" s="340">
        <f t="shared" si="40"/>
        <v>7</v>
      </c>
      <c r="B1085" s="431">
        <v>2170101</v>
      </c>
      <c r="C1085" s="432" t="s">
        <v>152</v>
      </c>
      <c r="D1085" s="313">
        <f>VLOOKUP(B1085,'[116]23'!$A$4:$C$1324,3,FALSE)</f>
        <v>0</v>
      </c>
      <c r="E1085" s="313">
        <v>0</v>
      </c>
      <c r="F1085" s="123" t="str">
        <f t="shared" si="42"/>
        <v/>
      </c>
    </row>
    <row r="1086" ht="44" customHeight="1" spans="1:6">
      <c r="A1086" s="340">
        <f t="shared" si="40"/>
        <v>7</v>
      </c>
      <c r="B1086" s="431">
        <v>2170102</v>
      </c>
      <c r="C1086" s="432" t="s">
        <v>153</v>
      </c>
      <c r="D1086" s="313">
        <f>VLOOKUP(B1086,'[116]23'!$A$4:$C$1324,3,FALSE)</f>
        <v>0</v>
      </c>
      <c r="E1086" s="313">
        <v>0</v>
      </c>
      <c r="F1086" s="123" t="str">
        <f t="shared" si="42"/>
        <v/>
      </c>
    </row>
    <row r="1087" ht="36" customHeight="1" spans="1:6">
      <c r="A1087" s="340">
        <f t="shared" si="40"/>
        <v>7</v>
      </c>
      <c r="B1087" s="431">
        <v>2170103</v>
      </c>
      <c r="C1087" s="432" t="s">
        <v>154</v>
      </c>
      <c r="D1087" s="313">
        <f>VLOOKUP(B1087,'[116]23'!$A$4:$C$1324,3,FALSE)</f>
        <v>0</v>
      </c>
      <c r="E1087" s="313">
        <v>0</v>
      </c>
      <c r="F1087" s="123" t="str">
        <f t="shared" si="42"/>
        <v/>
      </c>
    </row>
    <row r="1088" ht="36" customHeight="1" spans="1:6">
      <c r="A1088" s="340">
        <f t="shared" si="40"/>
        <v>7</v>
      </c>
      <c r="B1088" s="431">
        <v>2170104</v>
      </c>
      <c r="C1088" s="432" t="s">
        <v>927</v>
      </c>
      <c r="D1088" s="313">
        <f>VLOOKUP(B1088,'[116]23'!$A$4:$C$1324,3,FALSE)</f>
        <v>0</v>
      </c>
      <c r="E1088" s="313">
        <v>0</v>
      </c>
      <c r="F1088" s="123" t="str">
        <f t="shared" si="42"/>
        <v/>
      </c>
    </row>
    <row r="1089" ht="36" customHeight="1" spans="1:6">
      <c r="A1089" s="340">
        <f t="shared" si="40"/>
        <v>7</v>
      </c>
      <c r="B1089" s="431">
        <v>2170150</v>
      </c>
      <c r="C1089" s="432" t="s">
        <v>161</v>
      </c>
      <c r="D1089" s="313">
        <f>VLOOKUP(B1089,'[116]23'!$A$4:$C$1324,3,FALSE)</f>
        <v>0</v>
      </c>
      <c r="E1089" s="313">
        <v>0</v>
      </c>
      <c r="F1089" s="123" t="str">
        <f t="shared" si="42"/>
        <v/>
      </c>
    </row>
    <row r="1090" ht="36" customHeight="1" spans="1:6">
      <c r="A1090" s="340">
        <f t="shared" si="40"/>
        <v>7</v>
      </c>
      <c r="B1090" s="431">
        <v>2170199</v>
      </c>
      <c r="C1090" s="432" t="s">
        <v>928</v>
      </c>
      <c r="D1090" s="313">
        <f>VLOOKUP(B1090,'[116]23'!$A$4:$C$1324,3,FALSE)</f>
        <v>0</v>
      </c>
      <c r="E1090" s="313">
        <v>0</v>
      </c>
      <c r="F1090" s="123" t="str">
        <f t="shared" si="42"/>
        <v/>
      </c>
    </row>
    <row r="1091" ht="44" customHeight="1" spans="1:6">
      <c r="A1091" s="340">
        <f t="shared" si="40"/>
        <v>5</v>
      </c>
      <c r="B1091" s="302">
        <v>21702</v>
      </c>
      <c r="C1091" s="446" t="s">
        <v>929</v>
      </c>
      <c r="D1091" s="309">
        <f>SUM(D1092:D1100)</f>
        <v>0</v>
      </c>
      <c r="E1091" s="309">
        <v>0</v>
      </c>
      <c r="F1091" s="119" t="str">
        <f t="shared" si="42"/>
        <v/>
      </c>
    </row>
    <row r="1092" ht="36" customHeight="1" spans="1:6">
      <c r="A1092" s="340">
        <f t="shared" si="40"/>
        <v>7</v>
      </c>
      <c r="B1092" s="447">
        <v>2170201</v>
      </c>
      <c r="C1092" s="448" t="s">
        <v>930</v>
      </c>
      <c r="D1092" s="313">
        <f>VLOOKUP(B1092,'[116]23'!$A$4:$C$1324,3,FALSE)</f>
        <v>0</v>
      </c>
      <c r="E1092" s="313">
        <v>0</v>
      </c>
      <c r="F1092" s="123" t="str">
        <f t="shared" si="42"/>
        <v/>
      </c>
    </row>
    <row r="1093" ht="36" customHeight="1" spans="1:6">
      <c r="A1093" s="340">
        <f t="shared" si="40"/>
        <v>7</v>
      </c>
      <c r="B1093" s="447">
        <v>2170202</v>
      </c>
      <c r="C1093" s="448" t="s">
        <v>931</v>
      </c>
      <c r="D1093" s="313">
        <f>VLOOKUP(B1093,'[116]23'!$A$4:$C$1324,3,FALSE)</f>
        <v>0</v>
      </c>
      <c r="E1093" s="313">
        <v>0</v>
      </c>
      <c r="F1093" s="123" t="str">
        <f t="shared" si="42"/>
        <v/>
      </c>
    </row>
    <row r="1094" ht="36" customHeight="1" spans="1:6">
      <c r="A1094" s="340">
        <f t="shared" si="40"/>
        <v>7</v>
      </c>
      <c r="B1094" s="447">
        <v>2170203</v>
      </c>
      <c r="C1094" s="448" t="s">
        <v>932</v>
      </c>
      <c r="D1094" s="313">
        <f>VLOOKUP(B1094,'[116]23'!$A$4:$C$1324,3,FALSE)</f>
        <v>0</v>
      </c>
      <c r="E1094" s="313">
        <v>0</v>
      </c>
      <c r="F1094" s="123" t="str">
        <f t="shared" si="42"/>
        <v/>
      </c>
    </row>
    <row r="1095" ht="44" customHeight="1" spans="1:6">
      <c r="A1095" s="340">
        <f t="shared" si="40"/>
        <v>7</v>
      </c>
      <c r="B1095" s="447">
        <v>2170204</v>
      </c>
      <c r="C1095" s="448" t="s">
        <v>933</v>
      </c>
      <c r="D1095" s="313">
        <f>VLOOKUP(B1095,'[116]23'!$A$4:$C$1324,3,FALSE)</f>
        <v>0</v>
      </c>
      <c r="E1095" s="313">
        <v>0</v>
      </c>
      <c r="F1095" s="123" t="str">
        <f t="shared" si="42"/>
        <v/>
      </c>
    </row>
    <row r="1096" ht="36" customHeight="1" spans="1:6">
      <c r="A1096" s="340">
        <f t="shared" si="40"/>
        <v>7</v>
      </c>
      <c r="B1096" s="447">
        <v>2170205</v>
      </c>
      <c r="C1096" s="448" t="s">
        <v>934</v>
      </c>
      <c r="D1096" s="313">
        <f>VLOOKUP(B1096,'[116]23'!$A$4:$C$1324,3,FALSE)</f>
        <v>0</v>
      </c>
      <c r="E1096" s="313">
        <v>0</v>
      </c>
      <c r="F1096" s="123" t="str">
        <f t="shared" si="42"/>
        <v/>
      </c>
    </row>
    <row r="1097" ht="44" customHeight="1" spans="1:6">
      <c r="A1097" s="340">
        <f t="shared" si="40"/>
        <v>7</v>
      </c>
      <c r="B1097" s="447">
        <v>2170206</v>
      </c>
      <c r="C1097" s="448" t="s">
        <v>935</v>
      </c>
      <c r="D1097" s="313">
        <f>VLOOKUP(B1097,'[116]23'!$A$4:$C$1324,3,FALSE)</f>
        <v>0</v>
      </c>
      <c r="E1097" s="313">
        <v>0</v>
      </c>
      <c r="F1097" s="123" t="str">
        <f t="shared" si="42"/>
        <v/>
      </c>
    </row>
    <row r="1098" ht="36" customHeight="1" spans="1:6">
      <c r="A1098" s="340">
        <f t="shared" si="40"/>
        <v>7</v>
      </c>
      <c r="B1098" s="447">
        <v>2170207</v>
      </c>
      <c r="C1098" s="448" t="s">
        <v>936</v>
      </c>
      <c r="D1098" s="313">
        <f>VLOOKUP(B1098,'[116]23'!$A$4:$C$1324,3,FALSE)</f>
        <v>0</v>
      </c>
      <c r="E1098" s="313">
        <v>0</v>
      </c>
      <c r="F1098" s="123" t="str">
        <f t="shared" si="42"/>
        <v/>
      </c>
    </row>
    <row r="1099" ht="36" customHeight="1" spans="1:6">
      <c r="A1099" s="340">
        <f t="shared" si="40"/>
        <v>7</v>
      </c>
      <c r="B1099" s="447">
        <v>2170208</v>
      </c>
      <c r="C1099" s="448" t="s">
        <v>937</v>
      </c>
      <c r="D1099" s="313">
        <f>VLOOKUP(B1099,'[116]23'!$A$4:$C$1324,3,FALSE)</f>
        <v>0</v>
      </c>
      <c r="E1099" s="313">
        <v>0</v>
      </c>
      <c r="F1099" s="123" t="str">
        <f t="shared" si="42"/>
        <v/>
      </c>
    </row>
    <row r="1100" ht="44" customHeight="1" spans="1:6">
      <c r="A1100" s="340">
        <f t="shared" si="40"/>
        <v>7</v>
      </c>
      <c r="B1100" s="447">
        <v>2170299</v>
      </c>
      <c r="C1100" s="448" t="s">
        <v>938</v>
      </c>
      <c r="D1100" s="313">
        <f>VLOOKUP(B1100,'[116]23'!$A$4:$C$1324,3,FALSE)</f>
        <v>0</v>
      </c>
      <c r="E1100" s="313">
        <v>0</v>
      </c>
      <c r="F1100" s="123" t="str">
        <f t="shared" si="42"/>
        <v/>
      </c>
    </row>
    <row r="1101" ht="44" customHeight="1" spans="1:6">
      <c r="A1101" s="340">
        <f t="shared" si="40"/>
        <v>5</v>
      </c>
      <c r="B1101" s="433">
        <v>21703</v>
      </c>
      <c r="C1101" s="304" t="s">
        <v>939</v>
      </c>
      <c r="D1101" s="309">
        <f>SUM(D1102:D1106)</f>
        <v>0</v>
      </c>
      <c r="E1101" s="309">
        <v>0</v>
      </c>
      <c r="F1101" s="119" t="str">
        <f t="shared" si="42"/>
        <v/>
      </c>
    </row>
    <row r="1102" ht="36" customHeight="1" spans="1:6">
      <c r="A1102" s="340">
        <f t="shared" si="40"/>
        <v>7</v>
      </c>
      <c r="B1102" s="431">
        <v>2170301</v>
      </c>
      <c r="C1102" s="432" t="s">
        <v>940</v>
      </c>
      <c r="D1102" s="313">
        <f>VLOOKUP(B1102,'[116]23'!$A$4:$C$1324,3,FALSE)</f>
        <v>0</v>
      </c>
      <c r="E1102" s="313">
        <v>0</v>
      </c>
      <c r="F1102" s="123" t="str">
        <f t="shared" si="42"/>
        <v/>
      </c>
    </row>
    <row r="1103" ht="44" customHeight="1" spans="1:6">
      <c r="A1103" s="340">
        <f t="shared" si="40"/>
        <v>7</v>
      </c>
      <c r="B1103" s="431">
        <v>2170302</v>
      </c>
      <c r="C1103" s="432" t="s">
        <v>941</v>
      </c>
      <c r="D1103" s="313">
        <f>VLOOKUP(B1103,'[116]23'!$A$4:$C$1324,3,FALSE)</f>
        <v>0</v>
      </c>
      <c r="E1103" s="313">
        <v>0</v>
      </c>
      <c r="F1103" s="123" t="str">
        <f t="shared" si="42"/>
        <v/>
      </c>
    </row>
    <row r="1104" ht="44" customHeight="1" spans="1:6">
      <c r="A1104" s="340">
        <f t="shared" si="40"/>
        <v>7</v>
      </c>
      <c r="B1104" s="431">
        <v>2170303</v>
      </c>
      <c r="C1104" s="432" t="s">
        <v>942</v>
      </c>
      <c r="D1104" s="313">
        <f>VLOOKUP(B1104,'[116]23'!$A$4:$C$1324,3,FALSE)</f>
        <v>0</v>
      </c>
      <c r="E1104" s="313">
        <v>0</v>
      </c>
      <c r="F1104" s="123" t="str">
        <f t="shared" si="42"/>
        <v/>
      </c>
    </row>
    <row r="1105" ht="36" customHeight="1" spans="1:6">
      <c r="A1105" s="340">
        <f t="shared" si="40"/>
        <v>7</v>
      </c>
      <c r="B1105" s="431">
        <v>2170304</v>
      </c>
      <c r="C1105" s="432" t="s">
        <v>943</v>
      </c>
      <c r="D1105" s="313">
        <f>VLOOKUP(B1105,'[116]23'!$A$4:$C$1324,3,FALSE)</f>
        <v>0</v>
      </c>
      <c r="E1105" s="313">
        <v>0</v>
      </c>
      <c r="F1105" s="123" t="str">
        <f t="shared" si="42"/>
        <v/>
      </c>
    </row>
    <row r="1106" ht="44" customHeight="1" spans="1:6">
      <c r="A1106" s="340">
        <f t="shared" si="40"/>
        <v>7</v>
      </c>
      <c r="B1106" s="431">
        <v>2170399</v>
      </c>
      <c r="C1106" s="432" t="s">
        <v>944</v>
      </c>
      <c r="D1106" s="313">
        <f>VLOOKUP(B1106,'[116]23'!$A$4:$C$1324,3,FALSE)</f>
        <v>0</v>
      </c>
      <c r="E1106" s="313">
        <v>0</v>
      </c>
      <c r="F1106" s="123" t="str">
        <f t="shared" si="42"/>
        <v/>
      </c>
    </row>
    <row r="1107" ht="44" customHeight="1" spans="1:6">
      <c r="A1107" s="340">
        <f t="shared" si="40"/>
        <v>5</v>
      </c>
      <c r="B1107" s="433">
        <v>21799</v>
      </c>
      <c r="C1107" s="304" t="s">
        <v>945</v>
      </c>
      <c r="D1107" s="309">
        <f>SUM(D1108:D1109)</f>
        <v>0</v>
      </c>
      <c r="E1107" s="309">
        <v>0</v>
      </c>
      <c r="F1107" s="119" t="str">
        <f t="shared" si="42"/>
        <v/>
      </c>
    </row>
    <row r="1108" ht="36" customHeight="1" spans="1:6">
      <c r="A1108" s="340">
        <f t="shared" si="40"/>
        <v>7</v>
      </c>
      <c r="B1108" s="319">
        <v>2179902</v>
      </c>
      <c r="C1108" s="432" t="s">
        <v>946</v>
      </c>
      <c r="D1108" s="313">
        <f>VLOOKUP(B1108,'[116]23'!$A$4:$C$1324,3,FALSE)</f>
        <v>0</v>
      </c>
      <c r="E1108" s="313">
        <v>0</v>
      </c>
      <c r="F1108" s="123" t="str">
        <f t="shared" si="42"/>
        <v/>
      </c>
    </row>
    <row r="1109" ht="44" customHeight="1" spans="1:6">
      <c r="A1109" s="340">
        <f t="shared" si="40"/>
        <v>7</v>
      </c>
      <c r="B1109" s="319">
        <v>2179999</v>
      </c>
      <c r="C1109" s="432" t="s">
        <v>944</v>
      </c>
      <c r="D1109" s="313">
        <f>VLOOKUP(B1109,'[116]23'!$A$4:$C$1324,3,FALSE)</f>
        <v>0</v>
      </c>
      <c r="E1109" s="313">
        <v>0</v>
      </c>
      <c r="F1109" s="123" t="str">
        <f t="shared" si="42"/>
        <v/>
      </c>
    </row>
    <row r="1110" ht="44" customHeight="1" spans="1:6">
      <c r="A1110" s="340">
        <f t="shared" ref="A1110:A1173" si="43">LEN(B1110)</f>
        <v>3</v>
      </c>
      <c r="B1110" s="433">
        <v>219</v>
      </c>
      <c r="C1110" s="302" t="s">
        <v>123</v>
      </c>
      <c r="D1110" s="309">
        <f>SUM(D1111:D1119)</f>
        <v>0</v>
      </c>
      <c r="E1110" s="309">
        <v>0</v>
      </c>
      <c r="F1110" s="119" t="str">
        <f t="shared" si="42"/>
        <v/>
      </c>
    </row>
    <row r="1111" ht="36" customHeight="1" spans="1:6">
      <c r="A1111" s="340">
        <f t="shared" si="43"/>
        <v>5</v>
      </c>
      <c r="B1111" s="433">
        <v>21901</v>
      </c>
      <c r="C1111" s="304" t="s">
        <v>947</v>
      </c>
      <c r="D1111" s="309"/>
      <c r="E1111" s="309"/>
      <c r="F1111" s="119" t="str">
        <f t="shared" si="42"/>
        <v/>
      </c>
    </row>
    <row r="1112" ht="36" customHeight="1" spans="1:6">
      <c r="A1112" s="340">
        <f t="shared" si="43"/>
        <v>5</v>
      </c>
      <c r="B1112" s="433">
        <v>21902</v>
      </c>
      <c r="C1112" s="304" t="s">
        <v>948</v>
      </c>
      <c r="D1112" s="309"/>
      <c r="E1112" s="309"/>
      <c r="F1112" s="119" t="str">
        <f t="shared" si="42"/>
        <v/>
      </c>
    </row>
    <row r="1113" ht="36" customHeight="1" spans="1:6">
      <c r="A1113" s="340">
        <f t="shared" si="43"/>
        <v>5</v>
      </c>
      <c r="B1113" s="433">
        <v>21903</v>
      </c>
      <c r="C1113" s="316" t="s">
        <v>1172</v>
      </c>
      <c r="D1113" s="309"/>
      <c r="E1113" s="309"/>
      <c r="F1113" s="119" t="str">
        <f t="shared" si="42"/>
        <v/>
      </c>
    </row>
    <row r="1114" ht="36" customHeight="1" spans="1:6">
      <c r="A1114" s="340">
        <f t="shared" si="43"/>
        <v>5</v>
      </c>
      <c r="B1114" s="433">
        <v>21904</v>
      </c>
      <c r="C1114" s="316" t="s">
        <v>1174</v>
      </c>
      <c r="D1114" s="309"/>
      <c r="E1114" s="309"/>
      <c r="F1114" s="119" t="str">
        <f t="shared" si="42"/>
        <v/>
      </c>
    </row>
    <row r="1115" ht="36" customHeight="1" spans="1:6">
      <c r="A1115" s="340">
        <f t="shared" si="43"/>
        <v>5</v>
      </c>
      <c r="B1115" s="433">
        <v>21905</v>
      </c>
      <c r="C1115" s="304" t="s">
        <v>951</v>
      </c>
      <c r="D1115" s="309"/>
      <c r="E1115" s="309"/>
      <c r="F1115" s="119" t="str">
        <f t="shared" si="42"/>
        <v/>
      </c>
    </row>
    <row r="1116" ht="36" customHeight="1" spans="1:6">
      <c r="A1116" s="340">
        <f t="shared" si="43"/>
        <v>5</v>
      </c>
      <c r="B1116" s="433">
        <v>21906</v>
      </c>
      <c r="C1116" s="316" t="s">
        <v>730</v>
      </c>
      <c r="D1116" s="309"/>
      <c r="E1116" s="309"/>
      <c r="F1116" s="119" t="str">
        <f t="shared" si="42"/>
        <v/>
      </c>
    </row>
    <row r="1117" ht="36" customHeight="1" spans="1:6">
      <c r="A1117" s="340">
        <f t="shared" si="43"/>
        <v>5</v>
      </c>
      <c r="B1117" s="433">
        <v>21907</v>
      </c>
      <c r="C1117" s="304" t="s">
        <v>953</v>
      </c>
      <c r="D1117" s="309"/>
      <c r="E1117" s="309"/>
      <c r="F1117" s="119" t="str">
        <f t="shared" si="42"/>
        <v/>
      </c>
    </row>
    <row r="1118" ht="36" customHeight="1" spans="1:6">
      <c r="A1118" s="340">
        <f t="shared" si="43"/>
        <v>5</v>
      </c>
      <c r="B1118" s="433">
        <v>21908</v>
      </c>
      <c r="C1118" s="304" t="s">
        <v>954</v>
      </c>
      <c r="D1118" s="309"/>
      <c r="E1118" s="309"/>
      <c r="F1118" s="119" t="str">
        <f t="shared" si="42"/>
        <v/>
      </c>
    </row>
    <row r="1119" ht="36" customHeight="1" spans="1:6">
      <c r="A1119" s="340">
        <f t="shared" si="43"/>
        <v>5</v>
      </c>
      <c r="B1119" s="433">
        <v>21999</v>
      </c>
      <c r="C1119" s="304" t="s">
        <v>955</v>
      </c>
      <c r="D1119" s="309"/>
      <c r="E1119" s="309"/>
      <c r="F1119" s="119" t="str">
        <f t="shared" si="42"/>
        <v/>
      </c>
    </row>
    <row r="1120" ht="44" customHeight="1" spans="1:6">
      <c r="A1120" s="340">
        <f t="shared" si="43"/>
        <v>3</v>
      </c>
      <c r="B1120" s="433">
        <v>220</v>
      </c>
      <c r="C1120" s="302" t="s">
        <v>124</v>
      </c>
      <c r="D1120" s="309">
        <f>SUM(D1121,D1148,D1163)</f>
        <v>1774</v>
      </c>
      <c r="E1120" s="309">
        <v>1199</v>
      </c>
      <c r="F1120" s="119">
        <f t="shared" si="42"/>
        <v>-0.324</v>
      </c>
    </row>
    <row r="1121" ht="44" customHeight="1" spans="1:6">
      <c r="A1121" s="340">
        <f t="shared" si="43"/>
        <v>5</v>
      </c>
      <c r="B1121" s="433">
        <v>22001</v>
      </c>
      <c r="C1121" s="304" t="s">
        <v>956</v>
      </c>
      <c r="D1121" s="309">
        <f>SUM(D1122:D1147)</f>
        <v>1716</v>
      </c>
      <c r="E1121" s="309">
        <v>1147</v>
      </c>
      <c r="F1121" s="119">
        <f t="shared" si="42"/>
        <v>-0.332</v>
      </c>
    </row>
    <row r="1122" ht="44" customHeight="1" spans="1:6">
      <c r="A1122" s="340">
        <f t="shared" si="43"/>
        <v>7</v>
      </c>
      <c r="B1122" s="431">
        <v>2200101</v>
      </c>
      <c r="C1122" s="432" t="s">
        <v>152</v>
      </c>
      <c r="D1122" s="313">
        <f>VLOOKUP(B1122,'[116]23'!$A$4:$C$1324,3,FALSE)</f>
        <v>527</v>
      </c>
      <c r="E1122" s="313">
        <v>563</v>
      </c>
      <c r="F1122" s="123">
        <f t="shared" si="42"/>
        <v>0.068</v>
      </c>
    </row>
    <row r="1123" ht="36" customHeight="1" spans="1:6">
      <c r="A1123" s="340">
        <f t="shared" si="43"/>
        <v>7</v>
      </c>
      <c r="B1123" s="431">
        <v>2200102</v>
      </c>
      <c r="C1123" s="432" t="s">
        <v>153</v>
      </c>
      <c r="D1123" s="313">
        <f>VLOOKUP(B1123,'[116]23'!$A$4:$C$1324,3,FALSE)</f>
        <v>0</v>
      </c>
      <c r="E1123" s="313">
        <v>0</v>
      </c>
      <c r="F1123" s="123" t="str">
        <f t="shared" si="42"/>
        <v/>
      </c>
    </row>
    <row r="1124" ht="44" customHeight="1" spans="1:6">
      <c r="A1124" s="340">
        <f t="shared" si="43"/>
        <v>7</v>
      </c>
      <c r="B1124" s="431">
        <v>2200103</v>
      </c>
      <c r="C1124" s="432" t="s">
        <v>154</v>
      </c>
      <c r="D1124" s="313">
        <f>VLOOKUP(B1124,'[116]23'!$A$4:$C$1324,3,FALSE)</f>
        <v>0</v>
      </c>
      <c r="E1124" s="313">
        <v>0</v>
      </c>
      <c r="F1124" s="123" t="str">
        <f t="shared" si="42"/>
        <v/>
      </c>
    </row>
    <row r="1125" ht="44" customHeight="1" spans="1:6">
      <c r="A1125" s="340">
        <f t="shared" si="43"/>
        <v>7</v>
      </c>
      <c r="B1125" s="431">
        <v>2200104</v>
      </c>
      <c r="C1125" s="432" t="s">
        <v>957</v>
      </c>
      <c r="D1125" s="313">
        <f>VLOOKUP(B1125,'[116]23'!$A$4:$C$1324,3,FALSE)</f>
        <v>0</v>
      </c>
      <c r="E1125" s="313">
        <v>100</v>
      </c>
      <c r="F1125" s="123" t="str">
        <f t="shared" si="42"/>
        <v/>
      </c>
    </row>
    <row r="1126" ht="44" customHeight="1" spans="1:6">
      <c r="A1126" s="340">
        <f t="shared" si="43"/>
        <v>7</v>
      </c>
      <c r="B1126" s="431">
        <v>2200106</v>
      </c>
      <c r="C1126" s="432" t="s">
        <v>958</v>
      </c>
      <c r="D1126" s="313">
        <f>VLOOKUP(B1126,'[116]23'!$A$4:$C$1324,3,FALSE)</f>
        <v>299</v>
      </c>
      <c r="E1126" s="313">
        <v>0</v>
      </c>
      <c r="F1126" s="123">
        <f t="shared" si="42"/>
        <v>-1</v>
      </c>
    </row>
    <row r="1127" ht="44" customHeight="1" spans="1:6">
      <c r="A1127" s="340">
        <f t="shared" si="43"/>
        <v>7</v>
      </c>
      <c r="B1127" s="431">
        <v>2200107</v>
      </c>
      <c r="C1127" s="432" t="s">
        <v>959</v>
      </c>
      <c r="D1127" s="313">
        <f>VLOOKUP(B1127,'[116]23'!$A$4:$C$1324,3,FALSE)</f>
        <v>0</v>
      </c>
      <c r="E1127" s="313">
        <v>0</v>
      </c>
      <c r="F1127" s="123" t="str">
        <f t="shared" si="42"/>
        <v/>
      </c>
    </row>
    <row r="1128" ht="44" customHeight="1" spans="1:6">
      <c r="A1128" s="340">
        <f t="shared" si="43"/>
        <v>7</v>
      </c>
      <c r="B1128" s="431">
        <v>2200108</v>
      </c>
      <c r="C1128" s="432" t="s">
        <v>960</v>
      </c>
      <c r="D1128" s="313">
        <f>VLOOKUP(B1128,'[116]23'!$A$4:$C$1324,3,FALSE)</f>
        <v>40</v>
      </c>
      <c r="E1128" s="313">
        <v>0</v>
      </c>
      <c r="F1128" s="123">
        <f t="shared" si="42"/>
        <v>-1</v>
      </c>
    </row>
    <row r="1129" ht="44" customHeight="1" spans="1:6">
      <c r="A1129" s="340">
        <f t="shared" si="43"/>
        <v>7</v>
      </c>
      <c r="B1129" s="431">
        <v>2200109</v>
      </c>
      <c r="C1129" s="432" t="s">
        <v>961</v>
      </c>
      <c r="D1129" s="313">
        <f>VLOOKUP(B1129,'[116]23'!$A$4:$C$1324,3,FALSE)</f>
        <v>0</v>
      </c>
      <c r="E1129" s="313">
        <v>0</v>
      </c>
      <c r="F1129" s="123" t="str">
        <f t="shared" si="42"/>
        <v/>
      </c>
    </row>
    <row r="1130" ht="44" customHeight="1" spans="1:6">
      <c r="A1130" s="340">
        <f t="shared" si="43"/>
        <v>7</v>
      </c>
      <c r="B1130" s="431">
        <v>2200112</v>
      </c>
      <c r="C1130" s="432" t="s">
        <v>962</v>
      </c>
      <c r="D1130" s="313">
        <f>VLOOKUP(B1130,'[116]23'!$A$4:$C$1324,3,FALSE)</f>
        <v>0</v>
      </c>
      <c r="E1130" s="313">
        <v>0</v>
      </c>
      <c r="F1130" s="123" t="str">
        <f t="shared" si="42"/>
        <v/>
      </c>
    </row>
    <row r="1131" ht="44" customHeight="1" spans="1:6">
      <c r="A1131" s="340">
        <f t="shared" si="43"/>
        <v>7</v>
      </c>
      <c r="B1131" s="431">
        <v>2200113</v>
      </c>
      <c r="C1131" s="432" t="s">
        <v>963</v>
      </c>
      <c r="D1131" s="313">
        <f>VLOOKUP(B1131,'[116]23'!$A$4:$C$1324,3,FALSE)</f>
        <v>0</v>
      </c>
      <c r="E1131" s="313">
        <v>0</v>
      </c>
      <c r="F1131" s="123" t="str">
        <f t="shared" si="42"/>
        <v/>
      </c>
    </row>
    <row r="1132" ht="44" customHeight="1" spans="1:6">
      <c r="A1132" s="340">
        <f t="shared" si="43"/>
        <v>7</v>
      </c>
      <c r="B1132" s="431">
        <v>2200114</v>
      </c>
      <c r="C1132" s="432" t="s">
        <v>964</v>
      </c>
      <c r="D1132" s="313">
        <f>VLOOKUP(B1132,'[116]23'!$A$4:$C$1324,3,FALSE)</f>
        <v>0</v>
      </c>
      <c r="E1132" s="313">
        <v>0</v>
      </c>
      <c r="F1132" s="123" t="str">
        <f t="shared" si="42"/>
        <v/>
      </c>
    </row>
    <row r="1133" ht="36" customHeight="1" spans="1:6">
      <c r="A1133" s="340">
        <f t="shared" si="43"/>
        <v>7</v>
      </c>
      <c r="B1133" s="431">
        <v>2200115</v>
      </c>
      <c r="C1133" s="432" t="s">
        <v>965</v>
      </c>
      <c r="D1133" s="313">
        <f>VLOOKUP(B1133,'[116]23'!$A$4:$C$1324,3,FALSE)</f>
        <v>0</v>
      </c>
      <c r="E1133" s="313">
        <v>0</v>
      </c>
      <c r="F1133" s="123" t="str">
        <f t="shared" si="42"/>
        <v/>
      </c>
    </row>
    <row r="1134" ht="36" customHeight="1" spans="1:6">
      <c r="A1134" s="340">
        <f t="shared" si="43"/>
        <v>7</v>
      </c>
      <c r="B1134" s="431">
        <v>2200116</v>
      </c>
      <c r="C1134" s="432" t="s">
        <v>966</v>
      </c>
      <c r="D1134" s="313">
        <f>VLOOKUP(B1134,'[116]23'!$A$4:$C$1324,3,FALSE)</f>
        <v>0</v>
      </c>
      <c r="E1134" s="313">
        <v>0</v>
      </c>
      <c r="F1134" s="123" t="str">
        <f t="shared" si="42"/>
        <v/>
      </c>
    </row>
    <row r="1135" ht="44" customHeight="1" spans="1:6">
      <c r="A1135" s="340">
        <f t="shared" si="43"/>
        <v>7</v>
      </c>
      <c r="B1135" s="431">
        <v>2200119</v>
      </c>
      <c r="C1135" s="432" t="s">
        <v>967</v>
      </c>
      <c r="D1135" s="313">
        <f>VLOOKUP(B1135,'[116]23'!$A$4:$C$1324,3,FALSE)</f>
        <v>0</v>
      </c>
      <c r="E1135" s="313">
        <v>0</v>
      </c>
      <c r="F1135" s="123" t="str">
        <f t="shared" si="42"/>
        <v/>
      </c>
    </row>
    <row r="1136" ht="44" customHeight="1" spans="1:6">
      <c r="A1136" s="340">
        <f t="shared" si="43"/>
        <v>7</v>
      </c>
      <c r="B1136" s="431">
        <v>2200120</v>
      </c>
      <c r="C1136" s="432" t="s">
        <v>968</v>
      </c>
      <c r="D1136" s="313">
        <f>VLOOKUP(B1136,'[116]23'!$A$4:$C$1324,3,FALSE)</f>
        <v>0</v>
      </c>
      <c r="E1136" s="313">
        <v>0</v>
      </c>
      <c r="F1136" s="123" t="str">
        <f t="shared" si="42"/>
        <v/>
      </c>
    </row>
    <row r="1137" ht="36" customHeight="1" spans="1:6">
      <c r="A1137" s="340">
        <f t="shared" si="43"/>
        <v>7</v>
      </c>
      <c r="B1137" s="431">
        <v>2200121</v>
      </c>
      <c r="C1137" s="432" t="s">
        <v>969</v>
      </c>
      <c r="D1137" s="313">
        <f>VLOOKUP(B1137,'[116]23'!$A$4:$C$1324,3,FALSE)</f>
        <v>0</v>
      </c>
      <c r="E1137" s="313">
        <v>0</v>
      </c>
      <c r="F1137" s="123" t="str">
        <f t="shared" si="42"/>
        <v/>
      </c>
    </row>
    <row r="1138" ht="36" customHeight="1" spans="1:6">
      <c r="A1138" s="340">
        <f t="shared" si="43"/>
        <v>7</v>
      </c>
      <c r="B1138" s="431">
        <v>2200122</v>
      </c>
      <c r="C1138" s="432" t="s">
        <v>970</v>
      </c>
      <c r="D1138" s="313">
        <f>VLOOKUP(B1138,'[116]23'!$A$4:$C$1324,3,FALSE)</f>
        <v>0</v>
      </c>
      <c r="E1138" s="313">
        <v>0</v>
      </c>
      <c r="F1138" s="123" t="str">
        <f t="shared" si="42"/>
        <v/>
      </c>
    </row>
    <row r="1139" ht="36" customHeight="1" spans="1:6">
      <c r="A1139" s="340">
        <f t="shared" si="43"/>
        <v>7</v>
      </c>
      <c r="B1139" s="431">
        <v>2200123</v>
      </c>
      <c r="C1139" s="432" t="s">
        <v>971</v>
      </c>
      <c r="D1139" s="313">
        <f>VLOOKUP(B1139,'[116]23'!$A$4:$C$1324,3,FALSE)</f>
        <v>0</v>
      </c>
      <c r="E1139" s="313">
        <v>0</v>
      </c>
      <c r="F1139" s="123" t="str">
        <f t="shared" si="42"/>
        <v/>
      </c>
    </row>
    <row r="1140" ht="36" customHeight="1" spans="1:6">
      <c r="A1140" s="340">
        <f t="shared" si="43"/>
        <v>7</v>
      </c>
      <c r="B1140" s="431">
        <v>2200124</v>
      </c>
      <c r="C1140" s="432" t="s">
        <v>972</v>
      </c>
      <c r="D1140" s="313">
        <f>VLOOKUP(B1140,'[116]23'!$A$4:$C$1324,3,FALSE)</f>
        <v>0</v>
      </c>
      <c r="E1140" s="313">
        <v>0</v>
      </c>
      <c r="F1140" s="123" t="str">
        <f t="shared" si="42"/>
        <v/>
      </c>
    </row>
    <row r="1141" ht="36" customHeight="1" spans="1:6">
      <c r="A1141" s="340">
        <f t="shared" si="43"/>
        <v>7</v>
      </c>
      <c r="B1141" s="431">
        <v>2200125</v>
      </c>
      <c r="C1141" s="432" t="s">
        <v>973</v>
      </c>
      <c r="D1141" s="313">
        <f>VLOOKUP(B1141,'[116]23'!$A$4:$C$1324,3,FALSE)</f>
        <v>0</v>
      </c>
      <c r="E1141" s="313">
        <v>0</v>
      </c>
      <c r="F1141" s="123" t="str">
        <f t="shared" si="42"/>
        <v/>
      </c>
    </row>
    <row r="1142" ht="36" customHeight="1" spans="1:6">
      <c r="A1142" s="340">
        <f t="shared" si="43"/>
        <v>7</v>
      </c>
      <c r="B1142" s="431">
        <v>2200126</v>
      </c>
      <c r="C1142" s="432" t="s">
        <v>974</v>
      </c>
      <c r="D1142" s="313">
        <f>VLOOKUP(B1142,'[116]23'!$A$4:$C$1324,3,FALSE)</f>
        <v>0</v>
      </c>
      <c r="E1142" s="313">
        <v>0</v>
      </c>
      <c r="F1142" s="123" t="str">
        <f t="shared" si="42"/>
        <v/>
      </c>
    </row>
    <row r="1143" ht="36" customHeight="1" spans="1:6">
      <c r="A1143" s="340">
        <f t="shared" si="43"/>
        <v>7</v>
      </c>
      <c r="B1143" s="431">
        <v>2200127</v>
      </c>
      <c r="C1143" s="432" t="s">
        <v>975</v>
      </c>
      <c r="D1143" s="313">
        <f>VLOOKUP(B1143,'[116]23'!$A$4:$C$1324,3,FALSE)</f>
        <v>0</v>
      </c>
      <c r="E1143" s="313">
        <v>0</v>
      </c>
      <c r="F1143" s="123" t="str">
        <f t="shared" si="42"/>
        <v/>
      </c>
    </row>
    <row r="1144" ht="36" customHeight="1" spans="1:6">
      <c r="A1144" s="340">
        <f t="shared" si="43"/>
        <v>7</v>
      </c>
      <c r="B1144" s="431">
        <v>2200128</v>
      </c>
      <c r="C1144" s="432" t="s">
        <v>976</v>
      </c>
      <c r="D1144" s="313">
        <f>VLOOKUP(B1144,'[116]23'!$A$4:$C$1324,3,FALSE)</f>
        <v>0</v>
      </c>
      <c r="E1144" s="313">
        <v>0</v>
      </c>
      <c r="F1144" s="123" t="str">
        <f t="shared" si="42"/>
        <v/>
      </c>
    </row>
    <row r="1145" ht="44" customHeight="1" spans="1:6">
      <c r="A1145" s="340">
        <f t="shared" si="43"/>
        <v>7</v>
      </c>
      <c r="B1145" s="431">
        <v>2200129</v>
      </c>
      <c r="C1145" s="432" t="s">
        <v>977</v>
      </c>
      <c r="D1145" s="313">
        <f>VLOOKUP(B1145,'[116]23'!$A$4:$C$1324,3,FALSE)</f>
        <v>0</v>
      </c>
      <c r="E1145" s="313">
        <v>0</v>
      </c>
      <c r="F1145" s="123" t="str">
        <f t="shared" si="42"/>
        <v/>
      </c>
    </row>
    <row r="1146" ht="44" customHeight="1" spans="1:6">
      <c r="A1146" s="340">
        <f t="shared" si="43"/>
        <v>7</v>
      </c>
      <c r="B1146" s="431">
        <v>2200150</v>
      </c>
      <c r="C1146" s="432" t="s">
        <v>161</v>
      </c>
      <c r="D1146" s="313">
        <f>VLOOKUP(B1146,'[116]23'!$A$4:$C$1324,3,FALSE)</f>
        <v>472</v>
      </c>
      <c r="E1146" s="313">
        <v>443</v>
      </c>
      <c r="F1146" s="123">
        <f t="shared" si="42"/>
        <v>-0.061</v>
      </c>
    </row>
    <row r="1147" ht="44" customHeight="1" spans="1:6">
      <c r="A1147" s="340">
        <f t="shared" si="43"/>
        <v>7</v>
      </c>
      <c r="B1147" s="431">
        <v>2200199</v>
      </c>
      <c r="C1147" s="432" t="s">
        <v>978</v>
      </c>
      <c r="D1147" s="313">
        <f>VLOOKUP(B1147,'[116]23'!$A$4:$C$1324,3,FALSE)</f>
        <v>378</v>
      </c>
      <c r="E1147" s="313">
        <v>41</v>
      </c>
      <c r="F1147" s="123">
        <f t="shared" ref="F1147:F1164" si="44">IF(D1147&gt;0,(E1147-D1147)/D1147,"")</f>
        <v>-0.892</v>
      </c>
    </row>
    <row r="1148" ht="44" customHeight="1" spans="1:6">
      <c r="A1148" s="340">
        <f t="shared" si="43"/>
        <v>5</v>
      </c>
      <c r="B1148" s="433">
        <v>22005</v>
      </c>
      <c r="C1148" s="304" t="s">
        <v>979</v>
      </c>
      <c r="D1148" s="309">
        <f>SUM(D1149:D1162)</f>
        <v>58</v>
      </c>
      <c r="E1148" s="309">
        <v>52</v>
      </c>
      <c r="F1148" s="119">
        <f t="shared" si="44"/>
        <v>-0.103</v>
      </c>
    </row>
    <row r="1149" ht="36" customHeight="1" spans="1:6">
      <c r="A1149" s="340">
        <f t="shared" si="43"/>
        <v>7</v>
      </c>
      <c r="B1149" s="431">
        <v>2200501</v>
      </c>
      <c r="C1149" s="432" t="s">
        <v>152</v>
      </c>
      <c r="D1149" s="313">
        <f>VLOOKUP(B1149,'[116]23'!$A$4:$C$1324,3,FALSE)</f>
        <v>17</v>
      </c>
      <c r="E1149" s="313">
        <v>11</v>
      </c>
      <c r="F1149" s="123">
        <f t="shared" si="44"/>
        <v>-0.353</v>
      </c>
    </row>
    <row r="1150" ht="36" customHeight="1" spans="1:6">
      <c r="A1150" s="340">
        <f t="shared" si="43"/>
        <v>7</v>
      </c>
      <c r="B1150" s="431">
        <v>2200502</v>
      </c>
      <c r="C1150" s="432" t="s">
        <v>153</v>
      </c>
      <c r="D1150" s="313">
        <f>VLOOKUP(B1150,'[116]23'!$A$4:$C$1324,3,FALSE)</f>
        <v>2</v>
      </c>
      <c r="E1150" s="313">
        <v>0</v>
      </c>
      <c r="F1150" s="123">
        <f t="shared" si="44"/>
        <v>-1</v>
      </c>
    </row>
    <row r="1151" ht="36" customHeight="1" spans="1:6">
      <c r="A1151" s="340">
        <f t="shared" si="43"/>
        <v>7</v>
      </c>
      <c r="B1151" s="431">
        <v>2200503</v>
      </c>
      <c r="C1151" s="432" t="s">
        <v>154</v>
      </c>
      <c r="D1151" s="313">
        <f>VLOOKUP(B1151,'[116]23'!$A$4:$C$1324,3,FALSE)</f>
        <v>0</v>
      </c>
      <c r="E1151" s="313">
        <v>0</v>
      </c>
      <c r="F1151" s="123" t="str">
        <f t="shared" si="44"/>
        <v/>
      </c>
    </row>
    <row r="1152" ht="36" customHeight="1" spans="1:6">
      <c r="A1152" s="340">
        <f t="shared" si="43"/>
        <v>7</v>
      </c>
      <c r="B1152" s="431">
        <v>2200504</v>
      </c>
      <c r="C1152" s="432" t="s">
        <v>980</v>
      </c>
      <c r="D1152" s="313">
        <f>VLOOKUP(B1152,'[116]23'!$A$4:$C$1324,3,FALSE)</f>
        <v>11</v>
      </c>
      <c r="E1152" s="313">
        <v>16</v>
      </c>
      <c r="F1152" s="123">
        <f t="shared" si="44"/>
        <v>0.455</v>
      </c>
    </row>
    <row r="1153" ht="44" customHeight="1" spans="1:6">
      <c r="A1153" s="340">
        <f t="shared" si="43"/>
        <v>7</v>
      </c>
      <c r="B1153" s="431">
        <v>2200506</v>
      </c>
      <c r="C1153" s="432" t="s">
        <v>981</v>
      </c>
      <c r="D1153" s="313">
        <f>VLOOKUP(B1153,'[116]23'!$A$4:$C$1324,3,FALSE)</f>
        <v>7</v>
      </c>
      <c r="E1153" s="313">
        <v>0</v>
      </c>
      <c r="F1153" s="123">
        <f t="shared" si="44"/>
        <v>-1</v>
      </c>
    </row>
    <row r="1154" ht="44" customHeight="1" spans="1:6">
      <c r="A1154" s="340">
        <f t="shared" si="43"/>
        <v>7</v>
      </c>
      <c r="B1154" s="431">
        <v>2200507</v>
      </c>
      <c r="C1154" s="432" t="s">
        <v>982</v>
      </c>
      <c r="D1154" s="313">
        <f>VLOOKUP(B1154,'[116]23'!$A$4:$C$1324,3,FALSE)</f>
        <v>20</v>
      </c>
      <c r="E1154" s="313">
        <v>16</v>
      </c>
      <c r="F1154" s="123">
        <f t="shared" si="44"/>
        <v>-0.2</v>
      </c>
    </row>
    <row r="1155" ht="44" customHeight="1" spans="1:6">
      <c r="A1155" s="340">
        <f t="shared" si="43"/>
        <v>7</v>
      </c>
      <c r="B1155" s="431">
        <v>2200508</v>
      </c>
      <c r="C1155" s="432" t="s">
        <v>983</v>
      </c>
      <c r="D1155" s="313">
        <f>VLOOKUP(B1155,'[116]23'!$A$4:$C$1324,3,FALSE)</f>
        <v>0</v>
      </c>
      <c r="E1155" s="313">
        <v>0</v>
      </c>
      <c r="F1155" s="123" t="str">
        <f t="shared" si="44"/>
        <v/>
      </c>
    </row>
    <row r="1156" ht="44" customHeight="1" spans="1:6">
      <c r="A1156" s="340">
        <f t="shared" si="43"/>
        <v>7</v>
      </c>
      <c r="B1156" s="431">
        <v>2200509</v>
      </c>
      <c r="C1156" s="432" t="s">
        <v>984</v>
      </c>
      <c r="D1156" s="313">
        <f>VLOOKUP(B1156,'[116]23'!$A$4:$C$1324,3,FALSE)</f>
        <v>0</v>
      </c>
      <c r="E1156" s="313">
        <v>0</v>
      </c>
      <c r="F1156" s="123" t="str">
        <f t="shared" si="44"/>
        <v/>
      </c>
    </row>
    <row r="1157" ht="36" customHeight="1" spans="1:6">
      <c r="A1157" s="340">
        <f t="shared" si="43"/>
        <v>7</v>
      </c>
      <c r="B1157" s="431">
        <v>2200510</v>
      </c>
      <c r="C1157" s="432" t="s">
        <v>985</v>
      </c>
      <c r="D1157" s="313">
        <f>VLOOKUP(B1157,'[116]23'!$A$4:$C$1324,3,FALSE)</f>
        <v>0</v>
      </c>
      <c r="E1157" s="313">
        <v>0</v>
      </c>
      <c r="F1157" s="123" t="str">
        <f t="shared" si="44"/>
        <v/>
      </c>
    </row>
    <row r="1158" ht="36" customHeight="1" spans="1:6">
      <c r="A1158" s="340">
        <f t="shared" si="43"/>
        <v>7</v>
      </c>
      <c r="B1158" s="431">
        <v>2200511</v>
      </c>
      <c r="C1158" s="432" t="s">
        <v>986</v>
      </c>
      <c r="D1158" s="313">
        <f>VLOOKUP(B1158,'[116]23'!$A$4:$C$1324,3,FALSE)</f>
        <v>0</v>
      </c>
      <c r="E1158" s="313">
        <v>9</v>
      </c>
      <c r="F1158" s="123" t="str">
        <f t="shared" si="44"/>
        <v/>
      </c>
    </row>
    <row r="1159" ht="36" customHeight="1" spans="1:6">
      <c r="A1159" s="340">
        <f t="shared" si="43"/>
        <v>7</v>
      </c>
      <c r="B1159" s="431">
        <v>2200512</v>
      </c>
      <c r="C1159" s="432" t="s">
        <v>987</v>
      </c>
      <c r="D1159" s="313">
        <f>VLOOKUP(B1159,'[116]23'!$A$4:$C$1324,3,FALSE)</f>
        <v>0</v>
      </c>
      <c r="E1159" s="313">
        <v>0</v>
      </c>
      <c r="F1159" s="123" t="str">
        <f t="shared" si="44"/>
        <v/>
      </c>
    </row>
    <row r="1160" ht="36" customHeight="1" spans="1:6">
      <c r="A1160" s="340">
        <f t="shared" si="43"/>
        <v>7</v>
      </c>
      <c r="B1160" s="431">
        <v>2200513</v>
      </c>
      <c r="C1160" s="432" t="s">
        <v>988</v>
      </c>
      <c r="D1160" s="313">
        <f>VLOOKUP(B1160,'[116]23'!$A$4:$C$1324,3,FALSE)</f>
        <v>0</v>
      </c>
      <c r="E1160" s="313">
        <v>0</v>
      </c>
      <c r="F1160" s="123" t="str">
        <f t="shared" si="44"/>
        <v/>
      </c>
    </row>
    <row r="1161" ht="36" customHeight="1" spans="1:6">
      <c r="A1161" s="340">
        <f t="shared" si="43"/>
        <v>7</v>
      </c>
      <c r="B1161" s="431">
        <v>2200514</v>
      </c>
      <c r="C1161" s="432" t="s">
        <v>989</v>
      </c>
      <c r="D1161" s="313">
        <f>VLOOKUP(B1161,'[116]23'!$A$4:$C$1324,3,FALSE)</f>
        <v>0</v>
      </c>
      <c r="E1161" s="313">
        <v>0</v>
      </c>
      <c r="F1161" s="123" t="str">
        <f t="shared" si="44"/>
        <v/>
      </c>
    </row>
    <row r="1162" ht="36" customHeight="1" spans="1:6">
      <c r="A1162" s="340">
        <f t="shared" si="43"/>
        <v>7</v>
      </c>
      <c r="B1162" s="431">
        <v>2200599</v>
      </c>
      <c r="C1162" s="432" t="s">
        <v>990</v>
      </c>
      <c r="D1162" s="313">
        <f>VLOOKUP(B1162,'[116]23'!$A$4:$C$1324,3,FALSE)</f>
        <v>1</v>
      </c>
      <c r="E1162" s="313">
        <v>0</v>
      </c>
      <c r="F1162" s="123">
        <f t="shared" si="44"/>
        <v>-1</v>
      </c>
    </row>
    <row r="1163" ht="44" customHeight="1" spans="1:6">
      <c r="A1163" s="340">
        <f t="shared" si="43"/>
        <v>5</v>
      </c>
      <c r="B1163" s="433">
        <v>22099</v>
      </c>
      <c r="C1163" s="304" t="s">
        <v>991</v>
      </c>
      <c r="D1163" s="309">
        <f>D1164</f>
        <v>0</v>
      </c>
      <c r="E1163" s="309">
        <v>0</v>
      </c>
      <c r="F1163" s="119" t="str">
        <f t="shared" si="44"/>
        <v/>
      </c>
    </row>
    <row r="1164" ht="44" customHeight="1" spans="1:6">
      <c r="A1164" s="340">
        <f t="shared" si="43"/>
        <v>7</v>
      </c>
      <c r="B1164" s="319">
        <v>2209999</v>
      </c>
      <c r="C1164" s="432" t="s">
        <v>991</v>
      </c>
      <c r="D1164" s="313">
        <f>VLOOKUP(B1164,'[116]23'!$A$4:$C$1324,3,FALSE)</f>
        <v>0</v>
      </c>
      <c r="E1164" s="313">
        <v>0</v>
      </c>
      <c r="F1164" s="123" t="str">
        <f t="shared" si="44"/>
        <v/>
      </c>
    </row>
    <row r="1165" ht="44" customHeight="1" spans="1:6">
      <c r="A1165" s="340">
        <f t="shared" si="43"/>
        <v>3</v>
      </c>
      <c r="B1165" s="433">
        <v>221</v>
      </c>
      <c r="C1165" s="302" t="s">
        <v>125</v>
      </c>
      <c r="D1165" s="309">
        <f>SUM(D1166,D1178,D1182)</f>
        <v>8009</v>
      </c>
      <c r="E1165" s="309">
        <v>7921</v>
      </c>
      <c r="F1165" s="119">
        <f t="shared" ref="F1165:F1228" si="45">IF(D1165&gt;0,(E1165-D1165)/D1165,"")</f>
        <v>-0.011</v>
      </c>
    </row>
    <row r="1166" ht="44" customHeight="1" spans="1:6">
      <c r="A1166" s="340">
        <f t="shared" si="43"/>
        <v>5</v>
      </c>
      <c r="B1166" s="433">
        <v>22101</v>
      </c>
      <c r="C1166" s="304" t="s">
        <v>992</v>
      </c>
      <c r="D1166" s="309">
        <f>SUM(D1167:D1177)</f>
        <v>57</v>
      </c>
      <c r="E1166" s="309">
        <v>7</v>
      </c>
      <c r="F1166" s="119">
        <f t="shared" si="45"/>
        <v>-0.877</v>
      </c>
    </row>
    <row r="1167" ht="36" customHeight="1" spans="1:6">
      <c r="A1167" s="340">
        <f t="shared" si="43"/>
        <v>7</v>
      </c>
      <c r="B1167" s="431">
        <v>2210101</v>
      </c>
      <c r="C1167" s="432" t="s">
        <v>993</v>
      </c>
      <c r="D1167" s="313">
        <f>VLOOKUP(B1167,'[116]23'!$A$4:$C$1324,3,FALSE)</f>
        <v>0</v>
      </c>
      <c r="E1167" s="313">
        <v>0</v>
      </c>
      <c r="F1167" s="123" t="str">
        <f t="shared" si="45"/>
        <v/>
      </c>
    </row>
    <row r="1168" ht="36" customHeight="1" spans="1:6">
      <c r="A1168" s="340">
        <f t="shared" si="43"/>
        <v>7</v>
      </c>
      <c r="B1168" s="431">
        <v>2210102</v>
      </c>
      <c r="C1168" s="432" t="s">
        <v>994</v>
      </c>
      <c r="D1168" s="313">
        <f>VLOOKUP(B1168,'[116]23'!$A$4:$C$1324,3,FALSE)</f>
        <v>0</v>
      </c>
      <c r="E1168" s="313">
        <v>0</v>
      </c>
      <c r="F1168" s="123" t="str">
        <f t="shared" si="45"/>
        <v/>
      </c>
    </row>
    <row r="1169" ht="36" customHeight="1" spans="1:6">
      <c r="A1169" s="340">
        <f t="shared" si="43"/>
        <v>7</v>
      </c>
      <c r="B1169" s="431">
        <v>2210103</v>
      </c>
      <c r="C1169" s="432" t="s">
        <v>995</v>
      </c>
      <c r="D1169" s="313">
        <f>VLOOKUP(B1169,'[116]23'!$A$4:$C$1324,3,FALSE)</f>
        <v>0</v>
      </c>
      <c r="E1169" s="313">
        <v>0</v>
      </c>
      <c r="F1169" s="123" t="str">
        <f t="shared" si="45"/>
        <v/>
      </c>
    </row>
    <row r="1170" ht="36" customHeight="1" spans="1:6">
      <c r="A1170" s="340">
        <f t="shared" si="43"/>
        <v>7</v>
      </c>
      <c r="B1170" s="431">
        <v>2210104</v>
      </c>
      <c r="C1170" s="432" t="s">
        <v>996</v>
      </c>
      <c r="D1170" s="313">
        <f>VLOOKUP(B1170,'[116]23'!$A$4:$C$1324,3,FALSE)</f>
        <v>0</v>
      </c>
      <c r="E1170" s="313">
        <v>0</v>
      </c>
      <c r="F1170" s="123" t="str">
        <f t="shared" si="45"/>
        <v/>
      </c>
    </row>
    <row r="1171" ht="44" customHeight="1" spans="1:6">
      <c r="A1171" s="340">
        <f t="shared" si="43"/>
        <v>7</v>
      </c>
      <c r="B1171" s="431">
        <v>2210105</v>
      </c>
      <c r="C1171" s="432" t="s">
        <v>997</v>
      </c>
      <c r="D1171" s="313">
        <f>VLOOKUP(B1171,'[116]23'!$A$4:$C$1324,3,FALSE)</f>
        <v>7</v>
      </c>
      <c r="E1171" s="313">
        <v>7</v>
      </c>
      <c r="F1171" s="123">
        <f t="shared" si="45"/>
        <v>0</v>
      </c>
    </row>
    <row r="1172" ht="36" customHeight="1" spans="1:6">
      <c r="A1172" s="340">
        <f t="shared" si="43"/>
        <v>7</v>
      </c>
      <c r="B1172" s="431">
        <v>2210106</v>
      </c>
      <c r="C1172" s="432" t="s">
        <v>998</v>
      </c>
      <c r="D1172" s="313">
        <f>VLOOKUP(B1172,'[116]23'!$A$4:$C$1324,3,FALSE)</f>
        <v>0</v>
      </c>
      <c r="E1172" s="313">
        <v>0</v>
      </c>
      <c r="F1172" s="123" t="str">
        <f t="shared" si="45"/>
        <v/>
      </c>
    </row>
    <row r="1173" ht="36" customHeight="1" spans="1:6">
      <c r="A1173" s="340">
        <f t="shared" si="43"/>
        <v>7</v>
      </c>
      <c r="B1173" s="431">
        <v>2210107</v>
      </c>
      <c r="C1173" s="432" t="s">
        <v>999</v>
      </c>
      <c r="D1173" s="313">
        <f>VLOOKUP(B1173,'[116]23'!$A$4:$C$1324,3,FALSE)</f>
        <v>50</v>
      </c>
      <c r="E1173" s="313">
        <v>0</v>
      </c>
      <c r="F1173" s="123">
        <f t="shared" si="45"/>
        <v>-1</v>
      </c>
    </row>
    <row r="1174" ht="36" customHeight="1" spans="1:6">
      <c r="A1174" s="340">
        <f t="shared" ref="A1174:A1185" si="46">LEN(B1174)</f>
        <v>7</v>
      </c>
      <c r="B1174" s="431">
        <v>2210108</v>
      </c>
      <c r="C1174" s="432" t="s">
        <v>1000</v>
      </c>
      <c r="D1174" s="313">
        <f>VLOOKUP(B1174,'[116]23'!$A$4:$C$1324,3,FALSE)</f>
        <v>0</v>
      </c>
      <c r="E1174" s="313">
        <v>0</v>
      </c>
      <c r="F1174" s="123" t="str">
        <f t="shared" si="45"/>
        <v/>
      </c>
    </row>
    <row r="1175" ht="36" customHeight="1" spans="1:6">
      <c r="A1175" s="340">
        <f t="shared" si="46"/>
        <v>7</v>
      </c>
      <c r="B1175" s="431">
        <v>2210109</v>
      </c>
      <c r="C1175" s="432" t="s">
        <v>1001</v>
      </c>
      <c r="D1175" s="313">
        <f>VLOOKUP(B1175,'[116]23'!$A$4:$C$1324,3,FALSE)</f>
        <v>0</v>
      </c>
      <c r="E1175" s="313">
        <v>0</v>
      </c>
      <c r="F1175" s="123" t="str">
        <f t="shared" si="45"/>
        <v/>
      </c>
    </row>
    <row r="1176" ht="36" customHeight="1" spans="1:6">
      <c r="A1176" s="340">
        <f t="shared" si="46"/>
        <v>7</v>
      </c>
      <c r="B1176" s="436">
        <v>2210110</v>
      </c>
      <c r="C1176" s="432" t="s">
        <v>1729</v>
      </c>
      <c r="D1176" s="313">
        <f>VLOOKUP(B1176,'[116]23'!$A$4:$C$1324,3,FALSE)</f>
        <v>0</v>
      </c>
      <c r="E1176" s="313">
        <v>0</v>
      </c>
      <c r="F1176" s="123" t="str">
        <f t="shared" si="45"/>
        <v/>
      </c>
    </row>
    <row r="1177" ht="44" customHeight="1" spans="1:6">
      <c r="A1177" s="340">
        <f t="shared" si="46"/>
        <v>7</v>
      </c>
      <c r="B1177" s="431">
        <v>2210199</v>
      </c>
      <c r="C1177" s="432" t="s">
        <v>1002</v>
      </c>
      <c r="D1177" s="313">
        <f>VLOOKUP(B1177,'[116]23'!$A$4:$C$1324,3,FALSE)</f>
        <v>0</v>
      </c>
      <c r="E1177" s="313">
        <v>0</v>
      </c>
      <c r="F1177" s="123" t="str">
        <f t="shared" si="45"/>
        <v/>
      </c>
    </row>
    <row r="1178" ht="44" customHeight="1" spans="1:6">
      <c r="A1178" s="340">
        <f t="shared" si="46"/>
        <v>5</v>
      </c>
      <c r="B1178" s="433">
        <v>22102</v>
      </c>
      <c r="C1178" s="304" t="s">
        <v>1003</v>
      </c>
      <c r="D1178" s="309">
        <f>SUM(D1179:D1181)</f>
        <v>7952</v>
      </c>
      <c r="E1178" s="309">
        <v>7914</v>
      </c>
      <c r="F1178" s="119">
        <f t="shared" si="45"/>
        <v>-0.005</v>
      </c>
    </row>
    <row r="1179" ht="44" customHeight="1" spans="1:6">
      <c r="A1179" s="340">
        <f t="shared" si="46"/>
        <v>7</v>
      </c>
      <c r="B1179" s="431">
        <v>2210201</v>
      </c>
      <c r="C1179" s="432" t="s">
        <v>1004</v>
      </c>
      <c r="D1179" s="313">
        <f>VLOOKUP(B1179,'[116]23'!$A$4:$C$1324,3,FALSE)</f>
        <v>7410</v>
      </c>
      <c r="E1179" s="313">
        <v>7329</v>
      </c>
      <c r="F1179" s="123">
        <f t="shared" si="45"/>
        <v>-0.011</v>
      </c>
    </row>
    <row r="1180" ht="36" customHeight="1" spans="1:6">
      <c r="A1180" s="340">
        <f t="shared" si="46"/>
        <v>7</v>
      </c>
      <c r="B1180" s="431">
        <v>2210202</v>
      </c>
      <c r="C1180" s="432" t="s">
        <v>1005</v>
      </c>
      <c r="D1180" s="313">
        <f>VLOOKUP(B1180,'[116]23'!$A$4:$C$1324,3,FALSE)</f>
        <v>0</v>
      </c>
      <c r="E1180" s="313">
        <v>0</v>
      </c>
      <c r="F1180" s="123" t="str">
        <f t="shared" si="45"/>
        <v/>
      </c>
    </row>
    <row r="1181" ht="36" customHeight="1" spans="1:6">
      <c r="A1181" s="340">
        <f t="shared" si="46"/>
        <v>7</v>
      </c>
      <c r="B1181" s="431">
        <v>2210203</v>
      </c>
      <c r="C1181" s="432" t="s">
        <v>1006</v>
      </c>
      <c r="D1181" s="313">
        <f>VLOOKUP(B1181,'[116]23'!$A$4:$C$1324,3,FALSE)</f>
        <v>542</v>
      </c>
      <c r="E1181" s="313">
        <v>585</v>
      </c>
      <c r="F1181" s="123">
        <f t="shared" si="45"/>
        <v>0.079</v>
      </c>
    </row>
    <row r="1182" ht="44" customHeight="1" spans="1:6">
      <c r="A1182" s="340">
        <f t="shared" si="46"/>
        <v>5</v>
      </c>
      <c r="B1182" s="433">
        <v>22103</v>
      </c>
      <c r="C1182" s="304" t="s">
        <v>1007</v>
      </c>
      <c r="D1182" s="309">
        <f>SUM(D1183:D1185)</f>
        <v>0</v>
      </c>
      <c r="E1182" s="309">
        <v>0</v>
      </c>
      <c r="F1182" s="119" t="str">
        <f t="shared" si="45"/>
        <v/>
      </c>
    </row>
    <row r="1183" ht="36" customHeight="1" spans="1:6">
      <c r="A1183" s="340">
        <f t="shared" si="46"/>
        <v>7</v>
      </c>
      <c r="B1183" s="431">
        <v>2210301</v>
      </c>
      <c r="C1183" s="432" t="s">
        <v>1008</v>
      </c>
      <c r="D1183" s="313">
        <f>VLOOKUP(B1183,'[116]23'!$A$4:$C$1324,3,FALSE)</f>
        <v>0</v>
      </c>
      <c r="E1183" s="313">
        <v>0</v>
      </c>
      <c r="F1183" s="123" t="str">
        <f t="shared" si="45"/>
        <v/>
      </c>
    </row>
    <row r="1184" ht="44" customHeight="1" spans="1:6">
      <c r="A1184" s="340">
        <f t="shared" si="46"/>
        <v>7</v>
      </c>
      <c r="B1184" s="431">
        <v>2210302</v>
      </c>
      <c r="C1184" s="432" t="s">
        <v>1009</v>
      </c>
      <c r="D1184" s="313">
        <f>VLOOKUP(B1184,'[116]23'!$A$4:$C$1324,3,FALSE)</f>
        <v>0</v>
      </c>
      <c r="E1184" s="313">
        <v>0</v>
      </c>
      <c r="F1184" s="123" t="str">
        <f t="shared" si="45"/>
        <v/>
      </c>
    </row>
    <row r="1185" ht="36" customHeight="1" spans="1:6">
      <c r="A1185" s="340">
        <f t="shared" si="46"/>
        <v>7</v>
      </c>
      <c r="B1185" s="431">
        <v>2210399</v>
      </c>
      <c r="C1185" s="432" t="s">
        <v>1010</v>
      </c>
      <c r="D1185" s="313">
        <f>VLOOKUP(B1185,'[116]23'!$A$4:$C$1324,3,FALSE)</f>
        <v>0</v>
      </c>
      <c r="E1185" s="313">
        <v>0</v>
      </c>
      <c r="F1185" s="123" t="str">
        <f t="shared" si="45"/>
        <v/>
      </c>
    </row>
    <row r="1186" ht="44" customHeight="1" spans="1:6">
      <c r="A1186" s="340">
        <f t="shared" ref="A1186:A1235" si="47">LEN(B1186)</f>
        <v>3</v>
      </c>
      <c r="B1186" s="433">
        <v>222</v>
      </c>
      <c r="C1186" s="302" t="s">
        <v>126</v>
      </c>
      <c r="D1186" s="309">
        <f>SUM(D1187,D1205,D1211,D1217)</f>
        <v>65</v>
      </c>
      <c r="E1186" s="309">
        <v>395</v>
      </c>
      <c r="F1186" s="119">
        <f t="shared" si="45"/>
        <v>5.077</v>
      </c>
    </row>
    <row r="1187" ht="44" customHeight="1" spans="1:6">
      <c r="A1187" s="340">
        <f t="shared" si="47"/>
        <v>5</v>
      </c>
      <c r="B1187" s="433">
        <v>22201</v>
      </c>
      <c r="C1187" s="304" t="s">
        <v>1011</v>
      </c>
      <c r="D1187" s="309">
        <f>SUM(D1188:D1204)</f>
        <v>65</v>
      </c>
      <c r="E1187" s="309">
        <v>345</v>
      </c>
      <c r="F1187" s="119">
        <f t="shared" si="45"/>
        <v>4.308</v>
      </c>
    </row>
    <row r="1188" ht="44" customHeight="1" spans="1:6">
      <c r="A1188" s="340">
        <f t="shared" si="47"/>
        <v>7</v>
      </c>
      <c r="B1188" s="431">
        <v>2220101</v>
      </c>
      <c r="C1188" s="432" t="s">
        <v>152</v>
      </c>
      <c r="D1188" s="313">
        <f>VLOOKUP(B1188,'[116]23'!$A$4:$C$1324,3,FALSE)</f>
        <v>0</v>
      </c>
      <c r="E1188" s="313">
        <v>0</v>
      </c>
      <c r="F1188" s="123" t="str">
        <f t="shared" si="45"/>
        <v/>
      </c>
    </row>
    <row r="1189" ht="36" customHeight="1" spans="1:6">
      <c r="A1189" s="340">
        <f t="shared" si="47"/>
        <v>7</v>
      </c>
      <c r="B1189" s="431">
        <v>2220102</v>
      </c>
      <c r="C1189" s="432" t="s">
        <v>153</v>
      </c>
      <c r="D1189" s="313">
        <f>VLOOKUP(B1189,'[116]23'!$A$4:$C$1324,3,FALSE)</f>
        <v>0</v>
      </c>
      <c r="E1189" s="313">
        <v>0</v>
      </c>
      <c r="F1189" s="123" t="str">
        <f t="shared" si="45"/>
        <v/>
      </c>
    </row>
    <row r="1190" ht="44" customHeight="1" spans="1:6">
      <c r="A1190" s="340">
        <f t="shared" si="47"/>
        <v>7</v>
      </c>
      <c r="B1190" s="431">
        <v>2220103</v>
      </c>
      <c r="C1190" s="432" t="s">
        <v>154</v>
      </c>
      <c r="D1190" s="313">
        <f>VLOOKUP(B1190,'[116]23'!$A$4:$C$1324,3,FALSE)</f>
        <v>0</v>
      </c>
      <c r="E1190" s="313">
        <v>0</v>
      </c>
      <c r="F1190" s="123" t="str">
        <f t="shared" si="45"/>
        <v/>
      </c>
    </row>
    <row r="1191" ht="36" customHeight="1" spans="1:6">
      <c r="A1191" s="340">
        <f t="shared" si="47"/>
        <v>7</v>
      </c>
      <c r="B1191" s="431">
        <v>2220104</v>
      </c>
      <c r="C1191" s="432" t="s">
        <v>1012</v>
      </c>
      <c r="D1191" s="313">
        <f>VLOOKUP(B1191,'[116]23'!$A$4:$C$1324,3,FALSE)</f>
        <v>0</v>
      </c>
      <c r="E1191" s="313">
        <v>0</v>
      </c>
      <c r="F1191" s="123" t="str">
        <f t="shared" si="45"/>
        <v/>
      </c>
    </row>
    <row r="1192" ht="36" customHeight="1" spans="1:6">
      <c r="A1192" s="340">
        <f t="shared" si="47"/>
        <v>7</v>
      </c>
      <c r="B1192" s="431">
        <v>2220105</v>
      </c>
      <c r="C1192" s="432" t="s">
        <v>1013</v>
      </c>
      <c r="D1192" s="313">
        <f>VLOOKUP(B1192,'[116]23'!$A$4:$C$1324,3,FALSE)</f>
        <v>2</v>
      </c>
      <c r="E1192" s="313">
        <v>1</v>
      </c>
      <c r="F1192" s="123">
        <f t="shared" si="45"/>
        <v>-0.5</v>
      </c>
    </row>
    <row r="1193" ht="44" customHeight="1" spans="1:6">
      <c r="A1193" s="340">
        <f t="shared" si="47"/>
        <v>7</v>
      </c>
      <c r="B1193" s="431">
        <v>2220106</v>
      </c>
      <c r="C1193" s="432" t="s">
        <v>1014</v>
      </c>
      <c r="D1193" s="313">
        <f>VLOOKUP(B1193,'[116]23'!$A$4:$C$1324,3,FALSE)</f>
        <v>22</v>
      </c>
      <c r="E1193" s="313">
        <v>17</v>
      </c>
      <c r="F1193" s="123">
        <f t="shared" si="45"/>
        <v>-0.227</v>
      </c>
    </row>
    <row r="1194" ht="36" customHeight="1" spans="1:6">
      <c r="A1194" s="340">
        <f t="shared" si="47"/>
        <v>7</v>
      </c>
      <c r="B1194" s="431">
        <v>2220107</v>
      </c>
      <c r="C1194" s="432" t="s">
        <v>1015</v>
      </c>
      <c r="D1194" s="313">
        <f>VLOOKUP(B1194,'[116]23'!$A$4:$C$1324,3,FALSE)</f>
        <v>0</v>
      </c>
      <c r="E1194" s="313">
        <v>0</v>
      </c>
      <c r="F1194" s="123" t="str">
        <f t="shared" si="45"/>
        <v/>
      </c>
    </row>
    <row r="1195" ht="44" customHeight="1" spans="1:6">
      <c r="A1195" s="340">
        <f t="shared" si="47"/>
        <v>7</v>
      </c>
      <c r="B1195" s="431">
        <v>2220112</v>
      </c>
      <c r="C1195" s="432" t="s">
        <v>1016</v>
      </c>
      <c r="D1195" s="313">
        <f>VLOOKUP(B1195,'[116]23'!$A$4:$C$1324,3,FALSE)</f>
        <v>0</v>
      </c>
      <c r="E1195" s="313">
        <v>10</v>
      </c>
      <c r="F1195" s="123" t="str">
        <f t="shared" si="45"/>
        <v/>
      </c>
    </row>
    <row r="1196" ht="36" customHeight="1" spans="1:6">
      <c r="A1196" s="340">
        <f t="shared" si="47"/>
        <v>7</v>
      </c>
      <c r="B1196" s="431">
        <v>2220113</v>
      </c>
      <c r="C1196" s="432" t="s">
        <v>1017</v>
      </c>
      <c r="D1196" s="313">
        <f>VLOOKUP(B1196,'[116]23'!$A$4:$C$1324,3,FALSE)</f>
        <v>0</v>
      </c>
      <c r="E1196" s="313">
        <v>90</v>
      </c>
      <c r="F1196" s="123" t="str">
        <f t="shared" si="45"/>
        <v/>
      </c>
    </row>
    <row r="1197" ht="36" customHeight="1" spans="1:6">
      <c r="A1197" s="340">
        <f t="shared" si="47"/>
        <v>7</v>
      </c>
      <c r="B1197" s="431">
        <v>2220114</v>
      </c>
      <c r="C1197" s="432" t="s">
        <v>1018</v>
      </c>
      <c r="D1197" s="313">
        <f>VLOOKUP(B1197,'[116]23'!$A$4:$C$1324,3,FALSE)</f>
        <v>0</v>
      </c>
      <c r="E1197" s="313">
        <v>0</v>
      </c>
      <c r="F1197" s="123" t="str">
        <f t="shared" si="45"/>
        <v/>
      </c>
    </row>
    <row r="1198" ht="44" customHeight="1" spans="1:6">
      <c r="A1198" s="340">
        <f t="shared" si="47"/>
        <v>7</v>
      </c>
      <c r="B1198" s="431">
        <v>2220115</v>
      </c>
      <c r="C1198" s="432" t="s">
        <v>1019</v>
      </c>
      <c r="D1198" s="313">
        <f>VLOOKUP(B1198,'[116]23'!$A$4:$C$1324,3,FALSE)</f>
        <v>0</v>
      </c>
      <c r="E1198" s="313">
        <v>218</v>
      </c>
      <c r="F1198" s="123" t="str">
        <f t="shared" si="45"/>
        <v/>
      </c>
    </row>
    <row r="1199" ht="36" customHeight="1" spans="1:6">
      <c r="A1199" s="340">
        <f t="shared" si="47"/>
        <v>7</v>
      </c>
      <c r="B1199" s="431">
        <v>2220118</v>
      </c>
      <c r="C1199" s="432" t="s">
        <v>1020</v>
      </c>
      <c r="D1199" s="313">
        <f>VLOOKUP(B1199,'[116]23'!$A$4:$C$1324,3,FALSE)</f>
        <v>0</v>
      </c>
      <c r="E1199" s="313">
        <v>0</v>
      </c>
      <c r="F1199" s="123" t="str">
        <f t="shared" si="45"/>
        <v/>
      </c>
    </row>
    <row r="1200" ht="36" customHeight="1" spans="1:6">
      <c r="A1200" s="340">
        <f t="shared" si="47"/>
        <v>7</v>
      </c>
      <c r="B1200" s="435">
        <v>2220119</v>
      </c>
      <c r="C1200" s="445" t="s">
        <v>1021</v>
      </c>
      <c r="D1200" s="313">
        <f>VLOOKUP(B1200,'[116]23'!$A$4:$C$1324,3,FALSE)</f>
        <v>0</v>
      </c>
      <c r="E1200" s="313">
        <v>0</v>
      </c>
      <c r="F1200" s="123" t="str">
        <f t="shared" si="45"/>
        <v/>
      </c>
    </row>
    <row r="1201" ht="36" customHeight="1" spans="1:6">
      <c r="A1201" s="340">
        <f t="shared" si="47"/>
        <v>7</v>
      </c>
      <c r="B1201" s="435">
        <v>2220120</v>
      </c>
      <c r="C1201" s="445" t="s">
        <v>1022</v>
      </c>
      <c r="D1201" s="313">
        <f>VLOOKUP(B1201,'[116]23'!$A$4:$C$1324,3,FALSE)</f>
        <v>0</v>
      </c>
      <c r="E1201" s="313">
        <v>0</v>
      </c>
      <c r="F1201" s="123" t="str">
        <f t="shared" si="45"/>
        <v/>
      </c>
    </row>
    <row r="1202" ht="44" customHeight="1" spans="1:6">
      <c r="A1202" s="340">
        <f t="shared" si="47"/>
        <v>7</v>
      </c>
      <c r="B1202" s="435">
        <v>2220121</v>
      </c>
      <c r="C1202" s="445" t="s">
        <v>1023</v>
      </c>
      <c r="D1202" s="313">
        <f>VLOOKUP(B1202,'[116]23'!$A$4:$C$1324,3,FALSE)</f>
        <v>0</v>
      </c>
      <c r="E1202" s="313">
        <v>0</v>
      </c>
      <c r="F1202" s="123" t="str">
        <f t="shared" si="45"/>
        <v/>
      </c>
    </row>
    <row r="1203" ht="44" customHeight="1" spans="1:6">
      <c r="A1203" s="340">
        <f t="shared" si="47"/>
        <v>7</v>
      </c>
      <c r="B1203" s="431">
        <v>2220150</v>
      </c>
      <c r="C1203" s="432" t="s">
        <v>161</v>
      </c>
      <c r="D1203" s="313">
        <f>VLOOKUP(B1203,'[116]23'!$A$4:$C$1324,3,FALSE)</f>
        <v>0</v>
      </c>
      <c r="E1203" s="313">
        <v>0</v>
      </c>
      <c r="F1203" s="123" t="str">
        <f t="shared" si="45"/>
        <v/>
      </c>
    </row>
    <row r="1204" ht="44" customHeight="1" spans="1:6">
      <c r="A1204" s="340">
        <f t="shared" si="47"/>
        <v>7</v>
      </c>
      <c r="B1204" s="431">
        <v>2220199</v>
      </c>
      <c r="C1204" s="432" t="s">
        <v>1024</v>
      </c>
      <c r="D1204" s="313">
        <f>VLOOKUP(B1204,'[116]23'!$A$4:$C$1324,3,FALSE)</f>
        <v>41</v>
      </c>
      <c r="E1204" s="313">
        <v>9</v>
      </c>
      <c r="F1204" s="123">
        <f t="shared" si="45"/>
        <v>-0.78</v>
      </c>
    </row>
    <row r="1205" ht="36" customHeight="1" spans="1:6">
      <c r="A1205" s="340">
        <f t="shared" si="47"/>
        <v>5</v>
      </c>
      <c r="B1205" s="433">
        <v>22203</v>
      </c>
      <c r="C1205" s="304" t="s">
        <v>1025</v>
      </c>
      <c r="D1205" s="309">
        <f>SUM(D1206:D1210)</f>
        <v>0</v>
      </c>
      <c r="E1205" s="309">
        <v>0</v>
      </c>
      <c r="F1205" s="119" t="str">
        <f t="shared" si="45"/>
        <v/>
      </c>
    </row>
    <row r="1206" ht="36" customHeight="1" spans="1:6">
      <c r="A1206" s="340">
        <f t="shared" si="47"/>
        <v>7</v>
      </c>
      <c r="B1206" s="431">
        <v>2220301</v>
      </c>
      <c r="C1206" s="432" t="s">
        <v>1026</v>
      </c>
      <c r="D1206" s="313">
        <f>VLOOKUP(B1206,'[116]23'!$A$4:$C$1324,3,FALSE)</f>
        <v>0</v>
      </c>
      <c r="E1206" s="313">
        <v>0</v>
      </c>
      <c r="F1206" s="123" t="str">
        <f t="shared" si="45"/>
        <v/>
      </c>
    </row>
    <row r="1207" ht="36" customHeight="1" spans="1:6">
      <c r="A1207" s="340">
        <f t="shared" si="47"/>
        <v>7</v>
      </c>
      <c r="B1207" s="431">
        <v>2220303</v>
      </c>
      <c r="C1207" s="432" t="s">
        <v>1730</v>
      </c>
      <c r="D1207" s="313">
        <f>VLOOKUP(B1207,'[116]23'!$A$4:$C$1324,3,FALSE)</f>
        <v>0</v>
      </c>
      <c r="E1207" s="313">
        <v>0</v>
      </c>
      <c r="F1207" s="123" t="str">
        <f t="shared" si="45"/>
        <v/>
      </c>
    </row>
    <row r="1208" ht="36" customHeight="1" spans="1:6">
      <c r="A1208" s="340">
        <f t="shared" si="47"/>
        <v>7</v>
      </c>
      <c r="B1208" s="431">
        <v>2220304</v>
      </c>
      <c r="C1208" s="432" t="s">
        <v>1731</v>
      </c>
      <c r="D1208" s="313">
        <f>VLOOKUP(B1208,'[116]23'!$A$4:$C$1324,3,FALSE)</f>
        <v>0</v>
      </c>
      <c r="E1208" s="313">
        <v>0</v>
      </c>
      <c r="F1208" s="123" t="str">
        <f t="shared" si="45"/>
        <v/>
      </c>
    </row>
    <row r="1209" ht="36" customHeight="1" spans="1:6">
      <c r="A1209" s="340">
        <f t="shared" si="47"/>
        <v>7</v>
      </c>
      <c r="B1209" s="435">
        <v>2220305</v>
      </c>
      <c r="C1209" s="445" t="s">
        <v>1029</v>
      </c>
      <c r="D1209" s="313">
        <f>VLOOKUP(B1209,'[116]23'!$A$4:$C$1324,3,FALSE)</f>
        <v>0</v>
      </c>
      <c r="E1209" s="313">
        <v>0</v>
      </c>
      <c r="F1209" s="123" t="str">
        <f t="shared" si="45"/>
        <v/>
      </c>
    </row>
    <row r="1210" ht="36" customHeight="1" spans="1:6">
      <c r="A1210" s="340">
        <f t="shared" si="47"/>
        <v>7</v>
      </c>
      <c r="B1210" s="431">
        <v>2220399</v>
      </c>
      <c r="C1210" s="432" t="s">
        <v>1030</v>
      </c>
      <c r="D1210" s="313">
        <f>VLOOKUP(B1210,'[116]23'!$A$4:$C$1324,3,FALSE)</f>
        <v>0</v>
      </c>
      <c r="E1210" s="313">
        <v>0</v>
      </c>
      <c r="F1210" s="123" t="str">
        <f t="shared" si="45"/>
        <v/>
      </c>
    </row>
    <row r="1211" ht="36" customHeight="1" spans="1:6">
      <c r="A1211" s="340">
        <f t="shared" si="47"/>
        <v>5</v>
      </c>
      <c r="B1211" s="433">
        <v>22204</v>
      </c>
      <c r="C1211" s="304" t="s">
        <v>1031</v>
      </c>
      <c r="D1211" s="309">
        <f>SUM(D1212:D1216)</f>
        <v>0</v>
      </c>
      <c r="E1211" s="309">
        <v>21</v>
      </c>
      <c r="F1211" s="119" t="str">
        <f t="shared" si="45"/>
        <v/>
      </c>
    </row>
    <row r="1212" ht="36" customHeight="1" spans="1:6">
      <c r="A1212" s="340">
        <f t="shared" si="47"/>
        <v>7</v>
      </c>
      <c r="B1212" s="431">
        <v>2220401</v>
      </c>
      <c r="C1212" s="432" t="s">
        <v>1032</v>
      </c>
      <c r="D1212" s="313">
        <f>VLOOKUP(B1212,'[116]23'!$A$4:$C$1324,3,FALSE)</f>
        <v>0</v>
      </c>
      <c r="E1212" s="313">
        <v>21</v>
      </c>
      <c r="F1212" s="123" t="str">
        <f t="shared" si="45"/>
        <v/>
      </c>
    </row>
    <row r="1213" ht="36" customHeight="1" spans="1:6">
      <c r="A1213" s="340">
        <f t="shared" si="47"/>
        <v>7</v>
      </c>
      <c r="B1213" s="431">
        <v>2220402</v>
      </c>
      <c r="C1213" s="432" t="s">
        <v>1033</v>
      </c>
      <c r="D1213" s="313">
        <f>VLOOKUP(B1213,'[116]23'!$A$4:$C$1324,3,FALSE)</f>
        <v>0</v>
      </c>
      <c r="E1213" s="313">
        <v>0</v>
      </c>
      <c r="F1213" s="123" t="str">
        <f t="shared" si="45"/>
        <v/>
      </c>
    </row>
    <row r="1214" ht="36" customHeight="1" spans="1:6">
      <c r="A1214" s="340">
        <f t="shared" si="47"/>
        <v>7</v>
      </c>
      <c r="B1214" s="431">
        <v>2220403</v>
      </c>
      <c r="C1214" s="432" t="s">
        <v>1034</v>
      </c>
      <c r="D1214" s="313">
        <f>VLOOKUP(B1214,'[116]23'!$A$4:$C$1324,3,FALSE)</f>
        <v>0</v>
      </c>
      <c r="E1214" s="313">
        <v>0</v>
      </c>
      <c r="F1214" s="123" t="str">
        <f t="shared" si="45"/>
        <v/>
      </c>
    </row>
    <row r="1215" ht="36" customHeight="1" spans="1:6">
      <c r="A1215" s="340">
        <f t="shared" si="47"/>
        <v>7</v>
      </c>
      <c r="B1215" s="431">
        <v>2220404</v>
      </c>
      <c r="C1215" s="432" t="s">
        <v>1035</v>
      </c>
      <c r="D1215" s="313">
        <f>VLOOKUP(B1215,'[116]23'!$A$4:$C$1324,3,FALSE)</f>
        <v>0</v>
      </c>
      <c r="E1215" s="313">
        <v>0</v>
      </c>
      <c r="F1215" s="123" t="str">
        <f t="shared" si="45"/>
        <v/>
      </c>
    </row>
    <row r="1216" ht="36" customHeight="1" spans="1:6">
      <c r="A1216" s="340">
        <f t="shared" si="47"/>
        <v>7</v>
      </c>
      <c r="B1216" s="431">
        <v>2220499</v>
      </c>
      <c r="C1216" s="432" t="s">
        <v>1036</v>
      </c>
      <c r="D1216" s="313">
        <f>VLOOKUP(B1216,'[116]23'!$A$4:$C$1324,3,FALSE)</f>
        <v>0</v>
      </c>
      <c r="E1216" s="313">
        <v>0</v>
      </c>
      <c r="F1216" s="123" t="str">
        <f t="shared" si="45"/>
        <v/>
      </c>
    </row>
    <row r="1217" ht="44" customHeight="1" spans="1:6">
      <c r="A1217" s="340">
        <f t="shared" si="47"/>
        <v>5</v>
      </c>
      <c r="B1217" s="433">
        <v>22205</v>
      </c>
      <c r="C1217" s="304" t="s">
        <v>1037</v>
      </c>
      <c r="D1217" s="309">
        <f>SUM(D1218:D1229)</f>
        <v>0</v>
      </c>
      <c r="E1217" s="309">
        <v>29</v>
      </c>
      <c r="F1217" s="119" t="str">
        <f t="shared" si="45"/>
        <v/>
      </c>
    </row>
    <row r="1218" ht="36" customHeight="1" spans="1:6">
      <c r="A1218" s="340">
        <f t="shared" si="47"/>
        <v>7</v>
      </c>
      <c r="B1218" s="431">
        <v>2220501</v>
      </c>
      <c r="C1218" s="432" t="s">
        <v>1038</v>
      </c>
      <c r="D1218" s="313">
        <f>VLOOKUP(B1218,'[116]23'!$A$4:$C$1324,3,FALSE)</f>
        <v>0</v>
      </c>
      <c r="E1218" s="313">
        <v>0</v>
      </c>
      <c r="F1218" s="123" t="str">
        <f t="shared" si="45"/>
        <v/>
      </c>
    </row>
    <row r="1219" ht="36" customHeight="1" spans="1:6">
      <c r="A1219" s="340">
        <f t="shared" si="47"/>
        <v>7</v>
      </c>
      <c r="B1219" s="431">
        <v>2220502</v>
      </c>
      <c r="C1219" s="432" t="s">
        <v>1039</v>
      </c>
      <c r="D1219" s="313">
        <f>VLOOKUP(B1219,'[116]23'!$A$4:$C$1324,3,FALSE)</f>
        <v>0</v>
      </c>
      <c r="E1219" s="313">
        <v>0</v>
      </c>
      <c r="F1219" s="123" t="str">
        <f t="shared" si="45"/>
        <v/>
      </c>
    </row>
    <row r="1220" ht="36" customHeight="1" spans="1:6">
      <c r="A1220" s="340">
        <f t="shared" si="47"/>
        <v>7</v>
      </c>
      <c r="B1220" s="431">
        <v>2220503</v>
      </c>
      <c r="C1220" s="432" t="s">
        <v>1040</v>
      </c>
      <c r="D1220" s="313">
        <f>VLOOKUP(B1220,'[116]23'!$A$4:$C$1324,3,FALSE)</f>
        <v>0</v>
      </c>
      <c r="E1220" s="313">
        <v>0</v>
      </c>
      <c r="F1220" s="123" t="str">
        <f t="shared" si="45"/>
        <v/>
      </c>
    </row>
    <row r="1221" ht="36" customHeight="1" spans="1:6">
      <c r="A1221" s="340">
        <f t="shared" si="47"/>
        <v>7</v>
      </c>
      <c r="B1221" s="431">
        <v>2220504</v>
      </c>
      <c r="C1221" s="432" t="s">
        <v>1041</v>
      </c>
      <c r="D1221" s="313">
        <f>VLOOKUP(B1221,'[116]23'!$A$4:$C$1324,3,FALSE)</f>
        <v>0</v>
      </c>
      <c r="E1221" s="313">
        <v>0</v>
      </c>
      <c r="F1221" s="123" t="str">
        <f t="shared" si="45"/>
        <v/>
      </c>
    </row>
    <row r="1222" ht="36" customHeight="1" spans="1:6">
      <c r="A1222" s="340">
        <f t="shared" si="47"/>
        <v>7</v>
      </c>
      <c r="B1222" s="431">
        <v>2220505</v>
      </c>
      <c r="C1222" s="432" t="s">
        <v>1042</v>
      </c>
      <c r="D1222" s="313">
        <f>VLOOKUP(B1222,'[116]23'!$A$4:$C$1324,3,FALSE)</f>
        <v>0</v>
      </c>
      <c r="E1222" s="313">
        <v>0</v>
      </c>
      <c r="F1222" s="123" t="str">
        <f t="shared" si="45"/>
        <v/>
      </c>
    </row>
    <row r="1223" ht="36" customHeight="1" spans="1:6">
      <c r="A1223" s="340">
        <f t="shared" si="47"/>
        <v>7</v>
      </c>
      <c r="B1223" s="431">
        <v>2220506</v>
      </c>
      <c r="C1223" s="432" t="s">
        <v>1043</v>
      </c>
      <c r="D1223" s="313">
        <f>VLOOKUP(B1223,'[116]23'!$A$4:$C$1324,3,FALSE)</f>
        <v>0</v>
      </c>
      <c r="E1223" s="313">
        <v>0</v>
      </c>
      <c r="F1223" s="123" t="str">
        <f t="shared" si="45"/>
        <v/>
      </c>
    </row>
    <row r="1224" ht="36" customHeight="1" spans="1:6">
      <c r="A1224" s="340">
        <f t="shared" si="47"/>
        <v>7</v>
      </c>
      <c r="B1224" s="431">
        <v>2220507</v>
      </c>
      <c r="C1224" s="432" t="s">
        <v>1044</v>
      </c>
      <c r="D1224" s="313">
        <f>VLOOKUP(B1224,'[116]23'!$A$4:$C$1324,3,FALSE)</f>
        <v>0</v>
      </c>
      <c r="E1224" s="313">
        <v>0</v>
      </c>
      <c r="F1224" s="123" t="str">
        <f t="shared" si="45"/>
        <v/>
      </c>
    </row>
    <row r="1225" ht="44" customHeight="1" spans="1:6">
      <c r="A1225" s="340">
        <f t="shared" si="47"/>
        <v>7</v>
      </c>
      <c r="B1225" s="431">
        <v>2220508</v>
      </c>
      <c r="C1225" s="432" t="s">
        <v>1045</v>
      </c>
      <c r="D1225" s="313">
        <f>VLOOKUP(B1225,'[116]23'!$A$4:$C$1324,3,FALSE)</f>
        <v>0</v>
      </c>
      <c r="E1225" s="313">
        <v>0</v>
      </c>
      <c r="F1225" s="123" t="str">
        <f t="shared" si="45"/>
        <v/>
      </c>
    </row>
    <row r="1226" ht="44" customHeight="1" spans="1:6">
      <c r="A1226" s="340">
        <f t="shared" si="47"/>
        <v>7</v>
      </c>
      <c r="B1226" s="431">
        <v>2220509</v>
      </c>
      <c r="C1226" s="432" t="s">
        <v>1046</v>
      </c>
      <c r="D1226" s="313">
        <f>VLOOKUP(B1226,'[116]23'!$A$4:$C$1324,3,FALSE)</f>
        <v>0</v>
      </c>
      <c r="E1226" s="313">
        <v>0</v>
      </c>
      <c r="F1226" s="123" t="str">
        <f t="shared" si="45"/>
        <v/>
      </c>
    </row>
    <row r="1227" ht="36" customHeight="1" spans="1:6">
      <c r="A1227" s="340">
        <f t="shared" si="47"/>
        <v>7</v>
      </c>
      <c r="B1227" s="431">
        <v>2220510</v>
      </c>
      <c r="C1227" s="432" t="s">
        <v>1047</v>
      </c>
      <c r="D1227" s="313">
        <f>VLOOKUP(B1227,'[116]23'!$A$4:$C$1324,3,FALSE)</f>
        <v>0</v>
      </c>
      <c r="E1227" s="313">
        <v>0</v>
      </c>
      <c r="F1227" s="123" t="str">
        <f t="shared" si="45"/>
        <v/>
      </c>
    </row>
    <row r="1228" ht="44" customHeight="1" spans="1:6">
      <c r="A1228" s="340">
        <f t="shared" si="47"/>
        <v>7</v>
      </c>
      <c r="B1228" s="319">
        <v>2220511</v>
      </c>
      <c r="C1228" s="432" t="s">
        <v>1048</v>
      </c>
      <c r="D1228" s="313">
        <f>VLOOKUP(B1228,'[116]23'!$A$4:$C$1324,3,FALSE)</f>
        <v>0</v>
      </c>
      <c r="E1228" s="313">
        <v>29</v>
      </c>
      <c r="F1228" s="123" t="str">
        <f t="shared" si="45"/>
        <v/>
      </c>
    </row>
    <row r="1229" ht="36" customHeight="1" spans="1:6">
      <c r="A1229" s="340">
        <f t="shared" si="47"/>
        <v>7</v>
      </c>
      <c r="B1229" s="431">
        <v>2220599</v>
      </c>
      <c r="C1229" s="432" t="s">
        <v>1049</v>
      </c>
      <c r="D1229" s="313">
        <f>VLOOKUP(B1229,'[116]23'!$A$4:$C$1324,3,FALSE)</f>
        <v>0</v>
      </c>
      <c r="E1229" s="313">
        <v>0</v>
      </c>
      <c r="F1229" s="123" t="str">
        <f>IF(D1229&gt;0,(E1229-D1229)/D1229,"")</f>
        <v/>
      </c>
    </row>
    <row r="1230" ht="44" customHeight="1" spans="1:6">
      <c r="A1230" s="340">
        <f t="shared" si="47"/>
        <v>3</v>
      </c>
      <c r="B1230" s="433">
        <v>224</v>
      </c>
      <c r="C1230" s="302" t="s">
        <v>127</v>
      </c>
      <c r="D1230" s="309">
        <f>SUM(D1231,D1243,D1250,D1256,D1264,D1277,D1281,D1285)</f>
        <v>2842</v>
      </c>
      <c r="E1230" s="309">
        <v>2018</v>
      </c>
      <c r="F1230" s="119">
        <f t="shared" ref="F1230:F1261" si="48">IF(D1230&gt;0,(E1230-D1230)/D1230,"")</f>
        <v>-0.29</v>
      </c>
    </row>
    <row r="1231" ht="44" customHeight="1" spans="1:6">
      <c r="A1231" s="340">
        <f t="shared" si="47"/>
        <v>5</v>
      </c>
      <c r="B1231" s="433">
        <v>22401</v>
      </c>
      <c r="C1231" s="304" t="s">
        <v>1050</v>
      </c>
      <c r="D1231" s="309">
        <f>SUM(D1232:D1242)</f>
        <v>1026</v>
      </c>
      <c r="E1231" s="309">
        <v>848</v>
      </c>
      <c r="F1231" s="119">
        <f t="shared" si="48"/>
        <v>-0.173</v>
      </c>
    </row>
    <row r="1232" ht="44" customHeight="1" spans="1:6">
      <c r="A1232" s="340">
        <f t="shared" si="47"/>
        <v>7</v>
      </c>
      <c r="B1232" s="431">
        <v>2240101</v>
      </c>
      <c r="C1232" s="432" t="s">
        <v>152</v>
      </c>
      <c r="D1232" s="313">
        <f>VLOOKUP(B1232,'[116]23'!$A$4:$C$1324,3,FALSE)</f>
        <v>384</v>
      </c>
      <c r="E1232" s="313">
        <v>375</v>
      </c>
      <c r="F1232" s="123">
        <f t="shared" si="48"/>
        <v>-0.023</v>
      </c>
    </row>
    <row r="1233" ht="36" customHeight="1" spans="1:6">
      <c r="A1233" s="340">
        <f t="shared" si="47"/>
        <v>7</v>
      </c>
      <c r="B1233" s="431">
        <v>2240102</v>
      </c>
      <c r="C1233" s="432" t="s">
        <v>153</v>
      </c>
      <c r="D1233" s="313">
        <f>VLOOKUP(B1233,'[116]23'!$A$4:$C$1324,3,FALSE)</f>
        <v>0</v>
      </c>
      <c r="E1233" s="313">
        <v>0</v>
      </c>
      <c r="F1233" s="123" t="str">
        <f t="shared" si="48"/>
        <v/>
      </c>
    </row>
    <row r="1234" ht="36" customHeight="1" spans="1:6">
      <c r="A1234" s="340">
        <f t="shared" si="47"/>
        <v>7</v>
      </c>
      <c r="B1234" s="431">
        <v>2240103</v>
      </c>
      <c r="C1234" s="432" t="s">
        <v>154</v>
      </c>
      <c r="D1234" s="313">
        <f>VLOOKUP(B1234,'[116]23'!$A$4:$C$1324,3,FALSE)</f>
        <v>0</v>
      </c>
      <c r="E1234" s="313">
        <v>0</v>
      </c>
      <c r="F1234" s="123" t="str">
        <f t="shared" si="48"/>
        <v/>
      </c>
    </row>
    <row r="1235" ht="36" customHeight="1" spans="1:6">
      <c r="A1235" s="340">
        <f t="shared" ref="A1235:A1298" si="49">LEN(B1235)</f>
        <v>7</v>
      </c>
      <c r="B1235" s="431">
        <v>2240104</v>
      </c>
      <c r="C1235" s="432" t="s">
        <v>1051</v>
      </c>
      <c r="D1235" s="313">
        <f>VLOOKUP(B1235,'[116]23'!$A$4:$C$1324,3,FALSE)</f>
        <v>0</v>
      </c>
      <c r="E1235" s="313">
        <v>0</v>
      </c>
      <c r="F1235" s="123" t="str">
        <f t="shared" si="48"/>
        <v/>
      </c>
    </row>
    <row r="1236" ht="36" customHeight="1" spans="1:6">
      <c r="A1236" s="340">
        <f t="shared" si="49"/>
        <v>7</v>
      </c>
      <c r="B1236" s="431">
        <v>2240105</v>
      </c>
      <c r="C1236" s="432" t="s">
        <v>1052</v>
      </c>
      <c r="D1236" s="313">
        <f>VLOOKUP(B1236,'[116]23'!$A$4:$C$1324,3,FALSE)</f>
        <v>0</v>
      </c>
      <c r="E1236" s="313">
        <v>0</v>
      </c>
      <c r="F1236" s="123" t="str">
        <f t="shared" si="48"/>
        <v/>
      </c>
    </row>
    <row r="1237" ht="36" customHeight="1" spans="1:6">
      <c r="A1237" s="340">
        <f t="shared" si="49"/>
        <v>7</v>
      </c>
      <c r="B1237" s="431">
        <v>2240106</v>
      </c>
      <c r="C1237" s="432" t="s">
        <v>1053</v>
      </c>
      <c r="D1237" s="313">
        <f>VLOOKUP(B1237,'[116]23'!$A$4:$C$1324,3,FALSE)</f>
        <v>130</v>
      </c>
      <c r="E1237" s="313">
        <v>120</v>
      </c>
      <c r="F1237" s="123">
        <f t="shared" si="48"/>
        <v>-0.077</v>
      </c>
    </row>
    <row r="1238" ht="36" customHeight="1" spans="1:6">
      <c r="A1238" s="340">
        <f t="shared" si="49"/>
        <v>7</v>
      </c>
      <c r="B1238" s="431">
        <v>2240107</v>
      </c>
      <c r="C1238" s="432" t="s">
        <v>1054</v>
      </c>
      <c r="D1238" s="313">
        <f>VLOOKUP(B1238,'[116]23'!$A$4:$C$1324,3,FALSE)</f>
        <v>0</v>
      </c>
      <c r="E1238" s="313">
        <v>0</v>
      </c>
      <c r="F1238" s="123" t="str">
        <f t="shared" si="48"/>
        <v/>
      </c>
    </row>
    <row r="1239" ht="36" customHeight="1" spans="1:6">
      <c r="A1239" s="340">
        <f t="shared" si="49"/>
        <v>7</v>
      </c>
      <c r="B1239" s="431">
        <v>2240108</v>
      </c>
      <c r="C1239" s="432" t="s">
        <v>1055</v>
      </c>
      <c r="D1239" s="313">
        <f>VLOOKUP(B1239,'[116]23'!$A$4:$C$1324,3,FALSE)</f>
        <v>87</v>
      </c>
      <c r="E1239" s="313">
        <v>0</v>
      </c>
      <c r="F1239" s="123">
        <f t="shared" si="48"/>
        <v>-1</v>
      </c>
    </row>
    <row r="1240" ht="44" customHeight="1" spans="1:6">
      <c r="A1240" s="340">
        <f t="shared" si="49"/>
        <v>7</v>
      </c>
      <c r="B1240" s="431">
        <v>2240109</v>
      </c>
      <c r="C1240" s="432" t="s">
        <v>1056</v>
      </c>
      <c r="D1240" s="313">
        <f>VLOOKUP(B1240,'[116]23'!$A$4:$C$1324,3,FALSE)</f>
        <v>260</v>
      </c>
      <c r="E1240" s="313">
        <v>113</v>
      </c>
      <c r="F1240" s="123">
        <f t="shared" si="48"/>
        <v>-0.565</v>
      </c>
    </row>
    <row r="1241" ht="44" customHeight="1" spans="1:6">
      <c r="A1241" s="340">
        <f t="shared" si="49"/>
        <v>7</v>
      </c>
      <c r="B1241" s="431">
        <v>2240150</v>
      </c>
      <c r="C1241" s="432" t="s">
        <v>161</v>
      </c>
      <c r="D1241" s="313">
        <f>VLOOKUP(B1241,'[116]23'!$A$4:$C$1324,3,FALSE)</f>
        <v>165</v>
      </c>
      <c r="E1241" s="313">
        <v>240</v>
      </c>
      <c r="F1241" s="123">
        <f t="shared" si="48"/>
        <v>0.455</v>
      </c>
    </row>
    <row r="1242" ht="36" customHeight="1" spans="1:6">
      <c r="A1242" s="340">
        <f t="shared" si="49"/>
        <v>7</v>
      </c>
      <c r="B1242" s="431">
        <v>2240199</v>
      </c>
      <c r="C1242" s="432" t="s">
        <v>1057</v>
      </c>
      <c r="D1242" s="313">
        <f>VLOOKUP(B1242,'[116]23'!$A$4:$C$1324,3,FALSE)</f>
        <v>0</v>
      </c>
      <c r="E1242" s="313">
        <v>0</v>
      </c>
      <c r="F1242" s="123" t="str">
        <f t="shared" si="48"/>
        <v/>
      </c>
    </row>
    <row r="1243" ht="44" customHeight="1" spans="1:6">
      <c r="A1243" s="340">
        <f t="shared" si="49"/>
        <v>5</v>
      </c>
      <c r="B1243" s="433">
        <v>22402</v>
      </c>
      <c r="C1243" s="316" t="s">
        <v>1732</v>
      </c>
      <c r="D1243" s="309">
        <f>SUM(D1244:D1249)</f>
        <v>1143</v>
      </c>
      <c r="E1243" s="309">
        <v>1001</v>
      </c>
      <c r="F1243" s="119">
        <f t="shared" si="48"/>
        <v>-0.124</v>
      </c>
    </row>
    <row r="1244" ht="44" customHeight="1" spans="1:6">
      <c r="A1244" s="340">
        <f t="shared" si="49"/>
        <v>7</v>
      </c>
      <c r="B1244" s="431">
        <v>2240201</v>
      </c>
      <c r="C1244" s="432" t="s">
        <v>152</v>
      </c>
      <c r="D1244" s="313">
        <f>VLOOKUP(B1244,'[116]23'!$A$4:$C$1324,3,FALSE)</f>
        <v>967</v>
      </c>
      <c r="E1244" s="313">
        <v>491</v>
      </c>
      <c r="F1244" s="123">
        <f t="shared" si="48"/>
        <v>-0.492</v>
      </c>
    </row>
    <row r="1245" ht="36" customHeight="1" spans="1:6">
      <c r="A1245" s="340">
        <f t="shared" si="49"/>
        <v>7</v>
      </c>
      <c r="B1245" s="431">
        <v>2240202</v>
      </c>
      <c r="C1245" s="432" t="s">
        <v>153</v>
      </c>
      <c r="D1245" s="313">
        <f>VLOOKUP(B1245,'[116]23'!$A$4:$C$1324,3,FALSE)</f>
        <v>0</v>
      </c>
      <c r="E1245" s="313">
        <v>0</v>
      </c>
      <c r="F1245" s="123" t="str">
        <f t="shared" si="48"/>
        <v/>
      </c>
    </row>
    <row r="1246" ht="36" customHeight="1" spans="1:6">
      <c r="A1246" s="340">
        <f t="shared" si="49"/>
        <v>7</v>
      </c>
      <c r="B1246" s="431">
        <v>2240203</v>
      </c>
      <c r="C1246" s="432" t="s">
        <v>154</v>
      </c>
      <c r="D1246" s="313">
        <f>VLOOKUP(B1246,'[116]23'!$A$4:$C$1324,3,FALSE)</f>
        <v>0</v>
      </c>
      <c r="E1246" s="313">
        <v>0</v>
      </c>
      <c r="F1246" s="123" t="str">
        <f t="shared" si="48"/>
        <v/>
      </c>
    </row>
    <row r="1247" ht="44" customHeight="1" spans="1:6">
      <c r="A1247" s="340">
        <f t="shared" si="49"/>
        <v>7</v>
      </c>
      <c r="B1247" s="431">
        <v>2240204</v>
      </c>
      <c r="C1247" s="432" t="s">
        <v>1059</v>
      </c>
      <c r="D1247" s="313">
        <f>VLOOKUP(B1247,'[116]23'!$A$4:$C$1324,3,FALSE)</f>
        <v>176</v>
      </c>
      <c r="E1247" s="313">
        <v>510</v>
      </c>
      <c r="F1247" s="123">
        <f t="shared" si="48"/>
        <v>1.898</v>
      </c>
    </row>
    <row r="1248" ht="44" customHeight="1" spans="1:6">
      <c r="A1248" s="340">
        <f t="shared" si="49"/>
        <v>7</v>
      </c>
      <c r="B1248" s="436">
        <v>2240250</v>
      </c>
      <c r="C1248" s="432" t="s">
        <v>1713</v>
      </c>
      <c r="D1248" s="313">
        <f>VLOOKUP(B1248,'[116]23'!$A$4:$C$1324,3,FALSE)</f>
        <v>0</v>
      </c>
      <c r="E1248" s="313">
        <v>0</v>
      </c>
      <c r="F1248" s="123" t="str">
        <f t="shared" si="48"/>
        <v/>
      </c>
    </row>
    <row r="1249" ht="36" customHeight="1" spans="1:6">
      <c r="A1249" s="340">
        <f t="shared" si="49"/>
        <v>7</v>
      </c>
      <c r="B1249" s="431">
        <v>2240299</v>
      </c>
      <c r="C1249" s="438" t="s">
        <v>1734</v>
      </c>
      <c r="D1249" s="313">
        <f>VLOOKUP(B1249,'[116]23'!$A$4:$C$1324,3,FALSE)</f>
        <v>0</v>
      </c>
      <c r="E1249" s="313">
        <v>0</v>
      </c>
      <c r="F1249" s="123" t="str">
        <f t="shared" si="48"/>
        <v/>
      </c>
    </row>
    <row r="1250" ht="44" customHeight="1" spans="1:6">
      <c r="A1250" s="340">
        <f t="shared" si="49"/>
        <v>5</v>
      </c>
      <c r="B1250" s="433">
        <v>22403</v>
      </c>
      <c r="C1250" s="304" t="s">
        <v>1061</v>
      </c>
      <c r="D1250" s="309">
        <f>SUM(D1251:D1255)</f>
        <v>0</v>
      </c>
      <c r="E1250" s="309"/>
      <c r="F1250" s="119" t="str">
        <f t="shared" si="48"/>
        <v/>
      </c>
    </row>
    <row r="1251" ht="44" customHeight="1" spans="1:6">
      <c r="A1251" s="340">
        <f t="shared" si="49"/>
        <v>7</v>
      </c>
      <c r="B1251" s="431">
        <v>2240301</v>
      </c>
      <c r="C1251" s="432" t="s">
        <v>1062</v>
      </c>
      <c r="D1251" s="313">
        <f>VLOOKUP(B1251,'[116]23'!$A$4:$C$1324,3,FALSE)</f>
        <v>0</v>
      </c>
      <c r="E1251" s="313">
        <v>0</v>
      </c>
      <c r="F1251" s="123" t="str">
        <f t="shared" si="48"/>
        <v/>
      </c>
    </row>
    <row r="1252" ht="36" customHeight="1" spans="1:6">
      <c r="A1252" s="340">
        <f t="shared" si="49"/>
        <v>7</v>
      </c>
      <c r="B1252" s="431">
        <v>2240302</v>
      </c>
      <c r="C1252" s="432" t="s">
        <v>1063</v>
      </c>
      <c r="D1252" s="313">
        <f>VLOOKUP(B1252,'[116]23'!$A$4:$C$1324,3,FALSE)</f>
        <v>0</v>
      </c>
      <c r="E1252" s="313">
        <v>0</v>
      </c>
      <c r="F1252" s="123" t="str">
        <f t="shared" si="48"/>
        <v/>
      </c>
    </row>
    <row r="1253" ht="36" customHeight="1" spans="1:6">
      <c r="A1253" s="340">
        <f t="shared" si="49"/>
        <v>7</v>
      </c>
      <c r="B1253" s="431">
        <v>2240303</v>
      </c>
      <c r="C1253" s="432" t="s">
        <v>1064</v>
      </c>
      <c r="D1253" s="313">
        <f>VLOOKUP(B1253,'[116]23'!$A$4:$C$1324,3,FALSE)</f>
        <v>0</v>
      </c>
      <c r="E1253" s="313">
        <v>0</v>
      </c>
      <c r="F1253" s="123" t="str">
        <f t="shared" si="48"/>
        <v/>
      </c>
    </row>
    <row r="1254" ht="44" customHeight="1" spans="1:6">
      <c r="A1254" s="340">
        <f t="shared" si="49"/>
        <v>7</v>
      </c>
      <c r="B1254" s="431">
        <v>2240304</v>
      </c>
      <c r="C1254" s="432" t="s">
        <v>1065</v>
      </c>
      <c r="D1254" s="313">
        <f>VLOOKUP(B1254,'[116]23'!$A$4:$C$1324,3,FALSE)</f>
        <v>0</v>
      </c>
      <c r="E1254" s="313">
        <v>0</v>
      </c>
      <c r="F1254" s="123" t="str">
        <f t="shared" si="48"/>
        <v/>
      </c>
    </row>
    <row r="1255" ht="36" customHeight="1" spans="1:6">
      <c r="A1255" s="340">
        <f t="shared" si="49"/>
        <v>7</v>
      </c>
      <c r="B1255" s="431">
        <v>2240399</v>
      </c>
      <c r="C1255" s="432" t="s">
        <v>1066</v>
      </c>
      <c r="D1255" s="313">
        <f>VLOOKUP(B1255,'[116]23'!$A$4:$C$1324,3,FALSE)</f>
        <v>0</v>
      </c>
      <c r="E1255" s="313">
        <v>0</v>
      </c>
      <c r="F1255" s="123" t="str">
        <f t="shared" si="48"/>
        <v/>
      </c>
    </row>
    <row r="1256" ht="44" customHeight="1" spans="1:6">
      <c r="A1256" s="340">
        <f t="shared" si="49"/>
        <v>5</v>
      </c>
      <c r="B1256" s="433">
        <v>22404</v>
      </c>
      <c r="C1256" s="304" t="s">
        <v>1067</v>
      </c>
      <c r="D1256" s="309">
        <f>SUM(D1257:D1263)</f>
        <v>0</v>
      </c>
      <c r="E1256" s="309">
        <v>0</v>
      </c>
      <c r="F1256" s="119" t="str">
        <f t="shared" si="48"/>
        <v/>
      </c>
    </row>
    <row r="1257" ht="36" customHeight="1" spans="1:6">
      <c r="A1257" s="340">
        <f t="shared" si="49"/>
        <v>7</v>
      </c>
      <c r="B1257" s="431">
        <v>2240401</v>
      </c>
      <c r="C1257" s="432" t="s">
        <v>152</v>
      </c>
      <c r="D1257" s="313">
        <f>VLOOKUP(B1257,'[116]23'!$A$4:$C$1324,3,FALSE)</f>
        <v>0</v>
      </c>
      <c r="E1257" s="313">
        <v>0</v>
      </c>
      <c r="F1257" s="123" t="str">
        <f t="shared" si="48"/>
        <v/>
      </c>
    </row>
    <row r="1258" ht="36" customHeight="1" spans="1:6">
      <c r="A1258" s="340">
        <f t="shared" si="49"/>
        <v>7</v>
      </c>
      <c r="B1258" s="431">
        <v>2240402</v>
      </c>
      <c r="C1258" s="432" t="s">
        <v>153</v>
      </c>
      <c r="D1258" s="313">
        <f>VLOOKUP(B1258,'[116]23'!$A$4:$C$1324,3,FALSE)</f>
        <v>0</v>
      </c>
      <c r="E1258" s="313">
        <v>0</v>
      </c>
      <c r="F1258" s="123" t="str">
        <f t="shared" si="48"/>
        <v/>
      </c>
    </row>
    <row r="1259" ht="36" customHeight="1" spans="1:6">
      <c r="A1259" s="340">
        <f t="shared" si="49"/>
        <v>7</v>
      </c>
      <c r="B1259" s="431">
        <v>2240403</v>
      </c>
      <c r="C1259" s="432" t="s">
        <v>154</v>
      </c>
      <c r="D1259" s="313">
        <f>VLOOKUP(B1259,'[116]23'!$A$4:$C$1324,3,FALSE)</f>
        <v>0</v>
      </c>
      <c r="E1259" s="313">
        <v>0</v>
      </c>
      <c r="F1259" s="123" t="str">
        <f t="shared" si="48"/>
        <v/>
      </c>
    </row>
    <row r="1260" ht="44" customHeight="1" spans="1:6">
      <c r="A1260" s="340">
        <f t="shared" si="49"/>
        <v>7</v>
      </c>
      <c r="B1260" s="431">
        <v>2240404</v>
      </c>
      <c r="C1260" s="438" t="s">
        <v>1735</v>
      </c>
      <c r="D1260" s="313">
        <f>VLOOKUP(B1260,'[116]23'!$A$4:$C$1324,3,FALSE)</f>
        <v>0</v>
      </c>
      <c r="E1260" s="313">
        <v>0</v>
      </c>
      <c r="F1260" s="123" t="str">
        <f t="shared" si="48"/>
        <v/>
      </c>
    </row>
    <row r="1261" ht="44" customHeight="1" spans="1:6">
      <c r="A1261" s="340">
        <f t="shared" si="49"/>
        <v>7</v>
      </c>
      <c r="B1261" s="431">
        <v>2240405</v>
      </c>
      <c r="C1261" s="438" t="s">
        <v>1736</v>
      </c>
      <c r="D1261" s="313">
        <f>VLOOKUP(B1261,'[116]23'!$A$4:$C$1324,3,FALSE)</f>
        <v>0</v>
      </c>
      <c r="E1261" s="313">
        <v>0</v>
      </c>
      <c r="F1261" s="123" t="str">
        <f t="shared" si="48"/>
        <v/>
      </c>
    </row>
    <row r="1262" ht="44" customHeight="1" spans="1:6">
      <c r="A1262" s="340">
        <f t="shared" si="49"/>
        <v>7</v>
      </c>
      <c r="B1262" s="431">
        <v>2240450</v>
      </c>
      <c r="C1262" s="432" t="s">
        <v>161</v>
      </c>
      <c r="D1262" s="313">
        <f>VLOOKUP(B1262,'[116]23'!$A$4:$C$1324,3,FALSE)</f>
        <v>0</v>
      </c>
      <c r="E1262" s="313">
        <v>0</v>
      </c>
      <c r="F1262" s="123" t="str">
        <f t="shared" ref="F1262:F1303" si="50">IF(D1262&gt;0,(E1262-D1262)/D1262,"")</f>
        <v/>
      </c>
    </row>
    <row r="1263" ht="36" customHeight="1" spans="1:6">
      <c r="A1263" s="340">
        <f t="shared" si="49"/>
        <v>7</v>
      </c>
      <c r="B1263" s="431">
        <v>2240499</v>
      </c>
      <c r="C1263" s="438" t="s">
        <v>1737</v>
      </c>
      <c r="D1263" s="313">
        <f>VLOOKUP(B1263,'[116]23'!$A$4:$C$1324,3,FALSE)</f>
        <v>0</v>
      </c>
      <c r="E1263" s="313">
        <v>0</v>
      </c>
      <c r="F1263" s="123" t="str">
        <f t="shared" si="50"/>
        <v/>
      </c>
    </row>
    <row r="1264" ht="44" customHeight="1" spans="1:6">
      <c r="A1264" s="340">
        <f t="shared" si="49"/>
        <v>5</v>
      </c>
      <c r="B1264" s="433">
        <v>22405</v>
      </c>
      <c r="C1264" s="304" t="s">
        <v>1071</v>
      </c>
      <c r="D1264" s="309">
        <f>SUM(D1265:D1276)</f>
        <v>125</v>
      </c>
      <c r="E1264" s="309">
        <v>116</v>
      </c>
      <c r="F1264" s="119">
        <f t="shared" si="50"/>
        <v>-0.072</v>
      </c>
    </row>
    <row r="1265" ht="36" customHeight="1" spans="1:6">
      <c r="A1265" s="340">
        <f t="shared" si="49"/>
        <v>7</v>
      </c>
      <c r="B1265" s="431">
        <v>2240501</v>
      </c>
      <c r="C1265" s="432" t="s">
        <v>152</v>
      </c>
      <c r="D1265" s="313">
        <f>VLOOKUP(B1265,'[116]23'!$A$4:$C$1324,3,FALSE)</f>
        <v>123</v>
      </c>
      <c r="E1265" s="313">
        <v>114</v>
      </c>
      <c r="F1265" s="123">
        <f t="shared" si="50"/>
        <v>-0.073</v>
      </c>
    </row>
    <row r="1266" ht="36" customHeight="1" spans="1:6">
      <c r="A1266" s="340">
        <f t="shared" si="49"/>
        <v>7</v>
      </c>
      <c r="B1266" s="431">
        <v>2240502</v>
      </c>
      <c r="C1266" s="432" t="s">
        <v>153</v>
      </c>
      <c r="D1266" s="313">
        <f>VLOOKUP(B1266,'[116]23'!$A$4:$C$1324,3,FALSE)</f>
        <v>0</v>
      </c>
      <c r="E1266" s="313">
        <v>0</v>
      </c>
      <c r="F1266" s="123" t="str">
        <f t="shared" si="50"/>
        <v/>
      </c>
    </row>
    <row r="1267" ht="36" customHeight="1" spans="1:6">
      <c r="A1267" s="340">
        <f t="shared" si="49"/>
        <v>7</v>
      </c>
      <c r="B1267" s="431">
        <v>2240503</v>
      </c>
      <c r="C1267" s="432" t="s">
        <v>154</v>
      </c>
      <c r="D1267" s="313">
        <f>VLOOKUP(B1267,'[116]23'!$A$4:$C$1324,3,FALSE)</f>
        <v>0</v>
      </c>
      <c r="E1267" s="313">
        <v>0</v>
      </c>
      <c r="F1267" s="123" t="str">
        <f t="shared" si="50"/>
        <v/>
      </c>
    </row>
    <row r="1268" ht="36" customHeight="1" spans="1:6">
      <c r="A1268" s="340">
        <f t="shared" si="49"/>
        <v>7</v>
      </c>
      <c r="B1268" s="431">
        <v>2240504</v>
      </c>
      <c r="C1268" s="432" t="s">
        <v>1072</v>
      </c>
      <c r="D1268" s="313">
        <f>VLOOKUP(B1268,'[116]23'!$A$4:$C$1324,3,FALSE)</f>
        <v>0</v>
      </c>
      <c r="E1268" s="313">
        <v>0</v>
      </c>
      <c r="F1268" s="123" t="str">
        <f t="shared" si="50"/>
        <v/>
      </c>
    </row>
    <row r="1269" ht="44" customHeight="1" spans="1:6">
      <c r="A1269" s="340">
        <f t="shared" si="49"/>
        <v>7</v>
      </c>
      <c r="B1269" s="431">
        <v>2240505</v>
      </c>
      <c r="C1269" s="432" t="s">
        <v>1073</v>
      </c>
      <c r="D1269" s="313">
        <f>VLOOKUP(B1269,'[116]23'!$A$4:$C$1324,3,FALSE)</f>
        <v>2</v>
      </c>
      <c r="E1269" s="313">
        <v>2</v>
      </c>
      <c r="F1269" s="123">
        <f t="shared" si="50"/>
        <v>0</v>
      </c>
    </row>
    <row r="1270" ht="36" customHeight="1" spans="1:6">
      <c r="A1270" s="340">
        <f t="shared" si="49"/>
        <v>7</v>
      </c>
      <c r="B1270" s="431">
        <v>2240506</v>
      </c>
      <c r="C1270" s="432" t="s">
        <v>1074</v>
      </c>
      <c r="D1270" s="313">
        <f>VLOOKUP(B1270,'[116]23'!$A$4:$C$1324,3,FALSE)</f>
        <v>0</v>
      </c>
      <c r="E1270" s="313">
        <v>0</v>
      </c>
      <c r="F1270" s="123" t="str">
        <f t="shared" si="50"/>
        <v/>
      </c>
    </row>
    <row r="1271" ht="36" customHeight="1" spans="1:6">
      <c r="A1271" s="340">
        <f t="shared" si="49"/>
        <v>7</v>
      </c>
      <c r="B1271" s="431">
        <v>2240507</v>
      </c>
      <c r="C1271" s="432" t="s">
        <v>1075</v>
      </c>
      <c r="D1271" s="313">
        <f>VLOOKUP(B1271,'[116]23'!$A$4:$C$1324,3,FALSE)</f>
        <v>0</v>
      </c>
      <c r="E1271" s="313">
        <v>0</v>
      </c>
      <c r="F1271" s="123" t="str">
        <f t="shared" si="50"/>
        <v/>
      </c>
    </row>
    <row r="1272" ht="36" customHeight="1" spans="1:6">
      <c r="A1272" s="340">
        <f t="shared" si="49"/>
        <v>7</v>
      </c>
      <c r="B1272" s="431">
        <v>2240508</v>
      </c>
      <c r="C1272" s="432" t="s">
        <v>1076</v>
      </c>
      <c r="D1272" s="313">
        <f>VLOOKUP(B1272,'[116]23'!$A$4:$C$1324,3,FALSE)</f>
        <v>0</v>
      </c>
      <c r="E1272" s="313">
        <v>0</v>
      </c>
      <c r="F1272" s="123" t="str">
        <f t="shared" si="50"/>
        <v/>
      </c>
    </row>
    <row r="1273" ht="36" customHeight="1" spans="1:6">
      <c r="A1273" s="340">
        <f t="shared" si="49"/>
        <v>7</v>
      </c>
      <c r="B1273" s="431">
        <v>2240509</v>
      </c>
      <c r="C1273" s="432" t="s">
        <v>1077</v>
      </c>
      <c r="D1273" s="313">
        <f>VLOOKUP(B1273,'[116]23'!$A$4:$C$1324,3,FALSE)</f>
        <v>0</v>
      </c>
      <c r="E1273" s="313">
        <v>0</v>
      </c>
      <c r="F1273" s="123" t="str">
        <f t="shared" si="50"/>
        <v/>
      </c>
    </row>
    <row r="1274" ht="36" customHeight="1" spans="1:6">
      <c r="A1274" s="340">
        <f t="shared" si="49"/>
        <v>7</v>
      </c>
      <c r="B1274" s="431">
        <v>2240510</v>
      </c>
      <c r="C1274" s="432" t="s">
        <v>1078</v>
      </c>
      <c r="D1274" s="313">
        <f>VLOOKUP(B1274,'[116]23'!$A$4:$C$1324,3,FALSE)</f>
        <v>0</v>
      </c>
      <c r="E1274" s="313">
        <v>0</v>
      </c>
      <c r="F1274" s="123" t="str">
        <f t="shared" si="50"/>
        <v/>
      </c>
    </row>
    <row r="1275" ht="44" customHeight="1" spans="1:6">
      <c r="A1275" s="340">
        <f t="shared" si="49"/>
        <v>7</v>
      </c>
      <c r="B1275" s="431">
        <v>2240550</v>
      </c>
      <c r="C1275" s="432" t="s">
        <v>1079</v>
      </c>
      <c r="D1275" s="313">
        <f>VLOOKUP(B1275,'[116]23'!$A$4:$C$1324,3,FALSE)</f>
        <v>0</v>
      </c>
      <c r="E1275" s="313">
        <v>0</v>
      </c>
      <c r="F1275" s="123" t="str">
        <f t="shared" si="50"/>
        <v/>
      </c>
    </row>
    <row r="1276" ht="44" customHeight="1" spans="1:6">
      <c r="A1276" s="340">
        <f t="shared" si="49"/>
        <v>7</v>
      </c>
      <c r="B1276" s="431">
        <v>2240599</v>
      </c>
      <c r="C1276" s="432" t="s">
        <v>1080</v>
      </c>
      <c r="D1276" s="313">
        <f>VLOOKUP(B1276,'[116]23'!$A$4:$C$1324,3,FALSE)</f>
        <v>0</v>
      </c>
      <c r="E1276" s="313">
        <v>0</v>
      </c>
      <c r="F1276" s="123" t="str">
        <f t="shared" si="50"/>
        <v/>
      </c>
    </row>
    <row r="1277" ht="44" customHeight="1" spans="1:6">
      <c r="A1277" s="340">
        <f t="shared" si="49"/>
        <v>5</v>
      </c>
      <c r="B1277" s="433">
        <v>22406</v>
      </c>
      <c r="C1277" s="304" t="s">
        <v>1081</v>
      </c>
      <c r="D1277" s="309">
        <f>SUM(D1278:D1280)</f>
        <v>436</v>
      </c>
      <c r="E1277" s="309">
        <v>40</v>
      </c>
      <c r="F1277" s="119">
        <f t="shared" si="50"/>
        <v>-0.908</v>
      </c>
    </row>
    <row r="1278" ht="44" customHeight="1" spans="1:6">
      <c r="A1278" s="340">
        <f t="shared" si="49"/>
        <v>7</v>
      </c>
      <c r="B1278" s="431">
        <v>2240601</v>
      </c>
      <c r="C1278" s="432" t="s">
        <v>1082</v>
      </c>
      <c r="D1278" s="313">
        <f>VLOOKUP(B1278,'[116]23'!$A$4:$C$1324,3,FALSE)</f>
        <v>189</v>
      </c>
      <c r="E1278" s="313">
        <v>25</v>
      </c>
      <c r="F1278" s="123">
        <f t="shared" si="50"/>
        <v>-0.868</v>
      </c>
    </row>
    <row r="1279" ht="36" customHeight="1" spans="1:6">
      <c r="A1279" s="340">
        <f t="shared" si="49"/>
        <v>7</v>
      </c>
      <c r="B1279" s="431">
        <v>2240602</v>
      </c>
      <c r="C1279" s="432" t="s">
        <v>1083</v>
      </c>
      <c r="D1279" s="313">
        <f>VLOOKUP(B1279,'[116]23'!$A$4:$C$1324,3,FALSE)</f>
        <v>227</v>
      </c>
      <c r="E1279" s="313">
        <v>0</v>
      </c>
      <c r="F1279" s="123">
        <f t="shared" si="50"/>
        <v>-1</v>
      </c>
    </row>
    <row r="1280" ht="44" customHeight="1" spans="1:6">
      <c r="A1280" s="340">
        <f t="shared" si="49"/>
        <v>7</v>
      </c>
      <c r="B1280" s="431">
        <v>2240699</v>
      </c>
      <c r="C1280" s="432" t="s">
        <v>1084</v>
      </c>
      <c r="D1280" s="313">
        <f>VLOOKUP(B1280,'[116]23'!$A$4:$C$1324,3,FALSE)</f>
        <v>20</v>
      </c>
      <c r="E1280" s="313">
        <v>15</v>
      </c>
      <c r="F1280" s="123">
        <f t="shared" si="50"/>
        <v>-0.25</v>
      </c>
    </row>
    <row r="1281" ht="36" customHeight="1" spans="1:6">
      <c r="A1281" s="340">
        <f t="shared" si="49"/>
        <v>5</v>
      </c>
      <c r="B1281" s="433">
        <v>22407</v>
      </c>
      <c r="C1281" s="304" t="s">
        <v>1085</v>
      </c>
      <c r="D1281" s="309">
        <f>SUM(D1282:D1284)</f>
        <v>77</v>
      </c>
      <c r="E1281" s="309">
        <v>13</v>
      </c>
      <c r="F1281" s="119">
        <f t="shared" si="50"/>
        <v>-0.831</v>
      </c>
    </row>
    <row r="1282" ht="36" customHeight="1" spans="1:6">
      <c r="A1282" s="340">
        <f t="shared" si="49"/>
        <v>7</v>
      </c>
      <c r="B1282" s="431">
        <v>2240703</v>
      </c>
      <c r="C1282" s="432" t="s">
        <v>1086</v>
      </c>
      <c r="D1282" s="313">
        <f>VLOOKUP(B1282,'[116]23'!$A$4:$C$1324,3,FALSE)</f>
        <v>77</v>
      </c>
      <c r="E1282" s="313">
        <v>13</v>
      </c>
      <c r="F1282" s="123">
        <f t="shared" si="50"/>
        <v>-0.831</v>
      </c>
    </row>
    <row r="1283" ht="36" customHeight="1" spans="1:6">
      <c r="A1283" s="340">
        <f t="shared" si="49"/>
        <v>7</v>
      </c>
      <c r="B1283" s="431">
        <v>2240704</v>
      </c>
      <c r="C1283" s="432" t="s">
        <v>1087</v>
      </c>
      <c r="D1283" s="313">
        <f>VLOOKUP(B1283,'[116]23'!$A$4:$C$1324,3,FALSE)</f>
        <v>0</v>
      </c>
      <c r="E1283" s="313">
        <v>0</v>
      </c>
      <c r="F1283" s="123" t="str">
        <f t="shared" si="50"/>
        <v/>
      </c>
    </row>
    <row r="1284" ht="36" customHeight="1" spans="1:6">
      <c r="A1284" s="340">
        <f t="shared" si="49"/>
        <v>7</v>
      </c>
      <c r="B1284" s="431">
        <v>2240799</v>
      </c>
      <c r="C1284" s="432" t="s">
        <v>1088</v>
      </c>
      <c r="D1284" s="313">
        <f>VLOOKUP(B1284,'[116]23'!$A$4:$C$1324,3,FALSE)</f>
        <v>0</v>
      </c>
      <c r="E1284" s="313">
        <v>0</v>
      </c>
      <c r="F1284" s="123" t="str">
        <f t="shared" si="50"/>
        <v/>
      </c>
    </row>
    <row r="1285" ht="44" customHeight="1" spans="1:6">
      <c r="A1285" s="340">
        <f t="shared" si="49"/>
        <v>5</v>
      </c>
      <c r="B1285" s="433">
        <v>22499</v>
      </c>
      <c r="C1285" s="304" t="s">
        <v>1089</v>
      </c>
      <c r="D1285" s="309">
        <f>D1286</f>
        <v>35</v>
      </c>
      <c r="E1285" s="309">
        <v>0</v>
      </c>
      <c r="F1285" s="119">
        <f t="shared" si="50"/>
        <v>-1</v>
      </c>
    </row>
    <row r="1286" ht="44" customHeight="1" spans="1:6">
      <c r="A1286" s="340">
        <f t="shared" si="49"/>
        <v>7</v>
      </c>
      <c r="B1286" s="437">
        <v>2249999</v>
      </c>
      <c r="C1286" s="432" t="s">
        <v>1089</v>
      </c>
      <c r="D1286" s="313">
        <f>VLOOKUP(B1286,'[116]23'!$A$4:$C$1324,3,FALSE)</f>
        <v>35</v>
      </c>
      <c r="E1286" s="313">
        <v>0</v>
      </c>
      <c r="F1286" s="123">
        <f t="shared" si="50"/>
        <v>-1</v>
      </c>
    </row>
    <row r="1287" ht="44" customHeight="1" spans="1:6">
      <c r="A1287" s="340">
        <f t="shared" si="49"/>
        <v>3</v>
      </c>
      <c r="B1287" s="433">
        <v>227</v>
      </c>
      <c r="C1287" s="302" t="s">
        <v>128</v>
      </c>
      <c r="D1287" s="313">
        <v>4000</v>
      </c>
      <c r="E1287" s="309">
        <v>3000</v>
      </c>
      <c r="F1287" s="119">
        <f t="shared" si="50"/>
        <v>-0.25</v>
      </c>
    </row>
    <row r="1288" ht="44" customHeight="1" spans="1:6">
      <c r="A1288" s="340">
        <f t="shared" si="49"/>
        <v>3</v>
      </c>
      <c r="B1288" s="433">
        <v>232</v>
      </c>
      <c r="C1288" s="302" t="s">
        <v>129</v>
      </c>
      <c r="D1288" s="309">
        <f>SUM(D1289)</f>
        <v>9200</v>
      </c>
      <c r="E1288" s="309">
        <v>8871</v>
      </c>
      <c r="F1288" s="119">
        <f t="shared" si="50"/>
        <v>-0.036</v>
      </c>
    </row>
    <row r="1289" ht="44" customHeight="1" spans="1:6">
      <c r="A1289" s="340">
        <f t="shared" si="49"/>
        <v>5</v>
      </c>
      <c r="B1289" s="433">
        <v>23203</v>
      </c>
      <c r="C1289" s="304" t="s">
        <v>1090</v>
      </c>
      <c r="D1289" s="309">
        <f>SUM(D1290:D1293)</f>
        <v>9200</v>
      </c>
      <c r="E1289" s="309">
        <v>8871</v>
      </c>
      <c r="F1289" s="119">
        <f t="shared" si="50"/>
        <v>-0.036</v>
      </c>
    </row>
    <row r="1290" ht="44" customHeight="1" spans="1:6">
      <c r="A1290" s="340">
        <f t="shared" si="49"/>
        <v>7</v>
      </c>
      <c r="B1290" s="431">
        <v>2320301</v>
      </c>
      <c r="C1290" s="432" t="s">
        <v>1091</v>
      </c>
      <c r="D1290" s="313">
        <f>VLOOKUP(B1290,'[116]23'!$A$4:$C$1324,3,FALSE)</f>
        <v>9200</v>
      </c>
      <c r="E1290" s="313">
        <v>8871</v>
      </c>
      <c r="F1290" s="123">
        <f t="shared" si="50"/>
        <v>-0.036</v>
      </c>
    </row>
    <row r="1291" ht="44" customHeight="1" spans="1:6">
      <c r="A1291" s="340">
        <f t="shared" si="49"/>
        <v>7</v>
      </c>
      <c r="B1291" s="431">
        <v>2320302</v>
      </c>
      <c r="C1291" s="432" t="s">
        <v>1092</v>
      </c>
      <c r="D1291" s="313">
        <f>VLOOKUP(B1291,'[116]23'!$A$4:$C$1324,3,FALSE)</f>
        <v>0</v>
      </c>
      <c r="E1291" s="313">
        <v>0</v>
      </c>
      <c r="F1291" s="123" t="str">
        <f t="shared" si="50"/>
        <v/>
      </c>
    </row>
    <row r="1292" ht="44" customHeight="1" spans="1:6">
      <c r="A1292" s="340">
        <f t="shared" si="49"/>
        <v>7</v>
      </c>
      <c r="B1292" s="431">
        <v>2320303</v>
      </c>
      <c r="C1292" s="432" t="s">
        <v>1093</v>
      </c>
      <c r="D1292" s="313">
        <f>VLOOKUP(B1292,'[116]23'!$A$4:$C$1324,3,FALSE)</f>
        <v>0</v>
      </c>
      <c r="E1292" s="313">
        <v>0</v>
      </c>
      <c r="F1292" s="123" t="str">
        <f t="shared" si="50"/>
        <v/>
      </c>
    </row>
    <row r="1293" ht="36" customHeight="1" spans="1:6">
      <c r="A1293" s="340">
        <f t="shared" si="49"/>
        <v>7</v>
      </c>
      <c r="B1293" s="436">
        <v>2320399</v>
      </c>
      <c r="C1293" s="432" t="s">
        <v>1738</v>
      </c>
      <c r="D1293" s="313">
        <f>VLOOKUP(B1293,'[116]23'!$A$4:$C$1324,3,FALSE)</f>
        <v>0</v>
      </c>
      <c r="E1293" s="313">
        <v>0</v>
      </c>
      <c r="F1293" s="123" t="str">
        <f t="shared" si="50"/>
        <v/>
      </c>
    </row>
    <row r="1294" ht="44" customHeight="1" spans="1:6">
      <c r="A1294" s="340">
        <f t="shared" si="49"/>
        <v>3</v>
      </c>
      <c r="B1294" s="430" t="s">
        <v>1739</v>
      </c>
      <c r="C1294" s="302" t="s">
        <v>130</v>
      </c>
      <c r="D1294" s="309">
        <f>D1295</f>
        <v>28</v>
      </c>
      <c r="E1294" s="309">
        <v>16</v>
      </c>
      <c r="F1294" s="119">
        <f t="shared" si="50"/>
        <v>-0.429</v>
      </c>
    </row>
    <row r="1295" ht="44" customHeight="1" spans="1:6">
      <c r="A1295" s="340">
        <f t="shared" si="49"/>
        <v>5</v>
      </c>
      <c r="B1295" s="430" t="s">
        <v>1740</v>
      </c>
      <c r="C1295" s="304" t="s">
        <v>1095</v>
      </c>
      <c r="D1295" s="313">
        <v>28</v>
      </c>
      <c r="E1295" s="309">
        <v>16</v>
      </c>
      <c r="F1295" s="119">
        <f t="shared" si="50"/>
        <v>-0.429</v>
      </c>
    </row>
    <row r="1296" ht="44" customHeight="1" spans="1:6">
      <c r="A1296" s="340">
        <f t="shared" si="49"/>
        <v>3</v>
      </c>
      <c r="B1296" s="430" t="s">
        <v>1741</v>
      </c>
      <c r="C1296" s="302" t="s">
        <v>131</v>
      </c>
      <c r="D1296" s="309">
        <f>SUM(D1297:D1298,)</f>
        <v>4840</v>
      </c>
      <c r="E1296" s="309">
        <v>4650</v>
      </c>
      <c r="F1296" s="119">
        <f t="shared" si="50"/>
        <v>-0.039</v>
      </c>
    </row>
    <row r="1297" ht="44" customHeight="1" spans="1:6">
      <c r="A1297" s="340">
        <f t="shared" si="49"/>
        <v>5</v>
      </c>
      <c r="B1297" s="430" t="s">
        <v>1742</v>
      </c>
      <c r="C1297" s="304" t="s">
        <v>1096</v>
      </c>
      <c r="D1297" s="309">
        <v>4750</v>
      </c>
      <c r="E1297" s="309"/>
      <c r="F1297" s="119">
        <f t="shared" si="50"/>
        <v>-1</v>
      </c>
    </row>
    <row r="1298" ht="44" customHeight="1" spans="1:6">
      <c r="A1298" s="340">
        <f t="shared" si="49"/>
        <v>5</v>
      </c>
      <c r="B1298" s="430" t="s">
        <v>1743</v>
      </c>
      <c r="C1298" s="304" t="s">
        <v>955</v>
      </c>
      <c r="D1298" s="309">
        <v>90</v>
      </c>
      <c r="E1298" s="309">
        <v>4650</v>
      </c>
      <c r="F1298" s="119">
        <f t="shared" si="50"/>
        <v>50.667</v>
      </c>
    </row>
    <row r="1299" ht="44" customHeight="1" spans="1:6">
      <c r="A1299" s="340">
        <f>LEN(B1299)</f>
        <v>0</v>
      </c>
      <c r="B1299" s="411"/>
      <c r="C1299" s="449"/>
      <c r="D1299" s="450"/>
      <c r="E1299" s="450"/>
      <c r="F1299" s="119" t="str">
        <f t="shared" si="50"/>
        <v/>
      </c>
    </row>
    <row r="1300" ht="44" customHeight="1" spans="1:6">
      <c r="A1300" s="340">
        <f>LEN(B1300)</f>
        <v>0</v>
      </c>
      <c r="B1300" s="451"/>
      <c r="C1300" s="241" t="s">
        <v>1190</v>
      </c>
      <c r="D1300" s="452">
        <f>SUM(D1296,D1294,D1288,D1287,D1230,D1186,D1165,D1120,D1110,D1083,D1063,D999,D935,D824,D801,D720,D647,D518,D459,D403,D349,D257,D236,D233,D4)</f>
        <v>233450</v>
      </c>
      <c r="E1300" s="303">
        <v>219256</v>
      </c>
      <c r="F1300" s="119">
        <f t="shared" si="50"/>
        <v>-0.061</v>
      </c>
    </row>
    <row r="1301" ht="32" customHeight="1" spans="3:6">
      <c r="C1301" s="453"/>
      <c r="D1301" s="454" t="s">
        <v>1295</v>
      </c>
      <c r="E1301" s="454" t="s">
        <v>1295</v>
      </c>
      <c r="F1301" s="453"/>
    </row>
    <row r="1302" ht="12" customHeight="1" spans="3:6">
      <c r="C1302" s="455"/>
      <c r="D1302" s="456"/>
      <c r="E1302" s="455"/>
      <c r="F1302" s="455"/>
    </row>
    <row r="1303" ht="40" customHeight="1" spans="3:6">
      <c r="C1303" s="360"/>
      <c r="D1303" s="456"/>
      <c r="E1303" s="360"/>
      <c r="F1303" s="360"/>
    </row>
    <row r="1304" spans="4:4">
      <c r="D1304" s="380"/>
    </row>
    <row r="1305" spans="4:4">
      <c r="D1305" s="457"/>
    </row>
    <row r="1306" spans="4:4">
      <c r="D1306" s="380"/>
    </row>
    <row r="1307" spans="4:4">
      <c r="D1307" s="380"/>
    </row>
    <row r="1308" spans="4:4">
      <c r="D1308" s="457"/>
    </row>
    <row r="1309" spans="4:4">
      <c r="D1309" s="380"/>
    </row>
    <row r="1310" spans="4:4">
      <c r="D1310" s="380"/>
    </row>
    <row r="1311" spans="4:4">
      <c r="D1311" s="380"/>
    </row>
    <row r="1312" spans="4:4">
      <c r="D1312" s="380"/>
    </row>
    <row r="1313" spans="4:6">
      <c r="D1313" s="457"/>
      <c r="F1313" s="341">
        <f>IF(D1300&lt;&gt;0,IF((E1300/D1300-1)&lt;-30%,"",IF((E1300/D1300-1)&gt;150%,"",E1300/D1300-1)),"")</f>
        <v>0</v>
      </c>
    </row>
    <row r="1314" spans="4:4">
      <c r="D1314" s="380"/>
    </row>
  </sheetData>
  <autoFilter ref="A3:F1301">
    <extLst/>
  </autoFilter>
  <mergeCells count="1">
    <mergeCell ref="C1:F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rowBreaks count="1" manualBreakCount="1">
    <brk id="1304"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G52"/>
  <sheetViews>
    <sheetView showGridLines="0" showZeros="0" view="pageBreakPreview" zoomScaleNormal="90" workbookViewId="0">
      <pane ySplit="4" topLeftCell="A5" activePane="bottomLeft" state="frozen"/>
      <selection/>
      <selection pane="bottomLeft" activeCell="B24" sqref="B24"/>
    </sheetView>
  </sheetViews>
  <sheetFormatPr defaultColWidth="9" defaultRowHeight="15.75" outlineLevelCol="6"/>
  <cols>
    <col min="1" max="1" width="13.7610619469027" style="294" customWidth="1"/>
    <col min="2" max="2" width="30.6283185840708" style="294" customWidth="1"/>
    <col min="3" max="5" width="16.7610619469027" style="294" customWidth="1"/>
    <col min="6" max="7" width="15.2566371681416" style="295" customWidth="1"/>
    <col min="8" max="8" width="9" style="294"/>
    <col min="9" max="9" width="12.6283185840708" style="294"/>
    <col min="10" max="16384" width="9" style="294"/>
  </cols>
  <sheetData>
    <row r="1" s="294" customFormat="1" ht="45" customHeight="1" spans="1:7">
      <c r="A1" s="679"/>
      <c r="B1" s="296" t="str">
        <f>YEAR([118]封面!$B$7)-1&amp;"年澄江市一般公共预算收支情况表"</f>
        <v>2022年澄江市一般公共预算收支情况表</v>
      </c>
      <c r="C1" s="296"/>
      <c r="D1" s="296"/>
      <c r="E1" s="296"/>
      <c r="F1" s="296"/>
      <c r="G1" s="296"/>
    </row>
    <row r="2" s="294" customFormat="1" ht="17.6" spans="2:7">
      <c r="B2" s="513" t="s">
        <v>53</v>
      </c>
      <c r="C2" s="497"/>
      <c r="D2" s="497"/>
      <c r="E2" s="297"/>
      <c r="F2" s="298"/>
      <c r="G2" s="298" t="s">
        <v>54</v>
      </c>
    </row>
    <row r="3" s="522" customFormat="1" ht="36" customHeight="1" spans="1:7">
      <c r="A3" s="299" t="s">
        <v>55</v>
      </c>
      <c r="B3" s="499" t="s">
        <v>56</v>
      </c>
      <c r="C3" s="235" t="str">
        <f>YEAR([118]封面!$B$7)-2&amp;"年决算数"</f>
        <v>2021年决算数</v>
      </c>
      <c r="D3" s="299" t="str">
        <f>YEAR([118]封面!$B$7)-1&amp;"年"</f>
        <v>2022年</v>
      </c>
      <c r="E3" s="680"/>
      <c r="F3" s="499" t="s">
        <v>57</v>
      </c>
      <c r="G3" s="499"/>
    </row>
    <row r="4" s="522" customFormat="1" ht="35.25" spans="1:7">
      <c r="A4" s="299"/>
      <c r="B4" s="499"/>
      <c r="C4" s="235"/>
      <c r="D4" s="235" t="s">
        <v>58</v>
      </c>
      <c r="E4" s="235" t="s">
        <v>59</v>
      </c>
      <c r="F4" s="235" t="str">
        <f>"比"&amp;YEAR([118]封面!$B$7)-2&amp;"年决算数增长%"</f>
        <v>比2021年决算数增长%</v>
      </c>
      <c r="G4" s="235" t="str">
        <f>"完成"&amp;YEAR([118]封面!$B$7)-1&amp;"年预算数的%"</f>
        <v>完成2022年预算数的%</v>
      </c>
    </row>
    <row r="5" s="294" customFormat="1" ht="36" customHeight="1" spans="1:7">
      <c r="A5" s="681">
        <v>101</v>
      </c>
      <c r="B5" s="489" t="s">
        <v>60</v>
      </c>
      <c r="C5" s="369">
        <f>SUM(C7,C10:C23)</f>
        <v>66562</v>
      </c>
      <c r="D5" s="369">
        <f>SUM(D7,D10:D23)</f>
        <v>71510</v>
      </c>
      <c r="E5" s="369">
        <f>SUM(E7,E10:E23)</f>
        <v>11468</v>
      </c>
      <c r="F5" s="119">
        <f t="shared" ref="F5:F51" si="0">IF(C5&gt;0,E5/C5-1,"")</f>
        <v>-0.828</v>
      </c>
      <c r="G5" s="119">
        <f t="shared" ref="G5:G51" si="1">IF(D5&gt;0,E5/D5,"")</f>
        <v>0.16</v>
      </c>
    </row>
    <row r="6" s="294" customFormat="1" ht="36" customHeight="1" spans="1:7">
      <c r="A6" s="681"/>
      <c r="B6" s="489" t="s">
        <v>61</v>
      </c>
      <c r="C6" s="369">
        <f>SUM(C9:C23)</f>
        <v>68027</v>
      </c>
      <c r="D6" s="369">
        <f>SUM(D9:D23)</f>
        <v>71510</v>
      </c>
      <c r="E6" s="369">
        <f>SUM(E9:E23)</f>
        <v>46700</v>
      </c>
      <c r="F6" s="119">
        <f t="shared" si="0"/>
        <v>-0.314</v>
      </c>
      <c r="G6" s="119">
        <f t="shared" si="1"/>
        <v>0.653</v>
      </c>
    </row>
    <row r="7" s="294" customFormat="1" ht="36" customHeight="1" spans="1:7">
      <c r="A7" s="682">
        <v>10101</v>
      </c>
      <c r="B7" s="325" t="s">
        <v>62</v>
      </c>
      <c r="C7" s="367">
        <v>17075</v>
      </c>
      <c r="D7" s="367">
        <v>17000</v>
      </c>
      <c r="E7" s="683">
        <f>-278+-20645</f>
        <v>-20923</v>
      </c>
      <c r="F7" s="123">
        <f t="shared" si="0"/>
        <v>-2.225</v>
      </c>
      <c r="G7" s="123">
        <f t="shared" si="1"/>
        <v>-1.231</v>
      </c>
    </row>
    <row r="8" s="294" customFormat="1" ht="36" customHeight="1" spans="1:7">
      <c r="A8" s="682"/>
      <c r="B8" s="626" t="s">
        <v>63</v>
      </c>
      <c r="C8" s="367">
        <f>890+575</f>
        <v>1465</v>
      </c>
      <c r="D8" s="367"/>
      <c r="E8" s="528">
        <f>2662+9704+22859+7</f>
        <v>35232</v>
      </c>
      <c r="F8" s="123">
        <f t="shared" si="0"/>
        <v>23.049</v>
      </c>
      <c r="G8" s="123" t="str">
        <f t="shared" si="1"/>
        <v/>
      </c>
    </row>
    <row r="9" s="294" customFormat="1" ht="36" customHeight="1" spans="1:7">
      <c r="A9" s="682"/>
      <c r="B9" s="325" t="s">
        <v>64</v>
      </c>
      <c r="C9" s="528">
        <f>+C7+C8</f>
        <v>18540</v>
      </c>
      <c r="D9" s="528">
        <f>+D7+D8</f>
        <v>17000</v>
      </c>
      <c r="E9" s="528">
        <f>+E7+E8</f>
        <v>14309</v>
      </c>
      <c r="F9" s="123">
        <f t="shared" si="0"/>
        <v>-0.228</v>
      </c>
      <c r="G9" s="123">
        <f t="shared" si="1"/>
        <v>0.842</v>
      </c>
    </row>
    <row r="10" s="294" customFormat="1" ht="36" customHeight="1" spans="1:7">
      <c r="A10" s="682">
        <v>10104</v>
      </c>
      <c r="B10" s="325" t="s">
        <v>65</v>
      </c>
      <c r="C10" s="367">
        <v>1701</v>
      </c>
      <c r="D10" s="367">
        <v>1760</v>
      </c>
      <c r="E10" s="528">
        <v>3703</v>
      </c>
      <c r="F10" s="123">
        <f t="shared" si="0"/>
        <v>1.177</v>
      </c>
      <c r="G10" s="123">
        <f t="shared" si="1"/>
        <v>2.104</v>
      </c>
    </row>
    <row r="11" s="294" customFormat="1" ht="36" customHeight="1" spans="1:7">
      <c r="A11" s="682">
        <v>10106</v>
      </c>
      <c r="B11" s="325" t="s">
        <v>66</v>
      </c>
      <c r="C11" s="367">
        <v>665</v>
      </c>
      <c r="D11" s="367">
        <v>690</v>
      </c>
      <c r="E11" s="528">
        <v>1152</v>
      </c>
      <c r="F11" s="123">
        <f t="shared" si="0"/>
        <v>0.732</v>
      </c>
      <c r="G11" s="123">
        <f t="shared" si="1"/>
        <v>1.67</v>
      </c>
    </row>
    <row r="12" s="294" customFormat="1" ht="36" customHeight="1" spans="1:7">
      <c r="A12" s="682">
        <v>10107</v>
      </c>
      <c r="B12" s="325" t="s">
        <v>67</v>
      </c>
      <c r="C12" s="367">
        <v>423</v>
      </c>
      <c r="D12" s="367">
        <v>1000</v>
      </c>
      <c r="E12" s="528">
        <v>160</v>
      </c>
      <c r="F12" s="123">
        <f t="shared" si="0"/>
        <v>-0.622</v>
      </c>
      <c r="G12" s="123">
        <f t="shared" si="1"/>
        <v>0.16</v>
      </c>
    </row>
    <row r="13" s="294" customFormat="1" ht="36" customHeight="1" spans="1:7">
      <c r="A13" s="682">
        <v>10109</v>
      </c>
      <c r="B13" s="325" t="s">
        <v>68</v>
      </c>
      <c r="C13" s="367">
        <v>2138</v>
      </c>
      <c r="D13" s="528">
        <v>2040</v>
      </c>
      <c r="E13" s="528">
        <v>1550</v>
      </c>
      <c r="F13" s="123">
        <f t="shared" si="0"/>
        <v>-0.275</v>
      </c>
      <c r="G13" s="123">
        <f t="shared" si="1"/>
        <v>0.76</v>
      </c>
    </row>
    <row r="14" s="294" customFormat="1" ht="36" customHeight="1" spans="1:7">
      <c r="A14" s="682">
        <v>10110</v>
      </c>
      <c r="B14" s="325" t="s">
        <v>69</v>
      </c>
      <c r="C14" s="367">
        <v>2245</v>
      </c>
      <c r="D14" s="528">
        <v>2300</v>
      </c>
      <c r="E14" s="528">
        <v>1900</v>
      </c>
      <c r="F14" s="123">
        <f t="shared" si="0"/>
        <v>-0.154</v>
      </c>
      <c r="G14" s="123">
        <f t="shared" si="1"/>
        <v>0.826</v>
      </c>
    </row>
    <row r="15" s="294" customFormat="1" ht="36" customHeight="1" spans="1:7">
      <c r="A15" s="682">
        <v>10111</v>
      </c>
      <c r="B15" s="325" t="s">
        <v>70</v>
      </c>
      <c r="C15" s="367">
        <v>1194</v>
      </c>
      <c r="D15" s="528">
        <v>1200</v>
      </c>
      <c r="E15" s="528">
        <v>700</v>
      </c>
      <c r="F15" s="123">
        <f t="shared" si="0"/>
        <v>-0.414</v>
      </c>
      <c r="G15" s="123">
        <f t="shared" si="1"/>
        <v>0.583</v>
      </c>
    </row>
    <row r="16" s="294" customFormat="1" ht="36" customHeight="1" spans="1:7">
      <c r="A16" s="682">
        <v>10112</v>
      </c>
      <c r="B16" s="325" t="s">
        <v>71</v>
      </c>
      <c r="C16" s="367">
        <v>2396</v>
      </c>
      <c r="D16" s="528">
        <v>2425</v>
      </c>
      <c r="E16" s="528">
        <v>2042</v>
      </c>
      <c r="F16" s="123">
        <f t="shared" si="0"/>
        <v>-0.148</v>
      </c>
      <c r="G16" s="123">
        <f t="shared" si="1"/>
        <v>0.842</v>
      </c>
    </row>
    <row r="17" s="294" customFormat="1" ht="36" customHeight="1" spans="1:7">
      <c r="A17" s="682">
        <v>10113</v>
      </c>
      <c r="B17" s="325" t="s">
        <v>72</v>
      </c>
      <c r="C17" s="367">
        <v>14863</v>
      </c>
      <c r="D17" s="528">
        <v>12665</v>
      </c>
      <c r="E17" s="528">
        <v>7100</v>
      </c>
      <c r="F17" s="123">
        <f t="shared" si="0"/>
        <v>-0.522</v>
      </c>
      <c r="G17" s="123">
        <f t="shared" si="1"/>
        <v>0.561</v>
      </c>
    </row>
    <row r="18" s="294" customFormat="1" ht="36" customHeight="1" spans="1:7">
      <c r="A18" s="682">
        <v>10114</v>
      </c>
      <c r="B18" s="325" t="s">
        <v>73</v>
      </c>
      <c r="C18" s="367">
        <v>870</v>
      </c>
      <c r="D18" s="528">
        <v>920</v>
      </c>
      <c r="E18" s="528">
        <v>930</v>
      </c>
      <c r="F18" s="123">
        <f t="shared" si="0"/>
        <v>0.069</v>
      </c>
      <c r="G18" s="123">
        <f t="shared" si="1"/>
        <v>1.011</v>
      </c>
    </row>
    <row r="19" s="294" customFormat="1" ht="36" customHeight="1" spans="1:7">
      <c r="A19" s="682">
        <v>10118</v>
      </c>
      <c r="B19" s="325" t="s">
        <v>74</v>
      </c>
      <c r="C19" s="367">
        <v>216</v>
      </c>
      <c r="D19" s="528">
        <v>1400</v>
      </c>
      <c r="E19" s="528"/>
      <c r="F19" s="123">
        <f t="shared" si="0"/>
        <v>-1</v>
      </c>
      <c r="G19" s="123">
        <f t="shared" si="1"/>
        <v>0</v>
      </c>
    </row>
    <row r="20" s="294" customFormat="1" ht="36" customHeight="1" spans="1:7">
      <c r="A20" s="682">
        <v>10119</v>
      </c>
      <c r="B20" s="325" t="s">
        <v>75</v>
      </c>
      <c r="C20" s="367">
        <v>17514</v>
      </c>
      <c r="D20" s="528">
        <v>22000</v>
      </c>
      <c r="E20" s="528">
        <v>7201</v>
      </c>
      <c r="F20" s="123">
        <f t="shared" si="0"/>
        <v>-0.589</v>
      </c>
      <c r="G20" s="123">
        <f t="shared" si="1"/>
        <v>0.327</v>
      </c>
    </row>
    <row r="21" s="294" customFormat="1" ht="36" customHeight="1" spans="1:7">
      <c r="A21" s="682">
        <v>10120</v>
      </c>
      <c r="B21" s="325" t="s">
        <v>76</v>
      </c>
      <c r="C21" s="367">
        <v>5120</v>
      </c>
      <c r="D21" s="528">
        <v>6000</v>
      </c>
      <c r="E21" s="528">
        <v>5856</v>
      </c>
      <c r="F21" s="123">
        <f t="shared" si="0"/>
        <v>0.144</v>
      </c>
      <c r="G21" s="123">
        <f t="shared" si="1"/>
        <v>0.976</v>
      </c>
    </row>
    <row r="22" s="294" customFormat="1" ht="36" customHeight="1" spans="1:7">
      <c r="A22" s="682">
        <v>10121</v>
      </c>
      <c r="B22" s="325" t="s">
        <v>77</v>
      </c>
      <c r="C22" s="367">
        <v>107</v>
      </c>
      <c r="D22" s="528">
        <v>110</v>
      </c>
      <c r="E22" s="528">
        <v>97</v>
      </c>
      <c r="F22" s="123">
        <f t="shared" si="0"/>
        <v>-0.093</v>
      </c>
      <c r="G22" s="123">
        <f t="shared" si="1"/>
        <v>0.882</v>
      </c>
    </row>
    <row r="23" s="294" customFormat="1" ht="36" customHeight="1" spans="1:7">
      <c r="A23" s="682">
        <v>10199</v>
      </c>
      <c r="B23" s="325" t="s">
        <v>78</v>
      </c>
      <c r="C23" s="367">
        <v>35</v>
      </c>
      <c r="D23" s="367"/>
      <c r="E23" s="528"/>
      <c r="F23" s="123">
        <f t="shared" si="0"/>
        <v>-1</v>
      </c>
      <c r="G23" s="123" t="str">
        <f t="shared" si="1"/>
        <v/>
      </c>
    </row>
    <row r="24" s="294" customFormat="1" ht="36" customHeight="1" spans="1:7">
      <c r="A24" s="681">
        <v>103</v>
      </c>
      <c r="B24" s="489" t="s">
        <v>79</v>
      </c>
      <c r="C24" s="369">
        <f>SUM(C25:C32)</f>
        <v>23696</v>
      </c>
      <c r="D24" s="369">
        <f>SUM(D25:D32)</f>
        <v>21500</v>
      </c>
      <c r="E24" s="369">
        <f>SUM(E25:E32)</f>
        <v>40828</v>
      </c>
      <c r="F24" s="119">
        <f t="shared" si="0"/>
        <v>0.723</v>
      </c>
      <c r="G24" s="119">
        <f t="shared" si="1"/>
        <v>1.899</v>
      </c>
    </row>
    <row r="25" s="294" customFormat="1" ht="36" customHeight="1" spans="1:7">
      <c r="A25" s="529">
        <v>10302</v>
      </c>
      <c r="B25" s="325" t="s">
        <v>80</v>
      </c>
      <c r="C25" s="367">
        <v>2379</v>
      </c>
      <c r="D25" s="367">
        <v>1650</v>
      </c>
      <c r="E25" s="528">
        <v>1256</v>
      </c>
      <c r="F25" s="123">
        <f t="shared" si="0"/>
        <v>-0.472</v>
      </c>
      <c r="G25" s="123">
        <f t="shared" si="1"/>
        <v>0.761</v>
      </c>
    </row>
    <row r="26" s="294" customFormat="1" ht="36" customHeight="1" spans="1:7">
      <c r="A26" s="682">
        <v>10304</v>
      </c>
      <c r="B26" s="325" t="s">
        <v>81</v>
      </c>
      <c r="C26" s="367">
        <v>1638</v>
      </c>
      <c r="D26" s="367">
        <v>1446</v>
      </c>
      <c r="E26" s="528">
        <v>2196</v>
      </c>
      <c r="F26" s="123">
        <f t="shared" si="0"/>
        <v>0.341</v>
      </c>
      <c r="G26" s="123">
        <f t="shared" si="1"/>
        <v>1.519</v>
      </c>
    </row>
    <row r="27" s="294" customFormat="1" ht="36" customHeight="1" spans="1:7">
      <c r="A27" s="682">
        <v>10305</v>
      </c>
      <c r="B27" s="325" t="s">
        <v>82</v>
      </c>
      <c r="C27" s="367">
        <v>1975</v>
      </c>
      <c r="D27" s="367">
        <v>3711</v>
      </c>
      <c r="E27" s="528">
        <v>7877</v>
      </c>
      <c r="F27" s="123">
        <f t="shared" si="0"/>
        <v>2.988</v>
      </c>
      <c r="G27" s="123">
        <f t="shared" si="1"/>
        <v>2.123</v>
      </c>
    </row>
    <row r="28" s="294" customFormat="1" ht="36" customHeight="1" spans="1:7">
      <c r="A28" s="682">
        <v>10306</v>
      </c>
      <c r="B28" s="325" t="s">
        <v>83</v>
      </c>
      <c r="C28" s="367"/>
      <c r="D28" s="367"/>
      <c r="E28" s="528"/>
      <c r="F28" s="123" t="str">
        <f t="shared" si="0"/>
        <v/>
      </c>
      <c r="G28" s="123" t="str">
        <f t="shared" si="1"/>
        <v/>
      </c>
    </row>
    <row r="29" s="294" customFormat="1" ht="36" customHeight="1" spans="1:7">
      <c r="A29" s="682">
        <v>10307</v>
      </c>
      <c r="B29" s="325" t="s">
        <v>84</v>
      </c>
      <c r="C29" s="367">
        <v>16705</v>
      </c>
      <c r="D29" s="367">
        <v>13615</v>
      </c>
      <c r="E29" s="528">
        <v>28837</v>
      </c>
      <c r="F29" s="123">
        <f t="shared" si="0"/>
        <v>0.726</v>
      </c>
      <c r="G29" s="123">
        <f t="shared" si="1"/>
        <v>2.118</v>
      </c>
    </row>
    <row r="30" s="294" customFormat="1" ht="36" customHeight="1" spans="1:7">
      <c r="A30" s="682">
        <v>10308</v>
      </c>
      <c r="B30" s="325" t="s">
        <v>85</v>
      </c>
      <c r="C30" s="367"/>
      <c r="D30" s="367"/>
      <c r="E30" s="528"/>
      <c r="F30" s="123" t="str">
        <f t="shared" si="0"/>
        <v/>
      </c>
      <c r="G30" s="123" t="str">
        <f t="shared" si="1"/>
        <v/>
      </c>
    </row>
    <row r="31" s="294" customFormat="1" ht="36" customHeight="1" spans="1:7">
      <c r="A31" s="682">
        <v>10309</v>
      </c>
      <c r="B31" s="325" t="s">
        <v>86</v>
      </c>
      <c r="C31" s="367">
        <v>822</v>
      </c>
      <c r="D31" s="367">
        <v>950</v>
      </c>
      <c r="E31" s="528">
        <v>557</v>
      </c>
      <c r="F31" s="123">
        <f t="shared" si="0"/>
        <v>-0.322</v>
      </c>
      <c r="G31" s="123">
        <f t="shared" si="1"/>
        <v>0.586</v>
      </c>
    </row>
    <row r="32" s="294" customFormat="1" ht="36" customHeight="1" spans="1:7">
      <c r="A32" s="682">
        <v>10399</v>
      </c>
      <c r="B32" s="325" t="s">
        <v>87</v>
      </c>
      <c r="C32" s="367">
        <v>177</v>
      </c>
      <c r="D32" s="367">
        <v>128</v>
      </c>
      <c r="E32" s="528">
        <v>105</v>
      </c>
      <c r="F32" s="123">
        <f t="shared" si="0"/>
        <v>-0.407</v>
      </c>
      <c r="G32" s="123">
        <f t="shared" si="1"/>
        <v>0.82</v>
      </c>
    </row>
    <row r="33" s="524" customFormat="1" ht="36" customHeight="1" spans="1:7">
      <c r="A33" s="357"/>
      <c r="B33" s="530"/>
      <c r="C33" s="367"/>
      <c r="D33" s="367"/>
      <c r="E33" s="528"/>
      <c r="F33" s="119" t="str">
        <f t="shared" si="0"/>
        <v/>
      </c>
      <c r="G33" s="119" t="str">
        <f t="shared" si="1"/>
        <v/>
      </c>
    </row>
    <row r="34" s="524" customFormat="1" ht="36" customHeight="1" spans="1:7">
      <c r="A34" s="357"/>
      <c r="B34" s="467" t="s">
        <v>88</v>
      </c>
      <c r="C34" s="369">
        <f>SUM(C5,C24)</f>
        <v>90258</v>
      </c>
      <c r="D34" s="369">
        <f>SUM(D5,D24)</f>
        <v>93010</v>
      </c>
      <c r="E34" s="369">
        <f>SUM(E5,E24)</f>
        <v>52296</v>
      </c>
      <c r="F34" s="119">
        <f t="shared" si="0"/>
        <v>-0.421</v>
      </c>
      <c r="G34" s="119">
        <f t="shared" si="1"/>
        <v>0.562</v>
      </c>
    </row>
    <row r="35" s="524" customFormat="1" ht="36" customHeight="1" spans="1:7">
      <c r="A35" s="531"/>
      <c r="B35" s="467" t="s">
        <v>89</v>
      </c>
      <c r="C35" s="369">
        <f>SUM(C24,C6)</f>
        <v>91723</v>
      </c>
      <c r="D35" s="369">
        <f>SUM(D24,D6)</f>
        <v>93010</v>
      </c>
      <c r="E35" s="369">
        <f>SUM(E24,E6)</f>
        <v>87528</v>
      </c>
      <c r="F35" s="119">
        <f t="shared" si="0"/>
        <v>-0.046</v>
      </c>
      <c r="G35" s="119">
        <f t="shared" si="1"/>
        <v>0.941</v>
      </c>
    </row>
    <row r="36" s="524" customFormat="1" ht="36" customHeight="1" spans="1:7">
      <c r="A36" s="377">
        <v>105</v>
      </c>
      <c r="B36" s="324" t="s">
        <v>90</v>
      </c>
      <c r="C36" s="369">
        <f>SUM(C37,C41:C42)</f>
        <v>86420</v>
      </c>
      <c r="D36" s="369">
        <f>SUM(D37,D41:D42)</f>
        <v>0</v>
      </c>
      <c r="E36" s="369">
        <f>SUM(E37,E41:E42)</f>
        <v>25800</v>
      </c>
      <c r="F36" s="119">
        <f t="shared" si="0"/>
        <v>-0.701</v>
      </c>
      <c r="G36" s="119" t="str">
        <f t="shared" si="1"/>
        <v/>
      </c>
    </row>
    <row r="37" s="524" customFormat="1" ht="36" customHeight="1" spans="1:7">
      <c r="A37" s="377"/>
      <c r="B37" s="325" t="s">
        <v>91</v>
      </c>
      <c r="C37" s="367">
        <f>SUM(C38:C40)</f>
        <v>86420</v>
      </c>
      <c r="D37" s="367">
        <f>SUM(D38:D40)</f>
        <v>0</v>
      </c>
      <c r="E37" s="367">
        <f>SUM(E38:E40)</f>
        <v>25800</v>
      </c>
      <c r="F37" s="123">
        <f t="shared" si="0"/>
        <v>-0.701</v>
      </c>
      <c r="G37" s="123" t="str">
        <f t="shared" si="1"/>
        <v/>
      </c>
    </row>
    <row r="38" s="524" customFormat="1" ht="36" customHeight="1" spans="1:7">
      <c r="A38" s="377"/>
      <c r="B38" s="626" t="s">
        <v>92</v>
      </c>
      <c r="C38" s="367"/>
      <c r="D38" s="367"/>
      <c r="E38" s="528"/>
      <c r="F38" s="123" t="str">
        <f t="shared" si="0"/>
        <v/>
      </c>
      <c r="G38" s="123" t="str">
        <f t="shared" si="1"/>
        <v/>
      </c>
    </row>
    <row r="39" s="524" customFormat="1" ht="36" customHeight="1" spans="1:7">
      <c r="A39" s="377"/>
      <c r="B39" s="626" t="s">
        <v>93</v>
      </c>
      <c r="C39" s="367">
        <v>86420</v>
      </c>
      <c r="D39" s="367"/>
      <c r="E39" s="528">
        <v>25800</v>
      </c>
      <c r="F39" s="123">
        <f t="shared" si="0"/>
        <v>-0.701</v>
      </c>
      <c r="G39" s="123" t="str">
        <f t="shared" si="1"/>
        <v/>
      </c>
    </row>
    <row r="40" s="524" customFormat="1" ht="36" customHeight="1" spans="1:7">
      <c r="A40" s="377"/>
      <c r="B40" s="626" t="s">
        <v>94</v>
      </c>
      <c r="C40" s="367"/>
      <c r="D40" s="367"/>
      <c r="E40" s="528"/>
      <c r="F40" s="119" t="str">
        <f t="shared" si="0"/>
        <v/>
      </c>
      <c r="G40" s="119" t="str">
        <f t="shared" si="1"/>
        <v/>
      </c>
    </row>
    <row r="41" s="524" customFormat="1" ht="64" customHeight="1" spans="1:7">
      <c r="A41" s="377"/>
      <c r="B41" s="325" t="s">
        <v>95</v>
      </c>
      <c r="C41" s="367"/>
      <c r="D41" s="367"/>
      <c r="E41" s="528"/>
      <c r="F41" s="119" t="str">
        <f t="shared" si="0"/>
        <v/>
      </c>
      <c r="G41" s="119" t="str">
        <f t="shared" si="1"/>
        <v/>
      </c>
    </row>
    <row r="42" s="524" customFormat="1" ht="36" customHeight="1" spans="1:7">
      <c r="A42" s="377"/>
      <c r="B42" s="325" t="s">
        <v>96</v>
      </c>
      <c r="C42" s="367"/>
      <c r="D42" s="367"/>
      <c r="E42" s="528"/>
      <c r="F42" s="119" t="str">
        <f t="shared" si="0"/>
        <v/>
      </c>
      <c r="G42" s="119" t="str">
        <f t="shared" si="1"/>
        <v/>
      </c>
    </row>
    <row r="43" s="294" customFormat="1" ht="36" customHeight="1" spans="1:7">
      <c r="A43" s="488">
        <v>110</v>
      </c>
      <c r="B43" s="489" t="s">
        <v>97</v>
      </c>
      <c r="C43" s="369">
        <f>SUM(C44,C45,C46,C47:C48,C49,C50)</f>
        <v>202647</v>
      </c>
      <c r="D43" s="369">
        <f>SUM(D44,D45,D46,D47:D48,D49,D50)</f>
        <v>203236</v>
      </c>
      <c r="E43" s="369">
        <f>SUM(E44,E45,E46,E47:E48,E49,E50)</f>
        <v>211791</v>
      </c>
      <c r="F43" s="119">
        <f t="shared" si="0"/>
        <v>0.045</v>
      </c>
      <c r="G43" s="119">
        <f t="shared" si="1"/>
        <v>1.042</v>
      </c>
    </row>
    <row r="44" s="294" customFormat="1" ht="36" customHeight="1" spans="1:7">
      <c r="A44" s="357">
        <v>11001</v>
      </c>
      <c r="B44" s="325" t="s">
        <v>98</v>
      </c>
      <c r="C44" s="367">
        <v>3253</v>
      </c>
      <c r="D44" s="367">
        <v>5214</v>
      </c>
      <c r="E44" s="367">
        <v>5214</v>
      </c>
      <c r="F44" s="123">
        <f t="shared" si="0"/>
        <v>0.603</v>
      </c>
      <c r="G44" s="123">
        <f t="shared" si="1"/>
        <v>1</v>
      </c>
    </row>
    <row r="45" s="294" customFormat="1" ht="36" customHeight="1" spans="1:7">
      <c r="A45" s="357">
        <v>11002</v>
      </c>
      <c r="B45" s="325" t="s">
        <v>99</v>
      </c>
      <c r="C45" s="367">
        <v>73437</v>
      </c>
      <c r="D45" s="367">
        <v>40429</v>
      </c>
      <c r="E45" s="533">
        <v>87941</v>
      </c>
      <c r="F45" s="123">
        <f t="shared" si="0"/>
        <v>0.198</v>
      </c>
      <c r="G45" s="123">
        <f t="shared" si="1"/>
        <v>2.175</v>
      </c>
    </row>
    <row r="46" s="294" customFormat="1" ht="36" customHeight="1" spans="1:7">
      <c r="A46" s="357">
        <v>11003</v>
      </c>
      <c r="B46" s="325" t="s">
        <v>100</v>
      </c>
      <c r="C46" s="367">
        <v>100833</v>
      </c>
      <c r="D46" s="367">
        <v>34940</v>
      </c>
      <c r="E46" s="367">
        <v>88515</v>
      </c>
      <c r="F46" s="123">
        <f t="shared" si="0"/>
        <v>-0.122</v>
      </c>
      <c r="G46" s="123">
        <f t="shared" si="1"/>
        <v>2.533</v>
      </c>
    </row>
    <row r="47" s="294" customFormat="1" ht="36" customHeight="1" spans="1:7">
      <c r="A47" s="357">
        <v>11008</v>
      </c>
      <c r="B47" s="325" t="s">
        <v>101</v>
      </c>
      <c r="C47" s="367">
        <v>1030</v>
      </c>
      <c r="D47" s="367">
        <v>26781</v>
      </c>
      <c r="E47" s="367">
        <v>26781</v>
      </c>
      <c r="F47" s="123">
        <f t="shared" si="0"/>
        <v>25.001</v>
      </c>
      <c r="G47" s="123">
        <f t="shared" si="1"/>
        <v>1</v>
      </c>
    </row>
    <row r="48" s="294" customFormat="1" ht="36" customHeight="1" spans="1:7">
      <c r="A48" s="357">
        <v>11009</v>
      </c>
      <c r="B48" s="325" t="s">
        <v>102</v>
      </c>
      <c r="C48" s="367">
        <v>23366</v>
      </c>
      <c r="D48" s="367">
        <v>95872</v>
      </c>
      <c r="E48" s="367">
        <v>3340</v>
      </c>
      <c r="F48" s="123">
        <f t="shared" si="0"/>
        <v>-0.857</v>
      </c>
      <c r="G48" s="123">
        <f t="shared" si="1"/>
        <v>0.035</v>
      </c>
    </row>
    <row r="49" s="294" customFormat="1" ht="36" customHeight="1" spans="1:7">
      <c r="A49" s="490">
        <v>11013</v>
      </c>
      <c r="B49" s="325" t="s">
        <v>103</v>
      </c>
      <c r="C49" s="367"/>
      <c r="D49" s="367"/>
      <c r="E49" s="367"/>
      <c r="F49" s="123" t="str">
        <f t="shared" si="0"/>
        <v/>
      </c>
      <c r="G49" s="123" t="str">
        <f t="shared" si="1"/>
        <v/>
      </c>
    </row>
    <row r="50" s="294" customFormat="1" ht="36" customHeight="1" spans="1:7">
      <c r="A50" s="490">
        <v>11015</v>
      </c>
      <c r="B50" s="325" t="s">
        <v>104</v>
      </c>
      <c r="C50" s="367">
        <v>728</v>
      </c>
      <c r="D50" s="367"/>
      <c r="E50" s="528"/>
      <c r="F50" s="123">
        <f t="shared" si="0"/>
        <v>-1</v>
      </c>
      <c r="G50" s="123" t="str">
        <f t="shared" si="1"/>
        <v/>
      </c>
    </row>
    <row r="51" s="523" customFormat="1" ht="36" customHeight="1" spans="1:7">
      <c r="A51" s="684"/>
      <c r="B51" s="535" t="s">
        <v>105</v>
      </c>
      <c r="C51" s="369">
        <f>SUM(C34,C36,C43)</f>
        <v>379325</v>
      </c>
      <c r="D51" s="369">
        <f>SUM(D34,D36,D43)</f>
        <v>296246</v>
      </c>
      <c r="E51" s="369">
        <f>SUM(E34,E36,E43)</f>
        <v>289887</v>
      </c>
      <c r="F51" s="119">
        <f t="shared" si="0"/>
        <v>-0.236</v>
      </c>
      <c r="G51" s="119">
        <f t="shared" si="1"/>
        <v>0.979</v>
      </c>
    </row>
    <row r="52" s="294" customFormat="1" ht="17.6" spans="3:7">
      <c r="C52" s="373"/>
      <c r="D52" s="373"/>
      <c r="E52" s="373"/>
      <c r="F52" s="295"/>
      <c r="G52" s="616"/>
    </row>
  </sheetData>
  <autoFilter ref="A4:H52">
    <extLst/>
  </autoFilter>
  <mergeCells count="6">
    <mergeCell ref="B1:G1"/>
    <mergeCell ref="D3:E3"/>
    <mergeCell ref="F3:G3"/>
    <mergeCell ref="A3:A4"/>
    <mergeCell ref="B3:B4"/>
    <mergeCell ref="C3:C4"/>
  </mergeCells>
  <conditionalFormatting sqref="F2">
    <cfRule type="cellIs" dxfId="0" priority="67" stopIfTrue="1" operator="lessThanOrEqual">
      <formula>-1</formula>
    </cfRule>
  </conditionalFormatting>
  <conditionalFormatting sqref="G2">
    <cfRule type="cellIs" dxfId="0" priority="66" stopIfTrue="1" operator="lessThanOrEqual">
      <formula>-1</formula>
    </cfRule>
  </conditionalFormatting>
  <conditionalFormatting sqref="D13">
    <cfRule type="expression" dxfId="1" priority="26" stopIfTrue="1">
      <formula>"len($A:$A)=3"</formula>
    </cfRule>
  </conditionalFormatting>
  <conditionalFormatting sqref="D14">
    <cfRule type="expression" dxfId="1" priority="25" stopIfTrue="1">
      <formula>"len($A:$A)=3"</formula>
    </cfRule>
  </conditionalFormatting>
  <conditionalFormatting sqref="D15">
    <cfRule type="expression" dxfId="1" priority="24" stopIfTrue="1">
      <formula>"len($A:$A)=3"</formula>
    </cfRule>
  </conditionalFormatting>
  <conditionalFormatting sqref="D16">
    <cfRule type="expression" dxfId="1" priority="23" stopIfTrue="1">
      <formula>"len($A:$A)=3"</formula>
    </cfRule>
  </conditionalFormatting>
  <conditionalFormatting sqref="D17">
    <cfRule type="expression" dxfId="1" priority="22" stopIfTrue="1">
      <formula>"len($A:$A)=3"</formula>
    </cfRule>
  </conditionalFormatting>
  <conditionalFormatting sqref="D18">
    <cfRule type="expression" dxfId="1" priority="21" stopIfTrue="1">
      <formula>"len($A:$A)=3"</formula>
    </cfRule>
  </conditionalFormatting>
  <conditionalFormatting sqref="D19">
    <cfRule type="expression" dxfId="1" priority="20" stopIfTrue="1">
      <formula>"len($A:$A)=3"</formula>
    </cfRule>
  </conditionalFormatting>
  <conditionalFormatting sqref="D20">
    <cfRule type="expression" dxfId="1" priority="19" stopIfTrue="1">
      <formula>"len($A:$A)=3"</formula>
    </cfRule>
  </conditionalFormatting>
  <conditionalFormatting sqref="D21">
    <cfRule type="expression" dxfId="1" priority="18" stopIfTrue="1">
      <formula>"len($A:$A)=3"</formula>
    </cfRule>
  </conditionalFormatting>
  <conditionalFormatting sqref="D22">
    <cfRule type="expression" dxfId="1" priority="17" stopIfTrue="1">
      <formula>"len($A:$A)=3"</formula>
    </cfRule>
  </conditionalFormatting>
  <conditionalFormatting sqref="B36">
    <cfRule type="expression" dxfId="1" priority="56" stopIfTrue="1">
      <formula>"len($A:$A)=3"</formula>
    </cfRule>
  </conditionalFormatting>
  <conditionalFormatting sqref="B37">
    <cfRule type="expression" dxfId="1" priority="44" stopIfTrue="1">
      <formula>"len($A:$A)=3"</formula>
    </cfRule>
    <cfRule type="expression" dxfId="1" priority="43" stopIfTrue="1">
      <formula>"len($A:$A)=3"</formula>
    </cfRule>
    <cfRule type="expression" dxfId="1" priority="42" stopIfTrue="1">
      <formula>"len($A:$A)=3"</formula>
    </cfRule>
  </conditionalFormatting>
  <conditionalFormatting sqref="C39">
    <cfRule type="expression" dxfId="1" priority="3" stopIfTrue="1">
      <formula>"len($A:$A)=3"</formula>
    </cfRule>
    <cfRule type="expression" dxfId="1" priority="2" stopIfTrue="1">
      <formula>"len($A:$A)=3"</formula>
    </cfRule>
  </conditionalFormatting>
  <conditionalFormatting sqref="C43:E43">
    <cfRule type="expression" dxfId="1" priority="15" stopIfTrue="1">
      <formula>"len($A:$A)=3"</formula>
    </cfRule>
    <cfRule type="expression" dxfId="1" priority="11" stopIfTrue="1">
      <formula>"len($A:$A)=3"</formula>
    </cfRule>
  </conditionalFormatting>
  <conditionalFormatting sqref="C51:E51">
    <cfRule type="expression" dxfId="1" priority="14" stopIfTrue="1">
      <formula>"len($A:$A)=3"</formula>
    </cfRule>
    <cfRule type="expression" dxfId="1" priority="10" stopIfTrue="1">
      <formula>"len($A:$A)=3"</formula>
    </cfRule>
  </conditionalFormatting>
  <conditionalFormatting sqref="C52">
    <cfRule type="expression" dxfId="1" priority="4" stopIfTrue="1">
      <formula>"len($A:$A)=3"</formula>
    </cfRule>
  </conditionalFormatting>
  <conditionalFormatting sqref="D52">
    <cfRule type="expression" dxfId="1" priority="16" stopIfTrue="1">
      <formula>"len($A:$A)=3"</formula>
    </cfRule>
  </conditionalFormatting>
  <conditionalFormatting sqref="E52">
    <cfRule type="expression" dxfId="1" priority="1" stopIfTrue="1">
      <formula>"len($A:$A)=3"</formula>
    </cfRule>
  </conditionalFormatting>
  <conditionalFormatting sqref="A44:A46">
    <cfRule type="expression" dxfId="1" priority="62" stopIfTrue="1">
      <formula>"len($A:$A)=3"</formula>
    </cfRule>
  </conditionalFormatting>
  <conditionalFormatting sqref="B5:B6">
    <cfRule type="expression" dxfId="1" priority="35" stopIfTrue="1">
      <formula>"len($A:$A)=3"</formula>
    </cfRule>
    <cfRule type="expression" dxfId="1" priority="34" stopIfTrue="1">
      <formula>"len($A:$A)=3"</formula>
    </cfRule>
  </conditionalFormatting>
  <conditionalFormatting sqref="B7:B9">
    <cfRule type="expression" dxfId="1" priority="33" stopIfTrue="1">
      <formula>"len($A:$A)=3"</formula>
    </cfRule>
    <cfRule type="expression" dxfId="1" priority="32" stopIfTrue="1">
      <formula>"len($A:$A)=3"</formula>
    </cfRule>
    <cfRule type="expression" dxfId="1" priority="31" stopIfTrue="1">
      <formula>"len($A:$A)=3"</formula>
    </cfRule>
  </conditionalFormatting>
  <conditionalFormatting sqref="B10:B23">
    <cfRule type="expression" dxfId="1" priority="50" stopIfTrue="1">
      <formula>"len($A:$A)=3"</formula>
    </cfRule>
    <cfRule type="expression" dxfId="1" priority="49" stopIfTrue="1">
      <formula>"len($A:$A)=3"</formula>
    </cfRule>
    <cfRule type="expression" dxfId="1" priority="48" stopIfTrue="1">
      <formula>"len($A:$A)=3"</formula>
    </cfRule>
  </conditionalFormatting>
  <conditionalFormatting sqref="B25:B32">
    <cfRule type="expression" dxfId="1" priority="47" stopIfTrue="1">
      <formula>"len($A:$A)=3"</formula>
    </cfRule>
    <cfRule type="expression" dxfId="1" priority="46" stopIfTrue="1">
      <formula>"len($A:$A)=3"</formula>
    </cfRule>
    <cfRule type="expression" dxfId="1" priority="45" stopIfTrue="1">
      <formula>"len($A:$A)=3"</formula>
    </cfRule>
  </conditionalFormatting>
  <conditionalFormatting sqref="B34:B35">
    <cfRule type="expression" dxfId="1" priority="28" stopIfTrue="1">
      <formula>"len($A:$A)=3"</formula>
    </cfRule>
  </conditionalFormatting>
  <conditionalFormatting sqref="B38:B40">
    <cfRule type="expression" dxfId="1" priority="53" stopIfTrue="1">
      <formula>"len($A:$A)=3"</formula>
    </cfRule>
    <cfRule type="expression" dxfId="1" priority="52" stopIfTrue="1">
      <formula>"len($A:$A)=3"</formula>
    </cfRule>
    <cfRule type="expression" dxfId="1" priority="51" stopIfTrue="1">
      <formula>"len($A:$A)=3"</formula>
    </cfRule>
  </conditionalFormatting>
  <conditionalFormatting sqref="B41:B42">
    <cfRule type="expression" dxfId="1" priority="41" stopIfTrue="1">
      <formula>"len($A:$A)=3"</formula>
    </cfRule>
    <cfRule type="expression" dxfId="1" priority="40" stopIfTrue="1">
      <formula>"len($A:$A)=3"</formula>
    </cfRule>
    <cfRule type="expression" dxfId="1" priority="39" stopIfTrue="1">
      <formula>"len($A:$A)=3"</formula>
    </cfRule>
  </conditionalFormatting>
  <conditionalFormatting sqref="B44:B50">
    <cfRule type="expression" dxfId="1" priority="38" stopIfTrue="1">
      <formula>"len($A:$A)=3"</formula>
    </cfRule>
    <cfRule type="expression" dxfId="1" priority="37" stopIfTrue="1">
      <formula>"len($A:$A)=3"</formula>
    </cfRule>
    <cfRule type="expression" dxfId="1" priority="36" stopIfTrue="1">
      <formula>"len($A:$A)=3"</formula>
    </cfRule>
  </conditionalFormatting>
  <conditionalFormatting sqref="C25:C32">
    <cfRule type="expression" dxfId="1" priority="6" stopIfTrue="1">
      <formula>"len($A:$A)=3"</formula>
    </cfRule>
  </conditionalFormatting>
  <conditionalFormatting sqref="C34:C35">
    <cfRule type="expression" dxfId="1" priority="5" stopIfTrue="1">
      <formula>"len($A:$A)=3"</formula>
    </cfRule>
  </conditionalFormatting>
  <conditionalFormatting sqref="C44:C50">
    <cfRule type="expression" dxfId="1" priority="8" stopIfTrue="1">
      <formula>"len($A:$A)=3"</formula>
    </cfRule>
    <cfRule type="expression" dxfId="1" priority="7" stopIfTrue="1">
      <formula>"len($A:$A)=3"</formula>
    </cfRule>
  </conditionalFormatting>
  <conditionalFormatting sqref="A5:A23 A24:B24 A25:A32 A33:B33 A34:A35">
    <cfRule type="expression" dxfId="1" priority="64" stopIfTrue="1">
      <formula>"len($A:$A)=3"</formula>
    </cfRule>
  </conditionalFormatting>
  <conditionalFormatting sqref="C5:E6">
    <cfRule type="expression" dxfId="1" priority="30" stopIfTrue="1">
      <formula>"len($A:$A)=3"</formula>
    </cfRule>
    <cfRule type="expression" dxfId="1" priority="29" stopIfTrue="1">
      <formula>"len($A:$A)=3"</formula>
    </cfRule>
  </conditionalFormatting>
  <conditionalFormatting sqref="C7:C8 C10:C23">
    <cfRule type="expression" dxfId="1" priority="13" stopIfTrue="1">
      <formula>"len($A:$A)=3"</formula>
    </cfRule>
  </conditionalFormatting>
  <conditionalFormatting sqref="C7:C8 C10:C23 C25:C33 C38 C40:C42">
    <cfRule type="expression" dxfId="1" priority="12" stopIfTrue="1">
      <formula>"len($A:$A)=3"</formula>
    </cfRule>
  </conditionalFormatting>
  <conditionalFormatting sqref="D34:E35">
    <cfRule type="expression" dxfId="1" priority="27" stopIfTrue="1">
      <formula>"len($A:$A)=3"</formula>
    </cfRule>
  </conditionalFormatting>
  <conditionalFormatting sqref="A36:B36 A37:A42">
    <cfRule type="expression" dxfId="1" priority="55" stopIfTrue="1">
      <formula>"len($A:$A)=3"</formula>
    </cfRule>
    <cfRule type="expression" dxfId="1" priority="54" stopIfTrue="1">
      <formula>"len($A:$A)=3"</formula>
    </cfRule>
  </conditionalFormatting>
  <conditionalFormatting sqref="C36:E37">
    <cfRule type="expression" dxfId="1" priority="60" stopIfTrue="1">
      <formula>"len($A:$A)=3"</formula>
    </cfRule>
    <cfRule type="expression" dxfId="1" priority="59" stopIfTrue="1">
      <formula>"len($A:$A)=3"</formula>
    </cfRule>
  </conditionalFormatting>
  <conditionalFormatting sqref="C38 C40:C42">
    <cfRule type="expression" dxfId="1" priority="9" stopIfTrue="1">
      <formula>"len($A:$A)=3"</formula>
    </cfRule>
  </conditionalFormatting>
  <conditionalFormatting sqref="B43 A47">
    <cfRule type="expression" dxfId="1" priority="65" stopIfTrue="1">
      <formula>"len($A:$A)=3"</formula>
    </cfRule>
  </conditionalFormatting>
  <conditionalFormatting sqref="A43:B43 A44:A46 B51">
    <cfRule type="expression" dxfId="1" priority="63" stopIfTrue="1">
      <formula>"len($A:$A)=3"</formula>
    </cfRule>
  </conditionalFormatting>
  <conditionalFormatting sqref="D44:E46 D48:E49">
    <cfRule type="expression" dxfId="1" priority="58" stopIfTrue="1">
      <formula>"len($A:$A)=3"</formula>
    </cfRule>
    <cfRule type="expression" dxfId="1" priority="57" stopIfTrue="1">
      <formula>"len($A:$A)=3"</formula>
    </cfRule>
  </conditionalFormatting>
  <conditionalFormatting sqref="A47:A50 A51:B51">
    <cfRule type="expression" dxfId="1" priority="6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useFirstPageNumber="1"/>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
  <sheetViews>
    <sheetView showGridLines="0" showZeros="0" view="pageBreakPreview" zoomScale="85" zoomScaleNormal="100" workbookViewId="0">
      <selection activeCell="F4" sqref="F4"/>
    </sheetView>
  </sheetViews>
  <sheetFormatPr defaultColWidth="9" defaultRowHeight="13.5" outlineLevelCol="7"/>
  <cols>
    <col min="1" max="1" width="69.6283185840708" style="417" customWidth="1"/>
    <col min="2" max="2" width="45.6283185840708" style="417" customWidth="1"/>
    <col min="3" max="7" width="9" style="417"/>
    <col min="8" max="8" width="13.9646017699115" style="417" customWidth="1"/>
    <col min="9" max="16384" width="9" style="417"/>
  </cols>
  <sheetData>
    <row r="1" s="416" customFormat="1" ht="45" customHeight="1" spans="1:2">
      <c r="A1" s="418" t="s">
        <v>1787</v>
      </c>
      <c r="B1" s="418"/>
    </row>
    <row r="2" ht="20.1" customHeight="1" spans="1:2">
      <c r="A2" s="282" t="s">
        <v>1788</v>
      </c>
      <c r="B2" s="419" t="s">
        <v>54</v>
      </c>
    </row>
    <row r="3" ht="45" customHeight="1" spans="1:2">
      <c r="A3" s="285" t="s">
        <v>1789</v>
      </c>
      <c r="B3" s="99" t="s">
        <v>1700</v>
      </c>
    </row>
    <row r="4" ht="36" customHeight="1" spans="1:8">
      <c r="A4" s="420" t="s">
        <v>1790</v>
      </c>
      <c r="B4" s="246">
        <v>3000</v>
      </c>
      <c r="E4" s="421"/>
      <c r="F4" s="421"/>
      <c r="G4" s="421"/>
      <c r="H4" s="421"/>
    </row>
    <row r="5" ht="36" customHeight="1" spans="1:8">
      <c r="A5" s="422"/>
      <c r="B5" s="423"/>
      <c r="E5" s="421"/>
      <c r="F5" s="421"/>
      <c r="G5" s="421"/>
      <c r="H5" s="421"/>
    </row>
    <row r="6" ht="36" customHeight="1" spans="1:8">
      <c r="A6" s="422"/>
      <c r="B6" s="423"/>
      <c r="E6" s="421"/>
      <c r="F6" s="421"/>
      <c r="G6" s="421"/>
      <c r="H6" s="421"/>
    </row>
    <row r="7" ht="36" customHeight="1" spans="1:8">
      <c r="A7" s="422"/>
      <c r="B7" s="423"/>
      <c r="E7" s="421"/>
      <c r="F7" s="421"/>
      <c r="G7" s="421"/>
      <c r="H7" s="421"/>
    </row>
    <row r="8" ht="36" customHeight="1" spans="1:8">
      <c r="A8" s="422"/>
      <c r="B8" s="423"/>
      <c r="E8" s="421"/>
      <c r="F8" s="421"/>
      <c r="G8" s="421"/>
      <c r="H8" s="421"/>
    </row>
    <row r="9" ht="36" customHeight="1" spans="1:8">
      <c r="A9" s="422"/>
      <c r="B9" s="423"/>
      <c r="E9" s="421"/>
      <c r="F9" s="421"/>
      <c r="G9" s="421"/>
      <c r="H9" s="421"/>
    </row>
    <row r="10" ht="36" customHeight="1" spans="1:8">
      <c r="A10" s="422"/>
      <c r="B10" s="423"/>
      <c r="E10" s="421"/>
      <c r="F10" s="421"/>
      <c r="G10" s="421"/>
      <c r="H10" s="421"/>
    </row>
    <row r="11" ht="36" customHeight="1" spans="1:8">
      <c r="A11" s="422"/>
      <c r="B11" s="423"/>
      <c r="E11" s="421"/>
      <c r="F11" s="421"/>
      <c r="G11" s="421"/>
      <c r="H11" s="421"/>
    </row>
    <row r="12" ht="36" customHeight="1" spans="1:8">
      <c r="A12" s="422"/>
      <c r="B12" s="423"/>
      <c r="E12" s="421"/>
      <c r="F12" s="421"/>
      <c r="G12" s="421"/>
      <c r="H12" s="421"/>
    </row>
    <row r="13" ht="36" customHeight="1" spans="1:8">
      <c r="A13" s="422"/>
      <c r="B13" s="423"/>
      <c r="E13" s="421"/>
      <c r="F13" s="421"/>
      <c r="G13" s="421"/>
      <c r="H13" s="421"/>
    </row>
    <row r="14" ht="36" customHeight="1" spans="1:8">
      <c r="A14" s="422"/>
      <c r="B14" s="423"/>
      <c r="E14" s="421"/>
      <c r="F14" s="421"/>
      <c r="G14" s="421"/>
      <c r="H14" s="421"/>
    </row>
    <row r="15" ht="36" customHeight="1" spans="1:8">
      <c r="A15" s="422"/>
      <c r="B15" s="423"/>
      <c r="E15" s="421"/>
      <c r="F15" s="421"/>
      <c r="G15" s="421"/>
      <c r="H15" s="421"/>
    </row>
    <row r="16" ht="36" customHeight="1" spans="1:2">
      <c r="A16" s="424" t="s">
        <v>1791</v>
      </c>
      <c r="B16" s="425">
        <v>3000</v>
      </c>
    </row>
  </sheetData>
  <mergeCells count="1">
    <mergeCell ref="A1:B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rowBreaks count="2" manualBreakCount="2">
    <brk id="16" max="16383" man="1"/>
    <brk id="19" max="16383"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E54"/>
  <sheetViews>
    <sheetView showGridLines="0" showZeros="0" view="pageBreakPreview" zoomScaleNormal="85" topLeftCell="A36" workbookViewId="0">
      <selection activeCell="D12" sqref="D12"/>
    </sheetView>
  </sheetViews>
  <sheetFormatPr defaultColWidth="9" defaultRowHeight="15.75" outlineLevelCol="4"/>
  <cols>
    <col min="1" max="1" width="43.6637168141593" style="402" customWidth="1"/>
    <col min="2" max="3" width="20.6637168141593" style="402" customWidth="1"/>
    <col min="4" max="4" width="20" style="403" customWidth="1"/>
    <col min="5" max="5" width="12.6637168141593" style="402"/>
    <col min="6" max="16377" width="9" style="402"/>
    <col min="16378" max="16379" width="35.6637168141593" style="402"/>
    <col min="16380" max="16384" width="9" style="402"/>
  </cols>
  <sheetData>
    <row r="1" ht="45" customHeight="1" spans="1:5">
      <c r="A1" s="404" t="s">
        <v>1792</v>
      </c>
      <c r="B1" s="404"/>
      <c r="C1" s="404"/>
      <c r="D1" s="404"/>
      <c r="E1" s="404"/>
    </row>
    <row r="2" ht="20.1" customHeight="1" spans="1:4">
      <c r="A2" s="405" t="s">
        <v>1793</v>
      </c>
      <c r="B2" s="405"/>
      <c r="C2" s="406"/>
      <c r="D2" s="407" t="s">
        <v>54</v>
      </c>
    </row>
    <row r="3" s="401" customFormat="1" ht="45" customHeight="1" spans="1:5">
      <c r="A3" s="408" t="s">
        <v>1794</v>
      </c>
      <c r="B3" s="408" t="s">
        <v>1795</v>
      </c>
      <c r="C3" s="409" t="s">
        <v>1796</v>
      </c>
      <c r="D3" s="410" t="s">
        <v>1797</v>
      </c>
      <c r="E3" s="410" t="s">
        <v>1798</v>
      </c>
    </row>
    <row r="4" ht="36" customHeight="1" spans="1:5">
      <c r="A4" s="411" t="s">
        <v>1799</v>
      </c>
      <c r="B4" s="124">
        <f t="shared" ref="B4:B54" si="0">C4+D4+E4</f>
        <v>27472</v>
      </c>
      <c r="C4" s="124">
        <f>+C5+C28+C49</f>
        <v>0</v>
      </c>
      <c r="D4" s="124">
        <f>+D5+D28+D49</f>
        <v>27472</v>
      </c>
      <c r="E4" s="124">
        <f>+E5+E28+E49</f>
        <v>0</v>
      </c>
    </row>
    <row r="5" ht="36" customHeight="1" spans="1:5">
      <c r="A5" s="412" t="s">
        <v>1800</v>
      </c>
      <c r="B5" s="163">
        <f t="shared" si="0"/>
        <v>27472</v>
      </c>
      <c r="C5" s="163">
        <f>SUM(C6:C27)</f>
        <v>0</v>
      </c>
      <c r="D5" s="163">
        <f>SUM(D6:D27)</f>
        <v>27472</v>
      </c>
      <c r="E5" s="163">
        <f>SUM(E6:E27)</f>
        <v>0</v>
      </c>
    </row>
    <row r="6" ht="36" customHeight="1" spans="1:5">
      <c r="A6" s="412" t="s">
        <v>1801</v>
      </c>
      <c r="B6" s="163">
        <f t="shared" si="0"/>
        <v>13979</v>
      </c>
      <c r="C6" s="163"/>
      <c r="D6" s="163">
        <v>13979</v>
      </c>
      <c r="E6" s="163"/>
    </row>
    <row r="7" ht="36" customHeight="1" spans="1:5">
      <c r="A7" s="413" t="s">
        <v>1802</v>
      </c>
      <c r="B7" s="163">
        <f t="shared" si="0"/>
        <v>3711</v>
      </c>
      <c r="C7" s="163"/>
      <c r="D7" s="163">
        <v>3711</v>
      </c>
      <c r="E7" s="163"/>
    </row>
    <row r="8" ht="36" customHeight="1" spans="1:5">
      <c r="A8" s="414" t="s">
        <v>1803</v>
      </c>
      <c r="B8" s="163">
        <f t="shared" si="0"/>
        <v>16</v>
      </c>
      <c r="C8" s="163"/>
      <c r="D8" s="163">
        <v>16</v>
      </c>
      <c r="E8" s="163"/>
    </row>
    <row r="9" ht="36" customHeight="1" spans="1:5">
      <c r="A9" s="414" t="s">
        <v>1804</v>
      </c>
      <c r="B9" s="163">
        <f t="shared" si="0"/>
        <v>0</v>
      </c>
      <c r="C9" s="163"/>
      <c r="D9" s="163"/>
      <c r="E9" s="163"/>
    </row>
    <row r="10" ht="36" customHeight="1" spans="1:5">
      <c r="A10" s="414" t="s">
        <v>1805</v>
      </c>
      <c r="B10" s="163">
        <f t="shared" si="0"/>
        <v>0</v>
      </c>
      <c r="C10" s="163"/>
      <c r="D10" s="163"/>
      <c r="E10" s="163"/>
    </row>
    <row r="11" ht="36" customHeight="1" spans="1:5">
      <c r="A11" s="414" t="s">
        <v>1806</v>
      </c>
      <c r="B11" s="163">
        <f t="shared" si="0"/>
        <v>0</v>
      </c>
      <c r="C11" s="163"/>
      <c r="D11" s="163"/>
      <c r="E11" s="163"/>
    </row>
    <row r="12" ht="36" customHeight="1" spans="1:5">
      <c r="A12" s="414" t="s">
        <v>1807</v>
      </c>
      <c r="B12" s="163">
        <f t="shared" si="0"/>
        <v>0</v>
      </c>
      <c r="C12" s="163"/>
      <c r="D12" s="163"/>
      <c r="E12" s="163"/>
    </row>
    <row r="13" ht="36" customHeight="1" spans="1:5">
      <c r="A13" s="414" t="s">
        <v>1808</v>
      </c>
      <c r="B13" s="163">
        <f t="shared" si="0"/>
        <v>0</v>
      </c>
      <c r="C13" s="163"/>
      <c r="D13" s="163"/>
      <c r="E13" s="163"/>
    </row>
    <row r="14" ht="36" customHeight="1" spans="1:5">
      <c r="A14" s="412" t="s">
        <v>1809</v>
      </c>
      <c r="B14" s="163">
        <f t="shared" si="0"/>
        <v>3096</v>
      </c>
      <c r="C14" s="163"/>
      <c r="D14" s="163">
        <v>3096</v>
      </c>
      <c r="E14" s="163"/>
    </row>
    <row r="15" ht="36" customHeight="1" spans="1:5">
      <c r="A15" s="414" t="s">
        <v>1810</v>
      </c>
      <c r="B15" s="163">
        <f t="shared" si="0"/>
        <v>0</v>
      </c>
      <c r="C15" s="163"/>
      <c r="D15" s="163"/>
      <c r="E15" s="163"/>
    </row>
    <row r="16" ht="36" customHeight="1" spans="1:5">
      <c r="A16" s="414" t="s">
        <v>1811</v>
      </c>
      <c r="B16" s="163">
        <f t="shared" si="0"/>
        <v>2034</v>
      </c>
      <c r="C16" s="163"/>
      <c r="D16" s="163">
        <v>2034</v>
      </c>
      <c r="E16" s="163"/>
    </row>
    <row r="17" ht="36" customHeight="1" spans="1:5">
      <c r="A17" s="415" t="s">
        <v>1812</v>
      </c>
      <c r="B17" s="163">
        <f t="shared" si="0"/>
        <v>0</v>
      </c>
      <c r="C17" s="163"/>
      <c r="D17" s="163"/>
      <c r="E17" s="163"/>
    </row>
    <row r="18" ht="36" customHeight="1" spans="1:5">
      <c r="A18" s="415" t="s">
        <v>1813</v>
      </c>
      <c r="B18" s="163">
        <f t="shared" si="0"/>
        <v>0</v>
      </c>
      <c r="C18" s="163"/>
      <c r="D18" s="163"/>
      <c r="E18" s="163"/>
    </row>
    <row r="19" ht="36" customHeight="1" spans="1:5">
      <c r="A19" s="415" t="s">
        <v>1814</v>
      </c>
      <c r="B19" s="163">
        <f t="shared" si="0"/>
        <v>4140</v>
      </c>
      <c r="C19" s="163"/>
      <c r="D19" s="163">
        <v>4140</v>
      </c>
      <c r="E19" s="163"/>
    </row>
    <row r="20" ht="36" customHeight="1" spans="1:5">
      <c r="A20" s="415" t="s">
        <v>1815</v>
      </c>
      <c r="B20" s="163">
        <f t="shared" si="0"/>
        <v>0</v>
      </c>
      <c r="C20" s="163"/>
      <c r="D20" s="163"/>
      <c r="E20" s="163"/>
    </row>
    <row r="21" ht="36" customHeight="1" spans="1:5">
      <c r="A21" s="415" t="s">
        <v>1816</v>
      </c>
      <c r="B21" s="163">
        <f t="shared" si="0"/>
        <v>0</v>
      </c>
      <c r="C21" s="163"/>
      <c r="D21" s="163"/>
      <c r="E21" s="163"/>
    </row>
    <row r="22" ht="36" customHeight="1" spans="1:5">
      <c r="A22" s="415" t="s">
        <v>1817</v>
      </c>
      <c r="B22" s="163">
        <f t="shared" si="0"/>
        <v>0</v>
      </c>
      <c r="C22" s="163"/>
      <c r="D22" s="163"/>
      <c r="E22" s="163"/>
    </row>
    <row r="23" ht="36" customHeight="1" spans="1:5">
      <c r="A23" s="415" t="s">
        <v>1818</v>
      </c>
      <c r="B23" s="163">
        <f t="shared" si="0"/>
        <v>0</v>
      </c>
      <c r="C23" s="163"/>
      <c r="D23" s="163"/>
      <c r="E23" s="163"/>
    </row>
    <row r="24" ht="36" customHeight="1" spans="1:5">
      <c r="A24" s="415" t="s">
        <v>1819</v>
      </c>
      <c r="B24" s="163">
        <f t="shared" si="0"/>
        <v>496</v>
      </c>
      <c r="C24" s="163"/>
      <c r="D24" s="163">
        <v>496</v>
      </c>
      <c r="E24" s="163"/>
    </row>
    <row r="25" ht="36" customHeight="1" spans="1:5">
      <c r="A25" s="415" t="s">
        <v>1820</v>
      </c>
      <c r="B25" s="163">
        <f t="shared" si="0"/>
        <v>0</v>
      </c>
      <c r="C25" s="163"/>
      <c r="D25" s="163"/>
      <c r="E25" s="163"/>
    </row>
    <row r="26" ht="36" customHeight="1" spans="1:5">
      <c r="A26" s="415" t="s">
        <v>1821</v>
      </c>
      <c r="B26" s="163">
        <f t="shared" si="0"/>
        <v>0</v>
      </c>
      <c r="C26" s="163"/>
      <c r="D26" s="163"/>
      <c r="E26" s="163"/>
    </row>
    <row r="27" ht="36" customHeight="1" spans="1:5">
      <c r="A27" s="415" t="s">
        <v>1822</v>
      </c>
      <c r="B27" s="163">
        <f t="shared" si="0"/>
        <v>0</v>
      </c>
      <c r="C27" s="163"/>
      <c r="D27" s="163"/>
      <c r="E27" s="163"/>
    </row>
    <row r="28" ht="36" customHeight="1" spans="1:5">
      <c r="A28" s="415" t="s">
        <v>1823</v>
      </c>
      <c r="B28" s="163">
        <f t="shared" si="0"/>
        <v>0</v>
      </c>
      <c r="C28" s="163">
        <f>SUM(C29:C48)</f>
        <v>0</v>
      </c>
      <c r="D28" s="163">
        <f>SUM(D29:D48)</f>
        <v>0</v>
      </c>
      <c r="E28" s="163">
        <f>SUM(E29:E48)</f>
        <v>0</v>
      </c>
    </row>
    <row r="29" ht="36" customHeight="1" spans="1:5">
      <c r="A29" s="415" t="s">
        <v>1824</v>
      </c>
      <c r="B29" s="163">
        <f t="shared" si="0"/>
        <v>0</v>
      </c>
      <c r="C29" s="163"/>
      <c r="D29" s="163"/>
      <c r="E29" s="163"/>
    </row>
    <row r="30" ht="36" customHeight="1" spans="1:5">
      <c r="A30" s="415" t="s">
        <v>1825</v>
      </c>
      <c r="B30" s="163">
        <f t="shared" si="0"/>
        <v>0</v>
      </c>
      <c r="C30" s="163"/>
      <c r="D30" s="163"/>
      <c r="E30" s="163"/>
    </row>
    <row r="31" ht="36" customHeight="1" spans="1:5">
      <c r="A31" s="415" t="s">
        <v>1826</v>
      </c>
      <c r="B31" s="163">
        <f t="shared" si="0"/>
        <v>0</v>
      </c>
      <c r="C31" s="163"/>
      <c r="D31" s="163"/>
      <c r="E31" s="163"/>
    </row>
    <row r="32" ht="36" customHeight="1" spans="1:5">
      <c r="A32" s="415" t="s">
        <v>1827</v>
      </c>
      <c r="B32" s="163">
        <f t="shared" si="0"/>
        <v>0</v>
      </c>
      <c r="C32" s="163"/>
      <c r="D32" s="163"/>
      <c r="E32" s="163"/>
    </row>
    <row r="33" ht="36" customHeight="1" spans="1:5">
      <c r="A33" s="415" t="s">
        <v>1828</v>
      </c>
      <c r="B33" s="163">
        <f t="shared" si="0"/>
        <v>0</v>
      </c>
      <c r="C33" s="163"/>
      <c r="D33" s="163"/>
      <c r="E33" s="163"/>
    </row>
    <row r="34" ht="36" customHeight="1" spans="1:5">
      <c r="A34" s="415" t="s">
        <v>1829</v>
      </c>
      <c r="B34" s="163">
        <f t="shared" si="0"/>
        <v>0</v>
      </c>
      <c r="C34" s="163"/>
      <c r="D34" s="163"/>
      <c r="E34" s="163"/>
    </row>
    <row r="35" ht="36" customHeight="1" spans="1:5">
      <c r="A35" s="415" t="s">
        <v>1830</v>
      </c>
      <c r="B35" s="163">
        <f t="shared" si="0"/>
        <v>0</v>
      </c>
      <c r="C35" s="163"/>
      <c r="D35" s="163"/>
      <c r="E35" s="163"/>
    </row>
    <row r="36" ht="36" customHeight="1" spans="1:5">
      <c r="A36" s="415" t="s">
        <v>1831</v>
      </c>
      <c r="B36" s="163">
        <f t="shared" si="0"/>
        <v>0</v>
      </c>
      <c r="C36" s="163"/>
      <c r="D36" s="163"/>
      <c r="E36" s="163"/>
    </row>
    <row r="37" ht="36" customHeight="1" spans="1:5">
      <c r="A37" s="415" t="s">
        <v>1832</v>
      </c>
      <c r="B37" s="163">
        <f t="shared" si="0"/>
        <v>0</v>
      </c>
      <c r="C37" s="163"/>
      <c r="D37" s="163"/>
      <c r="E37" s="163"/>
    </row>
    <row r="38" ht="36" customHeight="1" spans="1:5">
      <c r="A38" s="415" t="s">
        <v>1833</v>
      </c>
      <c r="B38" s="163">
        <f t="shared" si="0"/>
        <v>0</v>
      </c>
      <c r="C38" s="163"/>
      <c r="D38" s="163"/>
      <c r="E38" s="163"/>
    </row>
    <row r="39" ht="36" customHeight="1" spans="1:5">
      <c r="A39" s="415" t="s">
        <v>1834</v>
      </c>
      <c r="B39" s="163">
        <f t="shared" si="0"/>
        <v>0</v>
      </c>
      <c r="C39" s="163"/>
      <c r="D39" s="163"/>
      <c r="E39" s="163"/>
    </row>
    <row r="40" ht="36" customHeight="1" spans="1:5">
      <c r="A40" s="415" t="s">
        <v>1835</v>
      </c>
      <c r="B40" s="163">
        <f t="shared" si="0"/>
        <v>0</v>
      </c>
      <c r="C40" s="163"/>
      <c r="D40" s="163"/>
      <c r="E40" s="163"/>
    </row>
    <row r="41" ht="36" customHeight="1" spans="1:5">
      <c r="A41" s="415" t="s">
        <v>1836</v>
      </c>
      <c r="B41" s="163">
        <f t="shared" si="0"/>
        <v>0</v>
      </c>
      <c r="C41" s="163"/>
      <c r="D41" s="163"/>
      <c r="E41" s="163"/>
    </row>
    <row r="42" ht="36" customHeight="1" spans="1:5">
      <c r="A42" s="415" t="s">
        <v>1837</v>
      </c>
      <c r="B42" s="163">
        <f t="shared" si="0"/>
        <v>0</v>
      </c>
      <c r="C42" s="163"/>
      <c r="D42" s="163"/>
      <c r="E42" s="163"/>
    </row>
    <row r="43" ht="36" customHeight="1" spans="1:5">
      <c r="A43" s="415" t="s">
        <v>1838</v>
      </c>
      <c r="B43" s="163">
        <f t="shared" si="0"/>
        <v>0</v>
      </c>
      <c r="C43" s="163"/>
      <c r="D43" s="163"/>
      <c r="E43" s="163"/>
    </row>
    <row r="44" ht="36" customHeight="1" spans="1:5">
      <c r="A44" s="415" t="s">
        <v>1839</v>
      </c>
      <c r="B44" s="163">
        <f t="shared" si="0"/>
        <v>0</v>
      </c>
      <c r="C44" s="163"/>
      <c r="D44" s="163"/>
      <c r="E44" s="163"/>
    </row>
    <row r="45" ht="36" customHeight="1" spans="1:5">
      <c r="A45" s="415" t="s">
        <v>1840</v>
      </c>
      <c r="B45" s="163">
        <f t="shared" si="0"/>
        <v>0</v>
      </c>
      <c r="C45" s="163"/>
      <c r="D45" s="163"/>
      <c r="E45" s="163"/>
    </row>
    <row r="46" ht="36" customHeight="1" spans="1:5">
      <c r="A46" s="415" t="s">
        <v>1841</v>
      </c>
      <c r="B46" s="163">
        <f t="shared" si="0"/>
        <v>0</v>
      </c>
      <c r="C46" s="163"/>
      <c r="D46" s="163"/>
      <c r="E46" s="163"/>
    </row>
    <row r="47" ht="36" customHeight="1" spans="1:5">
      <c r="A47" s="415" t="s">
        <v>1842</v>
      </c>
      <c r="B47" s="163">
        <f t="shared" si="0"/>
        <v>0</v>
      </c>
      <c r="C47" s="163"/>
      <c r="D47" s="163"/>
      <c r="E47" s="163"/>
    </row>
    <row r="48" ht="36" customHeight="1" spans="1:5">
      <c r="A48" s="415" t="s">
        <v>1843</v>
      </c>
      <c r="B48" s="163">
        <f t="shared" si="0"/>
        <v>0</v>
      </c>
      <c r="C48" s="163"/>
      <c r="D48" s="163"/>
      <c r="E48" s="163"/>
    </row>
    <row r="49" ht="36" customHeight="1" spans="1:5">
      <c r="A49" s="415" t="s">
        <v>1844</v>
      </c>
      <c r="B49" s="163">
        <f t="shared" si="0"/>
        <v>0</v>
      </c>
      <c r="C49" s="163">
        <f>SUM(C50:C53)</f>
        <v>0</v>
      </c>
      <c r="D49" s="163">
        <f>SUM(D50:D53)</f>
        <v>0</v>
      </c>
      <c r="E49" s="163">
        <f>SUM(E50:E53)</f>
        <v>0</v>
      </c>
    </row>
    <row r="50" ht="36" customHeight="1" spans="1:5">
      <c r="A50" s="415" t="s">
        <v>1845</v>
      </c>
      <c r="B50" s="163">
        <f t="shared" si="0"/>
        <v>0</v>
      </c>
      <c r="C50" s="163"/>
      <c r="D50" s="163"/>
      <c r="E50" s="163"/>
    </row>
    <row r="51" ht="36" customHeight="1" spans="1:5">
      <c r="A51" s="415" t="s">
        <v>1846</v>
      </c>
      <c r="B51" s="163">
        <f t="shared" si="0"/>
        <v>0</v>
      </c>
      <c r="C51" s="163"/>
      <c r="D51" s="163"/>
      <c r="E51" s="163"/>
    </row>
    <row r="52" ht="36" customHeight="1" spans="1:5">
      <c r="A52" s="415" t="s">
        <v>1847</v>
      </c>
      <c r="B52" s="163">
        <f t="shared" si="0"/>
        <v>0</v>
      </c>
      <c r="C52" s="163"/>
      <c r="D52" s="163"/>
      <c r="E52" s="163"/>
    </row>
    <row r="53" ht="36" customHeight="1" spans="1:5">
      <c r="A53" s="415" t="s">
        <v>1848</v>
      </c>
      <c r="B53" s="163">
        <f t="shared" si="0"/>
        <v>0</v>
      </c>
      <c r="C53" s="163"/>
      <c r="D53" s="163"/>
      <c r="E53" s="163"/>
    </row>
    <row r="54" ht="36" customHeight="1" spans="1:5">
      <c r="A54" s="411" t="s">
        <v>1849</v>
      </c>
      <c r="B54" s="124">
        <f t="shared" si="0"/>
        <v>153106</v>
      </c>
      <c r="C54" s="124">
        <v>5214</v>
      </c>
      <c r="D54" s="124">
        <v>60362</v>
      </c>
      <c r="E54" s="124">
        <v>87530</v>
      </c>
    </row>
  </sheetData>
  <mergeCells count="1">
    <mergeCell ref="A1:E1"/>
  </mergeCells>
  <conditionalFormatting sqref="B3:C3">
    <cfRule type="cellIs" dxfId="0" priority="62" stopIfTrue="1" operator="lessThanOrEqual">
      <formula>-1</formula>
    </cfRule>
  </conditionalFormatting>
  <conditionalFormatting sqref="D3">
    <cfRule type="cellIs" dxfId="0" priority="61" stopIfTrue="1" operator="lessThanOrEqual">
      <formula>-1</formula>
    </cfRule>
  </conditionalFormatting>
  <conditionalFormatting sqref="E3">
    <cfRule type="cellIs" dxfId="0" priority="60" stopIfTrue="1" operator="lessThanOrEqual">
      <formula>-1</formula>
    </cfRule>
  </conditionalFormatting>
  <conditionalFormatting sqref="B22:E22">
    <cfRule type="cellIs" dxfId="0" priority="34" stopIfTrue="1" operator="lessThanOrEqual">
      <formula>-1</formula>
    </cfRule>
  </conditionalFormatting>
  <conditionalFormatting sqref="B23:E23">
    <cfRule type="cellIs" dxfId="0" priority="33" stopIfTrue="1" operator="lessThanOrEqual">
      <formula>-1</formula>
    </cfRule>
  </conditionalFormatting>
  <conditionalFormatting sqref="B24:E24">
    <cfRule type="cellIs" dxfId="0" priority="32" stopIfTrue="1" operator="lessThanOrEqual">
      <formula>-1</formula>
    </cfRule>
  </conditionalFormatting>
  <conditionalFormatting sqref="B25:E25">
    <cfRule type="cellIs" dxfId="0" priority="31" stopIfTrue="1" operator="lessThanOrEqual">
      <formula>-1</formula>
    </cfRule>
  </conditionalFormatting>
  <conditionalFormatting sqref="B26:E26">
    <cfRule type="cellIs" dxfId="0" priority="30" stopIfTrue="1" operator="lessThanOrEqual">
      <formula>-1</formula>
    </cfRule>
  </conditionalFormatting>
  <conditionalFormatting sqref="B27:E27">
    <cfRule type="cellIs" dxfId="0" priority="29" stopIfTrue="1" operator="lessThanOrEqual">
      <formula>-1</formula>
    </cfRule>
  </conditionalFormatting>
  <conditionalFormatting sqref="B28:E28">
    <cfRule type="cellIs" dxfId="0" priority="28" stopIfTrue="1" operator="lessThanOrEqual">
      <formula>-1</formula>
    </cfRule>
  </conditionalFormatting>
  <conditionalFormatting sqref="B29:E29">
    <cfRule type="cellIs" dxfId="0" priority="27" stopIfTrue="1" operator="lessThanOrEqual">
      <formula>-1</formula>
    </cfRule>
  </conditionalFormatting>
  <conditionalFormatting sqref="B30:E30">
    <cfRule type="cellIs" dxfId="0" priority="26" stopIfTrue="1" operator="lessThanOrEqual">
      <formula>-1</formula>
    </cfRule>
  </conditionalFormatting>
  <conditionalFormatting sqref="B31:E31">
    <cfRule type="cellIs" dxfId="0" priority="25" stopIfTrue="1" operator="lessThanOrEqual">
      <formula>-1</formula>
    </cfRule>
  </conditionalFormatting>
  <conditionalFormatting sqref="B32:E32">
    <cfRule type="cellIs" dxfId="0" priority="24" stopIfTrue="1" operator="lessThanOrEqual">
      <formula>-1</formula>
    </cfRule>
  </conditionalFormatting>
  <conditionalFormatting sqref="B33:E33">
    <cfRule type="cellIs" dxfId="0" priority="23" stopIfTrue="1" operator="lessThanOrEqual">
      <formula>-1</formula>
    </cfRule>
  </conditionalFormatting>
  <conditionalFormatting sqref="B34:E34">
    <cfRule type="cellIs" dxfId="0" priority="22" stopIfTrue="1" operator="lessThanOrEqual">
      <formula>-1</formula>
    </cfRule>
  </conditionalFormatting>
  <conditionalFormatting sqref="B35:E35">
    <cfRule type="cellIs" dxfId="0" priority="21" stopIfTrue="1" operator="lessThanOrEqual">
      <formula>-1</formula>
    </cfRule>
  </conditionalFormatting>
  <conditionalFormatting sqref="B36:E36">
    <cfRule type="cellIs" dxfId="0" priority="20" stopIfTrue="1" operator="lessThanOrEqual">
      <formula>-1</formula>
    </cfRule>
  </conditionalFormatting>
  <conditionalFormatting sqref="B37:E37">
    <cfRule type="cellIs" dxfId="0" priority="19" stopIfTrue="1" operator="lessThanOrEqual">
      <formula>-1</formula>
    </cfRule>
  </conditionalFormatting>
  <conditionalFormatting sqref="B38:E38">
    <cfRule type="cellIs" dxfId="0" priority="18" stopIfTrue="1" operator="lessThanOrEqual">
      <formula>-1</formula>
    </cfRule>
  </conditionalFormatting>
  <conditionalFormatting sqref="B39:E39">
    <cfRule type="cellIs" dxfId="0" priority="17" stopIfTrue="1" operator="lessThanOrEqual">
      <formula>-1</formula>
    </cfRule>
  </conditionalFormatting>
  <conditionalFormatting sqref="B40:E40">
    <cfRule type="cellIs" dxfId="0" priority="16" stopIfTrue="1" operator="lessThanOrEqual">
      <formula>-1</formula>
    </cfRule>
  </conditionalFormatting>
  <conditionalFormatting sqref="B41:E41">
    <cfRule type="cellIs" dxfId="0" priority="15" stopIfTrue="1" operator="lessThanOrEqual">
      <formula>-1</formula>
    </cfRule>
  </conditionalFormatting>
  <conditionalFormatting sqref="B42:E42">
    <cfRule type="cellIs" dxfId="0" priority="14" stopIfTrue="1" operator="lessThanOrEqual">
      <formula>-1</formula>
    </cfRule>
  </conditionalFormatting>
  <conditionalFormatting sqref="B43:E43">
    <cfRule type="cellIs" dxfId="0" priority="13" stopIfTrue="1" operator="lessThanOrEqual">
      <formula>-1</formula>
    </cfRule>
  </conditionalFormatting>
  <conditionalFormatting sqref="B44:E44">
    <cfRule type="cellIs" dxfId="0" priority="12" stopIfTrue="1" operator="lessThanOrEqual">
      <formula>-1</formula>
    </cfRule>
  </conditionalFormatting>
  <conditionalFormatting sqref="B45:E45">
    <cfRule type="cellIs" dxfId="0" priority="11" stopIfTrue="1" operator="lessThanOrEqual">
      <formula>-1</formula>
    </cfRule>
  </conditionalFormatting>
  <conditionalFormatting sqref="B46:E46">
    <cfRule type="cellIs" dxfId="0" priority="10" stopIfTrue="1" operator="lessThanOrEqual">
      <formula>-1</formula>
    </cfRule>
  </conditionalFormatting>
  <conditionalFormatting sqref="B47:E47">
    <cfRule type="cellIs" dxfId="0" priority="9" stopIfTrue="1" operator="lessThanOrEqual">
      <formula>-1</formula>
    </cfRule>
  </conditionalFormatting>
  <conditionalFormatting sqref="B48:E48">
    <cfRule type="cellIs" dxfId="0" priority="8" stopIfTrue="1" operator="lessThanOrEqual">
      <formula>-1</formula>
    </cfRule>
  </conditionalFormatting>
  <conditionalFormatting sqref="B49:E49">
    <cfRule type="cellIs" dxfId="0" priority="7" stopIfTrue="1" operator="lessThanOrEqual">
      <formula>-1</formula>
    </cfRule>
  </conditionalFormatting>
  <conditionalFormatting sqref="B50:E50">
    <cfRule type="cellIs" dxfId="0" priority="6" stopIfTrue="1" operator="lessThanOrEqual">
      <formula>-1</formula>
    </cfRule>
  </conditionalFormatting>
  <conditionalFormatting sqref="B51:E51">
    <cfRule type="cellIs" dxfId="0" priority="5" stopIfTrue="1" operator="lessThanOrEqual">
      <formula>-1</formula>
    </cfRule>
  </conditionalFormatting>
  <conditionalFormatting sqref="B52:E52">
    <cfRule type="cellIs" dxfId="0" priority="4" stopIfTrue="1" operator="lessThanOrEqual">
      <formula>-1</formula>
    </cfRule>
  </conditionalFormatting>
  <conditionalFormatting sqref="B53:E53">
    <cfRule type="cellIs" dxfId="0" priority="3" stopIfTrue="1" operator="lessThanOrEqual">
      <formula>-1</formula>
    </cfRule>
  </conditionalFormatting>
  <conditionalFormatting sqref="B54:E54">
    <cfRule type="cellIs" dxfId="0" priority="1" stopIfTrue="1" operator="lessThanOrEqual">
      <formula>-1</formula>
    </cfRule>
  </conditionalFormatting>
  <conditionalFormatting sqref="B4:E21">
    <cfRule type="cellIs" dxfId="0" priority="59"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3"/>
  <sheetViews>
    <sheetView view="pageBreakPreview" zoomScale="80" zoomScaleNormal="100" workbookViewId="0">
      <selection activeCell="B18" sqref="B18"/>
    </sheetView>
  </sheetViews>
  <sheetFormatPr defaultColWidth="9" defaultRowHeight="15.75" outlineLevelCol="1"/>
  <cols>
    <col min="1" max="1" width="73.3805309734513" style="381" customWidth="1"/>
    <col min="2" max="2" width="29.6371681415929" style="381" customWidth="1"/>
    <col min="3" max="253" width="9" style="381"/>
    <col min="254" max="16384" width="9" style="382"/>
  </cols>
  <sheetData>
    <row r="1" s="381" customFormat="1" ht="45" customHeight="1" spans="1:2">
      <c r="A1" s="383" t="s">
        <v>1850</v>
      </c>
      <c r="B1" s="383"/>
    </row>
    <row r="2" s="381" customFormat="1" ht="20.1" customHeight="1" spans="1:2">
      <c r="A2" s="384" t="s">
        <v>1851</v>
      </c>
      <c r="B2" s="385" t="s">
        <v>54</v>
      </c>
    </row>
    <row r="3" s="381" customFormat="1" ht="45" customHeight="1" spans="1:2">
      <c r="A3" s="386" t="s">
        <v>1852</v>
      </c>
      <c r="B3" s="33" t="s">
        <v>1700</v>
      </c>
    </row>
    <row r="4" s="381" customFormat="1" ht="28" customHeight="1" spans="1:2">
      <c r="A4" s="387" t="s">
        <v>1853</v>
      </c>
      <c r="B4" s="388">
        <v>32397</v>
      </c>
    </row>
    <row r="5" s="381" customFormat="1" ht="28" customHeight="1" spans="1:2">
      <c r="A5" s="389" t="s">
        <v>1854</v>
      </c>
      <c r="B5" s="390">
        <v>16434</v>
      </c>
    </row>
    <row r="6" s="381" customFormat="1" ht="28" customHeight="1" spans="1:2">
      <c r="A6" s="389" t="s">
        <v>1855</v>
      </c>
      <c r="B6" s="390">
        <v>7638</v>
      </c>
    </row>
    <row r="7" s="381" customFormat="1" ht="28" customHeight="1" spans="1:2">
      <c r="A7" s="389" t="s">
        <v>1004</v>
      </c>
      <c r="B7" s="390">
        <v>2722</v>
      </c>
    </row>
    <row r="8" s="381" customFormat="1" ht="28" customHeight="1" spans="1:2">
      <c r="A8" s="389" t="s">
        <v>1856</v>
      </c>
      <c r="B8" s="390">
        <v>3350</v>
      </c>
    </row>
    <row r="9" s="381" customFormat="1" ht="28" customHeight="1" spans="1:2">
      <c r="A9" s="391" t="s">
        <v>1857</v>
      </c>
      <c r="B9" s="392">
        <v>4837</v>
      </c>
    </row>
    <row r="10" s="381" customFormat="1" ht="28" customHeight="1" spans="1:2">
      <c r="A10" s="389" t="s">
        <v>1858</v>
      </c>
      <c r="B10" s="390">
        <v>3265</v>
      </c>
    </row>
    <row r="11" s="381" customFormat="1" ht="28" customHeight="1" spans="1:2">
      <c r="A11" s="389" t="s">
        <v>1859</v>
      </c>
      <c r="B11" s="390">
        <v>7</v>
      </c>
    </row>
    <row r="12" s="381" customFormat="1" ht="28" customHeight="1" spans="1:2">
      <c r="A12" s="389" t="s">
        <v>1860</v>
      </c>
      <c r="B12" s="390">
        <v>221</v>
      </c>
    </row>
    <row r="13" s="381" customFormat="1" ht="28" customHeight="1" spans="1:2">
      <c r="A13" s="389" t="s">
        <v>1861</v>
      </c>
      <c r="B13" s="390"/>
    </row>
    <row r="14" s="381" customFormat="1" ht="28" customHeight="1" spans="1:2">
      <c r="A14" s="389" t="s">
        <v>1862</v>
      </c>
      <c r="B14" s="390">
        <v>231</v>
      </c>
    </row>
    <row r="15" s="381" customFormat="1" ht="28" customHeight="1" spans="1:2">
      <c r="A15" s="389" t="s">
        <v>1863</v>
      </c>
      <c r="B15" s="390">
        <v>194</v>
      </c>
    </row>
    <row r="16" s="381" customFormat="1" ht="28" customHeight="1" spans="1:2">
      <c r="A16" s="389" t="s">
        <v>1864</v>
      </c>
      <c r="B16" s="390"/>
    </row>
    <row r="17" s="381" customFormat="1" ht="28" customHeight="1" spans="1:2">
      <c r="A17" s="389" t="s">
        <v>1865</v>
      </c>
      <c r="B17" s="390">
        <v>325</v>
      </c>
    </row>
    <row r="18" s="381" customFormat="1" ht="28" customHeight="1" spans="1:2">
      <c r="A18" s="389" t="s">
        <v>1866</v>
      </c>
      <c r="B18" s="390">
        <v>40</v>
      </c>
    </row>
    <row r="19" s="381" customFormat="1" ht="28" customHeight="1" spans="1:2">
      <c r="A19" s="389" t="s">
        <v>1867</v>
      </c>
      <c r="B19" s="390">
        <v>25</v>
      </c>
    </row>
    <row r="20" s="381" customFormat="1" ht="28" customHeight="1" spans="1:2">
      <c r="A20" s="391" t="s">
        <v>1868</v>
      </c>
      <c r="B20" s="392">
        <v>38</v>
      </c>
    </row>
    <row r="21" s="381" customFormat="1" ht="28" customHeight="1" spans="1:2">
      <c r="A21" s="389" t="s">
        <v>1869</v>
      </c>
      <c r="B21" s="390">
        <v>38</v>
      </c>
    </row>
    <row r="22" s="381" customFormat="1" ht="28" customHeight="1" spans="1:2">
      <c r="A22" s="389" t="s">
        <v>1870</v>
      </c>
      <c r="B22" s="393"/>
    </row>
    <row r="23" s="381" customFormat="1" ht="28" customHeight="1" spans="1:2">
      <c r="A23" s="389" t="s">
        <v>1871</v>
      </c>
      <c r="B23" s="393"/>
    </row>
    <row r="24" s="381" customFormat="1" ht="28" customHeight="1" spans="1:2">
      <c r="A24" s="391" t="s">
        <v>1872</v>
      </c>
      <c r="B24" s="392">
        <v>62402</v>
      </c>
    </row>
    <row r="25" s="381" customFormat="1" ht="28" customHeight="1" spans="1:2">
      <c r="A25" s="389" t="s">
        <v>1873</v>
      </c>
      <c r="B25" s="390">
        <v>57353</v>
      </c>
    </row>
    <row r="26" s="381" customFormat="1" ht="28" customHeight="1" spans="1:2">
      <c r="A26" s="389" t="s">
        <v>1874</v>
      </c>
      <c r="B26" s="390">
        <v>2599</v>
      </c>
    </row>
    <row r="27" s="381" customFormat="1" ht="28" customHeight="1" spans="1:2">
      <c r="A27" s="391" t="s">
        <v>1875</v>
      </c>
      <c r="B27" s="392">
        <v>0</v>
      </c>
    </row>
    <row r="28" s="381" customFormat="1" ht="28" customHeight="1" spans="1:2">
      <c r="A28" s="389" t="s">
        <v>1876</v>
      </c>
      <c r="B28" s="393"/>
    </row>
    <row r="29" s="381" customFormat="1" ht="28" customHeight="1" spans="1:2">
      <c r="A29" s="389" t="s">
        <v>1877</v>
      </c>
      <c r="B29" s="393"/>
    </row>
    <row r="30" s="381" customFormat="1" ht="28" customHeight="1" spans="1:2">
      <c r="A30" s="391" t="s">
        <v>1878</v>
      </c>
      <c r="B30" s="392">
        <v>0</v>
      </c>
    </row>
    <row r="31" s="381" customFormat="1" ht="28" customHeight="1" spans="1:2">
      <c r="A31" s="389" t="s">
        <v>1879</v>
      </c>
      <c r="B31" s="393"/>
    </row>
    <row r="32" s="381" customFormat="1" ht="28" customHeight="1" spans="1:2">
      <c r="A32" s="389" t="s">
        <v>1880</v>
      </c>
      <c r="B32" s="393"/>
    </row>
    <row r="33" s="381" customFormat="1" ht="28" customHeight="1" spans="1:2">
      <c r="A33" s="389" t="s">
        <v>1881</v>
      </c>
      <c r="B33" s="393"/>
    </row>
    <row r="34" s="381" customFormat="1" ht="28" customHeight="1" spans="1:2">
      <c r="A34" s="391" t="s">
        <v>1882</v>
      </c>
      <c r="B34" s="392">
        <v>9775</v>
      </c>
    </row>
    <row r="35" s="381" customFormat="1" ht="28" customHeight="1" spans="1:2">
      <c r="A35" s="389" t="s">
        <v>1883</v>
      </c>
      <c r="B35" s="390">
        <v>2171</v>
      </c>
    </row>
    <row r="36" s="381" customFormat="1" ht="28" customHeight="1" spans="1:2">
      <c r="A36" s="389" t="s">
        <v>1884</v>
      </c>
      <c r="B36" s="390"/>
    </row>
    <row r="37" s="381" customFormat="1" ht="28" customHeight="1" spans="1:2">
      <c r="A37" s="389" t="s">
        <v>1885</v>
      </c>
      <c r="B37" s="390"/>
    </row>
    <row r="38" s="381" customFormat="1" ht="28" customHeight="1" spans="1:2">
      <c r="A38" s="389" t="s">
        <v>1886</v>
      </c>
      <c r="B38" s="390">
        <v>5417</v>
      </c>
    </row>
    <row r="39" s="381" customFormat="1" ht="28" customHeight="1" spans="1:2">
      <c r="A39" s="394" t="s">
        <v>1887</v>
      </c>
      <c r="B39" s="390">
        <v>200</v>
      </c>
    </row>
    <row r="40" s="381" customFormat="1" ht="28" customHeight="1" spans="1:2">
      <c r="A40" s="391" t="s">
        <v>1888</v>
      </c>
      <c r="B40" s="392">
        <v>0</v>
      </c>
    </row>
    <row r="41" s="381" customFormat="1" ht="28" customHeight="1" spans="1:2">
      <c r="A41" s="389" t="s">
        <v>1889</v>
      </c>
      <c r="B41" s="393"/>
    </row>
    <row r="42" s="381" customFormat="1" ht="28" customHeight="1" spans="1:2">
      <c r="A42" s="391" t="s">
        <v>1890</v>
      </c>
      <c r="B42" s="392">
        <v>0</v>
      </c>
    </row>
    <row r="43" s="381" customFormat="1" ht="28" customHeight="1" spans="1:2">
      <c r="A43" s="389" t="s">
        <v>1891</v>
      </c>
      <c r="B43" s="393"/>
    </row>
    <row r="44" s="381" customFormat="1" ht="28" customHeight="1" spans="1:2">
      <c r="A44" s="389" t="s">
        <v>1892</v>
      </c>
      <c r="B44" s="393"/>
    </row>
    <row r="45" s="381" customFormat="1" ht="28" customHeight="1" spans="1:2">
      <c r="A45" s="389" t="s">
        <v>1893</v>
      </c>
      <c r="B45" s="395"/>
    </row>
    <row r="46" s="381" customFormat="1" ht="28" customHeight="1" spans="1:2">
      <c r="A46" s="391" t="s">
        <v>1894</v>
      </c>
      <c r="B46" s="395"/>
    </row>
    <row r="47" s="381" customFormat="1" ht="28" customHeight="1" spans="1:2">
      <c r="A47" s="391" t="s">
        <v>955</v>
      </c>
      <c r="B47" s="396"/>
    </row>
    <row r="48" s="381" customFormat="1" ht="28" customHeight="1" spans="1:2">
      <c r="A48" s="397"/>
      <c r="B48" s="398"/>
    </row>
    <row r="49" s="381" customFormat="1" ht="28" customHeight="1" spans="1:2">
      <c r="A49" s="399" t="s">
        <v>1895</v>
      </c>
      <c r="B49" s="388">
        <v>109449</v>
      </c>
    </row>
    <row r="50" s="381" customFormat="1" ht="13.5" spans="2:2">
      <c r="B50" s="400"/>
    </row>
    <row r="51" s="381" customFormat="1" ht="13.5" spans="2:2">
      <c r="B51" s="400"/>
    </row>
    <row r="52" s="381" customFormat="1" ht="13.5" spans="2:2">
      <c r="B52" s="400"/>
    </row>
    <row r="53" s="381" customFormat="1" ht="13.5" spans="2:2">
      <c r="B53" s="400"/>
    </row>
  </sheetData>
  <mergeCells count="1">
    <mergeCell ref="A1:B1"/>
  </mergeCells>
  <printOptions horizontalCentered="1"/>
  <pageMargins left="0.751388888888889" right="0.751388888888889" top="1" bottom="1" header="0.511805555555556" footer="0.511805555555556"/>
  <pageSetup paperSize="9" scale="75" orientation="portrait" horizontalDpi="600"/>
  <headerFooter alignWithMargins="0" scaleWithDoc="0">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F63"/>
  <sheetViews>
    <sheetView showGridLines="0" showZeros="0" view="pageBreakPreview" zoomScale="70" zoomScaleNormal="115" workbookViewId="0">
      <pane ySplit="3" topLeftCell="A4" activePane="bottomLeft" state="frozen"/>
      <selection/>
      <selection pane="bottomLeft" activeCell="D4" sqref="D4:D50"/>
    </sheetView>
  </sheetViews>
  <sheetFormatPr defaultColWidth="9" defaultRowHeight="15.75" outlineLevelCol="5"/>
  <cols>
    <col min="1" max="1" width="20.6283185840708" style="340" customWidth="1"/>
    <col min="2" max="2" width="45.6283185840708" style="340" customWidth="1"/>
    <col min="3" max="3" width="21.9557522123894" style="340" customWidth="1"/>
    <col min="4" max="5" width="20.6283185840708" style="340" customWidth="1"/>
    <col min="6" max="6" width="20.6283185840708" style="341" customWidth="1"/>
    <col min="7" max="7" width="9" style="340"/>
    <col min="8" max="8" width="9.3716814159292" style="340"/>
    <col min="9" max="16357" width="9" style="340"/>
    <col min="16358" max="16358" width="45.6283185840708" style="340"/>
    <col min="16359" max="16384" width="9" style="340"/>
  </cols>
  <sheetData>
    <row r="1" ht="45" customHeight="1" spans="2:6">
      <c r="B1" s="342" t="str">
        <f>YEAR(封面!$B$7)&amp;"年澄江市政府性基金预算收入情况表"</f>
        <v>2023年澄江市政府性基金预算收入情况表</v>
      </c>
      <c r="C1" s="342"/>
      <c r="D1" s="342"/>
      <c r="E1" s="342"/>
      <c r="F1" s="342"/>
    </row>
    <row r="2" s="338" customFormat="1" ht="20.1" customHeight="1" spans="2:6">
      <c r="B2" s="343" t="s">
        <v>1896</v>
      </c>
      <c r="C2" s="343"/>
      <c r="D2" s="344"/>
      <c r="E2" s="343"/>
      <c r="F2" s="345" t="s">
        <v>54</v>
      </c>
    </row>
    <row r="3" s="339" customFormat="1" ht="45" customHeight="1" spans="1:6">
      <c r="A3" s="346" t="s">
        <v>55</v>
      </c>
      <c r="B3" s="347" t="s">
        <v>56</v>
      </c>
      <c r="C3" s="235" t="s">
        <v>1681</v>
      </c>
      <c r="D3" s="235" t="s">
        <v>1682</v>
      </c>
      <c r="E3" s="33" t="str">
        <f>YEAR(封面!$B$7)&amp;"年预算数"</f>
        <v>2023年预算数</v>
      </c>
      <c r="F3" s="33" t="s">
        <v>1683</v>
      </c>
    </row>
    <row r="4" s="339" customFormat="1" ht="36" customHeight="1" spans="1:6">
      <c r="A4" s="305">
        <v>1030102</v>
      </c>
      <c r="B4" s="302" t="s">
        <v>1263</v>
      </c>
      <c r="C4" s="376">
        <f>VLOOKUP(A4,'06'!A5:D41,4,0)</f>
        <v>0</v>
      </c>
      <c r="D4" s="309"/>
      <c r="E4" s="309"/>
      <c r="F4" s="119"/>
    </row>
    <row r="5" ht="36" customHeight="1" spans="1:6">
      <c r="A5" s="305">
        <v>1030112</v>
      </c>
      <c r="B5" s="302" t="s">
        <v>1264</v>
      </c>
      <c r="C5" s="376">
        <f>VLOOKUP(A5,'06'!A6:D42,4,0)</f>
        <v>0</v>
      </c>
      <c r="D5" s="309"/>
      <c r="E5" s="309"/>
      <c r="F5" s="119"/>
    </row>
    <row r="6" ht="36" customHeight="1" spans="1:6">
      <c r="A6" s="305">
        <v>1030115</v>
      </c>
      <c r="B6" s="302" t="s">
        <v>1265</v>
      </c>
      <c r="C6" s="376">
        <f>VLOOKUP(A6,'06'!A7:D43,4,0)</f>
        <v>0</v>
      </c>
      <c r="D6" s="309"/>
      <c r="E6" s="309"/>
      <c r="F6" s="119"/>
    </row>
    <row r="7" ht="36" customHeight="1" spans="1:6">
      <c r="A7" s="305">
        <v>1030129</v>
      </c>
      <c r="B7" s="302" t="s">
        <v>1266</v>
      </c>
      <c r="C7" s="376">
        <f>VLOOKUP(A7,'06'!A8:D44,4,0)</f>
        <v>0</v>
      </c>
      <c r="D7" s="309"/>
      <c r="E7" s="309"/>
      <c r="F7" s="119"/>
    </row>
    <row r="8" ht="36" customHeight="1" spans="1:6">
      <c r="A8" s="305">
        <v>1030146</v>
      </c>
      <c r="B8" s="302" t="s">
        <v>1267</v>
      </c>
      <c r="C8" s="376">
        <f>VLOOKUP(A8,'06'!A9:D45,4,0)</f>
        <v>0</v>
      </c>
      <c r="D8" s="309"/>
      <c r="E8" s="309"/>
      <c r="F8" s="119"/>
    </row>
    <row r="9" ht="36" customHeight="1" spans="1:6">
      <c r="A9" s="305">
        <v>1030147</v>
      </c>
      <c r="B9" s="302" t="s">
        <v>1268</v>
      </c>
      <c r="C9" s="376">
        <f>VLOOKUP(A9,'06'!A10:D46,4,0)</f>
        <v>0</v>
      </c>
      <c r="D9" s="309"/>
      <c r="E9" s="309"/>
      <c r="F9" s="119"/>
    </row>
    <row r="10" ht="36" customHeight="1" spans="1:6">
      <c r="A10" s="305">
        <v>1030148</v>
      </c>
      <c r="B10" s="302" t="s">
        <v>1269</v>
      </c>
      <c r="C10" s="309">
        <f>VLOOKUP(A10,'06'!A11:D47,4,0)</f>
        <v>352145</v>
      </c>
      <c r="D10" s="309">
        <v>58952</v>
      </c>
      <c r="E10" s="309">
        <f>SUM(E11:E15)</f>
        <v>199855</v>
      </c>
      <c r="F10" s="119">
        <f t="shared" ref="F10:F13" si="0">IF(D10&gt;0,(E10-D10)/D10,"")</f>
        <v>2.39</v>
      </c>
    </row>
    <row r="11" ht="36" customHeight="1" spans="1:6">
      <c r="A11" s="305">
        <v>103014801</v>
      </c>
      <c r="B11" s="348" t="s">
        <v>1270</v>
      </c>
      <c r="C11" s="313">
        <f>VLOOKUP(A11,'06'!A12:D48,4,0)</f>
        <v>352145</v>
      </c>
      <c r="D11" s="313">
        <v>54634</v>
      </c>
      <c r="E11" s="313">
        <v>199855</v>
      </c>
      <c r="F11" s="123">
        <f t="shared" si="0"/>
        <v>2.658</v>
      </c>
    </row>
    <row r="12" ht="36" customHeight="1" spans="1:6">
      <c r="A12" s="305">
        <v>103014802</v>
      </c>
      <c r="B12" s="348" t="s">
        <v>1271</v>
      </c>
      <c r="C12" s="376">
        <f>VLOOKUP(A12,'06'!A13:D49,4,0)</f>
        <v>0</v>
      </c>
      <c r="D12" s="313">
        <v>4143</v>
      </c>
      <c r="E12" s="313"/>
      <c r="F12" s="123">
        <f t="shared" si="0"/>
        <v>-1</v>
      </c>
    </row>
    <row r="13" ht="36" customHeight="1" spans="1:6">
      <c r="A13" s="305">
        <v>103014803</v>
      </c>
      <c r="B13" s="348" t="s">
        <v>1272</v>
      </c>
      <c r="C13" s="376">
        <f>VLOOKUP(A13,'06'!A14:D50,4,0)</f>
        <v>0</v>
      </c>
      <c r="D13" s="313">
        <v>447</v>
      </c>
      <c r="E13" s="313"/>
      <c r="F13" s="123">
        <f t="shared" si="0"/>
        <v>-1</v>
      </c>
    </row>
    <row r="14" ht="36" customHeight="1" spans="1:6">
      <c r="A14" s="305">
        <v>103014898</v>
      </c>
      <c r="B14" s="348" t="s">
        <v>1273</v>
      </c>
      <c r="C14" s="376">
        <f>VLOOKUP(A14,'06'!A15:D51,4,0)</f>
        <v>0</v>
      </c>
      <c r="D14" s="313">
        <v>-272</v>
      </c>
      <c r="E14" s="313"/>
      <c r="F14" s="119"/>
    </row>
    <row r="15" ht="36" customHeight="1" spans="1:6">
      <c r="A15" s="305">
        <v>103014899</v>
      </c>
      <c r="B15" s="348" t="s">
        <v>1274</v>
      </c>
      <c r="C15" s="376">
        <f>VLOOKUP(A15,'06'!A16:D52,4,0)</f>
        <v>0</v>
      </c>
      <c r="D15" s="309"/>
      <c r="E15" s="313"/>
      <c r="F15" s="119"/>
    </row>
    <row r="16" ht="36" customHeight="1" spans="1:6">
      <c r="A16" s="350">
        <v>1030150</v>
      </c>
      <c r="B16" s="236" t="s">
        <v>1275</v>
      </c>
      <c r="C16" s="376">
        <f>VLOOKUP(A16,'06'!A17:D53,4,0)</f>
        <v>0</v>
      </c>
      <c r="D16" s="309"/>
      <c r="E16" s="309"/>
      <c r="F16" s="119"/>
    </row>
    <row r="17" ht="36" customHeight="1" spans="1:6">
      <c r="A17" s="350">
        <v>1030155</v>
      </c>
      <c r="B17" s="236" t="s">
        <v>1276</v>
      </c>
      <c r="C17" s="376">
        <f>VLOOKUP(A17,'06'!A18:D54,4,0)</f>
        <v>0</v>
      </c>
      <c r="D17" s="309">
        <v>0</v>
      </c>
      <c r="E17" s="309">
        <f>SUM(E18:E19)</f>
        <v>0</v>
      </c>
      <c r="F17" s="119"/>
    </row>
    <row r="18" ht="36" customHeight="1" spans="1:6">
      <c r="A18" s="350">
        <v>103015501</v>
      </c>
      <c r="B18" s="348" t="s">
        <v>1277</v>
      </c>
      <c r="C18" s="376">
        <f>VLOOKUP(A18,'06'!A19:D55,4,0)</f>
        <v>0</v>
      </c>
      <c r="D18" s="309"/>
      <c r="E18" s="313"/>
      <c r="F18" s="119"/>
    </row>
    <row r="19" ht="36" customHeight="1" spans="1:6">
      <c r="A19" s="350">
        <v>103015502</v>
      </c>
      <c r="B19" s="348" t="s">
        <v>1278</v>
      </c>
      <c r="C19" s="376">
        <f>VLOOKUP(A19,'06'!A20:D56,4,0)</f>
        <v>0</v>
      </c>
      <c r="D19" s="309"/>
      <c r="E19" s="313"/>
      <c r="F19" s="119"/>
    </row>
    <row r="20" ht="36" customHeight="1" spans="1:6">
      <c r="A20" s="350">
        <v>1030156</v>
      </c>
      <c r="B20" s="236" t="s">
        <v>1279</v>
      </c>
      <c r="C20" s="376">
        <f>VLOOKUP(A20,'06'!A21:D57,4,0)</f>
        <v>0</v>
      </c>
      <c r="D20" s="309"/>
      <c r="E20" s="309"/>
      <c r="F20" s="119"/>
    </row>
    <row r="21" ht="36" customHeight="1" spans="1:6">
      <c r="A21" s="350">
        <v>1030157</v>
      </c>
      <c r="B21" s="236" t="s">
        <v>1280</v>
      </c>
      <c r="C21" s="376">
        <f>VLOOKUP(A21,'06'!A22:D58,4,0)</f>
        <v>0</v>
      </c>
      <c r="D21" s="309"/>
      <c r="E21" s="309"/>
      <c r="F21" s="119"/>
    </row>
    <row r="22" ht="36" customHeight="1" spans="1:6">
      <c r="A22" s="350">
        <v>1030158</v>
      </c>
      <c r="B22" s="236" t="s">
        <v>1281</v>
      </c>
      <c r="C22" s="376">
        <f>VLOOKUP(A22,'06'!A23:D59,4,0)</f>
        <v>0</v>
      </c>
      <c r="D22" s="309"/>
      <c r="E22" s="309"/>
      <c r="F22" s="119"/>
    </row>
    <row r="23" ht="36" customHeight="1" spans="1:6">
      <c r="A23" s="305">
        <v>1030159</v>
      </c>
      <c r="B23" s="302" t="s">
        <v>1282</v>
      </c>
      <c r="C23" s="376">
        <f>VLOOKUP(A23,'06'!A24:D60,4,0)</f>
        <v>0</v>
      </c>
      <c r="D23" s="309"/>
      <c r="E23" s="309"/>
      <c r="F23" s="119"/>
    </row>
    <row r="24" ht="36" customHeight="1" spans="1:6">
      <c r="A24" s="305">
        <v>1030178</v>
      </c>
      <c r="B24" s="302" t="s">
        <v>1283</v>
      </c>
      <c r="C24" s="309">
        <f>VLOOKUP(A24,'06'!A25:D61,4,0)</f>
        <v>1081</v>
      </c>
      <c r="D24" s="309">
        <v>428</v>
      </c>
      <c r="E24" s="309">
        <v>948</v>
      </c>
      <c r="F24" s="119">
        <f t="shared" ref="F24:F28" si="1">IF(D24&gt;0,(E24-D24)/D24,"")</f>
        <v>1.215</v>
      </c>
    </row>
    <row r="25" ht="36" customHeight="1" spans="1:6">
      <c r="A25" s="305">
        <v>1030180</v>
      </c>
      <c r="B25" s="302" t="s">
        <v>1284</v>
      </c>
      <c r="C25" s="376">
        <f>VLOOKUP(A25,'06'!A26:D62,4,0)</f>
        <v>0</v>
      </c>
      <c r="D25" s="309"/>
      <c r="E25" s="309"/>
      <c r="F25" s="119"/>
    </row>
    <row r="26" ht="36" customHeight="1" spans="1:6">
      <c r="A26" s="305">
        <v>1030199</v>
      </c>
      <c r="B26" s="302" t="s">
        <v>1285</v>
      </c>
      <c r="C26" s="376">
        <f>VLOOKUP(A26,'06'!A27:D63,4,0)</f>
        <v>0</v>
      </c>
      <c r="D26" s="309"/>
      <c r="E26" s="309"/>
      <c r="F26" s="119"/>
    </row>
    <row r="27" ht="36" customHeight="1" spans="1:6">
      <c r="A27" s="305">
        <v>10310</v>
      </c>
      <c r="B27" s="302" t="s">
        <v>1897</v>
      </c>
      <c r="C27" s="376">
        <f>VLOOKUP(A27,'06'!A28:D64,4,0)</f>
        <v>0</v>
      </c>
      <c r="D27" s="309">
        <v>939</v>
      </c>
      <c r="E27" s="309"/>
      <c r="F27" s="119">
        <f t="shared" si="1"/>
        <v>-1</v>
      </c>
    </row>
    <row r="28" ht="36" customHeight="1" spans="1:6">
      <c r="A28" s="310"/>
      <c r="B28" s="319"/>
      <c r="C28" s="376"/>
      <c r="D28" s="309"/>
      <c r="E28" s="313"/>
      <c r="F28" s="119" t="str">
        <f t="shared" si="1"/>
        <v/>
      </c>
    </row>
    <row r="29" ht="36" customHeight="1" spans="1:6">
      <c r="A29" s="321"/>
      <c r="B29" s="322" t="s">
        <v>1287</v>
      </c>
      <c r="C29" s="309">
        <f>SUM(C4,C5,C6,C7,C8,C9,C10,C16,C17,C20,C21,C22,C23,C24,C25,C26,C27)</f>
        <v>353226</v>
      </c>
      <c r="D29" s="309">
        <v>60319</v>
      </c>
      <c r="E29" s="309">
        <f>SUM(E4,E5,E6,E7,E8,E9,E10,E16,E17,E20,E21,E22,E23,E24,E25,E26,E27)</f>
        <v>200803</v>
      </c>
      <c r="F29" s="119">
        <f t="shared" ref="F29:F50" si="2">IF(D29&gt;0,(E29-D29)/D29,"")</f>
        <v>2.329</v>
      </c>
    </row>
    <row r="30" ht="36" customHeight="1" spans="1:6">
      <c r="A30" s="351">
        <v>105</v>
      </c>
      <c r="B30" s="352" t="s">
        <v>1288</v>
      </c>
      <c r="C30" s="376">
        <f>VLOOKUP(A30,'06'!A31:D67,4,0)</f>
        <v>0</v>
      </c>
      <c r="D30" s="309">
        <v>20500</v>
      </c>
      <c r="E30" s="369">
        <f>SUM(E31,E35)</f>
        <v>0</v>
      </c>
      <c r="F30" s="119">
        <f t="shared" si="2"/>
        <v>-1</v>
      </c>
    </row>
    <row r="31" ht="36" customHeight="1" spans="1:6">
      <c r="A31" s="377"/>
      <c r="B31" s="378" t="s">
        <v>1289</v>
      </c>
      <c r="C31" s="376"/>
      <c r="D31" s="367">
        <v>20500</v>
      </c>
      <c r="E31" s="369">
        <f>SUM(E32:E34)</f>
        <v>0</v>
      </c>
      <c r="F31" s="123">
        <f t="shared" si="2"/>
        <v>-1</v>
      </c>
    </row>
    <row r="32" ht="36" customHeight="1" spans="1:6">
      <c r="A32" s="377"/>
      <c r="B32" s="326" t="s">
        <v>1290</v>
      </c>
      <c r="C32" s="376"/>
      <c r="D32" s="313">
        <v>10200</v>
      </c>
      <c r="E32" s="309"/>
      <c r="F32" s="123">
        <f t="shared" si="2"/>
        <v>-1</v>
      </c>
    </row>
    <row r="33" ht="36" customHeight="1" spans="1:6">
      <c r="A33" s="377"/>
      <c r="B33" s="326" t="s">
        <v>1291</v>
      </c>
      <c r="C33" s="376"/>
      <c r="D33" s="313">
        <v>10300</v>
      </c>
      <c r="E33" s="309"/>
      <c r="F33" s="123">
        <f t="shared" si="2"/>
        <v>-1</v>
      </c>
    </row>
    <row r="34" ht="36" customHeight="1" spans="1:6">
      <c r="A34" s="377"/>
      <c r="B34" s="326" t="s">
        <v>1292</v>
      </c>
      <c r="C34" s="376"/>
      <c r="D34" s="369">
        <v>7610</v>
      </c>
      <c r="E34" s="309"/>
      <c r="F34" s="123">
        <f t="shared" si="2"/>
        <v>-1</v>
      </c>
    </row>
    <row r="35" ht="36" customHeight="1" spans="1:6">
      <c r="A35" s="377"/>
      <c r="B35" s="378" t="s">
        <v>1293</v>
      </c>
      <c r="C35" s="376"/>
      <c r="D35" s="369">
        <v>6265</v>
      </c>
      <c r="E35" s="309"/>
      <c r="F35" s="123">
        <f t="shared" si="2"/>
        <v>-1</v>
      </c>
    </row>
    <row r="36" ht="36" customHeight="1" spans="1:6">
      <c r="A36" s="377">
        <v>110</v>
      </c>
      <c r="B36" s="379" t="s">
        <v>97</v>
      </c>
      <c r="C36" s="309">
        <f>VLOOKUP(A36,'06'!A37:D73,4,0)</f>
        <v>2310</v>
      </c>
      <c r="D36" s="369"/>
      <c r="E36" s="369">
        <f>SUM(E37,E48:E49)</f>
        <v>1084</v>
      </c>
      <c r="F36" s="119" t="str">
        <f t="shared" si="2"/>
        <v/>
      </c>
    </row>
    <row r="37" ht="36" customHeight="1" spans="1:6">
      <c r="A37" s="377">
        <v>11004</v>
      </c>
      <c r="B37" s="378" t="s">
        <v>1294</v>
      </c>
      <c r="C37" s="313">
        <f>VLOOKUP(A37,'06'!A38:D74,4,0)</f>
        <v>965</v>
      </c>
      <c r="D37" s="367"/>
      <c r="E37" s="367">
        <f>SUM(E38:E47)</f>
        <v>1084</v>
      </c>
      <c r="F37" s="123" t="str">
        <f t="shared" si="2"/>
        <v/>
      </c>
    </row>
    <row r="38" ht="36" customHeight="1" spans="1:6">
      <c r="A38" s="357">
        <v>1100403</v>
      </c>
      <c r="B38" s="326" t="s">
        <v>1529</v>
      </c>
      <c r="C38" s="376"/>
      <c r="D38" s="367"/>
      <c r="E38" s="313"/>
      <c r="F38" s="123" t="str">
        <f t="shared" si="2"/>
        <v/>
      </c>
    </row>
    <row r="39" ht="36" customHeight="1" spans="1:6">
      <c r="A39" s="357">
        <v>1100404</v>
      </c>
      <c r="B39" s="326" t="s">
        <v>1171</v>
      </c>
      <c r="C39" s="376"/>
      <c r="D39" s="367">
        <v>2</v>
      </c>
      <c r="E39" s="313"/>
      <c r="F39" s="123">
        <f t="shared" si="2"/>
        <v>-1</v>
      </c>
    </row>
    <row r="40" ht="36" customHeight="1" spans="1:6">
      <c r="A40" s="357">
        <v>1100405</v>
      </c>
      <c r="B40" s="326" t="s">
        <v>1172</v>
      </c>
      <c r="C40" s="376"/>
      <c r="D40" s="313">
        <v>425</v>
      </c>
      <c r="E40" s="313"/>
      <c r="F40" s="123">
        <f t="shared" si="2"/>
        <v>-1</v>
      </c>
    </row>
    <row r="41" ht="36" customHeight="1" spans="1:6">
      <c r="A41" s="357">
        <v>1100406</v>
      </c>
      <c r="B41" s="326" t="s">
        <v>1173</v>
      </c>
      <c r="C41" s="376"/>
      <c r="D41" s="313"/>
      <c r="E41" s="313">
        <v>425</v>
      </c>
      <c r="F41" s="123" t="str">
        <f t="shared" si="2"/>
        <v/>
      </c>
    </row>
    <row r="42" ht="36" customHeight="1" spans="1:6">
      <c r="A42" s="357">
        <v>1100407</v>
      </c>
      <c r="B42" s="326" t="s">
        <v>951</v>
      </c>
      <c r="C42" s="376"/>
      <c r="D42" s="313">
        <v>5136</v>
      </c>
      <c r="E42" s="313"/>
      <c r="F42" s="123">
        <f t="shared" si="2"/>
        <v>-1</v>
      </c>
    </row>
    <row r="43" ht="36" customHeight="1" spans="1:6">
      <c r="A43" s="357">
        <v>1100408</v>
      </c>
      <c r="B43" s="326" t="s">
        <v>1175</v>
      </c>
      <c r="C43" s="376"/>
      <c r="D43" s="313">
        <v>12</v>
      </c>
      <c r="E43" s="313">
        <v>0</v>
      </c>
      <c r="F43" s="123">
        <f t="shared" si="2"/>
        <v>-1</v>
      </c>
    </row>
    <row r="44" ht="36" customHeight="1" spans="1:6">
      <c r="A44" s="357">
        <v>1100409</v>
      </c>
      <c r="B44" s="326" t="s">
        <v>1176</v>
      </c>
      <c r="C44" s="376"/>
      <c r="D44" s="313"/>
      <c r="E44" s="313">
        <v>15</v>
      </c>
      <c r="F44" s="123" t="str">
        <f t="shared" si="2"/>
        <v/>
      </c>
    </row>
    <row r="45" ht="36" customHeight="1" spans="1:6">
      <c r="A45" s="357">
        <v>1100410</v>
      </c>
      <c r="B45" s="326" t="s">
        <v>953</v>
      </c>
      <c r="C45" s="376"/>
      <c r="D45" s="313"/>
      <c r="E45" s="313"/>
      <c r="F45" s="123" t="str">
        <f t="shared" si="2"/>
        <v/>
      </c>
    </row>
    <row r="46" ht="36" customHeight="1" spans="1:6">
      <c r="A46" s="357">
        <v>1100411</v>
      </c>
      <c r="B46" s="326" t="s">
        <v>1177</v>
      </c>
      <c r="C46" s="376"/>
      <c r="D46" s="313">
        <v>690</v>
      </c>
      <c r="E46" s="313"/>
      <c r="F46" s="123">
        <f t="shared" si="2"/>
        <v>-1</v>
      </c>
    </row>
    <row r="47" ht="36" customHeight="1" spans="1:6">
      <c r="A47" s="357">
        <v>1100499</v>
      </c>
      <c r="B47" s="326" t="s">
        <v>87</v>
      </c>
      <c r="C47" s="376"/>
      <c r="D47" s="313"/>
      <c r="E47" s="313">
        <f>655-11</f>
        <v>644</v>
      </c>
      <c r="F47" s="123" t="str">
        <f t="shared" si="2"/>
        <v/>
      </c>
    </row>
    <row r="48" ht="36" customHeight="1" spans="1:6">
      <c r="A48" s="357">
        <v>11008</v>
      </c>
      <c r="B48" s="378" t="s">
        <v>101</v>
      </c>
      <c r="C48" s="376"/>
      <c r="D48" s="367">
        <v>1345</v>
      </c>
      <c r="E48" s="313"/>
      <c r="F48" s="123">
        <f t="shared" si="2"/>
        <v>-1</v>
      </c>
    </row>
    <row r="49" ht="36" customHeight="1" spans="1:6">
      <c r="A49" s="357">
        <v>11009</v>
      </c>
      <c r="B49" s="378" t="s">
        <v>102</v>
      </c>
      <c r="C49" s="376"/>
      <c r="D49" s="367"/>
      <c r="E49" s="313"/>
      <c r="F49" s="123"/>
    </row>
    <row r="50" ht="36" customHeight="1" spans="1:6">
      <c r="A50" s="358"/>
      <c r="B50" s="359" t="s">
        <v>105</v>
      </c>
      <c r="C50" s="369">
        <f>SUM(C29:C30,C36)</f>
        <v>355536</v>
      </c>
      <c r="D50" s="369">
        <v>88429</v>
      </c>
      <c r="E50" s="369">
        <f>SUM(E29:E30,E36)</f>
        <v>201887</v>
      </c>
      <c r="F50" s="119">
        <f t="shared" si="2"/>
        <v>1.283</v>
      </c>
    </row>
    <row r="51" ht="36" customHeight="1" spans="2:6">
      <c r="B51" s="97"/>
      <c r="C51" s="374" t="s">
        <v>1295</v>
      </c>
      <c r="D51" s="374" t="s">
        <v>1295</v>
      </c>
      <c r="E51" s="374" t="s">
        <v>1295</v>
      </c>
      <c r="F51" s="97"/>
    </row>
    <row r="52" ht="70" customHeight="1" spans="2:6">
      <c r="B52" s="360"/>
      <c r="C52" s="360"/>
      <c r="D52" s="360"/>
      <c r="E52" s="360"/>
      <c r="F52" s="360"/>
    </row>
    <row r="53" spans="4:5">
      <c r="D53" s="380"/>
      <c r="E53" s="380"/>
    </row>
    <row r="55" spans="4:5">
      <c r="D55" s="380"/>
      <c r="E55" s="380"/>
    </row>
    <row r="56" spans="4:5">
      <c r="D56" s="380"/>
      <c r="E56" s="380"/>
    </row>
    <row r="58" spans="4:5">
      <c r="D58" s="380"/>
      <c r="E58" s="380"/>
    </row>
    <row r="59" spans="4:5">
      <c r="D59" s="380"/>
      <c r="E59" s="380"/>
    </row>
    <row r="60" spans="4:5">
      <c r="D60" s="380"/>
      <c r="E60" s="380"/>
    </row>
    <row r="61" spans="4:5">
      <c r="D61" s="380"/>
      <c r="E61" s="380"/>
    </row>
    <row r="63" spans="4:5">
      <c r="D63" s="380"/>
      <c r="E63" s="380"/>
    </row>
  </sheetData>
  <autoFilter ref="A3:F52">
    <extLst/>
  </autoFilter>
  <mergeCells count="2">
    <mergeCell ref="B1:F1"/>
    <mergeCell ref="B52:F52"/>
  </mergeCells>
  <conditionalFormatting sqref="B30">
    <cfRule type="expression" dxfId="1" priority="17" stopIfTrue="1">
      <formula>"len($A:$A)=3"</formula>
    </cfRule>
  </conditionalFormatting>
  <conditionalFormatting sqref="B31">
    <cfRule type="expression" dxfId="1" priority="11" stopIfTrue="1">
      <formula>"len($A:$A)=3"</formula>
    </cfRule>
  </conditionalFormatting>
  <conditionalFormatting sqref="B35">
    <cfRule type="expression" dxfId="1" priority="6" stopIfTrue="1">
      <formula>"len($A:$A)=3"</formula>
    </cfRule>
  </conditionalFormatting>
  <conditionalFormatting sqref="B36">
    <cfRule type="expression" dxfId="1" priority="15" stopIfTrue="1">
      <formula>"len($A:$A)=3"</formula>
    </cfRule>
  </conditionalFormatting>
  <conditionalFormatting sqref="B37">
    <cfRule type="expression" dxfId="1" priority="5" stopIfTrue="1">
      <formula>"len($A:$A)=3"</formula>
    </cfRule>
  </conditionalFormatting>
  <conditionalFormatting sqref="B32:B34">
    <cfRule type="expression" dxfId="1" priority="8" stopIfTrue="1">
      <formula>"len($A:$A)=3"</formula>
    </cfRule>
    <cfRule type="expression" dxfId="1" priority="9" stopIfTrue="1">
      <formula>"len($A:$A)=3"</formula>
    </cfRule>
    <cfRule type="expression" dxfId="1" priority="10" stopIfTrue="1">
      <formula>"len($A:$A)=3"</formula>
    </cfRule>
  </conditionalFormatting>
  <conditionalFormatting sqref="B38:B47">
    <cfRule type="expression" dxfId="1" priority="2" stopIfTrue="1">
      <formula>"len($A:$A)=3"</formula>
    </cfRule>
    <cfRule type="expression" dxfId="1" priority="3" stopIfTrue="1">
      <formula>"len($A:$A)=3"</formula>
    </cfRule>
    <cfRule type="expression" dxfId="1" priority="4" stopIfTrue="1">
      <formula>"len($A:$A)=3"</formula>
    </cfRule>
  </conditionalFormatting>
  <conditionalFormatting sqref="B48:B49">
    <cfRule type="expression" dxfId="1" priority="1" stopIfTrue="1">
      <formula>"len($A:$A)=3"</formula>
    </cfRule>
  </conditionalFormatting>
  <conditionalFormatting sqref="D34:D35 D48:D49 D38:D39 D31:E31 E30 D36:E37">
    <cfRule type="expression" dxfId="1" priority="16"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pageSetUpPr fitToPage="1"/>
  </sheetPr>
  <dimension ref="A1:H303"/>
  <sheetViews>
    <sheetView showGridLines="0" showZeros="0" view="pageBreakPreview" zoomScale="70" zoomScaleNormal="115" workbookViewId="0">
      <pane ySplit="3" topLeftCell="A251" activePane="bottomLeft" state="frozen"/>
      <selection/>
      <selection pane="bottomLeft" activeCell="G247" sqref="G247"/>
    </sheetView>
  </sheetViews>
  <sheetFormatPr defaultColWidth="9" defaultRowHeight="15.75" outlineLevelCol="7"/>
  <cols>
    <col min="1" max="1" width="9" style="294"/>
    <col min="2" max="2" width="21.5044247787611" style="294" customWidth="1"/>
    <col min="3" max="3" width="45.6283185840708" style="294" customWidth="1"/>
    <col min="4" max="4" width="22.858407079646" style="294" customWidth="1"/>
    <col min="5" max="6" width="20.6283185840708" style="294" customWidth="1"/>
    <col min="7" max="7" width="20.6283185840708" style="295" customWidth="1"/>
    <col min="8" max="8" width="13.2566371681416" style="294" customWidth="1"/>
    <col min="9" max="16384" width="9" style="294"/>
  </cols>
  <sheetData>
    <row r="1" ht="45" customHeight="1" spans="3:7">
      <c r="C1" s="296" t="s">
        <v>1898</v>
      </c>
      <c r="D1" s="296"/>
      <c r="E1" s="296"/>
      <c r="F1" s="296"/>
      <c r="G1" s="296"/>
    </row>
    <row r="2" s="291" customFormat="1" ht="20.1" customHeight="1" spans="3:7">
      <c r="C2" s="297" t="s">
        <v>1899</v>
      </c>
      <c r="D2" s="297"/>
      <c r="E2" s="297"/>
      <c r="F2" s="297"/>
      <c r="G2" s="298" t="s">
        <v>54</v>
      </c>
    </row>
    <row r="3" s="292" customFormat="1" ht="45" customHeight="1" spans="2:7">
      <c r="B3" s="299" t="s">
        <v>55</v>
      </c>
      <c r="C3" s="300" t="s">
        <v>56</v>
      </c>
      <c r="D3" s="235" t="s">
        <v>1681</v>
      </c>
      <c r="E3" s="235" t="s">
        <v>1682</v>
      </c>
      <c r="F3" s="235" t="s">
        <v>1700</v>
      </c>
      <c r="G3" s="235" t="s">
        <v>1683</v>
      </c>
    </row>
    <row r="4" ht="42" customHeight="1" spans="1:7">
      <c r="A4" s="294">
        <f>LEN(B4)</f>
        <v>3</v>
      </c>
      <c r="B4" s="308">
        <v>207</v>
      </c>
      <c r="C4" s="302" t="s">
        <v>1297</v>
      </c>
      <c r="D4" s="309">
        <f>SUM(D5,D11,D17)</f>
        <v>3</v>
      </c>
      <c r="E4" s="309">
        <v>3</v>
      </c>
      <c r="F4" s="309">
        <f>SUM(F5,F11,F17)</f>
        <v>0</v>
      </c>
      <c r="G4" s="119">
        <f>IF(E4&gt;0,(F4-E4)/E4,"")</f>
        <v>-1</v>
      </c>
    </row>
    <row r="5" ht="42" customHeight="1" spans="1:7">
      <c r="A5" s="294">
        <f t="shared" ref="A5:A68" si="0">LEN(B5)</f>
        <v>5</v>
      </c>
      <c r="B5" s="305">
        <v>20707</v>
      </c>
      <c r="C5" s="348" t="s">
        <v>1298</v>
      </c>
      <c r="D5" s="313">
        <f>SUM(D6:D10)</f>
        <v>3</v>
      </c>
      <c r="E5" s="313">
        <v>3</v>
      </c>
      <c r="F5" s="313">
        <f>SUM(F6:F10)</f>
        <v>0</v>
      </c>
      <c r="G5" s="123">
        <f t="shared" ref="G5:G68" si="1">IF(E5&gt;0,(F5-E5)/E5,"")</f>
        <v>-1</v>
      </c>
    </row>
    <row r="6" ht="38.1" customHeight="1" spans="1:7">
      <c r="A6" s="294">
        <f t="shared" si="0"/>
        <v>7</v>
      </c>
      <c r="B6" s="305">
        <v>2070701</v>
      </c>
      <c r="C6" s="306" t="s">
        <v>1299</v>
      </c>
      <c r="D6" s="362">
        <f>VLOOKUP(B6,'[115]28'!$A$4:$C$287,3,FALSE)</f>
        <v>0</v>
      </c>
      <c r="E6" s="313"/>
      <c r="F6" s="307">
        <f>VLOOKUP(B6,'[115]28'!$A$4:$F$287,6,0)</f>
        <v>0</v>
      </c>
      <c r="G6" s="123" t="str">
        <f t="shared" si="1"/>
        <v/>
      </c>
    </row>
    <row r="7" ht="38.1" customHeight="1" spans="1:7">
      <c r="A7" s="294">
        <f t="shared" si="0"/>
        <v>7</v>
      </c>
      <c r="B7" s="305">
        <v>2070702</v>
      </c>
      <c r="C7" s="306" t="s">
        <v>1300</v>
      </c>
      <c r="D7" s="362">
        <f>VLOOKUP(B7,'[115]28'!$A$4:$C$287,3,FALSE)</f>
        <v>0</v>
      </c>
      <c r="E7" s="313"/>
      <c r="F7" s="307">
        <f>VLOOKUP(B7,'[115]28'!$A$4:$F$287,6,0)</f>
        <v>0</v>
      </c>
      <c r="G7" s="123" t="str">
        <f t="shared" si="1"/>
        <v/>
      </c>
    </row>
    <row r="8" ht="38.1" customHeight="1" spans="1:7">
      <c r="A8" s="294">
        <f t="shared" si="0"/>
        <v>7</v>
      </c>
      <c r="B8" s="305">
        <v>2070703</v>
      </c>
      <c r="C8" s="306" t="s">
        <v>1301</v>
      </c>
      <c r="D8" s="362">
        <f>VLOOKUP(B8,'[115]28'!$A$4:$C$287,3,FALSE)</f>
        <v>0</v>
      </c>
      <c r="E8" s="313"/>
      <c r="F8" s="307">
        <f>VLOOKUP(B8,'[115]28'!$A$4:$F$287,6,0)</f>
        <v>0</v>
      </c>
      <c r="G8" s="123" t="str">
        <f t="shared" si="1"/>
        <v/>
      </c>
    </row>
    <row r="9" s="294" customFormat="1" ht="38.1" customHeight="1" spans="1:7">
      <c r="A9" s="294">
        <f t="shared" si="0"/>
        <v>7</v>
      </c>
      <c r="B9" s="305">
        <v>2070704</v>
      </c>
      <c r="C9" s="306" t="s">
        <v>1302</v>
      </c>
      <c r="D9" s="362">
        <f>VLOOKUP(B9,'[115]28'!$A$4:$C$287,3,FALSE)</f>
        <v>0</v>
      </c>
      <c r="E9" s="313"/>
      <c r="F9" s="307">
        <f>VLOOKUP(B9,'[115]28'!$A$4:$F$287,6,0)</f>
        <v>0</v>
      </c>
      <c r="G9" s="123" t="str">
        <f t="shared" si="1"/>
        <v/>
      </c>
    </row>
    <row r="10" ht="38.1" customHeight="1" spans="1:7">
      <c r="A10" s="294">
        <f t="shared" si="0"/>
        <v>7</v>
      </c>
      <c r="B10" s="305">
        <v>2070799</v>
      </c>
      <c r="C10" s="306" t="s">
        <v>1303</v>
      </c>
      <c r="D10" s="313">
        <f>VLOOKUP(B10,'[115]28'!$A$4:$C$287,3,FALSE)</f>
        <v>3</v>
      </c>
      <c r="E10" s="313">
        <v>3</v>
      </c>
      <c r="F10" s="307">
        <f>VLOOKUP(B10,'[115]28'!$A$4:$F$287,6,0)</f>
        <v>0</v>
      </c>
      <c r="G10" s="123">
        <f t="shared" si="1"/>
        <v>-1</v>
      </c>
    </row>
    <row r="11" ht="42" customHeight="1" spans="1:7">
      <c r="A11" s="294">
        <f t="shared" si="0"/>
        <v>5</v>
      </c>
      <c r="B11" s="305">
        <v>20709</v>
      </c>
      <c r="C11" s="348" t="s">
        <v>1304</v>
      </c>
      <c r="D11" s="313">
        <f>SUM(D12:D16)</f>
        <v>0</v>
      </c>
      <c r="E11" s="313">
        <v>0</v>
      </c>
      <c r="F11" s="313">
        <f>SUM(F12:F16)</f>
        <v>0</v>
      </c>
      <c r="G11" s="123" t="str">
        <f t="shared" si="1"/>
        <v/>
      </c>
    </row>
    <row r="12" s="294" customFormat="1" ht="38.1" customHeight="1" spans="1:7">
      <c r="A12" s="294">
        <f t="shared" si="0"/>
        <v>7</v>
      </c>
      <c r="B12" s="305">
        <v>2070901</v>
      </c>
      <c r="C12" s="306" t="s">
        <v>1305</v>
      </c>
      <c r="D12" s="362">
        <f>VLOOKUP(B12,'[115]28'!$A$4:$C$287,3,FALSE)</f>
        <v>0</v>
      </c>
      <c r="E12" s="313"/>
      <c r="F12" s="307">
        <f>VLOOKUP(B12,'[115]28'!$A$4:$F$287,6,0)</f>
        <v>0</v>
      </c>
      <c r="G12" s="123" t="str">
        <f t="shared" si="1"/>
        <v/>
      </c>
    </row>
    <row r="13" ht="38.1" customHeight="1" spans="1:7">
      <c r="A13" s="294">
        <f t="shared" si="0"/>
        <v>7</v>
      </c>
      <c r="B13" s="305">
        <v>2070902</v>
      </c>
      <c r="C13" s="306" t="s">
        <v>1306</v>
      </c>
      <c r="D13" s="362">
        <f>VLOOKUP(B13,'[115]28'!$A$4:$C$287,3,FALSE)</f>
        <v>0</v>
      </c>
      <c r="E13" s="313"/>
      <c r="F13" s="307">
        <f>VLOOKUP(B13,'[115]28'!$A$4:$F$287,6,0)</f>
        <v>0</v>
      </c>
      <c r="G13" s="123" t="str">
        <f t="shared" si="1"/>
        <v/>
      </c>
    </row>
    <row r="14" s="294" customFormat="1" ht="38.1" customHeight="1" spans="1:7">
      <c r="A14" s="294">
        <f t="shared" si="0"/>
        <v>7</v>
      </c>
      <c r="B14" s="305">
        <v>2070903</v>
      </c>
      <c r="C14" s="306" t="s">
        <v>1307</v>
      </c>
      <c r="D14" s="362">
        <f>VLOOKUP(B14,'[115]28'!$A$4:$C$287,3,FALSE)</f>
        <v>0</v>
      </c>
      <c r="E14" s="313"/>
      <c r="F14" s="307">
        <f>VLOOKUP(B14,'[115]28'!$A$4:$F$287,6,0)</f>
        <v>0</v>
      </c>
      <c r="G14" s="123" t="str">
        <f t="shared" si="1"/>
        <v/>
      </c>
    </row>
    <row r="15" ht="38.1" customHeight="1" spans="1:7">
      <c r="A15" s="294">
        <f t="shared" si="0"/>
        <v>7</v>
      </c>
      <c r="B15" s="305">
        <v>2070904</v>
      </c>
      <c r="C15" s="306" t="s">
        <v>1308</v>
      </c>
      <c r="D15" s="362">
        <f>VLOOKUP(B15,'[115]28'!$A$4:$C$287,3,FALSE)</f>
        <v>0</v>
      </c>
      <c r="E15" s="313"/>
      <c r="F15" s="307">
        <f>VLOOKUP(B15,'[115]28'!$A$4:$F$287,6,0)</f>
        <v>0</v>
      </c>
      <c r="G15" s="123" t="str">
        <f t="shared" si="1"/>
        <v/>
      </c>
    </row>
    <row r="16" ht="38.1" customHeight="1" spans="1:7">
      <c r="A16" s="294">
        <f t="shared" si="0"/>
        <v>7</v>
      </c>
      <c r="B16" s="305">
        <v>2070999</v>
      </c>
      <c r="C16" s="306" t="s">
        <v>1309</v>
      </c>
      <c r="D16" s="362">
        <f>VLOOKUP(B16,'[115]28'!$A$4:$C$287,3,FALSE)</f>
        <v>0</v>
      </c>
      <c r="E16" s="313"/>
      <c r="F16" s="307">
        <f>VLOOKUP(B16,'[115]28'!$A$4:$F$287,6,0)</f>
        <v>0</v>
      </c>
      <c r="G16" s="123" t="str">
        <f t="shared" si="1"/>
        <v/>
      </c>
    </row>
    <row r="17" s="294" customFormat="1" ht="38.1" customHeight="1" spans="1:7">
      <c r="A17" s="294">
        <f t="shared" si="0"/>
        <v>5</v>
      </c>
      <c r="B17" s="305">
        <v>20710</v>
      </c>
      <c r="C17" s="348" t="s">
        <v>1310</v>
      </c>
      <c r="D17" s="313">
        <f>SUM(D18:D19)</f>
        <v>0</v>
      </c>
      <c r="E17" s="313">
        <v>0</v>
      </c>
      <c r="F17" s="313">
        <f>SUM(F18:F19)</f>
        <v>0</v>
      </c>
      <c r="G17" s="123" t="str">
        <f t="shared" si="1"/>
        <v/>
      </c>
    </row>
    <row r="18" s="294" customFormat="1" ht="38.1" customHeight="1" spans="1:7">
      <c r="A18" s="294">
        <f t="shared" si="0"/>
        <v>7</v>
      </c>
      <c r="B18" s="305">
        <v>2071001</v>
      </c>
      <c r="C18" s="306" t="s">
        <v>1311</v>
      </c>
      <c r="D18" s="362">
        <f>VLOOKUP(B18,'[115]28'!$A$4:$C$287,3,FALSE)</f>
        <v>0</v>
      </c>
      <c r="E18" s="313"/>
      <c r="F18" s="307">
        <f>VLOOKUP(B18,'[115]28'!$A$4:$F$287,6,0)</f>
        <v>0</v>
      </c>
      <c r="G18" s="123" t="str">
        <f t="shared" si="1"/>
        <v/>
      </c>
    </row>
    <row r="19" s="294" customFormat="1" ht="38.1" customHeight="1" spans="1:7">
      <c r="A19" s="294">
        <f t="shared" si="0"/>
        <v>7</v>
      </c>
      <c r="B19" s="305">
        <v>2071099</v>
      </c>
      <c r="C19" s="306" t="s">
        <v>1312</v>
      </c>
      <c r="D19" s="362">
        <f>VLOOKUP(B19,'[115]28'!$A$4:$C$287,3,FALSE)</f>
        <v>0</v>
      </c>
      <c r="E19" s="313"/>
      <c r="F19" s="307">
        <f>VLOOKUP(B19,'[115]28'!$A$4:$F$287,6,0)</f>
        <v>0</v>
      </c>
      <c r="G19" s="123" t="str">
        <f t="shared" si="1"/>
        <v/>
      </c>
    </row>
    <row r="20" ht="42" customHeight="1" spans="1:7">
      <c r="A20" s="294">
        <f t="shared" si="0"/>
        <v>3</v>
      </c>
      <c r="B20" s="308">
        <v>208</v>
      </c>
      <c r="C20" s="302" t="s">
        <v>1313</v>
      </c>
      <c r="D20" s="309">
        <f>SUM(D21,D25,D29)</f>
        <v>245</v>
      </c>
      <c r="E20" s="309">
        <v>427</v>
      </c>
      <c r="F20" s="309">
        <f>SUM(F21,F25,F29)</f>
        <v>425</v>
      </c>
      <c r="G20" s="119">
        <f t="shared" si="1"/>
        <v>-0.005</v>
      </c>
    </row>
    <row r="21" ht="42" customHeight="1" spans="1:7">
      <c r="A21" s="294">
        <f t="shared" si="0"/>
        <v>5</v>
      </c>
      <c r="B21" s="305">
        <v>20822</v>
      </c>
      <c r="C21" s="348" t="s">
        <v>1314</v>
      </c>
      <c r="D21" s="313">
        <f>SUM(D22:D24)</f>
        <v>245</v>
      </c>
      <c r="E21" s="313">
        <v>245</v>
      </c>
      <c r="F21" s="313">
        <f>SUM(F22:F24)</f>
        <v>245</v>
      </c>
      <c r="G21" s="123">
        <f t="shared" si="1"/>
        <v>0</v>
      </c>
    </row>
    <row r="22" ht="38.1" customHeight="1" spans="1:7">
      <c r="A22" s="294">
        <f t="shared" si="0"/>
        <v>7</v>
      </c>
      <c r="B22" s="305">
        <v>2082201</v>
      </c>
      <c r="C22" s="306" t="s">
        <v>1315</v>
      </c>
      <c r="D22" s="313">
        <f>VLOOKUP(B22,'[115]28'!$A$4:$C$287,3,FALSE)</f>
        <v>245</v>
      </c>
      <c r="E22" s="313">
        <v>245</v>
      </c>
      <c r="F22" s="313">
        <v>245</v>
      </c>
      <c r="G22" s="123">
        <f t="shared" si="1"/>
        <v>0</v>
      </c>
    </row>
    <row r="23" ht="38.1" customHeight="1" spans="1:7">
      <c r="A23" s="294">
        <f t="shared" si="0"/>
        <v>7</v>
      </c>
      <c r="B23" s="305">
        <v>2082202</v>
      </c>
      <c r="C23" s="306" t="s">
        <v>1316</v>
      </c>
      <c r="D23" s="362">
        <f>VLOOKUP(B23,'[115]28'!$A$4:$C$287,3,FALSE)</f>
        <v>0</v>
      </c>
      <c r="E23" s="313"/>
      <c r="F23" s="313">
        <f>VLOOKUP(B23,'[115]28'!$A$4:$F$287,6,0)</f>
        <v>0</v>
      </c>
      <c r="G23" s="123" t="str">
        <f t="shared" si="1"/>
        <v/>
      </c>
    </row>
    <row r="24" ht="38.1" customHeight="1" spans="1:7">
      <c r="A24" s="294">
        <f t="shared" si="0"/>
        <v>7</v>
      </c>
      <c r="B24" s="305">
        <v>2082299</v>
      </c>
      <c r="C24" s="306" t="s">
        <v>1317</v>
      </c>
      <c r="D24" s="362">
        <f>VLOOKUP(B24,'[115]28'!$A$4:$C$287,3,FALSE)</f>
        <v>0</v>
      </c>
      <c r="E24" s="313"/>
      <c r="F24" s="313">
        <f>VLOOKUP(B24,'[115]28'!$A$4:$F$287,6,0)</f>
        <v>0</v>
      </c>
      <c r="G24" s="123" t="str">
        <f t="shared" si="1"/>
        <v/>
      </c>
    </row>
    <row r="25" ht="42" customHeight="1" spans="1:7">
      <c r="A25" s="294">
        <f t="shared" si="0"/>
        <v>5</v>
      </c>
      <c r="B25" s="305">
        <v>20823</v>
      </c>
      <c r="C25" s="348" t="s">
        <v>1318</v>
      </c>
      <c r="D25" s="313">
        <f>SUM(D26:D28)</f>
        <v>0</v>
      </c>
      <c r="E25" s="313">
        <v>182</v>
      </c>
      <c r="F25" s="313">
        <f>SUM(F26:F28)</f>
        <v>180</v>
      </c>
      <c r="G25" s="123">
        <f t="shared" si="1"/>
        <v>-0.011</v>
      </c>
    </row>
    <row r="26" s="294" customFormat="1" ht="38.1" customHeight="1" spans="1:7">
      <c r="A26" s="294">
        <f t="shared" si="0"/>
        <v>7</v>
      </c>
      <c r="B26" s="305">
        <v>2082301</v>
      </c>
      <c r="C26" s="306" t="s">
        <v>1315</v>
      </c>
      <c r="D26" s="362">
        <f>VLOOKUP(B26,'[115]28'!$A$4:$C$287,3,FALSE)</f>
        <v>0</v>
      </c>
      <c r="E26" s="313"/>
      <c r="F26" s="313">
        <f>VLOOKUP(B26,'[115]28'!$A$4:$F$287,6,0)</f>
        <v>0</v>
      </c>
      <c r="G26" s="123" t="str">
        <f t="shared" si="1"/>
        <v/>
      </c>
    </row>
    <row r="27" ht="38.1" customHeight="1" spans="1:7">
      <c r="A27" s="294">
        <f t="shared" si="0"/>
        <v>7</v>
      </c>
      <c r="B27" s="305">
        <v>2082302</v>
      </c>
      <c r="C27" s="306" t="s">
        <v>1316</v>
      </c>
      <c r="D27" s="362">
        <f>VLOOKUP(B27,'[115]28'!$A$4:$C$287,3,FALSE)</f>
        <v>0</v>
      </c>
      <c r="E27" s="313">
        <v>180</v>
      </c>
      <c r="F27" s="313">
        <v>180</v>
      </c>
      <c r="G27" s="123">
        <f t="shared" si="1"/>
        <v>0</v>
      </c>
    </row>
    <row r="28" ht="38.1" customHeight="1" spans="1:7">
      <c r="A28" s="294">
        <f t="shared" si="0"/>
        <v>7</v>
      </c>
      <c r="B28" s="305">
        <v>2082399</v>
      </c>
      <c r="C28" s="306" t="s">
        <v>1319</v>
      </c>
      <c r="D28" s="362">
        <f>VLOOKUP(B28,'[115]28'!$A$4:$C$287,3,FALSE)</f>
        <v>0</v>
      </c>
      <c r="E28" s="313">
        <v>2</v>
      </c>
      <c r="F28" s="307">
        <f>VLOOKUP(B28,'[115]28'!$A$4:$F$287,6,0)</f>
        <v>0</v>
      </c>
      <c r="G28" s="123">
        <f t="shared" si="1"/>
        <v>-1</v>
      </c>
    </row>
    <row r="29" s="293" customFormat="1" ht="38.1" customHeight="1" spans="1:7">
      <c r="A29" s="294">
        <f t="shared" si="0"/>
        <v>5</v>
      </c>
      <c r="B29" s="305">
        <v>20829</v>
      </c>
      <c r="C29" s="348" t="s">
        <v>1320</v>
      </c>
      <c r="D29" s="313">
        <f>SUM(D30:D31)</f>
        <v>0</v>
      </c>
      <c r="E29" s="313">
        <v>0</v>
      </c>
      <c r="F29" s="313">
        <f>SUM(F30:F31)</f>
        <v>0</v>
      </c>
      <c r="G29" s="123" t="str">
        <f t="shared" si="1"/>
        <v/>
      </c>
    </row>
    <row r="30" s="294" customFormat="1" ht="38.1" customHeight="1" spans="1:7">
      <c r="A30" s="294">
        <f t="shared" si="0"/>
        <v>7</v>
      </c>
      <c r="B30" s="305">
        <v>2082901</v>
      </c>
      <c r="C30" s="306" t="s">
        <v>1316</v>
      </c>
      <c r="D30" s="362">
        <f>VLOOKUP(B30,'[115]28'!$A$4:$C$287,3,FALSE)</f>
        <v>0</v>
      </c>
      <c r="E30" s="313"/>
      <c r="F30" s="307">
        <f>VLOOKUP(B30,'[115]28'!$A$4:$F$287,6,0)</f>
        <v>0</v>
      </c>
      <c r="G30" s="123" t="str">
        <f t="shared" si="1"/>
        <v/>
      </c>
    </row>
    <row r="31" s="294" customFormat="1" ht="38.1" customHeight="1" spans="1:7">
      <c r="A31" s="294">
        <f t="shared" si="0"/>
        <v>7</v>
      </c>
      <c r="B31" s="305">
        <v>2082999</v>
      </c>
      <c r="C31" s="306" t="s">
        <v>1321</v>
      </c>
      <c r="D31" s="362">
        <f>VLOOKUP(B31,'[115]28'!$A$4:$C$287,3,FALSE)</f>
        <v>0</v>
      </c>
      <c r="E31" s="309"/>
      <c r="F31" s="307">
        <f>VLOOKUP(B31,'[115]28'!$A$4:$F$287,6,0)</f>
        <v>0</v>
      </c>
      <c r="G31" s="119" t="str">
        <f t="shared" si="1"/>
        <v/>
      </c>
    </row>
    <row r="32" ht="42" customHeight="1" spans="1:7">
      <c r="A32" s="294">
        <f t="shared" si="0"/>
        <v>3</v>
      </c>
      <c r="B32" s="308">
        <v>211</v>
      </c>
      <c r="C32" s="302" t="s">
        <v>1322</v>
      </c>
      <c r="D32" s="309">
        <f>SUM(D33,D38)</f>
        <v>0</v>
      </c>
      <c r="E32" s="309">
        <v>0</v>
      </c>
      <c r="F32" s="309">
        <f>SUM(F33,F38)</f>
        <v>0</v>
      </c>
      <c r="G32" s="119" t="str">
        <f t="shared" si="1"/>
        <v/>
      </c>
    </row>
    <row r="33" ht="42" customHeight="1" spans="1:7">
      <c r="A33" s="294">
        <f t="shared" si="0"/>
        <v>5</v>
      </c>
      <c r="B33" s="305">
        <v>21160</v>
      </c>
      <c r="C33" s="348" t="s">
        <v>1323</v>
      </c>
      <c r="D33" s="313">
        <f>SUM(D34:D37)</f>
        <v>0</v>
      </c>
      <c r="E33" s="309">
        <v>0</v>
      </c>
      <c r="F33" s="313">
        <f>SUM(F34:F37)</f>
        <v>0</v>
      </c>
      <c r="G33" s="119" t="str">
        <f t="shared" si="1"/>
        <v/>
      </c>
    </row>
    <row r="34" s="294" customFormat="1" ht="38.1" customHeight="1" spans="1:7">
      <c r="A34" s="294">
        <f t="shared" si="0"/>
        <v>7</v>
      </c>
      <c r="B34" s="310">
        <v>2116001</v>
      </c>
      <c r="C34" s="306" t="s">
        <v>1324</v>
      </c>
      <c r="D34" s="362">
        <f>VLOOKUP(B34,'[115]28'!$A$4:$C$287,3,FALSE)</f>
        <v>0</v>
      </c>
      <c r="E34" s="309"/>
      <c r="F34" s="307">
        <f>VLOOKUP(B34,'[115]28'!$A$4:$F$287,6,0)</f>
        <v>0</v>
      </c>
      <c r="G34" s="119" t="str">
        <f t="shared" si="1"/>
        <v/>
      </c>
    </row>
    <row r="35" s="294" customFormat="1" ht="38.1" customHeight="1" spans="1:7">
      <c r="A35" s="294">
        <f t="shared" si="0"/>
        <v>7</v>
      </c>
      <c r="B35" s="310">
        <v>2116002</v>
      </c>
      <c r="C35" s="306" t="s">
        <v>1325</v>
      </c>
      <c r="D35" s="362">
        <f>VLOOKUP(B35,'[115]28'!$A$4:$C$287,3,FALSE)</f>
        <v>0</v>
      </c>
      <c r="E35" s="309"/>
      <c r="F35" s="307">
        <f>VLOOKUP(B35,'[115]28'!$A$4:$F$287,6,0)</f>
        <v>0</v>
      </c>
      <c r="G35" s="119" t="str">
        <f t="shared" si="1"/>
        <v/>
      </c>
    </row>
    <row r="36" s="294" customFormat="1" ht="38.1" customHeight="1" spans="1:7">
      <c r="A36" s="294">
        <f t="shared" si="0"/>
        <v>7</v>
      </c>
      <c r="B36" s="310">
        <v>2116003</v>
      </c>
      <c r="C36" s="306" t="s">
        <v>1326</v>
      </c>
      <c r="D36" s="362">
        <f>VLOOKUP(B36,'[115]28'!$A$4:$C$287,3,FALSE)</f>
        <v>0</v>
      </c>
      <c r="E36" s="309"/>
      <c r="F36" s="307">
        <f>VLOOKUP(B36,'[115]28'!$A$4:$F$287,6,0)</f>
        <v>0</v>
      </c>
      <c r="G36" s="119" t="str">
        <f t="shared" si="1"/>
        <v/>
      </c>
    </row>
    <row r="37" s="293" customFormat="1" ht="38.1" customHeight="1" spans="1:7">
      <c r="A37" s="294">
        <f t="shared" si="0"/>
        <v>7</v>
      </c>
      <c r="B37" s="310">
        <v>2116099</v>
      </c>
      <c r="C37" s="306" t="s">
        <v>1327</v>
      </c>
      <c r="D37" s="362">
        <f>VLOOKUP(B37,'[115]28'!$A$4:$C$287,3,FALSE)</f>
        <v>0</v>
      </c>
      <c r="E37" s="309"/>
      <c r="F37" s="307">
        <f>VLOOKUP(B37,'[115]28'!$A$4:$F$287,6,0)</f>
        <v>0</v>
      </c>
      <c r="G37" s="119" t="str">
        <f t="shared" si="1"/>
        <v/>
      </c>
    </row>
    <row r="38" s="294" customFormat="1" ht="38.1" customHeight="1" spans="1:7">
      <c r="A38" s="294">
        <f t="shared" si="0"/>
        <v>5</v>
      </c>
      <c r="B38" s="310">
        <v>21161</v>
      </c>
      <c r="C38" s="348" t="s">
        <v>1328</v>
      </c>
      <c r="D38" s="313">
        <f>SUM(D39:D42)</f>
        <v>0</v>
      </c>
      <c r="E38" s="309">
        <v>0</v>
      </c>
      <c r="F38" s="313">
        <f>SUM(F39:F42)</f>
        <v>0</v>
      </c>
      <c r="G38" s="119" t="str">
        <f t="shared" si="1"/>
        <v/>
      </c>
    </row>
    <row r="39" ht="38.1" customHeight="1" spans="1:7">
      <c r="A39" s="294">
        <f t="shared" si="0"/>
        <v>7</v>
      </c>
      <c r="B39" s="310">
        <v>2116101</v>
      </c>
      <c r="C39" s="306" t="s">
        <v>1329</v>
      </c>
      <c r="D39" s="362">
        <f>VLOOKUP(B39,'[115]28'!$A$4:$C$287,3,FALSE)</f>
        <v>0</v>
      </c>
      <c r="E39" s="309"/>
      <c r="F39" s="307">
        <f>VLOOKUP(B39,'[115]28'!$A$4:$F$287,6,0)</f>
        <v>0</v>
      </c>
      <c r="G39" s="119" t="str">
        <f t="shared" si="1"/>
        <v/>
      </c>
    </row>
    <row r="40" ht="38.1" customHeight="1" spans="1:7">
      <c r="A40" s="294">
        <f t="shared" si="0"/>
        <v>7</v>
      </c>
      <c r="B40" s="310">
        <v>2116102</v>
      </c>
      <c r="C40" s="306" t="s">
        <v>1330</v>
      </c>
      <c r="D40" s="362">
        <f>VLOOKUP(B40,'[115]28'!$A$4:$C$287,3,FALSE)</f>
        <v>0</v>
      </c>
      <c r="E40" s="309"/>
      <c r="F40" s="307">
        <f>VLOOKUP(B40,'[115]28'!$A$4:$F$287,6,0)</f>
        <v>0</v>
      </c>
      <c r="G40" s="119" t="str">
        <f t="shared" si="1"/>
        <v/>
      </c>
    </row>
    <row r="41" ht="38.1" customHeight="1" spans="1:7">
      <c r="A41" s="294">
        <f t="shared" si="0"/>
        <v>7</v>
      </c>
      <c r="B41" s="310">
        <v>2116103</v>
      </c>
      <c r="C41" s="306" t="s">
        <v>1331</v>
      </c>
      <c r="D41" s="362">
        <f>VLOOKUP(B41,'[115]28'!$A$4:$C$287,3,FALSE)</f>
        <v>0</v>
      </c>
      <c r="E41" s="309"/>
      <c r="F41" s="307">
        <f>VLOOKUP(B41,'[115]28'!$A$4:$F$287,6,0)</f>
        <v>0</v>
      </c>
      <c r="G41" s="119" t="str">
        <f t="shared" si="1"/>
        <v/>
      </c>
    </row>
    <row r="42" ht="38.1" customHeight="1" spans="1:7">
      <c r="A42" s="294">
        <f t="shared" si="0"/>
        <v>7</v>
      </c>
      <c r="B42" s="310">
        <v>2116104</v>
      </c>
      <c r="C42" s="306" t="s">
        <v>1332</v>
      </c>
      <c r="D42" s="362">
        <f>VLOOKUP(B42,'[115]28'!$A$4:$C$287,3,FALSE)</f>
        <v>0</v>
      </c>
      <c r="E42" s="309"/>
      <c r="F42" s="307">
        <f>VLOOKUP(B42,'[115]28'!$A$4:$F$287,6,0)</f>
        <v>0</v>
      </c>
      <c r="G42" s="119" t="str">
        <f t="shared" si="1"/>
        <v/>
      </c>
    </row>
    <row r="43" ht="42" customHeight="1" spans="1:7">
      <c r="A43" s="294">
        <f t="shared" si="0"/>
        <v>3</v>
      </c>
      <c r="B43" s="308">
        <v>212</v>
      </c>
      <c r="C43" s="302" t="s">
        <v>1333</v>
      </c>
      <c r="D43" s="309">
        <f>SUM(D44,D60,D64,D65,D71,D75,D79,D83,D89,D92)</f>
        <v>218887</v>
      </c>
      <c r="E43" s="309">
        <v>31926</v>
      </c>
      <c r="F43" s="309">
        <f>SUM(F44,F60,F64,F65,F71,F75,F79,F83,F89,F92)</f>
        <v>106688</v>
      </c>
      <c r="G43" s="119">
        <f t="shared" si="1"/>
        <v>2.342</v>
      </c>
    </row>
    <row r="44" ht="42" customHeight="1" spans="1:8">
      <c r="A44" s="294">
        <f t="shared" si="0"/>
        <v>5</v>
      </c>
      <c r="B44" s="305">
        <v>21208</v>
      </c>
      <c r="C44" s="348" t="s">
        <v>1334</v>
      </c>
      <c r="D44" s="313">
        <f>SUM(D45:D59)</f>
        <v>217806</v>
      </c>
      <c r="E44" s="313">
        <v>31045</v>
      </c>
      <c r="F44" s="313">
        <f>SUM(F45:F59)</f>
        <v>106688</v>
      </c>
      <c r="G44" s="123">
        <f t="shared" si="1"/>
        <v>2.437</v>
      </c>
      <c r="H44" s="313"/>
    </row>
    <row r="45" ht="38.1" customHeight="1" spans="1:7">
      <c r="A45" s="294">
        <f t="shared" si="0"/>
        <v>7</v>
      </c>
      <c r="B45" s="305">
        <v>2120801</v>
      </c>
      <c r="C45" s="306" t="s">
        <v>1335</v>
      </c>
      <c r="D45" s="313">
        <f>VLOOKUP(B45,'[115]28'!$A$4:$C$287,3,FALSE)</f>
        <v>17370</v>
      </c>
      <c r="E45" s="313">
        <v>17370</v>
      </c>
      <c r="F45" s="313">
        <f>VLOOKUP(B45,'[115]28'!$A$4:$F$287,6,0)</f>
        <v>14573</v>
      </c>
      <c r="G45" s="123">
        <f t="shared" si="1"/>
        <v>-0.161</v>
      </c>
    </row>
    <row r="46" ht="38.1" customHeight="1" spans="1:7">
      <c r="A46" s="294">
        <f t="shared" si="0"/>
        <v>7</v>
      </c>
      <c r="B46" s="305">
        <v>2120802</v>
      </c>
      <c r="C46" s="306" t="s">
        <v>1336</v>
      </c>
      <c r="D46" s="362">
        <f>VLOOKUP(B46,'[115]28'!$A$4:$C$287,3,FALSE)</f>
        <v>0</v>
      </c>
      <c r="E46" s="313"/>
      <c r="F46" s="313">
        <f>VLOOKUP(B46,'[115]28'!$A$4:$F$287,6,0)</f>
        <v>0</v>
      </c>
      <c r="G46" s="123" t="str">
        <f t="shared" si="1"/>
        <v/>
      </c>
    </row>
    <row r="47" ht="38.1" customHeight="1" spans="1:7">
      <c r="A47" s="294">
        <f t="shared" si="0"/>
        <v>7</v>
      </c>
      <c r="B47" s="305">
        <v>2120803</v>
      </c>
      <c r="C47" s="306" t="s">
        <v>1337</v>
      </c>
      <c r="D47" s="362">
        <f>VLOOKUP(B47,'[115]28'!$A$4:$C$287,3,FALSE)</f>
        <v>0</v>
      </c>
      <c r="E47" s="313"/>
      <c r="F47" s="313">
        <f>VLOOKUP(B47,'[115]28'!$A$4:$F$287,6,0)</f>
        <v>0</v>
      </c>
      <c r="G47" s="123" t="str">
        <f t="shared" si="1"/>
        <v/>
      </c>
    </row>
    <row r="48" ht="38.1" customHeight="1" spans="1:7">
      <c r="A48" s="294">
        <f t="shared" si="0"/>
        <v>7</v>
      </c>
      <c r="B48" s="305">
        <v>2120804</v>
      </c>
      <c r="C48" s="306" t="s">
        <v>1338</v>
      </c>
      <c r="D48" s="362">
        <f>VLOOKUP(B48,'[115]28'!$A$4:$C$287,3,FALSE)</f>
        <v>0</v>
      </c>
      <c r="E48" s="313">
        <v>458</v>
      </c>
      <c r="F48" s="313">
        <f>VLOOKUP(B48,'[115]28'!$A$4:$F$287,6,0)</f>
        <v>0</v>
      </c>
      <c r="G48" s="123">
        <f t="shared" si="1"/>
        <v>-1</v>
      </c>
    </row>
    <row r="49" ht="38.1" customHeight="1" spans="1:7">
      <c r="A49" s="294">
        <f t="shared" si="0"/>
        <v>7</v>
      </c>
      <c r="B49" s="305">
        <v>2120805</v>
      </c>
      <c r="C49" s="306" t="s">
        <v>1339</v>
      </c>
      <c r="D49" s="362">
        <f>VLOOKUP(B49,'[115]28'!$A$4:$C$287,3,FALSE)</f>
        <v>0</v>
      </c>
      <c r="E49" s="313"/>
      <c r="F49" s="313">
        <f>VLOOKUP(B49,'[115]28'!$A$4:$F$287,6,0)</f>
        <v>0</v>
      </c>
      <c r="G49" s="123" t="str">
        <f t="shared" si="1"/>
        <v/>
      </c>
    </row>
    <row r="50" ht="38.1" customHeight="1" spans="1:7">
      <c r="A50" s="294">
        <f t="shared" si="0"/>
        <v>7</v>
      </c>
      <c r="B50" s="305">
        <v>2120806</v>
      </c>
      <c r="C50" s="306" t="s">
        <v>1340</v>
      </c>
      <c r="D50" s="362">
        <f>VLOOKUP(B50,'[115]28'!$A$4:$C$287,3,FALSE)</f>
        <v>0</v>
      </c>
      <c r="E50" s="313"/>
      <c r="F50" s="313">
        <f>VLOOKUP(B50,'[115]28'!$A$4:$F$287,6,0)</f>
        <v>0</v>
      </c>
      <c r="G50" s="123" t="str">
        <f t="shared" si="1"/>
        <v/>
      </c>
    </row>
    <row r="51" ht="38.1" customHeight="1" spans="1:7">
      <c r="A51" s="294">
        <f t="shared" si="0"/>
        <v>7</v>
      </c>
      <c r="B51" s="305">
        <v>2120807</v>
      </c>
      <c r="C51" s="306" t="s">
        <v>1341</v>
      </c>
      <c r="D51" s="362">
        <f>VLOOKUP(B51,'[115]28'!$A$4:$C$287,3,FALSE)</f>
        <v>0</v>
      </c>
      <c r="E51" s="313"/>
      <c r="F51" s="313">
        <f>VLOOKUP(B51,'[115]28'!$A$4:$F$287,6,0)</f>
        <v>0</v>
      </c>
      <c r="G51" s="123" t="str">
        <f t="shared" si="1"/>
        <v/>
      </c>
    </row>
    <row r="52" ht="38.1" customHeight="1" spans="1:7">
      <c r="A52" s="294">
        <f t="shared" si="0"/>
        <v>7</v>
      </c>
      <c r="B52" s="305">
        <v>2120809</v>
      </c>
      <c r="C52" s="306" t="s">
        <v>1342</v>
      </c>
      <c r="D52" s="362">
        <f>VLOOKUP(B52,'[115]28'!$A$4:$C$287,3,FALSE)</f>
        <v>0</v>
      </c>
      <c r="E52" s="313"/>
      <c r="F52" s="313">
        <f>VLOOKUP(B52,'[115]28'!$A$4:$F$287,6,0)</f>
        <v>0</v>
      </c>
      <c r="G52" s="123" t="str">
        <f t="shared" si="1"/>
        <v/>
      </c>
    </row>
    <row r="53" ht="38.1" customHeight="1" spans="1:7">
      <c r="A53" s="294">
        <f t="shared" si="0"/>
        <v>7</v>
      </c>
      <c r="B53" s="305">
        <v>2120810</v>
      </c>
      <c r="C53" s="306" t="s">
        <v>1343</v>
      </c>
      <c r="D53" s="362">
        <f>VLOOKUP(B53,'[115]28'!$A$4:$C$287,3,FALSE)</f>
        <v>0</v>
      </c>
      <c r="E53" s="313"/>
      <c r="F53" s="313">
        <f>VLOOKUP(B53,'[115]28'!$A$4:$F$287,6,0)</f>
        <v>0</v>
      </c>
      <c r="G53" s="123" t="str">
        <f t="shared" si="1"/>
        <v/>
      </c>
    </row>
    <row r="54" ht="38.1" customHeight="1" spans="1:7">
      <c r="A54" s="294">
        <f t="shared" si="0"/>
        <v>7</v>
      </c>
      <c r="B54" s="305">
        <v>2120811</v>
      </c>
      <c r="C54" s="306" t="s">
        <v>1344</v>
      </c>
      <c r="D54" s="362">
        <f>VLOOKUP(B54,'[115]28'!$A$4:$C$287,3,FALSE)</f>
        <v>0</v>
      </c>
      <c r="E54" s="313"/>
      <c r="F54" s="313">
        <f>VLOOKUP(B54,'[115]28'!$A$4:$F$287,6,0)</f>
        <v>0</v>
      </c>
      <c r="G54" s="123" t="str">
        <f t="shared" si="1"/>
        <v/>
      </c>
    </row>
    <row r="55" ht="38.1" customHeight="1" spans="1:7">
      <c r="A55" s="294">
        <f t="shared" si="0"/>
        <v>7</v>
      </c>
      <c r="B55" s="305">
        <v>2120813</v>
      </c>
      <c r="C55" s="306" t="s">
        <v>999</v>
      </c>
      <c r="D55" s="362">
        <f>VLOOKUP(B55,'[115]28'!$A$4:$C$287,3,FALSE)</f>
        <v>0</v>
      </c>
      <c r="E55" s="313"/>
      <c r="F55" s="313">
        <f>VLOOKUP(B55,'[115]28'!$A$4:$F$287,6,0)</f>
        <v>0</v>
      </c>
      <c r="G55" s="123" t="str">
        <f t="shared" si="1"/>
        <v/>
      </c>
    </row>
    <row r="56" ht="38.1" customHeight="1" spans="1:7">
      <c r="A56" s="294">
        <f t="shared" si="0"/>
        <v>7</v>
      </c>
      <c r="B56" s="305">
        <v>2120814</v>
      </c>
      <c r="C56" s="312" t="s">
        <v>1345</v>
      </c>
      <c r="D56" s="362">
        <f>VLOOKUP(B56,'[115]28'!$A$4:$C$287,3,FALSE)</f>
        <v>0</v>
      </c>
      <c r="E56" s="313"/>
      <c r="F56" s="363">
        <f>VLOOKUP(B56,'[115]28'!$A$4:$F$287,6,0)</f>
        <v>379</v>
      </c>
      <c r="G56" s="123" t="str">
        <f t="shared" si="1"/>
        <v/>
      </c>
    </row>
    <row r="57" ht="38.1" customHeight="1" spans="1:7">
      <c r="A57" s="294">
        <f t="shared" si="0"/>
        <v>7</v>
      </c>
      <c r="B57" s="305">
        <v>2120815</v>
      </c>
      <c r="C57" s="312" t="s">
        <v>1346</v>
      </c>
      <c r="D57" s="362">
        <f>VLOOKUP(B57,'[115]28'!$A$4:$C$287,3,FALSE)</f>
        <v>0</v>
      </c>
      <c r="E57" s="313">
        <v>94</v>
      </c>
      <c r="F57" s="363">
        <f>VLOOKUP(B57,'[115]28'!$A$4:$F$287,6,0)</f>
        <v>300</v>
      </c>
      <c r="G57" s="123">
        <f t="shared" si="1"/>
        <v>2.191</v>
      </c>
    </row>
    <row r="58" ht="38.1" customHeight="1" spans="1:7">
      <c r="A58" s="294">
        <f t="shared" si="0"/>
        <v>7</v>
      </c>
      <c r="B58" s="305">
        <v>2120816</v>
      </c>
      <c r="C58" s="312" t="s">
        <v>1347</v>
      </c>
      <c r="D58" s="362">
        <f>VLOOKUP(B58,'[115]28'!$A$4:$C$287,3,FALSE)</f>
        <v>0</v>
      </c>
      <c r="E58" s="313"/>
      <c r="F58" s="363">
        <v>2164</v>
      </c>
      <c r="G58" s="123" t="str">
        <f t="shared" si="1"/>
        <v/>
      </c>
    </row>
    <row r="59" ht="38.1" customHeight="1" spans="1:7">
      <c r="A59" s="294">
        <f t="shared" si="0"/>
        <v>7</v>
      </c>
      <c r="B59" s="305">
        <v>2120899</v>
      </c>
      <c r="C59" s="306" t="s">
        <v>1348</v>
      </c>
      <c r="D59" s="313">
        <f>VLOOKUP(B59,'[115]28'!$A$4:$C$287,3,FALSE)</f>
        <v>200436</v>
      </c>
      <c r="E59" s="313">
        <v>13123</v>
      </c>
      <c r="F59" s="363">
        <v>89272</v>
      </c>
      <c r="G59" s="123">
        <f t="shared" si="1"/>
        <v>5.803</v>
      </c>
    </row>
    <row r="60" ht="42" customHeight="1" spans="1:7">
      <c r="A60" s="294">
        <f t="shared" si="0"/>
        <v>5</v>
      </c>
      <c r="B60" s="305">
        <v>21210</v>
      </c>
      <c r="C60" s="348" t="s">
        <v>1349</v>
      </c>
      <c r="D60" s="313">
        <f>SUM(D61:D63)</f>
        <v>0</v>
      </c>
      <c r="E60" s="313">
        <v>0</v>
      </c>
      <c r="F60" s="313">
        <f>SUM(F61:F63)</f>
        <v>0</v>
      </c>
      <c r="G60" s="123" t="str">
        <f t="shared" si="1"/>
        <v/>
      </c>
    </row>
    <row r="61" ht="38.1" customHeight="1" spans="1:7">
      <c r="A61" s="294">
        <f t="shared" si="0"/>
        <v>7</v>
      </c>
      <c r="B61" s="305">
        <v>2121001</v>
      </c>
      <c r="C61" s="306" t="s">
        <v>1335</v>
      </c>
      <c r="D61" s="362">
        <f>VLOOKUP(B61,'[115]28'!$A$4:$C$287,3,FALSE)</f>
        <v>0</v>
      </c>
      <c r="E61" s="313"/>
      <c r="F61" s="313">
        <f>VLOOKUP(B61,'[115]28'!$A$4:$F$287,6,0)</f>
        <v>0</v>
      </c>
      <c r="G61" s="123" t="str">
        <f t="shared" si="1"/>
        <v/>
      </c>
    </row>
    <row r="62" ht="38.1" customHeight="1" spans="1:7">
      <c r="A62" s="294">
        <f t="shared" si="0"/>
        <v>7</v>
      </c>
      <c r="B62" s="305">
        <v>2121002</v>
      </c>
      <c r="C62" s="306" t="s">
        <v>1336</v>
      </c>
      <c r="D62" s="362">
        <f>VLOOKUP(B62,'[115]28'!$A$4:$C$287,3,FALSE)</f>
        <v>0</v>
      </c>
      <c r="E62" s="313"/>
      <c r="F62" s="313">
        <f>VLOOKUP(B62,'[115]28'!$A$4:$F$287,6,0)</f>
        <v>0</v>
      </c>
      <c r="G62" s="123" t="str">
        <f t="shared" si="1"/>
        <v/>
      </c>
    </row>
    <row r="63" ht="38.1" customHeight="1" spans="1:7">
      <c r="A63" s="294">
        <f t="shared" si="0"/>
        <v>7</v>
      </c>
      <c r="B63" s="305">
        <v>2121099</v>
      </c>
      <c r="C63" s="306" t="s">
        <v>1350</v>
      </c>
      <c r="D63" s="362">
        <f>VLOOKUP(B63,'[115]28'!$A$4:$C$287,3,FALSE)</f>
        <v>0</v>
      </c>
      <c r="E63" s="313"/>
      <c r="F63" s="313">
        <f>VLOOKUP(B63,'[115]28'!$A$4:$F$287,6,0)</f>
        <v>0</v>
      </c>
      <c r="G63" s="123" t="str">
        <f t="shared" si="1"/>
        <v/>
      </c>
    </row>
    <row r="64" ht="42" customHeight="1" spans="1:7">
      <c r="A64" s="294">
        <f t="shared" si="0"/>
        <v>5</v>
      </c>
      <c r="B64" s="305">
        <v>21211</v>
      </c>
      <c r="C64" s="348" t="s">
        <v>1351</v>
      </c>
      <c r="D64" s="313"/>
      <c r="E64" s="313"/>
      <c r="F64" s="313"/>
      <c r="G64" s="123" t="str">
        <f t="shared" si="1"/>
        <v/>
      </c>
    </row>
    <row r="65" ht="42" customHeight="1" spans="1:7">
      <c r="A65" s="294">
        <f t="shared" si="0"/>
        <v>5</v>
      </c>
      <c r="B65" s="305">
        <v>21213</v>
      </c>
      <c r="C65" s="348" t="s">
        <v>1352</v>
      </c>
      <c r="D65" s="313">
        <f>SUM(D66:D70)</f>
        <v>0</v>
      </c>
      <c r="E65" s="313">
        <v>0</v>
      </c>
      <c r="F65" s="313">
        <f>SUM(F66:F70)</f>
        <v>0</v>
      </c>
      <c r="G65" s="123" t="str">
        <f t="shared" si="1"/>
        <v/>
      </c>
    </row>
    <row r="66" ht="38.1" customHeight="1" spans="1:7">
      <c r="A66" s="294">
        <f t="shared" si="0"/>
        <v>7</v>
      </c>
      <c r="B66" s="305">
        <v>2121301</v>
      </c>
      <c r="C66" s="306" t="s">
        <v>1353</v>
      </c>
      <c r="D66" s="362">
        <f>VLOOKUP(B66,'[115]28'!$A$4:$C$287,3,FALSE)</f>
        <v>0</v>
      </c>
      <c r="E66" s="313"/>
      <c r="F66" s="313">
        <f>VLOOKUP(B66,'[115]28'!$A$4:$F$287,6,0)</f>
        <v>0</v>
      </c>
      <c r="G66" s="123" t="str">
        <f t="shared" si="1"/>
        <v/>
      </c>
    </row>
    <row r="67" ht="38.1" customHeight="1" spans="1:7">
      <c r="A67" s="294">
        <f t="shared" si="0"/>
        <v>7</v>
      </c>
      <c r="B67" s="305">
        <v>2121302</v>
      </c>
      <c r="C67" s="306" t="s">
        <v>1354</v>
      </c>
      <c r="D67" s="362">
        <f>VLOOKUP(B67,'[115]28'!$A$4:$C$287,3,FALSE)</f>
        <v>0</v>
      </c>
      <c r="E67" s="313"/>
      <c r="F67" s="313">
        <f>VLOOKUP(B67,'[115]28'!$A$4:$F$287,6,0)</f>
        <v>0</v>
      </c>
      <c r="G67" s="123" t="str">
        <f t="shared" si="1"/>
        <v/>
      </c>
    </row>
    <row r="68" ht="38.1" customHeight="1" spans="1:7">
      <c r="A68" s="294">
        <f t="shared" si="0"/>
        <v>7</v>
      </c>
      <c r="B68" s="305">
        <v>2121303</v>
      </c>
      <c r="C68" s="306" t="s">
        <v>1355</v>
      </c>
      <c r="D68" s="362">
        <f>VLOOKUP(B68,'[115]28'!$A$4:$C$287,3,FALSE)</f>
        <v>0</v>
      </c>
      <c r="E68" s="313"/>
      <c r="F68" s="313">
        <f>VLOOKUP(B68,'[115]28'!$A$4:$F$287,6,0)</f>
        <v>0</v>
      </c>
      <c r="G68" s="123" t="str">
        <f t="shared" si="1"/>
        <v/>
      </c>
    </row>
    <row r="69" ht="38.1" customHeight="1" spans="1:7">
      <c r="A69" s="294">
        <f t="shared" ref="A69:A132" si="2">LEN(B69)</f>
        <v>7</v>
      </c>
      <c r="B69" s="305">
        <v>2121304</v>
      </c>
      <c r="C69" s="306" t="s">
        <v>1356</v>
      </c>
      <c r="D69" s="362">
        <f>VLOOKUP(B69,'[115]28'!$A$4:$C$287,3,FALSE)</f>
        <v>0</v>
      </c>
      <c r="E69" s="313"/>
      <c r="F69" s="313">
        <f>VLOOKUP(B69,'[115]28'!$A$4:$F$287,6,0)</f>
        <v>0</v>
      </c>
      <c r="G69" s="123" t="str">
        <f t="shared" ref="G69:G132" si="3">IF(E69&gt;0,(F69-E69)/E69,"")</f>
        <v/>
      </c>
    </row>
    <row r="70" ht="38.1" customHeight="1" spans="1:7">
      <c r="A70" s="294">
        <f t="shared" si="2"/>
        <v>7</v>
      </c>
      <c r="B70" s="305">
        <v>2121399</v>
      </c>
      <c r="C70" s="306" t="s">
        <v>1357</v>
      </c>
      <c r="D70" s="362">
        <f>VLOOKUP(B70,'[115]28'!$A$4:$C$287,3,FALSE)</f>
        <v>0</v>
      </c>
      <c r="E70" s="313"/>
      <c r="F70" s="313">
        <f>VLOOKUP(B70,'[115]28'!$A$4:$F$287,6,0)</f>
        <v>0</v>
      </c>
      <c r="G70" s="123" t="str">
        <f t="shared" si="3"/>
        <v/>
      </c>
    </row>
    <row r="71" ht="42" customHeight="1" spans="1:7">
      <c r="A71" s="294">
        <f t="shared" si="2"/>
        <v>5</v>
      </c>
      <c r="B71" s="305">
        <v>21214</v>
      </c>
      <c r="C71" s="348" t="s">
        <v>1358</v>
      </c>
      <c r="D71" s="313">
        <f>SUM(D72:D74)</f>
        <v>1081</v>
      </c>
      <c r="E71" s="313">
        <v>881</v>
      </c>
      <c r="F71" s="313">
        <f>SUM(F72:F74)</f>
        <v>0</v>
      </c>
      <c r="G71" s="123">
        <f t="shared" si="3"/>
        <v>-1</v>
      </c>
    </row>
    <row r="72" ht="38.1" customHeight="1" spans="1:7">
      <c r="A72" s="294">
        <f t="shared" si="2"/>
        <v>7</v>
      </c>
      <c r="B72" s="305">
        <v>2121401</v>
      </c>
      <c r="C72" s="306" t="s">
        <v>1359</v>
      </c>
      <c r="D72" s="313">
        <f>VLOOKUP(B72,'[115]28'!$A$4:$C$287,3,FALSE)</f>
        <v>1081</v>
      </c>
      <c r="E72" s="313">
        <v>881</v>
      </c>
      <c r="F72" s="313">
        <f>VLOOKUP(B72,'[115]28'!$A$4:$F$287,6,0)</f>
        <v>0</v>
      </c>
      <c r="G72" s="123">
        <f t="shared" si="3"/>
        <v>-1</v>
      </c>
    </row>
    <row r="73" ht="38.1" customHeight="1" spans="1:7">
      <c r="A73" s="294">
        <f t="shared" si="2"/>
        <v>7</v>
      </c>
      <c r="B73" s="305">
        <v>2121402</v>
      </c>
      <c r="C73" s="306" t="s">
        <v>1360</v>
      </c>
      <c r="D73" s="362">
        <f>VLOOKUP(B73,'[115]28'!$A$4:$C$287,3,FALSE)</f>
        <v>0</v>
      </c>
      <c r="E73" s="313"/>
      <c r="F73" s="313">
        <f>VLOOKUP(B73,'[115]28'!$A$4:$F$287,6,0)</f>
        <v>0</v>
      </c>
      <c r="G73" s="123" t="str">
        <f t="shared" si="3"/>
        <v/>
      </c>
    </row>
    <row r="74" ht="38.1" customHeight="1" spans="1:7">
      <c r="A74" s="294">
        <f t="shared" si="2"/>
        <v>7</v>
      </c>
      <c r="B74" s="305">
        <v>2121499</v>
      </c>
      <c r="C74" s="306" t="s">
        <v>1361</v>
      </c>
      <c r="D74" s="362">
        <f>VLOOKUP(B74,'[115]28'!$A$4:$C$287,3,FALSE)</f>
        <v>0</v>
      </c>
      <c r="E74" s="313"/>
      <c r="F74" s="313">
        <f>VLOOKUP(B74,'[115]28'!$A$4:$F$287,6,0)</f>
        <v>0</v>
      </c>
      <c r="G74" s="123" t="str">
        <f t="shared" si="3"/>
        <v/>
      </c>
    </row>
    <row r="75" ht="42" customHeight="1" spans="1:7">
      <c r="A75" s="294">
        <f t="shared" si="2"/>
        <v>5</v>
      </c>
      <c r="B75" s="305">
        <v>21215</v>
      </c>
      <c r="C75" s="348" t="s">
        <v>1362</v>
      </c>
      <c r="D75" s="313">
        <f>SUM(D76:D78)</f>
        <v>0</v>
      </c>
      <c r="E75" s="313">
        <v>0</v>
      </c>
      <c r="F75" s="313">
        <f>SUM(F76:F78)</f>
        <v>0</v>
      </c>
      <c r="G75" s="123" t="str">
        <f t="shared" si="3"/>
        <v/>
      </c>
    </row>
    <row r="76" ht="38.1" customHeight="1" spans="1:7">
      <c r="A76" s="294">
        <f t="shared" si="2"/>
        <v>7</v>
      </c>
      <c r="B76" s="305">
        <v>2121501</v>
      </c>
      <c r="C76" s="306" t="s">
        <v>1335</v>
      </c>
      <c r="D76" s="362">
        <f>VLOOKUP(B76,'[115]28'!$A$4:$C$287,3,FALSE)</f>
        <v>0</v>
      </c>
      <c r="E76" s="313"/>
      <c r="F76" s="313">
        <f>VLOOKUP(B76,'[115]28'!$A$4:$F$287,6,0)</f>
        <v>0</v>
      </c>
      <c r="G76" s="123" t="str">
        <f t="shared" si="3"/>
        <v/>
      </c>
    </row>
    <row r="77" ht="38.1" customHeight="1" spans="1:7">
      <c r="A77" s="294">
        <f t="shared" si="2"/>
        <v>7</v>
      </c>
      <c r="B77" s="305">
        <v>2121502</v>
      </c>
      <c r="C77" s="306" t="s">
        <v>1336</v>
      </c>
      <c r="D77" s="362">
        <f>VLOOKUP(B77,'[115]28'!$A$4:$C$287,3,FALSE)</f>
        <v>0</v>
      </c>
      <c r="E77" s="313"/>
      <c r="F77" s="313">
        <f>VLOOKUP(B77,'[115]28'!$A$4:$F$287,6,0)</f>
        <v>0</v>
      </c>
      <c r="G77" s="123" t="str">
        <f t="shared" si="3"/>
        <v/>
      </c>
    </row>
    <row r="78" ht="38.1" customHeight="1" spans="1:7">
      <c r="A78" s="294">
        <f t="shared" si="2"/>
        <v>7</v>
      </c>
      <c r="B78" s="305">
        <v>2121599</v>
      </c>
      <c r="C78" s="306" t="s">
        <v>1363</v>
      </c>
      <c r="D78" s="362">
        <f>VLOOKUP(B78,'[115]28'!$A$4:$C$287,3,FALSE)</f>
        <v>0</v>
      </c>
      <c r="E78" s="313"/>
      <c r="F78" s="313">
        <f>VLOOKUP(B78,'[115]28'!$A$4:$F$287,6,0)</f>
        <v>0</v>
      </c>
      <c r="G78" s="123" t="str">
        <f t="shared" si="3"/>
        <v/>
      </c>
    </row>
    <row r="79" ht="42" customHeight="1" spans="1:7">
      <c r="A79" s="294">
        <f t="shared" si="2"/>
        <v>5</v>
      </c>
      <c r="B79" s="305">
        <v>21216</v>
      </c>
      <c r="C79" s="348" t="s">
        <v>1364</v>
      </c>
      <c r="D79" s="313">
        <f>SUM(D80:D82)</f>
        <v>0</v>
      </c>
      <c r="E79" s="313">
        <v>0</v>
      </c>
      <c r="F79" s="313">
        <f>SUM(F80:F82)</f>
        <v>0</v>
      </c>
      <c r="G79" s="123" t="str">
        <f t="shared" si="3"/>
        <v/>
      </c>
    </row>
    <row r="80" ht="38.1" customHeight="1" spans="1:7">
      <c r="A80" s="294">
        <f t="shared" si="2"/>
        <v>7</v>
      </c>
      <c r="B80" s="305">
        <v>2121601</v>
      </c>
      <c r="C80" s="306" t="s">
        <v>1335</v>
      </c>
      <c r="D80" s="362">
        <f>VLOOKUP(B80,'[115]28'!$A$4:$C$287,3,FALSE)</f>
        <v>0</v>
      </c>
      <c r="E80" s="313"/>
      <c r="F80" s="313">
        <f>VLOOKUP(B80,'[115]28'!$A$4:$F$287,6,0)</f>
        <v>0</v>
      </c>
      <c r="G80" s="123" t="str">
        <f t="shared" si="3"/>
        <v/>
      </c>
    </row>
    <row r="81" ht="38.1" customHeight="1" spans="1:7">
      <c r="A81" s="294">
        <f t="shared" si="2"/>
        <v>7</v>
      </c>
      <c r="B81" s="305">
        <v>2121602</v>
      </c>
      <c r="C81" s="306" t="s">
        <v>1336</v>
      </c>
      <c r="D81" s="362">
        <f>VLOOKUP(B81,'[115]28'!$A$4:$C$287,3,FALSE)</f>
        <v>0</v>
      </c>
      <c r="E81" s="313"/>
      <c r="F81" s="313">
        <f>VLOOKUP(B81,'[115]28'!$A$4:$F$287,6,0)</f>
        <v>0</v>
      </c>
      <c r="G81" s="123" t="str">
        <f t="shared" si="3"/>
        <v/>
      </c>
    </row>
    <row r="82" s="294" customFormat="1" ht="38.1" customHeight="1" spans="1:7">
      <c r="A82" s="294">
        <f t="shared" si="2"/>
        <v>7</v>
      </c>
      <c r="B82" s="305">
        <v>2121699</v>
      </c>
      <c r="C82" s="306" t="s">
        <v>1365</v>
      </c>
      <c r="D82" s="362">
        <f>VLOOKUP(B82,'[115]28'!$A$4:$C$287,3,FALSE)</f>
        <v>0</v>
      </c>
      <c r="E82" s="313"/>
      <c r="F82" s="313">
        <f>VLOOKUP(B82,'[115]28'!$A$4:$F$287,6,0)</f>
        <v>0</v>
      </c>
      <c r="G82" s="123" t="str">
        <f t="shared" si="3"/>
        <v/>
      </c>
    </row>
    <row r="83" s="294" customFormat="1" ht="42" customHeight="1" spans="1:7">
      <c r="A83" s="294">
        <f t="shared" si="2"/>
        <v>5</v>
      </c>
      <c r="B83" s="305">
        <v>21217</v>
      </c>
      <c r="C83" s="348" t="s">
        <v>1366</v>
      </c>
      <c r="D83" s="313">
        <f>SUM(D84:D88)</f>
        <v>0</v>
      </c>
      <c r="E83" s="313">
        <v>0</v>
      </c>
      <c r="F83" s="313">
        <f>SUM(F84:F88)</f>
        <v>0</v>
      </c>
      <c r="G83" s="123" t="str">
        <f t="shared" si="3"/>
        <v/>
      </c>
    </row>
    <row r="84" s="294" customFormat="1" ht="38.1" customHeight="1" spans="1:7">
      <c r="A84" s="294">
        <f t="shared" si="2"/>
        <v>7</v>
      </c>
      <c r="B84" s="305">
        <v>2121701</v>
      </c>
      <c r="C84" s="306" t="s">
        <v>1353</v>
      </c>
      <c r="D84" s="362">
        <f>VLOOKUP(B84,'[115]28'!$A$4:$C$287,3,FALSE)</f>
        <v>0</v>
      </c>
      <c r="E84" s="313"/>
      <c r="F84" s="313">
        <f>VLOOKUP(B84,'[115]28'!$A$4:$F$287,6,0)</f>
        <v>0</v>
      </c>
      <c r="G84" s="123" t="str">
        <f t="shared" si="3"/>
        <v/>
      </c>
    </row>
    <row r="85" s="294" customFormat="1" ht="38.1" customHeight="1" spans="1:7">
      <c r="A85" s="294">
        <f t="shared" si="2"/>
        <v>7</v>
      </c>
      <c r="B85" s="305">
        <v>2121702</v>
      </c>
      <c r="C85" s="306" t="s">
        <v>1354</v>
      </c>
      <c r="D85" s="362">
        <f>VLOOKUP(B85,'[115]28'!$A$4:$C$287,3,FALSE)</f>
        <v>0</v>
      </c>
      <c r="E85" s="313"/>
      <c r="F85" s="313">
        <f>VLOOKUP(B85,'[115]28'!$A$4:$F$287,6,0)</f>
        <v>0</v>
      </c>
      <c r="G85" s="123" t="str">
        <f t="shared" si="3"/>
        <v/>
      </c>
    </row>
    <row r="86" s="294" customFormat="1" ht="38.1" customHeight="1" spans="1:7">
      <c r="A86" s="294">
        <f t="shared" si="2"/>
        <v>7</v>
      </c>
      <c r="B86" s="305">
        <v>2121703</v>
      </c>
      <c r="C86" s="306" t="s">
        <v>1355</v>
      </c>
      <c r="D86" s="362">
        <f>VLOOKUP(B86,'[115]28'!$A$4:$C$287,3,FALSE)</f>
        <v>0</v>
      </c>
      <c r="E86" s="313"/>
      <c r="F86" s="313">
        <f>VLOOKUP(B86,'[115]28'!$A$4:$F$287,6,0)</f>
        <v>0</v>
      </c>
      <c r="G86" s="123" t="str">
        <f t="shared" si="3"/>
        <v/>
      </c>
    </row>
    <row r="87" s="294" customFormat="1" ht="38.1" customHeight="1" spans="1:7">
      <c r="A87" s="294">
        <f t="shared" si="2"/>
        <v>7</v>
      </c>
      <c r="B87" s="305">
        <v>2121704</v>
      </c>
      <c r="C87" s="306" t="s">
        <v>1356</v>
      </c>
      <c r="D87" s="362">
        <f>VLOOKUP(B87,'[115]28'!$A$4:$C$287,3,FALSE)</f>
        <v>0</v>
      </c>
      <c r="E87" s="313"/>
      <c r="F87" s="313">
        <f>VLOOKUP(B87,'[115]28'!$A$4:$F$287,6,0)</f>
        <v>0</v>
      </c>
      <c r="G87" s="123" t="str">
        <f t="shared" si="3"/>
        <v/>
      </c>
    </row>
    <row r="88" s="294" customFormat="1" ht="38.1" customHeight="1" spans="1:7">
      <c r="A88" s="294">
        <f t="shared" si="2"/>
        <v>7</v>
      </c>
      <c r="B88" s="305">
        <v>2121799</v>
      </c>
      <c r="C88" s="306" t="s">
        <v>1367</v>
      </c>
      <c r="D88" s="362">
        <f>VLOOKUP(B88,'[115]28'!$A$4:$C$287,3,FALSE)</f>
        <v>0</v>
      </c>
      <c r="E88" s="313"/>
      <c r="F88" s="313">
        <f>VLOOKUP(B88,'[115]28'!$A$4:$F$287,6,0)</f>
        <v>0</v>
      </c>
      <c r="G88" s="123" t="str">
        <f t="shared" si="3"/>
        <v/>
      </c>
    </row>
    <row r="89" s="294" customFormat="1" ht="38.1" customHeight="1" spans="1:7">
      <c r="A89" s="294">
        <f t="shared" si="2"/>
        <v>5</v>
      </c>
      <c r="B89" s="305">
        <v>21218</v>
      </c>
      <c r="C89" s="348" t="s">
        <v>1368</v>
      </c>
      <c r="D89" s="313">
        <f>SUM(D90:D91)</f>
        <v>0</v>
      </c>
      <c r="E89" s="313">
        <v>0</v>
      </c>
      <c r="F89" s="313">
        <f>SUM(F90:F91)</f>
        <v>0</v>
      </c>
      <c r="G89" s="123" t="str">
        <f t="shared" si="3"/>
        <v/>
      </c>
    </row>
    <row r="90" s="294" customFormat="1" ht="38.1" customHeight="1" spans="1:7">
      <c r="A90" s="294">
        <f t="shared" si="2"/>
        <v>7</v>
      </c>
      <c r="B90" s="305">
        <v>2121801</v>
      </c>
      <c r="C90" s="306" t="s">
        <v>1359</v>
      </c>
      <c r="D90" s="362">
        <f>VLOOKUP(B90,'[115]28'!$A$4:$C$287,3,FALSE)</f>
        <v>0</v>
      </c>
      <c r="E90" s="313"/>
      <c r="F90" s="313">
        <f>VLOOKUP(B90,'[115]28'!$A$4:$F$287,6,0)</f>
        <v>0</v>
      </c>
      <c r="G90" s="123" t="str">
        <f t="shared" si="3"/>
        <v/>
      </c>
    </row>
    <row r="91" s="294" customFormat="1" ht="38.1" customHeight="1" spans="1:7">
      <c r="A91" s="294">
        <f t="shared" si="2"/>
        <v>7</v>
      </c>
      <c r="B91" s="305">
        <v>2121899</v>
      </c>
      <c r="C91" s="306" t="s">
        <v>1369</v>
      </c>
      <c r="D91" s="362">
        <f>VLOOKUP(B91,'[115]28'!$A$4:$C$287,3,FALSE)</f>
        <v>0</v>
      </c>
      <c r="E91" s="313"/>
      <c r="F91" s="313">
        <f>VLOOKUP(B91,'[115]28'!$A$4:$F$287,6,0)</f>
        <v>0</v>
      </c>
      <c r="G91" s="123" t="str">
        <f t="shared" si="3"/>
        <v/>
      </c>
    </row>
    <row r="92" s="294" customFormat="1" ht="42" customHeight="1" spans="1:7">
      <c r="A92" s="294">
        <f t="shared" si="2"/>
        <v>5</v>
      </c>
      <c r="B92" s="305">
        <v>21219</v>
      </c>
      <c r="C92" s="348" t="s">
        <v>1370</v>
      </c>
      <c r="D92" s="313">
        <f>SUM(D93:D100)</f>
        <v>0</v>
      </c>
      <c r="E92" s="313">
        <v>0</v>
      </c>
      <c r="F92" s="313">
        <f>SUM(F93:F100)</f>
        <v>0</v>
      </c>
      <c r="G92" s="123" t="str">
        <f t="shared" si="3"/>
        <v/>
      </c>
    </row>
    <row r="93" s="294" customFormat="1" ht="38.1" customHeight="1" spans="1:7">
      <c r="A93" s="294">
        <f t="shared" si="2"/>
        <v>7</v>
      </c>
      <c r="B93" s="305">
        <v>2121901</v>
      </c>
      <c r="C93" s="306" t="s">
        <v>1335</v>
      </c>
      <c r="D93" s="362">
        <f>VLOOKUP(B93,'[115]28'!$A$4:$C$287,3,FALSE)</f>
        <v>0</v>
      </c>
      <c r="E93" s="313"/>
      <c r="F93" s="313">
        <f>VLOOKUP(B93,'[115]28'!$A$4:$F$287,6,0)</f>
        <v>0</v>
      </c>
      <c r="G93" s="123" t="str">
        <f t="shared" si="3"/>
        <v/>
      </c>
    </row>
    <row r="94" s="294" customFormat="1" ht="38.1" customHeight="1" spans="1:7">
      <c r="A94" s="294">
        <f t="shared" si="2"/>
        <v>7</v>
      </c>
      <c r="B94" s="305">
        <v>2121902</v>
      </c>
      <c r="C94" s="306" t="s">
        <v>1336</v>
      </c>
      <c r="D94" s="362">
        <f>VLOOKUP(B94,'[115]28'!$A$4:$C$287,3,FALSE)</f>
        <v>0</v>
      </c>
      <c r="E94" s="313"/>
      <c r="F94" s="313">
        <f>VLOOKUP(B94,'[115]28'!$A$4:$F$287,6,0)</f>
        <v>0</v>
      </c>
      <c r="G94" s="123" t="str">
        <f t="shared" si="3"/>
        <v/>
      </c>
    </row>
    <row r="95" s="294" customFormat="1" ht="38.1" customHeight="1" spans="1:7">
      <c r="A95" s="294">
        <f t="shared" si="2"/>
        <v>7</v>
      </c>
      <c r="B95" s="305">
        <v>2121903</v>
      </c>
      <c r="C95" s="306" t="s">
        <v>1337</v>
      </c>
      <c r="D95" s="362">
        <f>VLOOKUP(B95,'[115]28'!$A$4:$C$287,3,FALSE)</f>
        <v>0</v>
      </c>
      <c r="E95" s="313"/>
      <c r="F95" s="313">
        <f>VLOOKUP(B95,'[115]28'!$A$4:$F$287,6,0)</f>
        <v>0</v>
      </c>
      <c r="G95" s="123" t="str">
        <f t="shared" si="3"/>
        <v/>
      </c>
    </row>
    <row r="96" s="294" customFormat="1" ht="38.1" customHeight="1" spans="1:7">
      <c r="A96" s="294">
        <f t="shared" si="2"/>
        <v>7</v>
      </c>
      <c r="B96" s="305">
        <v>2121904</v>
      </c>
      <c r="C96" s="306" t="s">
        <v>1338</v>
      </c>
      <c r="D96" s="362">
        <f>VLOOKUP(B96,'[115]28'!$A$4:$C$287,3,FALSE)</f>
        <v>0</v>
      </c>
      <c r="E96" s="313"/>
      <c r="F96" s="313">
        <f>VLOOKUP(B96,'[115]28'!$A$4:$F$287,6,0)</f>
        <v>0</v>
      </c>
      <c r="G96" s="123" t="str">
        <f t="shared" si="3"/>
        <v/>
      </c>
    </row>
    <row r="97" ht="38.1" customHeight="1" spans="1:7">
      <c r="A97" s="294">
        <f t="shared" si="2"/>
        <v>7</v>
      </c>
      <c r="B97" s="305">
        <v>2121905</v>
      </c>
      <c r="C97" s="306" t="s">
        <v>1341</v>
      </c>
      <c r="D97" s="362">
        <f>VLOOKUP(B97,'[115]28'!$A$4:$C$287,3,FALSE)</f>
        <v>0</v>
      </c>
      <c r="E97" s="313"/>
      <c r="F97" s="313">
        <f>VLOOKUP(B97,'[115]28'!$A$4:$F$287,6,0)</f>
        <v>0</v>
      </c>
      <c r="G97" s="123" t="str">
        <f t="shared" si="3"/>
        <v/>
      </c>
    </row>
    <row r="98" ht="38.1" customHeight="1" spans="1:7">
      <c r="A98" s="294">
        <f t="shared" si="2"/>
        <v>7</v>
      </c>
      <c r="B98" s="305">
        <v>2121906</v>
      </c>
      <c r="C98" s="306" t="s">
        <v>1343</v>
      </c>
      <c r="D98" s="362">
        <f>VLOOKUP(B98,'[115]28'!$A$4:$C$287,3,FALSE)</f>
        <v>0</v>
      </c>
      <c r="E98" s="313"/>
      <c r="F98" s="313">
        <f>VLOOKUP(B98,'[115]28'!$A$4:$F$287,6,0)</f>
        <v>0</v>
      </c>
      <c r="G98" s="123" t="str">
        <f t="shared" si="3"/>
        <v/>
      </c>
    </row>
    <row r="99" ht="38.1" customHeight="1" spans="1:7">
      <c r="A99" s="294">
        <f t="shared" si="2"/>
        <v>7</v>
      </c>
      <c r="B99" s="305">
        <v>2121907</v>
      </c>
      <c r="C99" s="306" t="s">
        <v>1344</v>
      </c>
      <c r="D99" s="362">
        <f>VLOOKUP(B99,'[115]28'!$A$4:$C$287,3,FALSE)</f>
        <v>0</v>
      </c>
      <c r="E99" s="313"/>
      <c r="F99" s="313">
        <f>VLOOKUP(B99,'[115]28'!$A$4:$F$287,6,0)</f>
        <v>0</v>
      </c>
      <c r="G99" s="123" t="str">
        <f t="shared" si="3"/>
        <v/>
      </c>
    </row>
    <row r="100" s="294" customFormat="1" ht="38.1" customHeight="1" spans="1:7">
      <c r="A100" s="294">
        <f t="shared" si="2"/>
        <v>7</v>
      </c>
      <c r="B100" s="305">
        <v>2121999</v>
      </c>
      <c r="C100" s="306" t="s">
        <v>1371</v>
      </c>
      <c r="D100" s="362">
        <f>VLOOKUP(B100,'[115]28'!$A$4:$C$287,3,FALSE)</f>
        <v>0</v>
      </c>
      <c r="E100" s="313"/>
      <c r="F100" s="313">
        <f>VLOOKUP(B100,'[115]28'!$A$4:$F$287,6,0)</f>
        <v>0</v>
      </c>
      <c r="G100" s="123" t="str">
        <f t="shared" si="3"/>
        <v/>
      </c>
    </row>
    <row r="101" s="294" customFormat="1" ht="42" customHeight="1" spans="1:7">
      <c r="A101" s="294">
        <f t="shared" si="2"/>
        <v>3</v>
      </c>
      <c r="B101" s="308">
        <v>213</v>
      </c>
      <c r="C101" s="302" t="s">
        <v>1372</v>
      </c>
      <c r="D101" s="309">
        <f>SUM(D102,D107,D112,D117,D120)</f>
        <v>198</v>
      </c>
      <c r="E101" s="309">
        <v>191</v>
      </c>
      <c r="F101" s="309">
        <f>SUM(F102,F107,F112,F117,F120)</f>
        <v>15</v>
      </c>
      <c r="G101" s="119">
        <f t="shared" si="3"/>
        <v>-0.921</v>
      </c>
    </row>
    <row r="102" ht="42" customHeight="1" spans="1:7">
      <c r="A102" s="294">
        <f t="shared" si="2"/>
        <v>5</v>
      </c>
      <c r="B102" s="305">
        <v>21366</v>
      </c>
      <c r="C102" s="348" t="s">
        <v>1373</v>
      </c>
      <c r="D102" s="313">
        <f>SUM(D103:D106)</f>
        <v>198</v>
      </c>
      <c r="E102" s="313">
        <v>191</v>
      </c>
      <c r="F102" s="313">
        <f>SUM(F103:F106)</f>
        <v>15</v>
      </c>
      <c r="G102" s="123">
        <f t="shared" si="3"/>
        <v>-0.921</v>
      </c>
    </row>
    <row r="103" s="294" customFormat="1" ht="38.1" customHeight="1" spans="1:7">
      <c r="A103" s="294">
        <f t="shared" si="2"/>
        <v>7</v>
      </c>
      <c r="B103" s="305">
        <v>2136601</v>
      </c>
      <c r="C103" s="306" t="s">
        <v>1316</v>
      </c>
      <c r="D103" s="362">
        <f>VLOOKUP(B103,'[115]28'!$A$4:$C$287,3,FALSE)</f>
        <v>0</v>
      </c>
      <c r="E103" s="313"/>
      <c r="F103" s="307">
        <f>VLOOKUP(B103,'[115]28'!$A$4:$F$287,6,0)</f>
        <v>0</v>
      </c>
      <c r="G103" s="123" t="str">
        <f t="shared" si="3"/>
        <v/>
      </c>
    </row>
    <row r="104" s="294" customFormat="1" ht="38.1" customHeight="1" spans="1:7">
      <c r="A104" s="294">
        <f t="shared" si="2"/>
        <v>7</v>
      </c>
      <c r="B104" s="305">
        <v>2136602</v>
      </c>
      <c r="C104" s="306" t="s">
        <v>1374</v>
      </c>
      <c r="D104" s="362">
        <f>VLOOKUP(B104,'[115]28'!$A$4:$C$287,3,FALSE)</f>
        <v>0</v>
      </c>
      <c r="E104" s="313"/>
      <c r="F104" s="307">
        <f>VLOOKUP(B104,'[115]28'!$A$4:$F$287,6,0)</f>
        <v>0</v>
      </c>
      <c r="G104" s="123" t="str">
        <f t="shared" si="3"/>
        <v/>
      </c>
    </row>
    <row r="105" s="294" customFormat="1" ht="38.1" customHeight="1" spans="1:7">
      <c r="A105" s="294">
        <f t="shared" si="2"/>
        <v>7</v>
      </c>
      <c r="B105" s="305">
        <v>2136603</v>
      </c>
      <c r="C105" s="306" t="s">
        <v>1375</v>
      </c>
      <c r="D105" s="362">
        <f>VLOOKUP(B105,'[115]28'!$A$4:$C$287,3,FALSE)</f>
        <v>0</v>
      </c>
      <c r="E105" s="313"/>
      <c r="F105" s="307">
        <f>VLOOKUP(B105,'[115]28'!$A$4:$F$287,6,0)</f>
        <v>0</v>
      </c>
      <c r="G105" s="123" t="str">
        <f t="shared" si="3"/>
        <v/>
      </c>
    </row>
    <row r="106" s="294" customFormat="1" ht="38.1" customHeight="1" spans="1:7">
      <c r="A106" s="294">
        <f t="shared" si="2"/>
        <v>7</v>
      </c>
      <c r="B106" s="305">
        <v>2136699</v>
      </c>
      <c r="C106" s="306" t="s">
        <v>1376</v>
      </c>
      <c r="D106" s="313">
        <f>VLOOKUP(B106,'[115]28'!$A$4:$C$287,3,FALSE)</f>
        <v>198</v>
      </c>
      <c r="E106" s="313">
        <v>191</v>
      </c>
      <c r="F106" s="313">
        <v>15</v>
      </c>
      <c r="G106" s="123">
        <f t="shared" si="3"/>
        <v>-0.921</v>
      </c>
    </row>
    <row r="107" s="294" customFormat="1" ht="38.1" customHeight="1" spans="1:7">
      <c r="A107" s="294">
        <f t="shared" si="2"/>
        <v>5</v>
      </c>
      <c r="B107" s="305">
        <v>21367</v>
      </c>
      <c r="C107" s="348" t="s">
        <v>1377</v>
      </c>
      <c r="D107" s="313">
        <f>SUM(D108:D111)</f>
        <v>0</v>
      </c>
      <c r="E107" s="313">
        <v>0</v>
      </c>
      <c r="F107" s="313">
        <f>SUM(F108:F111)</f>
        <v>0</v>
      </c>
      <c r="G107" s="123" t="str">
        <f t="shared" si="3"/>
        <v/>
      </c>
    </row>
    <row r="108" ht="38.1" customHeight="1" spans="1:7">
      <c r="A108" s="294">
        <f t="shared" si="2"/>
        <v>7</v>
      </c>
      <c r="B108" s="305">
        <v>2136701</v>
      </c>
      <c r="C108" s="306" t="s">
        <v>1316</v>
      </c>
      <c r="D108" s="362">
        <f>VLOOKUP(B108,'[115]28'!$A$4:$C$287,3,FALSE)</f>
        <v>0</v>
      </c>
      <c r="E108" s="313"/>
      <c r="F108" s="313">
        <f>VLOOKUP(B108,'[115]28'!$A$4:$F$287,6,0)</f>
        <v>0</v>
      </c>
      <c r="G108" s="123" t="str">
        <f t="shared" si="3"/>
        <v/>
      </c>
    </row>
    <row r="109" s="294" customFormat="1" ht="38.1" customHeight="1" spans="1:7">
      <c r="A109" s="294">
        <f t="shared" si="2"/>
        <v>7</v>
      </c>
      <c r="B109" s="305">
        <v>2136702</v>
      </c>
      <c r="C109" s="306" t="s">
        <v>1374</v>
      </c>
      <c r="D109" s="362">
        <f>VLOOKUP(B109,'[115]28'!$A$4:$C$287,3,FALSE)</f>
        <v>0</v>
      </c>
      <c r="E109" s="313"/>
      <c r="F109" s="307">
        <f>VLOOKUP(B109,'[115]28'!$A$4:$F$287,6,0)</f>
        <v>0</v>
      </c>
      <c r="G109" s="123" t="str">
        <f t="shared" si="3"/>
        <v/>
      </c>
    </row>
    <row r="110" s="294" customFormat="1" ht="38.1" customHeight="1" spans="1:7">
      <c r="A110" s="294">
        <f t="shared" si="2"/>
        <v>7</v>
      </c>
      <c r="B110" s="305">
        <v>2136703</v>
      </c>
      <c r="C110" s="306" t="s">
        <v>1378</v>
      </c>
      <c r="D110" s="362">
        <f>VLOOKUP(B110,'[115]28'!$A$4:$C$287,3,FALSE)</f>
        <v>0</v>
      </c>
      <c r="E110" s="313"/>
      <c r="F110" s="307">
        <f>VLOOKUP(B110,'[115]28'!$A$4:$F$287,6,0)</f>
        <v>0</v>
      </c>
      <c r="G110" s="123" t="str">
        <f t="shared" si="3"/>
        <v/>
      </c>
    </row>
    <row r="111" s="294" customFormat="1" ht="38.1" customHeight="1" spans="1:7">
      <c r="A111" s="294">
        <f t="shared" si="2"/>
        <v>7</v>
      </c>
      <c r="B111" s="305">
        <v>2136799</v>
      </c>
      <c r="C111" s="306" t="s">
        <v>1379</v>
      </c>
      <c r="D111" s="362">
        <f>VLOOKUP(B111,'[115]28'!$A$4:$C$287,3,FALSE)</f>
        <v>0</v>
      </c>
      <c r="E111" s="313"/>
      <c r="F111" s="307">
        <f>VLOOKUP(B111,'[115]28'!$A$4:$F$287,6,0)</f>
        <v>0</v>
      </c>
      <c r="G111" s="123" t="str">
        <f t="shared" si="3"/>
        <v/>
      </c>
    </row>
    <row r="112" ht="42" customHeight="1" spans="1:7">
      <c r="A112" s="294">
        <f t="shared" si="2"/>
        <v>5</v>
      </c>
      <c r="B112" s="305">
        <v>21369</v>
      </c>
      <c r="C112" s="348" t="s">
        <v>1380</v>
      </c>
      <c r="D112" s="313">
        <f>SUM(D113:D116)</f>
        <v>0</v>
      </c>
      <c r="E112" s="313">
        <v>0</v>
      </c>
      <c r="F112" s="313">
        <f>SUM(F113:F116)</f>
        <v>0</v>
      </c>
      <c r="G112" s="123" t="str">
        <f t="shared" si="3"/>
        <v/>
      </c>
    </row>
    <row r="113" s="294" customFormat="1" ht="38.1" customHeight="1" spans="1:7">
      <c r="A113" s="294">
        <f t="shared" si="2"/>
        <v>7</v>
      </c>
      <c r="B113" s="305">
        <v>2136901</v>
      </c>
      <c r="C113" s="306" t="s">
        <v>793</v>
      </c>
      <c r="D113" s="362">
        <f>VLOOKUP(B113,'[115]28'!$A$4:$C$287,3,FALSE)</f>
        <v>0</v>
      </c>
      <c r="E113" s="313"/>
      <c r="F113" s="307">
        <f>VLOOKUP(B113,'[115]28'!$A$4:$F$287,6,0)</f>
        <v>0</v>
      </c>
      <c r="G113" s="123" t="str">
        <f t="shared" si="3"/>
        <v/>
      </c>
    </row>
    <row r="114" s="294" customFormat="1" ht="38.1" customHeight="1" spans="1:7">
      <c r="A114" s="294">
        <f t="shared" si="2"/>
        <v>7</v>
      </c>
      <c r="B114" s="305">
        <v>2136902</v>
      </c>
      <c r="C114" s="306" t="s">
        <v>1381</v>
      </c>
      <c r="D114" s="362">
        <f>VLOOKUP(B114,'[115]28'!$A$4:$C$287,3,FALSE)</f>
        <v>0</v>
      </c>
      <c r="E114" s="313"/>
      <c r="F114" s="307">
        <f>VLOOKUP(B114,'[115]28'!$A$4:$F$287,6,0)</f>
        <v>0</v>
      </c>
      <c r="G114" s="123" t="str">
        <f t="shared" si="3"/>
        <v/>
      </c>
    </row>
    <row r="115" s="294" customFormat="1" ht="38.1" customHeight="1" spans="1:7">
      <c r="A115" s="294">
        <f t="shared" si="2"/>
        <v>7</v>
      </c>
      <c r="B115" s="305">
        <v>2136903</v>
      </c>
      <c r="C115" s="306" t="s">
        <v>1382</v>
      </c>
      <c r="D115" s="362">
        <f>VLOOKUP(B115,'[115]28'!$A$4:$C$287,3,FALSE)</f>
        <v>0</v>
      </c>
      <c r="E115" s="313"/>
      <c r="F115" s="307">
        <f>VLOOKUP(B115,'[115]28'!$A$4:$F$287,6,0)</f>
        <v>0</v>
      </c>
      <c r="G115" s="123" t="str">
        <f t="shared" si="3"/>
        <v/>
      </c>
    </row>
    <row r="116" ht="38.1" customHeight="1" spans="1:7">
      <c r="A116" s="294">
        <f t="shared" si="2"/>
        <v>7</v>
      </c>
      <c r="B116" s="305">
        <v>2136999</v>
      </c>
      <c r="C116" s="306" t="s">
        <v>1383</v>
      </c>
      <c r="D116" s="362">
        <f>VLOOKUP(B116,'[115]28'!$A$4:$C$287,3,FALSE)</f>
        <v>0</v>
      </c>
      <c r="E116" s="313"/>
      <c r="F116" s="307">
        <f>VLOOKUP(B116,'[115]28'!$A$4:$F$287,6,0)</f>
        <v>0</v>
      </c>
      <c r="G116" s="123" t="str">
        <f t="shared" si="3"/>
        <v/>
      </c>
    </row>
    <row r="117" s="294" customFormat="1" ht="38.1" customHeight="1" spans="1:7">
      <c r="A117" s="294">
        <f t="shared" si="2"/>
        <v>5</v>
      </c>
      <c r="B117" s="315">
        <v>21370</v>
      </c>
      <c r="C117" s="348" t="s">
        <v>1384</v>
      </c>
      <c r="D117" s="313">
        <f>SUM(D118:D119)</f>
        <v>0</v>
      </c>
      <c r="E117" s="313">
        <v>0</v>
      </c>
      <c r="F117" s="313">
        <f>SUM(F118:F119)</f>
        <v>0</v>
      </c>
      <c r="G117" s="123" t="str">
        <f t="shared" si="3"/>
        <v/>
      </c>
    </row>
    <row r="118" s="294" customFormat="1" ht="38.1" customHeight="1" spans="1:7">
      <c r="A118" s="294">
        <f t="shared" si="2"/>
        <v>7</v>
      </c>
      <c r="B118" s="315">
        <v>2137001</v>
      </c>
      <c r="C118" s="306" t="s">
        <v>1316</v>
      </c>
      <c r="D118" s="362">
        <f>VLOOKUP(B118,'[115]28'!$A$4:$C$287,3,FALSE)</f>
        <v>0</v>
      </c>
      <c r="E118" s="313"/>
      <c r="F118" s="307">
        <f>VLOOKUP(B118,'[115]28'!$A$4:$F$287,6,0)</f>
        <v>0</v>
      </c>
      <c r="G118" s="123" t="str">
        <f t="shared" si="3"/>
        <v/>
      </c>
    </row>
    <row r="119" ht="38.1" customHeight="1" spans="1:7">
      <c r="A119" s="294">
        <f t="shared" si="2"/>
        <v>7</v>
      </c>
      <c r="B119" s="315">
        <v>2137099</v>
      </c>
      <c r="C119" s="306" t="s">
        <v>1385</v>
      </c>
      <c r="D119" s="362">
        <f>VLOOKUP(B119,'[115]28'!$A$4:$C$287,3,FALSE)</f>
        <v>0</v>
      </c>
      <c r="E119" s="313"/>
      <c r="F119" s="307">
        <f>VLOOKUP(B119,'[115]28'!$A$4:$F$287,6,0)</f>
        <v>0</v>
      </c>
      <c r="G119" s="123" t="str">
        <f t="shared" si="3"/>
        <v/>
      </c>
    </row>
    <row r="120" s="294" customFormat="1" ht="38.1" customHeight="1" spans="1:7">
      <c r="A120" s="294">
        <f t="shared" si="2"/>
        <v>5</v>
      </c>
      <c r="B120" s="315">
        <v>21371</v>
      </c>
      <c r="C120" s="348" t="s">
        <v>1386</v>
      </c>
      <c r="D120" s="313">
        <f>SUM(D121:D124)</f>
        <v>0</v>
      </c>
      <c r="E120" s="313">
        <v>0</v>
      </c>
      <c r="F120" s="313">
        <f>SUM(F121:F124)</f>
        <v>0</v>
      </c>
      <c r="G120" s="123" t="str">
        <f t="shared" si="3"/>
        <v/>
      </c>
    </row>
    <row r="121" ht="38.1" customHeight="1" spans="1:7">
      <c r="A121" s="294">
        <f t="shared" si="2"/>
        <v>7</v>
      </c>
      <c r="B121" s="315">
        <v>2137101</v>
      </c>
      <c r="C121" s="306" t="s">
        <v>793</v>
      </c>
      <c r="D121" s="362">
        <f>VLOOKUP(B121,'[115]28'!$A$4:$C$287,3,FALSE)</f>
        <v>0</v>
      </c>
      <c r="E121" s="313"/>
      <c r="F121" s="307">
        <f>VLOOKUP(B121,'[115]28'!$A$4:$F$287,6,0)</f>
        <v>0</v>
      </c>
      <c r="G121" s="123" t="str">
        <f t="shared" si="3"/>
        <v/>
      </c>
    </row>
    <row r="122" s="294" customFormat="1" ht="38.1" customHeight="1" spans="1:7">
      <c r="A122" s="294">
        <f t="shared" si="2"/>
        <v>7</v>
      </c>
      <c r="B122" s="315">
        <v>2137102</v>
      </c>
      <c r="C122" s="306" t="s">
        <v>1387</v>
      </c>
      <c r="D122" s="362">
        <f>VLOOKUP(B122,'[115]28'!$A$4:$C$287,3,FALSE)</f>
        <v>0</v>
      </c>
      <c r="E122" s="313"/>
      <c r="F122" s="307">
        <f>VLOOKUP(B122,'[115]28'!$A$4:$F$287,6,0)</f>
        <v>0</v>
      </c>
      <c r="G122" s="123" t="str">
        <f t="shared" si="3"/>
        <v/>
      </c>
    </row>
    <row r="123" s="294" customFormat="1" ht="38.1" customHeight="1" spans="1:7">
      <c r="A123" s="294">
        <f t="shared" si="2"/>
        <v>7</v>
      </c>
      <c r="B123" s="315">
        <v>2137103</v>
      </c>
      <c r="C123" s="306" t="s">
        <v>1382</v>
      </c>
      <c r="D123" s="362">
        <f>VLOOKUP(B123,'[115]28'!$A$4:$C$287,3,FALSE)</f>
        <v>0</v>
      </c>
      <c r="E123" s="313"/>
      <c r="F123" s="307">
        <f>VLOOKUP(B123,'[115]28'!$A$4:$F$287,6,0)</f>
        <v>0</v>
      </c>
      <c r="G123" s="123" t="str">
        <f t="shared" si="3"/>
        <v/>
      </c>
    </row>
    <row r="124" s="294" customFormat="1" ht="38.1" customHeight="1" spans="1:7">
      <c r="A124" s="294">
        <f t="shared" si="2"/>
        <v>7</v>
      </c>
      <c r="B124" s="315">
        <v>2137199</v>
      </c>
      <c r="C124" s="306" t="s">
        <v>1388</v>
      </c>
      <c r="D124" s="362">
        <f>VLOOKUP(B124,'[115]28'!$A$4:$C$287,3,FALSE)</f>
        <v>0</v>
      </c>
      <c r="E124" s="313"/>
      <c r="F124" s="307">
        <f>VLOOKUP(B124,'[115]28'!$A$4:$F$287,6,0)</f>
        <v>0</v>
      </c>
      <c r="G124" s="123" t="str">
        <f t="shared" si="3"/>
        <v/>
      </c>
    </row>
    <row r="125" s="294" customFormat="1" ht="42" customHeight="1" spans="1:7">
      <c r="A125" s="294">
        <f t="shared" si="2"/>
        <v>3</v>
      </c>
      <c r="B125" s="308">
        <v>214</v>
      </c>
      <c r="C125" s="302" t="s">
        <v>1389</v>
      </c>
      <c r="D125" s="309">
        <f>SUM(D126,D131,D136,D141,D150,D157,D167,D170,D173:D174)</f>
        <v>0</v>
      </c>
      <c r="E125" s="309">
        <v>6200</v>
      </c>
      <c r="F125" s="309">
        <f>SUM(F126,F131,F136,F141,F150,F157,F167,F170,F173:F174)</f>
        <v>0</v>
      </c>
      <c r="G125" s="119">
        <f t="shared" si="3"/>
        <v>-1</v>
      </c>
    </row>
    <row r="126" s="294" customFormat="1" ht="38.1" customHeight="1" spans="1:7">
      <c r="A126" s="294">
        <f t="shared" si="2"/>
        <v>5</v>
      </c>
      <c r="B126" s="305">
        <v>21460</v>
      </c>
      <c r="C126" s="348" t="s">
        <v>1390</v>
      </c>
      <c r="D126" s="313">
        <f>SUM(D127:D130)</f>
        <v>0</v>
      </c>
      <c r="E126" s="313">
        <v>0</v>
      </c>
      <c r="F126" s="313">
        <f>SUM(F127:F130)</f>
        <v>0</v>
      </c>
      <c r="G126" s="123" t="str">
        <f t="shared" si="3"/>
        <v/>
      </c>
    </row>
    <row r="127" ht="38.1" customHeight="1" spans="1:7">
      <c r="A127" s="294">
        <f t="shared" si="2"/>
        <v>7</v>
      </c>
      <c r="B127" s="305">
        <v>2146001</v>
      </c>
      <c r="C127" s="306" t="s">
        <v>824</v>
      </c>
      <c r="D127" s="362">
        <f>VLOOKUP(B127,'[115]28'!$A$4:$C$287,3,FALSE)</f>
        <v>0</v>
      </c>
      <c r="E127" s="313"/>
      <c r="F127" s="307">
        <f>VLOOKUP(B127,'[115]28'!$A$4:$F$287,6,0)</f>
        <v>0</v>
      </c>
      <c r="G127" s="123" t="str">
        <f t="shared" si="3"/>
        <v/>
      </c>
    </row>
    <row r="128" s="294" customFormat="1" ht="38.1" customHeight="1" spans="1:7">
      <c r="A128" s="294">
        <f t="shared" si="2"/>
        <v>7</v>
      </c>
      <c r="B128" s="305">
        <v>2146002</v>
      </c>
      <c r="C128" s="306" t="s">
        <v>825</v>
      </c>
      <c r="D128" s="362">
        <f>VLOOKUP(B128,'[115]28'!$A$4:$C$287,3,FALSE)</f>
        <v>0</v>
      </c>
      <c r="E128" s="313"/>
      <c r="F128" s="307">
        <f>VLOOKUP(B128,'[115]28'!$A$4:$F$287,6,0)</f>
        <v>0</v>
      </c>
      <c r="G128" s="123" t="str">
        <f t="shared" si="3"/>
        <v/>
      </c>
    </row>
    <row r="129" s="294" customFormat="1" ht="38.1" customHeight="1" spans="1:7">
      <c r="A129" s="294">
        <f t="shared" si="2"/>
        <v>7</v>
      </c>
      <c r="B129" s="305">
        <v>2146003</v>
      </c>
      <c r="C129" s="306" t="s">
        <v>1391</v>
      </c>
      <c r="D129" s="362">
        <f>VLOOKUP(B129,'[115]28'!$A$4:$C$287,3,FALSE)</f>
        <v>0</v>
      </c>
      <c r="E129" s="313"/>
      <c r="F129" s="307">
        <f>VLOOKUP(B129,'[115]28'!$A$4:$F$287,6,0)</f>
        <v>0</v>
      </c>
      <c r="G129" s="123" t="str">
        <f t="shared" si="3"/>
        <v/>
      </c>
    </row>
    <row r="130" s="294" customFormat="1" ht="38.1" customHeight="1" spans="1:7">
      <c r="A130" s="294">
        <f t="shared" si="2"/>
        <v>7</v>
      </c>
      <c r="B130" s="305">
        <v>2146099</v>
      </c>
      <c r="C130" s="306" t="s">
        <v>1392</v>
      </c>
      <c r="D130" s="362">
        <f>VLOOKUP(B130,'[115]28'!$A$4:$C$287,3,FALSE)</f>
        <v>0</v>
      </c>
      <c r="E130" s="313"/>
      <c r="F130" s="307">
        <f>VLOOKUP(B130,'[115]28'!$A$4:$F$287,6,0)</f>
        <v>0</v>
      </c>
      <c r="G130" s="123" t="str">
        <f t="shared" si="3"/>
        <v/>
      </c>
    </row>
    <row r="131" ht="38.1" customHeight="1" spans="1:7">
      <c r="A131" s="294">
        <f t="shared" si="2"/>
        <v>5</v>
      </c>
      <c r="B131" s="305">
        <v>21462</v>
      </c>
      <c r="C131" s="348" t="s">
        <v>1393</v>
      </c>
      <c r="D131" s="313">
        <f>SUM(D132:D135)</f>
        <v>0</v>
      </c>
      <c r="E131" s="313">
        <v>0</v>
      </c>
      <c r="F131" s="313">
        <f>SUM(F132:F135)</f>
        <v>0</v>
      </c>
      <c r="G131" s="123" t="str">
        <f t="shared" si="3"/>
        <v/>
      </c>
    </row>
    <row r="132" ht="38.1" customHeight="1" spans="1:7">
      <c r="A132" s="294">
        <f t="shared" si="2"/>
        <v>7</v>
      </c>
      <c r="B132" s="305">
        <v>2146201</v>
      </c>
      <c r="C132" s="306" t="s">
        <v>1391</v>
      </c>
      <c r="D132" s="362">
        <f>VLOOKUP(B132,'[115]28'!$A$4:$C$287,3,FALSE)</f>
        <v>0</v>
      </c>
      <c r="E132" s="313"/>
      <c r="F132" s="307">
        <f>VLOOKUP(B132,'[115]28'!$A$4:$F$287,6,0)</f>
        <v>0</v>
      </c>
      <c r="G132" s="123" t="str">
        <f t="shared" si="3"/>
        <v/>
      </c>
    </row>
    <row r="133" s="294" customFormat="1" ht="38.1" customHeight="1" spans="1:7">
      <c r="A133" s="294">
        <f t="shared" ref="A133:A196" si="4">LEN(B133)</f>
        <v>7</v>
      </c>
      <c r="B133" s="305">
        <v>2146202</v>
      </c>
      <c r="C133" s="306" t="s">
        <v>1394</v>
      </c>
      <c r="D133" s="362">
        <f>VLOOKUP(B133,'[115]28'!$A$4:$C$287,3,FALSE)</f>
        <v>0</v>
      </c>
      <c r="E133" s="313"/>
      <c r="F133" s="307">
        <f>VLOOKUP(B133,'[115]28'!$A$4:$F$287,6,0)</f>
        <v>0</v>
      </c>
      <c r="G133" s="123" t="str">
        <f t="shared" ref="G133:G196" si="5">IF(E133&gt;0,(F133-E133)/E133,"")</f>
        <v/>
      </c>
    </row>
    <row r="134" ht="38.1" customHeight="1" spans="1:7">
      <c r="A134" s="294">
        <f t="shared" si="4"/>
        <v>7</v>
      </c>
      <c r="B134" s="305">
        <v>2146203</v>
      </c>
      <c r="C134" s="306" t="s">
        <v>1395</v>
      </c>
      <c r="D134" s="362">
        <f>VLOOKUP(B134,'[115]28'!$A$4:$C$287,3,FALSE)</f>
        <v>0</v>
      </c>
      <c r="E134" s="313"/>
      <c r="F134" s="307">
        <f>VLOOKUP(B134,'[115]28'!$A$4:$F$287,6,0)</f>
        <v>0</v>
      </c>
      <c r="G134" s="123" t="str">
        <f t="shared" si="5"/>
        <v/>
      </c>
    </row>
    <row r="135" ht="38.1" customHeight="1" spans="1:7">
      <c r="A135" s="294">
        <f t="shared" si="4"/>
        <v>7</v>
      </c>
      <c r="B135" s="305">
        <v>2146299</v>
      </c>
      <c r="C135" s="306" t="s">
        <v>1396</v>
      </c>
      <c r="D135" s="362">
        <f>VLOOKUP(B135,'[115]28'!$A$4:$C$287,3,FALSE)</f>
        <v>0</v>
      </c>
      <c r="E135" s="313"/>
      <c r="F135" s="307">
        <f>VLOOKUP(B135,'[115]28'!$A$4:$F$287,6,0)</f>
        <v>0</v>
      </c>
      <c r="G135" s="123" t="str">
        <f t="shared" si="5"/>
        <v/>
      </c>
    </row>
    <row r="136" s="294" customFormat="1" ht="42" customHeight="1" spans="1:7">
      <c r="A136" s="294">
        <f t="shared" si="4"/>
        <v>5</v>
      </c>
      <c r="B136" s="305">
        <v>21463</v>
      </c>
      <c r="C136" s="348" t="s">
        <v>1397</v>
      </c>
      <c r="D136" s="313">
        <f>SUM(D137:D140)</f>
        <v>0</v>
      </c>
      <c r="E136" s="313">
        <v>0</v>
      </c>
      <c r="F136" s="313">
        <f>SUM(F137:F140)</f>
        <v>0</v>
      </c>
      <c r="G136" s="123" t="str">
        <f t="shared" si="5"/>
        <v/>
      </c>
    </row>
    <row r="137" s="294" customFormat="1" ht="38.1" customHeight="1" spans="1:7">
      <c r="A137" s="294">
        <f t="shared" si="4"/>
        <v>7</v>
      </c>
      <c r="B137" s="305">
        <v>2146301</v>
      </c>
      <c r="C137" s="306" t="s">
        <v>1398</v>
      </c>
      <c r="D137" s="362">
        <f>VLOOKUP(B137,'[115]28'!$A$4:$C$287,3,FALSE)</f>
        <v>0</v>
      </c>
      <c r="E137" s="313"/>
      <c r="F137" s="307">
        <f>VLOOKUP(B137,'[115]28'!$A$4:$F$287,6,0)</f>
        <v>0</v>
      </c>
      <c r="G137" s="123" t="str">
        <f t="shared" si="5"/>
        <v/>
      </c>
    </row>
    <row r="138" s="294" customFormat="1" ht="38.1" customHeight="1" spans="1:7">
      <c r="A138" s="294">
        <f t="shared" si="4"/>
        <v>7</v>
      </c>
      <c r="B138" s="305">
        <v>2146302</v>
      </c>
      <c r="C138" s="306" t="s">
        <v>1399</v>
      </c>
      <c r="D138" s="362">
        <f>VLOOKUP(B138,'[115]28'!$A$4:$C$287,3,FALSE)</f>
        <v>0</v>
      </c>
      <c r="E138" s="313"/>
      <c r="F138" s="307">
        <f>VLOOKUP(B138,'[115]28'!$A$4:$F$287,6,0)</f>
        <v>0</v>
      </c>
      <c r="G138" s="123" t="str">
        <f t="shared" si="5"/>
        <v/>
      </c>
    </row>
    <row r="139" s="294" customFormat="1" ht="38.1" customHeight="1" spans="1:7">
      <c r="A139" s="294">
        <f t="shared" si="4"/>
        <v>7</v>
      </c>
      <c r="B139" s="305">
        <v>2146303</v>
      </c>
      <c r="C139" s="306" t="s">
        <v>1400</v>
      </c>
      <c r="D139" s="362">
        <f>VLOOKUP(B139,'[115]28'!$A$4:$C$287,3,FALSE)</f>
        <v>0</v>
      </c>
      <c r="E139" s="313"/>
      <c r="F139" s="307">
        <f>VLOOKUP(B139,'[115]28'!$A$4:$F$287,6,0)</f>
        <v>0</v>
      </c>
      <c r="G139" s="123" t="str">
        <f t="shared" si="5"/>
        <v/>
      </c>
    </row>
    <row r="140" s="294" customFormat="1" ht="38.1" customHeight="1" spans="1:7">
      <c r="A140" s="294">
        <f t="shared" si="4"/>
        <v>7</v>
      </c>
      <c r="B140" s="305">
        <v>2146399</v>
      </c>
      <c r="C140" s="306" t="s">
        <v>1401</v>
      </c>
      <c r="D140" s="362">
        <f>VLOOKUP(B140,'[115]28'!$A$4:$C$287,3,FALSE)</f>
        <v>0</v>
      </c>
      <c r="E140" s="313"/>
      <c r="F140" s="307">
        <f>VLOOKUP(B140,'[115]28'!$A$4:$F$287,6,0)</f>
        <v>0</v>
      </c>
      <c r="G140" s="123" t="str">
        <f t="shared" si="5"/>
        <v/>
      </c>
    </row>
    <row r="141" s="294" customFormat="1" ht="38.1" customHeight="1" spans="1:7">
      <c r="A141" s="294">
        <f t="shared" si="4"/>
        <v>5</v>
      </c>
      <c r="B141" s="305">
        <v>21464</v>
      </c>
      <c r="C141" s="348" t="s">
        <v>1402</v>
      </c>
      <c r="D141" s="313">
        <f>SUM(D142:D149)</f>
        <v>0</v>
      </c>
      <c r="E141" s="313">
        <v>0</v>
      </c>
      <c r="F141" s="313">
        <f>SUM(F142:F149)</f>
        <v>0</v>
      </c>
      <c r="G141" s="123" t="str">
        <f t="shared" si="5"/>
        <v/>
      </c>
    </row>
    <row r="142" s="294" customFormat="1" ht="38.1" customHeight="1" spans="1:7">
      <c r="A142" s="294">
        <f t="shared" si="4"/>
        <v>7</v>
      </c>
      <c r="B142" s="305">
        <v>2146401</v>
      </c>
      <c r="C142" s="306" t="s">
        <v>1403</v>
      </c>
      <c r="D142" s="362">
        <f>VLOOKUP(B142,'[115]28'!$A$4:$C$287,3,FALSE)</f>
        <v>0</v>
      </c>
      <c r="E142" s="313"/>
      <c r="F142" s="307">
        <f>VLOOKUP(B142,'[115]28'!$A$4:$F$287,6,0)</f>
        <v>0</v>
      </c>
      <c r="G142" s="123" t="str">
        <f t="shared" si="5"/>
        <v/>
      </c>
    </row>
    <row r="143" s="294" customFormat="1" ht="38.1" customHeight="1" spans="1:7">
      <c r="A143" s="294">
        <f t="shared" si="4"/>
        <v>7</v>
      </c>
      <c r="B143" s="305">
        <v>2146402</v>
      </c>
      <c r="C143" s="306" t="s">
        <v>1404</v>
      </c>
      <c r="D143" s="362">
        <f>VLOOKUP(B143,'[115]28'!$A$4:$C$287,3,FALSE)</f>
        <v>0</v>
      </c>
      <c r="E143" s="313"/>
      <c r="F143" s="307">
        <f>VLOOKUP(B143,'[115]28'!$A$4:$F$287,6,0)</f>
        <v>0</v>
      </c>
      <c r="G143" s="123" t="str">
        <f t="shared" si="5"/>
        <v/>
      </c>
    </row>
    <row r="144" s="294" customFormat="1" ht="38.1" customHeight="1" spans="1:7">
      <c r="A144" s="294">
        <f t="shared" si="4"/>
        <v>7</v>
      </c>
      <c r="B144" s="305">
        <v>2146403</v>
      </c>
      <c r="C144" s="306" t="s">
        <v>1405</v>
      </c>
      <c r="D144" s="362">
        <f>VLOOKUP(B144,'[115]28'!$A$4:$C$287,3,FALSE)</f>
        <v>0</v>
      </c>
      <c r="E144" s="313"/>
      <c r="F144" s="307">
        <f>VLOOKUP(B144,'[115]28'!$A$4:$F$287,6,0)</f>
        <v>0</v>
      </c>
      <c r="G144" s="123" t="str">
        <f t="shared" si="5"/>
        <v/>
      </c>
    </row>
    <row r="145" s="294" customFormat="1" ht="38.1" customHeight="1" spans="1:7">
      <c r="A145" s="294">
        <f t="shared" si="4"/>
        <v>7</v>
      </c>
      <c r="B145" s="305">
        <v>2146404</v>
      </c>
      <c r="C145" s="306" t="s">
        <v>1406</v>
      </c>
      <c r="D145" s="362">
        <f>VLOOKUP(B145,'[115]28'!$A$4:$C$287,3,FALSE)</f>
        <v>0</v>
      </c>
      <c r="E145" s="313"/>
      <c r="F145" s="307">
        <f>VLOOKUP(B145,'[115]28'!$A$4:$F$287,6,0)</f>
        <v>0</v>
      </c>
      <c r="G145" s="123" t="str">
        <f t="shared" si="5"/>
        <v/>
      </c>
    </row>
    <row r="146" s="294" customFormat="1" ht="38.1" customHeight="1" spans="1:7">
      <c r="A146" s="294">
        <f t="shared" si="4"/>
        <v>7</v>
      </c>
      <c r="B146" s="305">
        <v>2146405</v>
      </c>
      <c r="C146" s="306" t="s">
        <v>1407</v>
      </c>
      <c r="D146" s="362">
        <f>VLOOKUP(B146,'[115]28'!$A$4:$C$287,3,FALSE)</f>
        <v>0</v>
      </c>
      <c r="E146" s="313"/>
      <c r="F146" s="307">
        <f>VLOOKUP(B146,'[115]28'!$A$4:$F$287,6,0)</f>
        <v>0</v>
      </c>
      <c r="G146" s="123" t="str">
        <f t="shared" si="5"/>
        <v/>
      </c>
    </row>
    <row r="147" s="294" customFormat="1" ht="38.1" customHeight="1" spans="1:7">
      <c r="A147" s="294">
        <f t="shared" si="4"/>
        <v>7</v>
      </c>
      <c r="B147" s="305">
        <v>2146406</v>
      </c>
      <c r="C147" s="306" t="s">
        <v>1408</v>
      </c>
      <c r="D147" s="362">
        <f>VLOOKUP(B147,'[115]28'!$A$4:$C$287,3,FALSE)</f>
        <v>0</v>
      </c>
      <c r="E147" s="313"/>
      <c r="F147" s="307">
        <f>VLOOKUP(B147,'[115]28'!$A$4:$F$287,6,0)</f>
        <v>0</v>
      </c>
      <c r="G147" s="123" t="str">
        <f t="shared" si="5"/>
        <v/>
      </c>
    </row>
    <row r="148" s="294" customFormat="1" ht="38.1" customHeight="1" spans="1:7">
      <c r="A148" s="294">
        <f t="shared" si="4"/>
        <v>7</v>
      </c>
      <c r="B148" s="305">
        <v>2146407</v>
      </c>
      <c r="C148" s="306" t="s">
        <v>1409</v>
      </c>
      <c r="D148" s="362">
        <f>VLOOKUP(B148,'[115]28'!$A$4:$C$287,3,FALSE)</f>
        <v>0</v>
      </c>
      <c r="E148" s="313"/>
      <c r="F148" s="307">
        <f>VLOOKUP(B148,'[115]28'!$A$4:$F$287,6,0)</f>
        <v>0</v>
      </c>
      <c r="G148" s="123" t="str">
        <f t="shared" si="5"/>
        <v/>
      </c>
    </row>
    <row r="149" s="294" customFormat="1" ht="38.1" customHeight="1" spans="1:7">
      <c r="A149" s="294">
        <f t="shared" si="4"/>
        <v>7</v>
      </c>
      <c r="B149" s="305">
        <v>2146499</v>
      </c>
      <c r="C149" s="306" t="s">
        <v>1410</v>
      </c>
      <c r="D149" s="362">
        <f>VLOOKUP(B149,'[115]28'!$A$4:$C$287,3,FALSE)</f>
        <v>0</v>
      </c>
      <c r="E149" s="313"/>
      <c r="F149" s="307">
        <f>VLOOKUP(B149,'[115]28'!$A$4:$F$287,6,0)</f>
        <v>0</v>
      </c>
      <c r="G149" s="123" t="str">
        <f t="shared" si="5"/>
        <v/>
      </c>
    </row>
    <row r="150" s="294" customFormat="1" ht="38.1" customHeight="1" spans="1:7">
      <c r="A150" s="294">
        <f t="shared" si="4"/>
        <v>5</v>
      </c>
      <c r="B150" s="305">
        <v>21468</v>
      </c>
      <c r="C150" s="348" t="s">
        <v>1411</v>
      </c>
      <c r="D150" s="313">
        <f>SUM(D151:D156)</f>
        <v>0</v>
      </c>
      <c r="E150" s="313">
        <v>0</v>
      </c>
      <c r="F150" s="313">
        <f>SUM(F151:F156)</f>
        <v>0</v>
      </c>
      <c r="G150" s="123" t="str">
        <f t="shared" si="5"/>
        <v/>
      </c>
    </row>
    <row r="151" s="294" customFormat="1" ht="38.1" customHeight="1" spans="1:7">
      <c r="A151" s="294">
        <f t="shared" si="4"/>
        <v>7</v>
      </c>
      <c r="B151" s="305">
        <v>2146801</v>
      </c>
      <c r="C151" s="306" t="s">
        <v>1412</v>
      </c>
      <c r="D151" s="362">
        <f>VLOOKUP(B151,'[115]28'!$A$4:$C$287,3,FALSE)</f>
        <v>0</v>
      </c>
      <c r="E151" s="313"/>
      <c r="F151" s="307">
        <f>VLOOKUP(B151,'[115]28'!$A$4:$F$287,6,0)</f>
        <v>0</v>
      </c>
      <c r="G151" s="123" t="str">
        <f t="shared" si="5"/>
        <v/>
      </c>
    </row>
    <row r="152" s="294" customFormat="1" ht="38.1" customHeight="1" spans="1:7">
      <c r="A152" s="294">
        <f t="shared" si="4"/>
        <v>7</v>
      </c>
      <c r="B152" s="305">
        <v>2146802</v>
      </c>
      <c r="C152" s="306" t="s">
        <v>1413</v>
      </c>
      <c r="D152" s="362">
        <f>VLOOKUP(B152,'[115]28'!$A$4:$C$287,3,FALSE)</f>
        <v>0</v>
      </c>
      <c r="E152" s="313"/>
      <c r="F152" s="307">
        <f>VLOOKUP(B152,'[115]28'!$A$4:$F$287,6,0)</f>
        <v>0</v>
      </c>
      <c r="G152" s="123" t="str">
        <f t="shared" si="5"/>
        <v/>
      </c>
    </row>
    <row r="153" ht="38.1" customHeight="1" spans="1:7">
      <c r="A153" s="294">
        <f t="shared" si="4"/>
        <v>7</v>
      </c>
      <c r="B153" s="305">
        <v>2146803</v>
      </c>
      <c r="C153" s="306" t="s">
        <v>1414</v>
      </c>
      <c r="D153" s="362">
        <f>VLOOKUP(B153,'[115]28'!$A$4:$C$287,3,FALSE)</f>
        <v>0</v>
      </c>
      <c r="E153" s="313"/>
      <c r="F153" s="307">
        <f>VLOOKUP(B153,'[115]28'!$A$4:$F$287,6,0)</f>
        <v>0</v>
      </c>
      <c r="G153" s="123" t="str">
        <f t="shared" si="5"/>
        <v/>
      </c>
    </row>
    <row r="154" ht="38.1" customHeight="1" spans="1:7">
      <c r="A154" s="294">
        <f t="shared" si="4"/>
        <v>7</v>
      </c>
      <c r="B154" s="305">
        <v>2146804</v>
      </c>
      <c r="C154" s="306" t="s">
        <v>1415</v>
      </c>
      <c r="D154" s="362">
        <f>VLOOKUP(B154,'[115]28'!$A$4:$C$287,3,FALSE)</f>
        <v>0</v>
      </c>
      <c r="E154" s="313"/>
      <c r="F154" s="307">
        <f>VLOOKUP(B154,'[115]28'!$A$4:$F$287,6,0)</f>
        <v>0</v>
      </c>
      <c r="G154" s="123" t="str">
        <f t="shared" si="5"/>
        <v/>
      </c>
    </row>
    <row r="155" s="294" customFormat="1" ht="38.1" customHeight="1" spans="1:7">
      <c r="A155" s="294">
        <f t="shared" si="4"/>
        <v>7</v>
      </c>
      <c r="B155" s="305">
        <v>2146805</v>
      </c>
      <c r="C155" s="306" t="s">
        <v>1416</v>
      </c>
      <c r="D155" s="362">
        <f>VLOOKUP(B155,'[115]28'!$A$4:$C$287,3,FALSE)</f>
        <v>0</v>
      </c>
      <c r="E155" s="313"/>
      <c r="F155" s="307">
        <f>VLOOKUP(B155,'[115]28'!$A$4:$F$287,6,0)</f>
        <v>0</v>
      </c>
      <c r="G155" s="123" t="str">
        <f t="shared" si="5"/>
        <v/>
      </c>
    </row>
    <row r="156" ht="38.1" customHeight="1" spans="1:7">
      <c r="A156" s="294">
        <f t="shared" si="4"/>
        <v>7</v>
      </c>
      <c r="B156" s="305">
        <v>2146899</v>
      </c>
      <c r="C156" s="306" t="s">
        <v>1417</v>
      </c>
      <c r="D156" s="362">
        <f>VLOOKUP(B156,'[115]28'!$A$4:$C$287,3,FALSE)</f>
        <v>0</v>
      </c>
      <c r="E156" s="313"/>
      <c r="F156" s="307">
        <f>VLOOKUP(B156,'[115]28'!$A$4:$F$287,6,0)</f>
        <v>0</v>
      </c>
      <c r="G156" s="123" t="str">
        <f t="shared" si="5"/>
        <v/>
      </c>
    </row>
    <row r="157" ht="42" customHeight="1" spans="1:7">
      <c r="A157" s="294">
        <f t="shared" si="4"/>
        <v>5</v>
      </c>
      <c r="B157" s="305">
        <v>21469</v>
      </c>
      <c r="C157" s="348" t="s">
        <v>1418</v>
      </c>
      <c r="D157" s="313">
        <f>SUM(D158:D166)</f>
        <v>0</v>
      </c>
      <c r="E157" s="313">
        <v>0</v>
      </c>
      <c r="F157" s="313">
        <f>SUM(F158:F166)</f>
        <v>0</v>
      </c>
      <c r="G157" s="123" t="str">
        <f t="shared" si="5"/>
        <v/>
      </c>
    </row>
    <row r="158" s="294" customFormat="1" ht="38.1" customHeight="1" spans="1:7">
      <c r="A158" s="294">
        <f t="shared" si="4"/>
        <v>7</v>
      </c>
      <c r="B158" s="305">
        <v>2146901</v>
      </c>
      <c r="C158" s="306" t="s">
        <v>1419</v>
      </c>
      <c r="D158" s="362">
        <f>VLOOKUP(B158,'[115]28'!$A$4:$C$287,3,FALSE)</f>
        <v>0</v>
      </c>
      <c r="E158" s="313"/>
      <c r="F158" s="307">
        <f>VLOOKUP(B158,'[115]28'!$A$4:$F$287,6,0)</f>
        <v>0</v>
      </c>
      <c r="G158" s="123" t="str">
        <f t="shared" si="5"/>
        <v/>
      </c>
    </row>
    <row r="159" s="294" customFormat="1" ht="38.1" customHeight="1" spans="1:7">
      <c r="A159" s="294">
        <f t="shared" si="4"/>
        <v>7</v>
      </c>
      <c r="B159" s="305">
        <v>2146902</v>
      </c>
      <c r="C159" s="306" t="s">
        <v>852</v>
      </c>
      <c r="D159" s="362">
        <f>VLOOKUP(B159,'[115]28'!$A$4:$C$287,3,FALSE)</f>
        <v>0</v>
      </c>
      <c r="E159" s="313"/>
      <c r="F159" s="307">
        <f>VLOOKUP(B159,'[115]28'!$A$4:$F$287,6,0)</f>
        <v>0</v>
      </c>
      <c r="G159" s="123" t="str">
        <f t="shared" si="5"/>
        <v/>
      </c>
    </row>
    <row r="160" s="294" customFormat="1" ht="38.1" customHeight="1" spans="1:7">
      <c r="A160" s="294">
        <f t="shared" si="4"/>
        <v>7</v>
      </c>
      <c r="B160" s="305">
        <v>2146903</v>
      </c>
      <c r="C160" s="306" t="s">
        <v>1420</v>
      </c>
      <c r="D160" s="362">
        <f>VLOOKUP(B160,'[115]28'!$A$4:$C$287,3,FALSE)</f>
        <v>0</v>
      </c>
      <c r="E160" s="313"/>
      <c r="F160" s="307">
        <f>VLOOKUP(B160,'[115]28'!$A$4:$F$287,6,0)</f>
        <v>0</v>
      </c>
      <c r="G160" s="123" t="str">
        <f t="shared" si="5"/>
        <v/>
      </c>
    </row>
    <row r="161" s="294" customFormat="1" ht="38.1" customHeight="1" spans="1:7">
      <c r="A161" s="294">
        <f t="shared" si="4"/>
        <v>7</v>
      </c>
      <c r="B161" s="305">
        <v>2146904</v>
      </c>
      <c r="C161" s="306" t="s">
        <v>1421</v>
      </c>
      <c r="D161" s="362">
        <f>VLOOKUP(B161,'[115]28'!$A$4:$C$287,3,FALSE)</f>
        <v>0</v>
      </c>
      <c r="E161" s="313"/>
      <c r="F161" s="307">
        <f>VLOOKUP(B161,'[115]28'!$A$4:$F$287,6,0)</f>
        <v>0</v>
      </c>
      <c r="G161" s="123" t="str">
        <f t="shared" si="5"/>
        <v/>
      </c>
    </row>
    <row r="162" s="294" customFormat="1" ht="38.1" customHeight="1" spans="1:7">
      <c r="A162" s="294">
        <f t="shared" si="4"/>
        <v>7</v>
      </c>
      <c r="B162" s="305">
        <v>2146906</v>
      </c>
      <c r="C162" s="306" t="s">
        <v>1422</v>
      </c>
      <c r="D162" s="362">
        <f>VLOOKUP(B162,'[115]28'!$A$4:$C$287,3,FALSE)</f>
        <v>0</v>
      </c>
      <c r="E162" s="313"/>
      <c r="F162" s="307">
        <f>VLOOKUP(B162,'[115]28'!$A$4:$F$287,6,0)</f>
        <v>0</v>
      </c>
      <c r="G162" s="123" t="str">
        <f t="shared" si="5"/>
        <v/>
      </c>
    </row>
    <row r="163" s="294" customFormat="1" ht="38.1" customHeight="1" spans="1:7">
      <c r="A163" s="294">
        <f t="shared" si="4"/>
        <v>7</v>
      </c>
      <c r="B163" s="305">
        <v>2146907</v>
      </c>
      <c r="C163" s="306" t="s">
        <v>1423</v>
      </c>
      <c r="D163" s="362">
        <f>VLOOKUP(B163,'[115]28'!$A$4:$C$287,3,FALSE)</f>
        <v>0</v>
      </c>
      <c r="E163" s="313"/>
      <c r="F163" s="307">
        <f>VLOOKUP(B163,'[115]28'!$A$4:$F$287,6,0)</f>
        <v>0</v>
      </c>
      <c r="G163" s="123" t="str">
        <f t="shared" si="5"/>
        <v/>
      </c>
    </row>
    <row r="164" s="294" customFormat="1" ht="38.1" customHeight="1" spans="1:7">
      <c r="A164" s="294">
        <f t="shared" si="4"/>
        <v>7</v>
      </c>
      <c r="B164" s="305">
        <v>2146908</v>
      </c>
      <c r="C164" s="306" t="s">
        <v>1424</v>
      </c>
      <c r="D164" s="362">
        <f>VLOOKUP(B164,'[115]28'!$A$4:$C$287,3,FALSE)</f>
        <v>0</v>
      </c>
      <c r="E164" s="313"/>
      <c r="F164" s="307">
        <f>VLOOKUP(B164,'[115]28'!$A$4:$F$287,6,0)</f>
        <v>0</v>
      </c>
      <c r="G164" s="123" t="str">
        <f t="shared" si="5"/>
        <v/>
      </c>
    </row>
    <row r="165" s="294" customFormat="1" ht="38.1" customHeight="1" spans="1:7">
      <c r="A165" s="294">
        <f t="shared" si="4"/>
        <v>7</v>
      </c>
      <c r="B165" s="310">
        <v>2146909</v>
      </c>
      <c r="C165" s="306" t="s">
        <v>1900</v>
      </c>
      <c r="D165" s="362">
        <f>VLOOKUP(B165,'[115]28'!$A$4:$C$287,3,FALSE)</f>
        <v>0</v>
      </c>
      <c r="E165" s="313"/>
      <c r="F165" s="307">
        <f>VLOOKUP(B165,'[115]28'!$A$4:$F$287,6,0)</f>
        <v>0</v>
      </c>
      <c r="G165" s="123" t="str">
        <f t="shared" si="5"/>
        <v/>
      </c>
    </row>
    <row r="166" ht="38.1" customHeight="1" spans="1:7">
      <c r="A166" s="294">
        <f t="shared" si="4"/>
        <v>7</v>
      </c>
      <c r="B166" s="305">
        <v>2146999</v>
      </c>
      <c r="C166" s="306" t="s">
        <v>1425</v>
      </c>
      <c r="D166" s="362">
        <f>VLOOKUP(B166,'[115]28'!$A$4:$C$287,3,FALSE)</f>
        <v>0</v>
      </c>
      <c r="E166" s="313">
        <v>0</v>
      </c>
      <c r="F166" s="307">
        <f>VLOOKUP(B166,'[115]28'!$A$4:$F$287,6,0)</f>
        <v>0</v>
      </c>
      <c r="G166" s="123" t="str">
        <f t="shared" si="5"/>
        <v/>
      </c>
    </row>
    <row r="167" ht="38.1" customHeight="1" spans="1:7">
      <c r="A167" s="294">
        <f t="shared" si="4"/>
        <v>5</v>
      </c>
      <c r="B167" s="305">
        <v>21470</v>
      </c>
      <c r="C167" s="348" t="s">
        <v>1426</v>
      </c>
      <c r="D167" s="313">
        <f>SUM(D168:D169)</f>
        <v>0</v>
      </c>
      <c r="E167" s="313"/>
      <c r="F167" s="313">
        <f>SUM(F168:F169)</f>
        <v>0</v>
      </c>
      <c r="G167" s="123" t="str">
        <f t="shared" si="5"/>
        <v/>
      </c>
    </row>
    <row r="168" s="294" customFormat="1" ht="38.1" customHeight="1" spans="1:7">
      <c r="A168" s="294">
        <f t="shared" si="4"/>
        <v>7</v>
      </c>
      <c r="B168" s="305">
        <v>2147001</v>
      </c>
      <c r="C168" s="306" t="s">
        <v>824</v>
      </c>
      <c r="D168" s="362">
        <f>VLOOKUP(B168,'[115]28'!$A$4:$C$287,3,FALSE)</f>
        <v>0</v>
      </c>
      <c r="E168" s="313"/>
      <c r="F168" s="307">
        <f>VLOOKUP(B168,'[115]28'!$A$4:$F$287,6,0)</f>
        <v>0</v>
      </c>
      <c r="G168" s="123" t="str">
        <f t="shared" si="5"/>
        <v/>
      </c>
    </row>
    <row r="169" s="294" customFormat="1" ht="38.1" customHeight="1" spans="1:7">
      <c r="A169" s="294">
        <f t="shared" si="4"/>
        <v>7</v>
      </c>
      <c r="B169" s="305">
        <v>2147099</v>
      </c>
      <c r="C169" s="306" t="s">
        <v>1427</v>
      </c>
      <c r="D169" s="362">
        <f>VLOOKUP(B169,'[115]28'!$A$4:$C$287,3,FALSE)</f>
        <v>0</v>
      </c>
      <c r="E169" s="313">
        <v>6200</v>
      </c>
      <c r="F169" s="307">
        <f>VLOOKUP(B169,'[115]28'!$A$4:$F$287,6,0)</f>
        <v>0</v>
      </c>
      <c r="G169" s="123">
        <f t="shared" si="5"/>
        <v>-1</v>
      </c>
    </row>
    <row r="170" s="294" customFormat="1" ht="42" customHeight="1" spans="1:7">
      <c r="A170" s="294">
        <f t="shared" si="4"/>
        <v>5</v>
      </c>
      <c r="B170" s="305">
        <v>21471</v>
      </c>
      <c r="C170" s="348" t="s">
        <v>1428</v>
      </c>
      <c r="D170" s="313">
        <f>SUM(D171:D172)</f>
        <v>0</v>
      </c>
      <c r="E170" s="313">
        <v>6200</v>
      </c>
      <c r="F170" s="313">
        <f>SUM(F171:F172)</f>
        <v>0</v>
      </c>
      <c r="G170" s="123">
        <f t="shared" si="5"/>
        <v>-1</v>
      </c>
    </row>
    <row r="171" s="294" customFormat="1" ht="38.1" customHeight="1" spans="1:7">
      <c r="A171" s="294">
        <f t="shared" si="4"/>
        <v>7</v>
      </c>
      <c r="B171" s="305">
        <v>2147101</v>
      </c>
      <c r="C171" s="306" t="s">
        <v>824</v>
      </c>
      <c r="D171" s="362">
        <f>VLOOKUP(B171,'[115]28'!$A$4:$C$287,3,FALSE)</f>
        <v>0</v>
      </c>
      <c r="E171" s="313"/>
      <c r="F171" s="307">
        <f>VLOOKUP(B171,'[115]28'!$A$4:$F$287,6,0)</f>
        <v>0</v>
      </c>
      <c r="G171" s="123" t="str">
        <f t="shared" si="5"/>
        <v/>
      </c>
    </row>
    <row r="172" s="294" customFormat="1" ht="38.1" customHeight="1" spans="1:7">
      <c r="A172" s="294">
        <f t="shared" si="4"/>
        <v>7</v>
      </c>
      <c r="B172" s="305">
        <v>2147199</v>
      </c>
      <c r="C172" s="306" t="s">
        <v>1429</v>
      </c>
      <c r="D172" s="362">
        <f>VLOOKUP(B172,'[115]28'!$A$4:$C$287,3,FALSE)</f>
        <v>0</v>
      </c>
      <c r="E172" s="313"/>
      <c r="F172" s="307">
        <f>VLOOKUP(B172,'[115]28'!$A$4:$F$287,6,0)</f>
        <v>0</v>
      </c>
      <c r="G172" s="123" t="str">
        <f t="shared" si="5"/>
        <v/>
      </c>
    </row>
    <row r="173" s="294" customFormat="1" ht="38.1" customHeight="1" spans="1:7">
      <c r="A173" s="294">
        <f t="shared" si="4"/>
        <v>5</v>
      </c>
      <c r="B173" s="305">
        <v>21472</v>
      </c>
      <c r="C173" s="348" t="s">
        <v>1430</v>
      </c>
      <c r="D173" s="313"/>
      <c r="E173" s="313">
        <v>0</v>
      </c>
      <c r="F173" s="313"/>
      <c r="G173" s="123" t="str">
        <f t="shared" si="5"/>
        <v/>
      </c>
    </row>
    <row r="174" ht="38.1" customHeight="1" spans="1:7">
      <c r="A174" s="294">
        <f t="shared" si="4"/>
        <v>5</v>
      </c>
      <c r="B174" s="305">
        <v>21473</v>
      </c>
      <c r="C174" s="348" t="s">
        <v>1431</v>
      </c>
      <c r="D174" s="313">
        <f>SUM(D175:D177)</f>
        <v>0</v>
      </c>
      <c r="E174" s="313"/>
      <c r="F174" s="313">
        <f>SUM(F175:F177)</f>
        <v>0</v>
      </c>
      <c r="G174" s="123" t="str">
        <f t="shared" si="5"/>
        <v/>
      </c>
    </row>
    <row r="175" ht="38.1" customHeight="1" spans="1:7">
      <c r="A175" s="294">
        <f t="shared" si="4"/>
        <v>7</v>
      </c>
      <c r="B175" s="305">
        <v>2147301</v>
      </c>
      <c r="C175" s="306" t="s">
        <v>1398</v>
      </c>
      <c r="D175" s="362">
        <f>VLOOKUP(B175,'[115]28'!$A$4:$C$287,3,FALSE)</f>
        <v>0</v>
      </c>
      <c r="E175" s="313"/>
      <c r="F175" s="307">
        <f>VLOOKUP(B175,'[115]28'!$A$4:$F$287,6,0)</f>
        <v>0</v>
      </c>
      <c r="G175" s="123" t="str">
        <f t="shared" si="5"/>
        <v/>
      </c>
    </row>
    <row r="176" ht="38.1" customHeight="1" spans="1:7">
      <c r="A176" s="294">
        <f t="shared" si="4"/>
        <v>7</v>
      </c>
      <c r="B176" s="305">
        <v>2147303</v>
      </c>
      <c r="C176" s="306" t="s">
        <v>1400</v>
      </c>
      <c r="D176" s="362">
        <f>VLOOKUP(B176,'[115]28'!$A$4:$C$287,3,FALSE)</f>
        <v>0</v>
      </c>
      <c r="E176" s="313"/>
      <c r="F176" s="307">
        <f>VLOOKUP(B176,'[115]28'!$A$4:$F$287,6,0)</f>
        <v>0</v>
      </c>
      <c r="G176" s="123" t="str">
        <f t="shared" si="5"/>
        <v/>
      </c>
    </row>
    <row r="177" s="294" customFormat="1" ht="38.1" customHeight="1" spans="1:7">
      <c r="A177" s="294">
        <f t="shared" si="4"/>
        <v>7</v>
      </c>
      <c r="B177" s="305">
        <v>2147399</v>
      </c>
      <c r="C177" s="306" t="s">
        <v>1432</v>
      </c>
      <c r="D177" s="362">
        <f>VLOOKUP(B177,'[115]28'!$A$4:$C$287,3,FALSE)</f>
        <v>0</v>
      </c>
      <c r="E177" s="313">
        <v>0</v>
      </c>
      <c r="F177" s="307">
        <f>VLOOKUP(B177,'[115]28'!$A$4:$F$287,6,0)</f>
        <v>0</v>
      </c>
      <c r="G177" s="123" t="str">
        <f t="shared" si="5"/>
        <v/>
      </c>
    </row>
    <row r="178" ht="42" customHeight="1" spans="1:7">
      <c r="A178" s="294">
        <f t="shared" si="4"/>
        <v>3</v>
      </c>
      <c r="B178" s="308">
        <v>215</v>
      </c>
      <c r="C178" s="302" t="s">
        <v>1433</v>
      </c>
      <c r="D178" s="309">
        <f>SUM(D179)</f>
        <v>0</v>
      </c>
      <c r="E178" s="309">
        <v>0</v>
      </c>
      <c r="F178" s="309">
        <f>SUM(F179)</f>
        <v>0</v>
      </c>
      <c r="G178" s="119" t="str">
        <f t="shared" si="5"/>
        <v/>
      </c>
    </row>
    <row r="179" ht="42" customHeight="1" spans="1:7">
      <c r="A179" s="294">
        <f t="shared" si="4"/>
        <v>5</v>
      </c>
      <c r="B179" s="305">
        <v>21562</v>
      </c>
      <c r="C179" s="348" t="s">
        <v>1434</v>
      </c>
      <c r="D179" s="313">
        <f>SUM(D180:D181)</f>
        <v>0</v>
      </c>
      <c r="E179" s="313"/>
      <c r="F179" s="313">
        <f>SUM(F180:F181)</f>
        <v>0</v>
      </c>
      <c r="G179" s="123" t="str">
        <f t="shared" si="5"/>
        <v/>
      </c>
    </row>
    <row r="180" ht="38.1" customHeight="1" spans="1:7">
      <c r="A180" s="294">
        <f t="shared" si="4"/>
        <v>7</v>
      </c>
      <c r="B180" s="305">
        <v>2156202</v>
      </c>
      <c r="C180" s="306" t="s">
        <v>1435</v>
      </c>
      <c r="D180" s="362">
        <f>VLOOKUP(B180,'[115]28'!$A$4:$C$287,3,FALSE)</f>
        <v>0</v>
      </c>
      <c r="E180" s="313"/>
      <c r="F180" s="307">
        <f>VLOOKUP(B180,'[115]28'!$A$4:$F$287,6,0)</f>
        <v>0</v>
      </c>
      <c r="G180" s="123" t="str">
        <f t="shared" si="5"/>
        <v/>
      </c>
    </row>
    <row r="181" s="294" customFormat="1" ht="38.1" customHeight="1" spans="1:7">
      <c r="A181" s="294">
        <f t="shared" si="4"/>
        <v>7</v>
      </c>
      <c r="B181" s="305">
        <v>2156299</v>
      </c>
      <c r="C181" s="306" t="s">
        <v>1436</v>
      </c>
      <c r="D181" s="362">
        <f>VLOOKUP(B181,'[115]28'!$A$4:$C$287,3,FALSE)</f>
        <v>0</v>
      </c>
      <c r="E181" s="309"/>
      <c r="F181" s="307">
        <f>VLOOKUP(B181,'[115]28'!$A$4:$F$287,6,0)</f>
        <v>0</v>
      </c>
      <c r="G181" s="123" t="str">
        <f t="shared" si="5"/>
        <v/>
      </c>
    </row>
    <row r="182" s="294" customFormat="1" ht="42" customHeight="1" spans="1:7">
      <c r="A182" s="294">
        <f t="shared" si="4"/>
        <v>3</v>
      </c>
      <c r="B182" s="308">
        <v>229</v>
      </c>
      <c r="C182" s="302" t="s">
        <v>1437</v>
      </c>
      <c r="D182" s="309">
        <f>SUM(D184:D187,D197)</f>
        <v>520</v>
      </c>
      <c r="E182" s="309">
        <v>700</v>
      </c>
      <c r="F182" s="309">
        <f>SUM(F184:F187,F197)</f>
        <v>655</v>
      </c>
      <c r="G182" s="119">
        <f t="shared" si="5"/>
        <v>-0.064</v>
      </c>
    </row>
    <row r="183" ht="42" customHeight="1" spans="1:7">
      <c r="A183" s="294">
        <f t="shared" si="4"/>
        <v>5</v>
      </c>
      <c r="B183" s="305">
        <v>22904</v>
      </c>
      <c r="C183" s="348" t="s">
        <v>1438</v>
      </c>
      <c r="D183" s="313">
        <f>SUM(D184:D186)</f>
        <v>0</v>
      </c>
      <c r="E183" s="313">
        <v>0</v>
      </c>
      <c r="F183" s="313">
        <f>SUM(F184:F186)</f>
        <v>0</v>
      </c>
      <c r="G183" s="123" t="str">
        <f t="shared" si="5"/>
        <v/>
      </c>
    </row>
    <row r="184" ht="38.1" customHeight="1" spans="1:7">
      <c r="A184" s="294">
        <f t="shared" si="4"/>
        <v>7</v>
      </c>
      <c r="B184" s="305">
        <v>2290401</v>
      </c>
      <c r="C184" s="306" t="s">
        <v>1439</v>
      </c>
      <c r="D184" s="362">
        <f>VLOOKUP(B184,'[115]28'!$A$4:$C$287,3,FALSE)</f>
        <v>0</v>
      </c>
      <c r="E184" s="313"/>
      <c r="F184" s="307">
        <f>VLOOKUP(B184,'[115]28'!$A$4:$F$287,6,0)</f>
        <v>0</v>
      </c>
      <c r="G184" s="123" t="str">
        <f t="shared" si="5"/>
        <v/>
      </c>
    </row>
    <row r="185" s="294" customFormat="1" ht="38.1" customHeight="1" spans="1:7">
      <c r="A185" s="294">
        <f t="shared" si="4"/>
        <v>7</v>
      </c>
      <c r="B185" s="305">
        <v>2290402</v>
      </c>
      <c r="C185" s="306" t="s">
        <v>1440</v>
      </c>
      <c r="D185" s="362">
        <f>VLOOKUP(B185,'[115]28'!$A$4:$C$287,3,FALSE)</f>
        <v>0</v>
      </c>
      <c r="E185" s="313"/>
      <c r="F185" s="307">
        <f>VLOOKUP(B185,'[115]28'!$A$4:$F$287,6,0)</f>
        <v>0</v>
      </c>
      <c r="G185" s="123" t="str">
        <f t="shared" si="5"/>
        <v/>
      </c>
    </row>
    <row r="186" s="294" customFormat="1" ht="38.1" customHeight="1" spans="1:7">
      <c r="A186" s="294">
        <f t="shared" si="4"/>
        <v>7</v>
      </c>
      <c r="B186" s="305">
        <v>2290403</v>
      </c>
      <c r="C186" s="306" t="s">
        <v>1441</v>
      </c>
      <c r="D186" s="362">
        <f>VLOOKUP(B186,'[115]28'!$A$4:$C$287,3,FALSE)</f>
        <v>0</v>
      </c>
      <c r="E186" s="313"/>
      <c r="F186" s="307">
        <f>VLOOKUP(B186,'[115]28'!$A$4:$F$287,6,0)</f>
        <v>0</v>
      </c>
      <c r="G186" s="123" t="str">
        <f t="shared" si="5"/>
        <v/>
      </c>
    </row>
    <row r="187" ht="42" customHeight="1" spans="1:7">
      <c r="A187" s="294">
        <f t="shared" si="4"/>
        <v>5</v>
      </c>
      <c r="B187" s="305">
        <v>22908</v>
      </c>
      <c r="C187" s="348" t="s">
        <v>1442</v>
      </c>
      <c r="D187" s="313">
        <f>SUM(D188:D195)</f>
        <v>0</v>
      </c>
      <c r="E187" s="313">
        <v>0</v>
      </c>
      <c r="F187" s="313">
        <f>SUM(F188:F195)</f>
        <v>0</v>
      </c>
      <c r="G187" s="123" t="str">
        <f t="shared" si="5"/>
        <v/>
      </c>
    </row>
    <row r="188" s="294" customFormat="1" ht="38.1" customHeight="1" spans="1:7">
      <c r="A188" s="294">
        <f t="shared" si="4"/>
        <v>7</v>
      </c>
      <c r="B188" s="305">
        <v>2290802</v>
      </c>
      <c r="C188" s="306" t="s">
        <v>1443</v>
      </c>
      <c r="D188" s="362">
        <f>VLOOKUP(B188,'[115]28'!$A$4:$C$287,3,FALSE)</f>
        <v>0</v>
      </c>
      <c r="E188" s="313"/>
      <c r="F188" s="307">
        <f>VLOOKUP(B188,'[115]28'!$A$4:$F$287,6,0)</f>
        <v>0</v>
      </c>
      <c r="G188" s="123" t="str">
        <f t="shared" si="5"/>
        <v/>
      </c>
    </row>
    <row r="189" ht="38.1" customHeight="1" spans="1:7">
      <c r="A189" s="294">
        <f t="shared" si="4"/>
        <v>7</v>
      </c>
      <c r="B189" s="305">
        <v>2290803</v>
      </c>
      <c r="C189" s="306" t="s">
        <v>1444</v>
      </c>
      <c r="D189" s="362">
        <f>VLOOKUP(B189,'[115]28'!$A$4:$C$287,3,FALSE)</f>
        <v>0</v>
      </c>
      <c r="E189" s="313"/>
      <c r="F189" s="307">
        <f>VLOOKUP(B189,'[115]28'!$A$4:$F$287,6,0)</f>
        <v>0</v>
      </c>
      <c r="G189" s="123" t="str">
        <f t="shared" si="5"/>
        <v/>
      </c>
    </row>
    <row r="190" ht="38.1" customHeight="1" spans="1:7">
      <c r="A190" s="294">
        <f t="shared" si="4"/>
        <v>7</v>
      </c>
      <c r="B190" s="305">
        <v>2290804</v>
      </c>
      <c r="C190" s="306" t="s">
        <v>1445</v>
      </c>
      <c r="D190" s="362">
        <f>VLOOKUP(B190,'[115]28'!$A$4:$C$287,3,FALSE)</f>
        <v>0</v>
      </c>
      <c r="E190" s="313"/>
      <c r="F190" s="307">
        <f>VLOOKUP(B190,'[115]28'!$A$4:$F$287,6,0)</f>
        <v>0</v>
      </c>
      <c r="G190" s="123" t="str">
        <f t="shared" si="5"/>
        <v/>
      </c>
    </row>
    <row r="191" ht="38.1" customHeight="1" spans="1:7">
      <c r="A191" s="294">
        <f t="shared" si="4"/>
        <v>7</v>
      </c>
      <c r="B191" s="305">
        <v>2290805</v>
      </c>
      <c r="C191" s="306" t="s">
        <v>1446</v>
      </c>
      <c r="D191" s="362">
        <f>VLOOKUP(B191,'[115]28'!$A$4:$C$287,3,FALSE)</f>
        <v>0</v>
      </c>
      <c r="E191" s="313"/>
      <c r="F191" s="307">
        <f>VLOOKUP(B191,'[115]28'!$A$4:$F$287,6,0)</f>
        <v>0</v>
      </c>
      <c r="G191" s="123" t="str">
        <f t="shared" si="5"/>
        <v/>
      </c>
    </row>
    <row r="192" ht="38.1" customHeight="1" spans="1:7">
      <c r="A192" s="294">
        <f t="shared" si="4"/>
        <v>7</v>
      </c>
      <c r="B192" s="305">
        <v>2290806</v>
      </c>
      <c r="C192" s="306" t="s">
        <v>1447</v>
      </c>
      <c r="D192" s="362">
        <f>VLOOKUP(B192,'[115]28'!$A$4:$C$287,3,FALSE)</f>
        <v>0</v>
      </c>
      <c r="E192" s="313"/>
      <c r="F192" s="307">
        <f>VLOOKUP(B192,'[115]28'!$A$4:$F$287,6,0)</f>
        <v>0</v>
      </c>
      <c r="G192" s="123" t="str">
        <f t="shared" si="5"/>
        <v/>
      </c>
    </row>
    <row r="193" ht="38.1" customHeight="1" spans="1:7">
      <c r="A193" s="294">
        <f t="shared" si="4"/>
        <v>7</v>
      </c>
      <c r="B193" s="305">
        <v>2290807</v>
      </c>
      <c r="C193" s="306" t="s">
        <v>1448</v>
      </c>
      <c r="D193" s="362">
        <f>VLOOKUP(B193,'[115]28'!$A$4:$C$287,3,FALSE)</f>
        <v>0</v>
      </c>
      <c r="E193" s="313"/>
      <c r="F193" s="307">
        <f>VLOOKUP(B193,'[115]28'!$A$4:$F$287,6,0)</f>
        <v>0</v>
      </c>
      <c r="G193" s="123" t="str">
        <f t="shared" si="5"/>
        <v/>
      </c>
    </row>
    <row r="194" s="294" customFormat="1" ht="38.1" customHeight="1" spans="1:7">
      <c r="A194" s="294">
        <f t="shared" si="4"/>
        <v>7</v>
      </c>
      <c r="B194" s="305">
        <v>2290808</v>
      </c>
      <c r="C194" s="306" t="s">
        <v>1449</v>
      </c>
      <c r="D194" s="362">
        <f>VLOOKUP(B194,'[115]28'!$A$4:$C$287,3,FALSE)</f>
        <v>0</v>
      </c>
      <c r="E194" s="313"/>
      <c r="F194" s="307">
        <f>VLOOKUP(B194,'[115]28'!$A$4:$F$287,6,0)</f>
        <v>0</v>
      </c>
      <c r="G194" s="123" t="str">
        <f t="shared" si="5"/>
        <v/>
      </c>
    </row>
    <row r="195" ht="38.1" customHeight="1" spans="1:7">
      <c r="A195" s="294">
        <f t="shared" si="4"/>
        <v>7</v>
      </c>
      <c r="B195" s="305">
        <v>2290899</v>
      </c>
      <c r="C195" s="306" t="s">
        <v>1450</v>
      </c>
      <c r="D195" s="362">
        <f>VLOOKUP(B195,'[115]28'!$A$4:$C$287,3,FALSE)</f>
        <v>0</v>
      </c>
      <c r="E195" s="313"/>
      <c r="F195" s="307">
        <f>VLOOKUP(B195,'[115]28'!$A$4:$F$287,6,0)</f>
        <v>0</v>
      </c>
      <c r="G195" s="123" t="str">
        <f t="shared" si="5"/>
        <v/>
      </c>
    </row>
    <row r="196" ht="38.1" customHeight="1" spans="1:7">
      <c r="A196" s="294">
        <f t="shared" si="4"/>
        <v>5</v>
      </c>
      <c r="B196" s="310">
        <v>22909</v>
      </c>
      <c r="C196" s="364" t="s">
        <v>1451</v>
      </c>
      <c r="D196" s="313"/>
      <c r="E196" s="313"/>
      <c r="F196" s="313"/>
      <c r="G196" s="123" t="str">
        <f t="shared" si="5"/>
        <v/>
      </c>
    </row>
    <row r="197" ht="42" customHeight="1" spans="1:7">
      <c r="A197" s="294">
        <f t="shared" ref="A197:A260" si="6">LEN(B197)</f>
        <v>5</v>
      </c>
      <c r="B197" s="305">
        <v>22960</v>
      </c>
      <c r="C197" s="348" t="s">
        <v>1452</v>
      </c>
      <c r="D197" s="313">
        <f>SUM(D198:D208)</f>
        <v>520</v>
      </c>
      <c r="E197" s="313">
        <v>700</v>
      </c>
      <c r="F197" s="313">
        <f>SUM(F198:F208)</f>
        <v>655</v>
      </c>
      <c r="G197" s="123">
        <f t="shared" ref="G197:G260" si="7">IF(E197&gt;0,(F197-E197)/E197,"")</f>
        <v>-0.064</v>
      </c>
    </row>
    <row r="198" ht="38.1" customHeight="1" spans="1:7">
      <c r="A198" s="294">
        <f t="shared" si="6"/>
        <v>7</v>
      </c>
      <c r="B198" s="315">
        <v>2296001</v>
      </c>
      <c r="C198" s="306" t="s">
        <v>1453</v>
      </c>
      <c r="D198" s="362">
        <f>VLOOKUP(B198,'[115]28'!$A$4:$C$287,3,FALSE)</f>
        <v>0</v>
      </c>
      <c r="E198" s="313"/>
      <c r="F198" s="313">
        <f>VLOOKUP(B198,'[115]28'!$A$4:$F$287,6,0)</f>
        <v>0</v>
      </c>
      <c r="G198" s="123" t="str">
        <f t="shared" si="7"/>
        <v/>
      </c>
    </row>
    <row r="199" s="294" customFormat="1" ht="38.1" customHeight="1" spans="1:7">
      <c r="A199" s="294">
        <f t="shared" si="6"/>
        <v>7</v>
      </c>
      <c r="B199" s="305">
        <v>2296002</v>
      </c>
      <c r="C199" s="306" t="s">
        <v>1454</v>
      </c>
      <c r="D199" s="313">
        <f>VLOOKUP(B199,'[115]28'!$A$4:$C$287,3,FALSE)</f>
        <v>247</v>
      </c>
      <c r="E199" s="313">
        <v>369</v>
      </c>
      <c r="F199" s="313">
        <v>335</v>
      </c>
      <c r="G199" s="123">
        <f t="shared" si="7"/>
        <v>-0.092</v>
      </c>
    </row>
    <row r="200" ht="38.1" customHeight="1" spans="1:7">
      <c r="A200" s="294">
        <f t="shared" si="6"/>
        <v>7</v>
      </c>
      <c r="B200" s="305">
        <v>2296003</v>
      </c>
      <c r="C200" s="306" t="s">
        <v>1455</v>
      </c>
      <c r="D200" s="313">
        <f>VLOOKUP(B200,'[115]28'!$A$4:$C$287,3,FALSE)</f>
        <v>156</v>
      </c>
      <c r="E200" s="313">
        <v>143</v>
      </c>
      <c r="F200" s="313">
        <v>168</v>
      </c>
      <c r="G200" s="123">
        <f t="shared" si="7"/>
        <v>0.175</v>
      </c>
    </row>
    <row r="201" ht="38.1" customHeight="1" spans="1:7">
      <c r="A201" s="294">
        <f t="shared" si="6"/>
        <v>7</v>
      </c>
      <c r="B201" s="305">
        <v>2296004</v>
      </c>
      <c r="C201" s="306" t="s">
        <v>1456</v>
      </c>
      <c r="D201" s="313">
        <f>VLOOKUP(B201,'[115]28'!$A$4:$C$287,3,FALSE)</f>
        <v>0</v>
      </c>
      <c r="E201" s="313">
        <v>36</v>
      </c>
      <c r="F201" s="313">
        <f>VLOOKUP(B201,'[115]28'!$A$4:$F$287,6,0)</f>
        <v>0</v>
      </c>
      <c r="G201" s="123">
        <f t="shared" si="7"/>
        <v>-1</v>
      </c>
    </row>
    <row r="202" ht="38.1" customHeight="1" spans="1:7">
      <c r="A202" s="294">
        <f t="shared" si="6"/>
        <v>7</v>
      </c>
      <c r="B202" s="305">
        <v>2296005</v>
      </c>
      <c r="C202" s="306" t="s">
        <v>1457</v>
      </c>
      <c r="D202" s="313">
        <f>VLOOKUP(B202,'[115]28'!$A$4:$C$287,3,FALSE)</f>
        <v>0</v>
      </c>
      <c r="E202" s="313"/>
      <c r="F202" s="313">
        <f>VLOOKUP(B202,'[115]28'!$A$4:$F$287,6,0)</f>
        <v>0</v>
      </c>
      <c r="G202" s="123" t="str">
        <f t="shared" si="7"/>
        <v/>
      </c>
    </row>
    <row r="203" ht="38.1" customHeight="1" spans="1:7">
      <c r="A203" s="294">
        <f t="shared" si="6"/>
        <v>7</v>
      </c>
      <c r="B203" s="305">
        <v>2296006</v>
      </c>
      <c r="C203" s="306" t="s">
        <v>1458</v>
      </c>
      <c r="D203" s="313">
        <f>VLOOKUP(B203,'[115]28'!$A$4:$C$287,3,FALSE)</f>
        <v>16</v>
      </c>
      <c r="E203" s="313">
        <v>23</v>
      </c>
      <c r="F203" s="313">
        <v>23</v>
      </c>
      <c r="G203" s="123">
        <f t="shared" si="7"/>
        <v>0</v>
      </c>
    </row>
    <row r="204" s="294" customFormat="1" ht="38.1" customHeight="1" spans="1:7">
      <c r="A204" s="294">
        <f t="shared" si="6"/>
        <v>7</v>
      </c>
      <c r="B204" s="305">
        <v>2296010</v>
      </c>
      <c r="C204" s="306" t="s">
        <v>1459</v>
      </c>
      <c r="D204" s="362">
        <f>VLOOKUP(B204,'[115]28'!$A$4:$C$287,3,FALSE)</f>
        <v>0</v>
      </c>
      <c r="E204" s="313"/>
      <c r="F204" s="313">
        <f>VLOOKUP(B204,'[115]28'!$A$4:$F$287,6,0)</f>
        <v>0</v>
      </c>
      <c r="G204" s="123" t="str">
        <f t="shared" si="7"/>
        <v/>
      </c>
    </row>
    <row r="205" s="294" customFormat="1" ht="38.1" customHeight="1" spans="1:7">
      <c r="A205" s="294">
        <f t="shared" si="6"/>
        <v>7</v>
      </c>
      <c r="B205" s="305">
        <v>2296011</v>
      </c>
      <c r="C205" s="306" t="s">
        <v>1901</v>
      </c>
      <c r="D205" s="362">
        <f>VLOOKUP(B205,'[115]28'!$A$4:$C$287,3,FALSE)</f>
        <v>0</v>
      </c>
      <c r="E205" s="313"/>
      <c r="F205" s="313">
        <f>VLOOKUP(B205,'[115]28'!$A$4:$F$287,6,0)</f>
        <v>0</v>
      </c>
      <c r="G205" s="123" t="str">
        <f t="shared" si="7"/>
        <v/>
      </c>
    </row>
    <row r="206" s="294" customFormat="1" ht="38.1" customHeight="1" spans="1:7">
      <c r="A206" s="294">
        <f t="shared" si="6"/>
        <v>7</v>
      </c>
      <c r="B206" s="305">
        <v>2296012</v>
      </c>
      <c r="C206" s="306" t="s">
        <v>1461</v>
      </c>
      <c r="D206" s="362">
        <f>VLOOKUP(B206,'[115]28'!$A$4:$C$287,3,FALSE)</f>
        <v>0</v>
      </c>
      <c r="E206" s="313"/>
      <c r="F206" s="313">
        <f>VLOOKUP(B206,'[115]28'!$A$4:$F$287,6,0)</f>
        <v>0</v>
      </c>
      <c r="G206" s="123" t="str">
        <f t="shared" si="7"/>
        <v/>
      </c>
    </row>
    <row r="207" ht="38.1" customHeight="1" spans="1:7">
      <c r="A207" s="294">
        <f t="shared" si="6"/>
        <v>7</v>
      </c>
      <c r="B207" s="305">
        <v>2296013</v>
      </c>
      <c r="C207" s="306" t="s">
        <v>1462</v>
      </c>
      <c r="D207" s="313">
        <f>VLOOKUP(B207,'[115]28'!$A$4:$C$287,3,FALSE)</f>
        <v>36</v>
      </c>
      <c r="E207" s="313">
        <v>36</v>
      </c>
      <c r="F207" s="313">
        <v>36</v>
      </c>
      <c r="G207" s="123">
        <f t="shared" si="7"/>
        <v>0</v>
      </c>
    </row>
    <row r="208" s="294" customFormat="1" ht="38.1" customHeight="1" spans="1:7">
      <c r="A208" s="294">
        <f t="shared" si="6"/>
        <v>7</v>
      </c>
      <c r="B208" s="305">
        <v>2296099</v>
      </c>
      <c r="C208" s="306" t="s">
        <v>1463</v>
      </c>
      <c r="D208" s="313">
        <f>VLOOKUP(B208,'[115]28'!$A$4:$C$287,3,FALSE)</f>
        <v>65</v>
      </c>
      <c r="E208" s="313">
        <v>93</v>
      </c>
      <c r="F208" s="313">
        <v>93</v>
      </c>
      <c r="G208" s="123">
        <f t="shared" si="7"/>
        <v>0</v>
      </c>
    </row>
    <row r="209" s="294" customFormat="1" ht="42" customHeight="1" spans="1:7">
      <c r="A209" s="294">
        <f t="shared" si="6"/>
        <v>3</v>
      </c>
      <c r="B209" s="308">
        <v>232</v>
      </c>
      <c r="C209" s="302" t="s">
        <v>1464</v>
      </c>
      <c r="D209" s="309">
        <f>D210</f>
        <v>26870</v>
      </c>
      <c r="E209" s="309">
        <v>26124</v>
      </c>
      <c r="F209" s="309">
        <f>F210</f>
        <v>35883</v>
      </c>
      <c r="G209" s="119">
        <f t="shared" si="7"/>
        <v>0.374</v>
      </c>
    </row>
    <row r="210" s="294" customFormat="1" ht="42" customHeight="1" spans="1:7">
      <c r="A210" s="294">
        <f t="shared" si="6"/>
        <v>5</v>
      </c>
      <c r="B210" s="310">
        <v>23204</v>
      </c>
      <c r="C210" s="348" t="s">
        <v>1465</v>
      </c>
      <c r="D210" s="313">
        <f>SUM(D211:D226)</f>
        <v>26870</v>
      </c>
      <c r="E210" s="313">
        <v>26124</v>
      </c>
      <c r="F210" s="313">
        <f>SUM(F211:F226)</f>
        <v>35883</v>
      </c>
      <c r="G210" s="123">
        <f t="shared" si="7"/>
        <v>0.374</v>
      </c>
    </row>
    <row r="211" s="294" customFormat="1" ht="38.1" customHeight="1" spans="1:7">
      <c r="A211" s="294">
        <f t="shared" si="6"/>
        <v>7</v>
      </c>
      <c r="B211" s="305">
        <v>2320401</v>
      </c>
      <c r="C211" s="306" t="s">
        <v>1466</v>
      </c>
      <c r="D211" s="362">
        <f>VLOOKUP(B211,'[115]28'!$A$4:$C$287,3,FALSE)</f>
        <v>0</v>
      </c>
      <c r="E211" s="313"/>
      <c r="F211" s="313">
        <f>VLOOKUP(B211,'[115]28'!$A$4:$F$287,6,0)</f>
        <v>0</v>
      </c>
      <c r="G211" s="123" t="str">
        <f t="shared" si="7"/>
        <v/>
      </c>
    </row>
    <row r="212" s="294" customFormat="1" ht="38.1" customHeight="1" spans="1:7">
      <c r="A212" s="294">
        <f t="shared" si="6"/>
        <v>7</v>
      </c>
      <c r="B212" s="305">
        <v>2320402</v>
      </c>
      <c r="C212" s="306" t="s">
        <v>1467</v>
      </c>
      <c r="D212" s="362">
        <f>VLOOKUP(B212,'[115]28'!$A$4:$C$287,3,FALSE)</f>
        <v>0</v>
      </c>
      <c r="E212" s="313"/>
      <c r="F212" s="313">
        <f>VLOOKUP(B212,'[115]28'!$A$4:$F$287,6,0)</f>
        <v>0</v>
      </c>
      <c r="G212" s="123" t="str">
        <f t="shared" si="7"/>
        <v/>
      </c>
    </row>
    <row r="213" s="294" customFormat="1" ht="38.1" customHeight="1" spans="1:7">
      <c r="A213" s="294">
        <f t="shared" si="6"/>
        <v>7</v>
      </c>
      <c r="B213" s="305">
        <v>2320405</v>
      </c>
      <c r="C213" s="306" t="s">
        <v>1468</v>
      </c>
      <c r="D213" s="362">
        <f>VLOOKUP(B213,'[115]28'!$A$4:$C$287,3,FALSE)</f>
        <v>0</v>
      </c>
      <c r="E213" s="313"/>
      <c r="F213" s="313">
        <f>VLOOKUP(B213,'[115]28'!$A$4:$F$287,6,0)</f>
        <v>0</v>
      </c>
      <c r="G213" s="123" t="str">
        <f t="shared" si="7"/>
        <v/>
      </c>
    </row>
    <row r="214" s="294" customFormat="1" ht="38.1" customHeight="1" spans="1:7">
      <c r="A214" s="294">
        <f t="shared" si="6"/>
        <v>7</v>
      </c>
      <c r="B214" s="305">
        <v>2320411</v>
      </c>
      <c r="C214" s="306" t="s">
        <v>1469</v>
      </c>
      <c r="D214" s="313">
        <f>VLOOKUP(B214,'[115]28'!$A$4:$C$287,3,FALSE)</f>
        <v>4216</v>
      </c>
      <c r="E214" s="313">
        <v>4216</v>
      </c>
      <c r="F214" s="363">
        <f>VLOOKUP(B214,'[115]28'!$A$4:$F$287,6,0)</f>
        <v>4028</v>
      </c>
      <c r="G214" s="123">
        <f t="shared" si="7"/>
        <v>-0.045</v>
      </c>
    </row>
    <row r="215" s="294" customFormat="1" ht="38.1" customHeight="1" spans="1:7">
      <c r="A215" s="294">
        <f t="shared" si="6"/>
        <v>7</v>
      </c>
      <c r="B215" s="305">
        <v>2320413</v>
      </c>
      <c r="C215" s="306" t="s">
        <v>1470</v>
      </c>
      <c r="D215" s="362">
        <f>VLOOKUP(B215,'[115]28'!$A$4:$C$287,3,FALSE)</f>
        <v>0</v>
      </c>
      <c r="E215" s="313"/>
      <c r="F215" s="313">
        <f>VLOOKUP(B215,'[115]28'!$A$4:$F$287,6,0)</f>
        <v>0</v>
      </c>
      <c r="G215" s="123" t="str">
        <f t="shared" si="7"/>
        <v/>
      </c>
    </row>
    <row r="216" ht="38.1" customHeight="1" spans="1:7">
      <c r="A216" s="294">
        <f t="shared" si="6"/>
        <v>7</v>
      </c>
      <c r="B216" s="305">
        <v>2320414</v>
      </c>
      <c r="C216" s="306" t="s">
        <v>1471</v>
      </c>
      <c r="D216" s="362">
        <f>VLOOKUP(B216,'[115]28'!$A$4:$C$287,3,FALSE)</f>
        <v>0</v>
      </c>
      <c r="E216" s="313"/>
      <c r="F216" s="313">
        <f>VLOOKUP(B216,'[115]28'!$A$4:$F$287,6,0)</f>
        <v>0</v>
      </c>
      <c r="G216" s="123" t="str">
        <f t="shared" si="7"/>
        <v/>
      </c>
    </row>
    <row r="217" ht="38.1" customHeight="1" spans="1:7">
      <c r="A217" s="294">
        <f t="shared" si="6"/>
        <v>7</v>
      </c>
      <c r="B217" s="305">
        <v>2320416</v>
      </c>
      <c r="C217" s="306" t="s">
        <v>1472</v>
      </c>
      <c r="D217" s="362">
        <f>VLOOKUP(B217,'[115]28'!$A$4:$C$287,3,FALSE)</f>
        <v>0</v>
      </c>
      <c r="E217" s="313"/>
      <c r="F217" s="313">
        <f>VLOOKUP(B217,'[115]28'!$A$4:$F$287,6,0)</f>
        <v>0</v>
      </c>
      <c r="G217" s="123" t="str">
        <f t="shared" si="7"/>
        <v/>
      </c>
    </row>
    <row r="218" ht="38.1" customHeight="1" spans="1:7">
      <c r="A218" s="294">
        <f t="shared" si="6"/>
        <v>7</v>
      </c>
      <c r="B218" s="305">
        <v>2320417</v>
      </c>
      <c r="C218" s="306" t="s">
        <v>1473</v>
      </c>
      <c r="D218" s="362">
        <f>VLOOKUP(B218,'[115]28'!$A$4:$C$287,3,FALSE)</f>
        <v>0</v>
      </c>
      <c r="E218" s="313"/>
      <c r="F218" s="313">
        <f>VLOOKUP(B218,'[115]28'!$A$4:$F$287,6,0)</f>
        <v>0</v>
      </c>
      <c r="G218" s="123" t="str">
        <f t="shared" si="7"/>
        <v/>
      </c>
    </row>
    <row r="219" ht="38.1" customHeight="1" spans="1:7">
      <c r="A219" s="294">
        <f t="shared" si="6"/>
        <v>7</v>
      </c>
      <c r="B219" s="305">
        <v>2320418</v>
      </c>
      <c r="C219" s="306" t="s">
        <v>1474</v>
      </c>
      <c r="D219" s="362">
        <f>VLOOKUP(B219,'[115]28'!$A$4:$C$287,3,FALSE)</f>
        <v>0</v>
      </c>
      <c r="E219" s="313"/>
      <c r="F219" s="313">
        <f>VLOOKUP(B219,'[115]28'!$A$4:$F$287,6,0)</f>
        <v>0</v>
      </c>
      <c r="G219" s="123" t="str">
        <f t="shared" si="7"/>
        <v/>
      </c>
    </row>
    <row r="220" ht="38.1" customHeight="1" spans="1:7">
      <c r="A220" s="294">
        <f t="shared" si="6"/>
        <v>7</v>
      </c>
      <c r="B220" s="305">
        <v>2320419</v>
      </c>
      <c r="C220" s="306" t="s">
        <v>1475</v>
      </c>
      <c r="D220" s="362">
        <f>VLOOKUP(B220,'[115]28'!$A$4:$C$287,3,FALSE)</f>
        <v>0</v>
      </c>
      <c r="E220" s="313"/>
      <c r="F220" s="313">
        <f>VLOOKUP(B220,'[115]28'!$A$4:$F$287,6,0)</f>
        <v>0</v>
      </c>
      <c r="G220" s="123" t="str">
        <f t="shared" si="7"/>
        <v/>
      </c>
    </row>
    <row r="221" ht="38.1" customHeight="1" spans="1:7">
      <c r="A221" s="294">
        <f t="shared" si="6"/>
        <v>7</v>
      </c>
      <c r="B221" s="305">
        <v>2320420</v>
      </c>
      <c r="C221" s="306" t="s">
        <v>1476</v>
      </c>
      <c r="D221" s="362">
        <f>VLOOKUP(B221,'[115]28'!$A$4:$C$287,3,FALSE)</f>
        <v>0</v>
      </c>
      <c r="E221" s="313"/>
      <c r="F221" s="313">
        <f>VLOOKUP(B221,'[115]28'!$A$4:$F$287,6,0)</f>
        <v>0</v>
      </c>
      <c r="G221" s="123" t="str">
        <f t="shared" si="7"/>
        <v/>
      </c>
    </row>
    <row r="222" ht="38.1" customHeight="1" spans="1:7">
      <c r="A222" s="294">
        <f t="shared" si="6"/>
        <v>7</v>
      </c>
      <c r="B222" s="305">
        <v>2320431</v>
      </c>
      <c r="C222" s="306" t="s">
        <v>1477</v>
      </c>
      <c r="D222" s="313">
        <f>VLOOKUP(B222,'[115]28'!$A$4:$C$287,3,FALSE)</f>
        <v>2379</v>
      </c>
      <c r="E222" s="313">
        <v>2379</v>
      </c>
      <c r="F222" s="363">
        <f>VLOOKUP(B222,'[115]28'!$A$4:$F$287,6,0)</f>
        <v>2382</v>
      </c>
      <c r="G222" s="123">
        <f t="shared" si="7"/>
        <v>0.001</v>
      </c>
    </row>
    <row r="223" s="294" customFormat="1" ht="38.1" customHeight="1" spans="1:7">
      <c r="A223" s="294">
        <f t="shared" si="6"/>
        <v>7</v>
      </c>
      <c r="B223" s="305">
        <v>2320432</v>
      </c>
      <c r="C223" s="306" t="s">
        <v>1478</v>
      </c>
      <c r="D223" s="313">
        <f>VLOOKUP(B223,'[115]28'!$A$4:$C$287,3,FALSE)</f>
        <v>500</v>
      </c>
      <c r="E223" s="313">
        <v>934</v>
      </c>
      <c r="F223" s="363">
        <f>VLOOKUP(B223,'[115]28'!$A$4:$F$287,6,0)</f>
        <v>2422</v>
      </c>
      <c r="G223" s="123">
        <f t="shared" si="7"/>
        <v>1.593</v>
      </c>
    </row>
    <row r="224" s="294" customFormat="1" ht="38.1" customHeight="1" spans="1:7">
      <c r="A224" s="294">
        <f t="shared" si="6"/>
        <v>7</v>
      </c>
      <c r="B224" s="305">
        <v>2320433</v>
      </c>
      <c r="C224" s="306" t="s">
        <v>1479</v>
      </c>
      <c r="D224" s="313">
        <f>VLOOKUP(B224,'[115]28'!$A$4:$C$287,3,FALSE)</f>
        <v>14302</v>
      </c>
      <c r="E224" s="313">
        <v>14302</v>
      </c>
      <c r="F224" s="363">
        <f>VLOOKUP(B224,'[115]28'!$A$4:$F$287,6,0)</f>
        <v>14302</v>
      </c>
      <c r="G224" s="123">
        <f t="shared" si="7"/>
        <v>0</v>
      </c>
    </row>
    <row r="225" s="294" customFormat="1" ht="38.1" customHeight="1" spans="1:7">
      <c r="A225" s="294">
        <f t="shared" si="6"/>
        <v>7</v>
      </c>
      <c r="B225" s="305">
        <v>2320498</v>
      </c>
      <c r="C225" s="306" t="s">
        <v>1480</v>
      </c>
      <c r="D225" s="313">
        <f>VLOOKUP(B225,'[115]28'!$A$4:$C$287,3,FALSE)</f>
        <v>5473</v>
      </c>
      <c r="E225" s="313">
        <v>4293</v>
      </c>
      <c r="F225" s="363">
        <f>VLOOKUP(B225,'[115]28'!$A$4:$F$287,6,0)</f>
        <v>5789</v>
      </c>
      <c r="G225" s="123">
        <f t="shared" si="7"/>
        <v>0.348</v>
      </c>
    </row>
    <row r="226" ht="38.1" customHeight="1" spans="1:7">
      <c r="A226" s="294">
        <f t="shared" si="6"/>
        <v>7</v>
      </c>
      <c r="B226" s="305">
        <v>2320499</v>
      </c>
      <c r="C226" s="306" t="s">
        <v>1481</v>
      </c>
      <c r="D226" s="362">
        <f>VLOOKUP(B226,'[115]28'!$A$4:$C$287,3,FALSE)</f>
        <v>0</v>
      </c>
      <c r="E226" s="313"/>
      <c r="F226" s="313">
        <f>VLOOKUP(B226,'[115]28'!$A$4:$F$287,6,0)</f>
        <v>6960</v>
      </c>
      <c r="G226" s="123" t="str">
        <f t="shared" si="7"/>
        <v/>
      </c>
    </row>
    <row r="227" s="294" customFormat="1" ht="42" customHeight="1" spans="1:7">
      <c r="A227" s="294">
        <f t="shared" si="6"/>
        <v>3</v>
      </c>
      <c r="B227" s="308">
        <v>233</v>
      </c>
      <c r="C227" s="302" t="s">
        <v>1482</v>
      </c>
      <c r="D227" s="309">
        <f>D228</f>
        <v>541</v>
      </c>
      <c r="E227" s="309">
        <v>541</v>
      </c>
      <c r="F227" s="309">
        <f>F228</f>
        <v>550</v>
      </c>
      <c r="G227" s="119">
        <f t="shared" si="7"/>
        <v>0.017</v>
      </c>
    </row>
    <row r="228" s="294" customFormat="1" ht="42" customHeight="1" spans="1:7">
      <c r="A228" s="294">
        <f t="shared" si="6"/>
        <v>5</v>
      </c>
      <c r="B228" s="315">
        <v>23304</v>
      </c>
      <c r="C228" s="348" t="s">
        <v>1483</v>
      </c>
      <c r="D228" s="313">
        <f>SUM(D229:D244)</f>
        <v>541</v>
      </c>
      <c r="E228" s="313">
        <v>541</v>
      </c>
      <c r="F228" s="313">
        <f>SUM(F229:F244)</f>
        <v>550</v>
      </c>
      <c r="G228" s="123">
        <f t="shared" si="7"/>
        <v>0.017</v>
      </c>
    </row>
    <row r="229" ht="38.1" customHeight="1" spans="1:7">
      <c r="A229" s="294">
        <f t="shared" si="6"/>
        <v>7</v>
      </c>
      <c r="B229" s="305">
        <v>2330401</v>
      </c>
      <c r="C229" s="306" t="s">
        <v>1484</v>
      </c>
      <c r="D229" s="362">
        <f>VLOOKUP(B229,'[115]28'!$A$4:$C$287,3,FALSE)</f>
        <v>0</v>
      </c>
      <c r="E229" s="313"/>
      <c r="F229" s="313">
        <f>VLOOKUP(B229,'[115]28'!$A$4:$F$287,6,0)</f>
        <v>0</v>
      </c>
      <c r="G229" s="123" t="str">
        <f t="shared" si="7"/>
        <v/>
      </c>
    </row>
    <row r="230" s="294" customFormat="1" ht="38.1" customHeight="1" spans="1:7">
      <c r="A230" s="294">
        <f t="shared" si="6"/>
        <v>7</v>
      </c>
      <c r="B230" s="305">
        <v>2330402</v>
      </c>
      <c r="C230" s="306" t="s">
        <v>1485</v>
      </c>
      <c r="D230" s="362">
        <f>VLOOKUP(B230,'[115]28'!$A$4:$C$287,3,FALSE)</f>
        <v>0</v>
      </c>
      <c r="E230" s="313"/>
      <c r="F230" s="313">
        <f>VLOOKUP(B230,'[115]28'!$A$4:$F$287,6,0)</f>
        <v>0</v>
      </c>
      <c r="G230" s="123" t="str">
        <f t="shared" si="7"/>
        <v/>
      </c>
    </row>
    <row r="231" ht="38.1" customHeight="1" spans="1:7">
      <c r="A231" s="294">
        <f t="shared" si="6"/>
        <v>7</v>
      </c>
      <c r="B231" s="305">
        <v>2330405</v>
      </c>
      <c r="C231" s="306" t="s">
        <v>1486</v>
      </c>
      <c r="D231" s="362">
        <f>VLOOKUP(B231,'[115]28'!$A$4:$C$287,3,FALSE)</f>
        <v>0</v>
      </c>
      <c r="E231" s="313"/>
      <c r="F231" s="313">
        <f>VLOOKUP(B231,'[115]28'!$A$4:$F$287,6,0)</f>
        <v>0</v>
      </c>
      <c r="G231" s="123" t="str">
        <f t="shared" si="7"/>
        <v/>
      </c>
    </row>
    <row r="232" s="294" customFormat="1" ht="38.1" customHeight="1" spans="1:7">
      <c r="A232" s="294">
        <f t="shared" si="6"/>
        <v>7</v>
      </c>
      <c r="B232" s="305">
        <v>2330411</v>
      </c>
      <c r="C232" s="306" t="s">
        <v>1487</v>
      </c>
      <c r="D232" s="313">
        <f>VLOOKUP(B232,'[115]28'!$A$4:$C$287,3,FALSE)</f>
        <v>16</v>
      </c>
      <c r="E232" s="313">
        <v>16</v>
      </c>
      <c r="F232" s="363">
        <f>VLOOKUP(B232,'[115]28'!$A$4:$F$287,6,0)</f>
        <v>25</v>
      </c>
      <c r="G232" s="123">
        <f t="shared" si="7"/>
        <v>0.563</v>
      </c>
    </row>
    <row r="233" s="294" customFormat="1" ht="38.1" customHeight="1" spans="1:7">
      <c r="A233" s="294">
        <f t="shared" si="6"/>
        <v>7</v>
      </c>
      <c r="B233" s="305">
        <v>2330413</v>
      </c>
      <c r="C233" s="306" t="s">
        <v>1488</v>
      </c>
      <c r="D233" s="362">
        <f>VLOOKUP(B233,'[115]28'!$A$4:$C$287,3,FALSE)</f>
        <v>0</v>
      </c>
      <c r="E233" s="313"/>
      <c r="F233" s="313">
        <f>VLOOKUP(B233,'[115]28'!$A$4:$F$287,6,0)</f>
        <v>0</v>
      </c>
      <c r="G233" s="123" t="str">
        <f t="shared" si="7"/>
        <v/>
      </c>
    </row>
    <row r="234" ht="38.1" customHeight="1" spans="1:7">
      <c r="A234" s="294">
        <f t="shared" si="6"/>
        <v>7</v>
      </c>
      <c r="B234" s="305">
        <v>2330414</v>
      </c>
      <c r="C234" s="306" t="s">
        <v>1489</v>
      </c>
      <c r="D234" s="362">
        <f>VLOOKUP(B234,'[115]28'!$A$4:$C$287,3,FALSE)</f>
        <v>0</v>
      </c>
      <c r="E234" s="313"/>
      <c r="F234" s="313">
        <f>VLOOKUP(B234,'[115]28'!$A$4:$F$287,6,0)</f>
        <v>0</v>
      </c>
      <c r="G234" s="123" t="str">
        <f t="shared" si="7"/>
        <v/>
      </c>
    </row>
    <row r="235" ht="38.1" customHeight="1" spans="1:7">
      <c r="A235" s="294">
        <f t="shared" si="6"/>
        <v>7</v>
      </c>
      <c r="B235" s="305">
        <v>2330416</v>
      </c>
      <c r="C235" s="306" t="s">
        <v>1490</v>
      </c>
      <c r="D235" s="362">
        <f>VLOOKUP(B235,'[115]28'!$A$4:$C$287,3,FALSE)</f>
        <v>0</v>
      </c>
      <c r="E235" s="313"/>
      <c r="F235" s="313">
        <f>VLOOKUP(B235,'[115]28'!$A$4:$F$287,6,0)</f>
        <v>0</v>
      </c>
      <c r="G235" s="123" t="str">
        <f t="shared" si="7"/>
        <v/>
      </c>
    </row>
    <row r="236" ht="38.1" customHeight="1" spans="1:7">
      <c r="A236" s="294">
        <f t="shared" si="6"/>
        <v>7</v>
      </c>
      <c r="B236" s="305">
        <v>2330417</v>
      </c>
      <c r="C236" s="306" t="s">
        <v>1491</v>
      </c>
      <c r="D236" s="362">
        <f>VLOOKUP(B236,'[115]28'!$A$4:$C$287,3,FALSE)</f>
        <v>0</v>
      </c>
      <c r="E236" s="313"/>
      <c r="F236" s="313">
        <f>VLOOKUP(B236,'[115]28'!$A$4:$F$287,6,0)</f>
        <v>0</v>
      </c>
      <c r="G236" s="123" t="str">
        <f t="shared" si="7"/>
        <v/>
      </c>
    </row>
    <row r="237" ht="38.1" customHeight="1" spans="1:7">
      <c r="A237" s="294">
        <f t="shared" si="6"/>
        <v>7</v>
      </c>
      <c r="B237" s="305">
        <v>2330418</v>
      </c>
      <c r="C237" s="306" t="s">
        <v>1492</v>
      </c>
      <c r="D237" s="362">
        <f>VLOOKUP(B237,'[115]28'!$A$4:$C$287,3,FALSE)</f>
        <v>0</v>
      </c>
      <c r="E237" s="313"/>
      <c r="F237" s="313">
        <f>VLOOKUP(B237,'[115]28'!$A$4:$F$287,6,0)</f>
        <v>0</v>
      </c>
      <c r="G237" s="123" t="str">
        <f t="shared" si="7"/>
        <v/>
      </c>
    </row>
    <row r="238" ht="38.1" customHeight="1" spans="1:7">
      <c r="A238" s="294">
        <f t="shared" si="6"/>
        <v>7</v>
      </c>
      <c r="B238" s="305">
        <v>2330419</v>
      </c>
      <c r="C238" s="306" t="s">
        <v>1493</v>
      </c>
      <c r="D238" s="362">
        <f>VLOOKUP(B238,'[115]28'!$A$4:$C$287,3,FALSE)</f>
        <v>0</v>
      </c>
      <c r="E238" s="313"/>
      <c r="F238" s="313">
        <f>VLOOKUP(B238,'[115]28'!$A$4:$F$287,6,0)</f>
        <v>0</v>
      </c>
      <c r="G238" s="123" t="str">
        <f t="shared" si="7"/>
        <v/>
      </c>
    </row>
    <row r="239" ht="38.1" customHeight="1" spans="1:7">
      <c r="A239" s="294">
        <f t="shared" si="6"/>
        <v>7</v>
      </c>
      <c r="B239" s="305">
        <v>2330420</v>
      </c>
      <c r="C239" s="306" t="s">
        <v>1494</v>
      </c>
      <c r="D239" s="362">
        <f>VLOOKUP(B239,'[115]28'!$A$4:$C$287,3,FALSE)</f>
        <v>0</v>
      </c>
      <c r="E239" s="313"/>
      <c r="F239" s="313">
        <f>VLOOKUP(B239,'[115]28'!$A$4:$F$287,6,0)</f>
        <v>0</v>
      </c>
      <c r="G239" s="123" t="str">
        <f t="shared" si="7"/>
        <v/>
      </c>
    </row>
    <row r="240" ht="38.1" customHeight="1" spans="1:7">
      <c r="A240" s="294">
        <f t="shared" si="6"/>
        <v>7</v>
      </c>
      <c r="B240" s="305">
        <v>2330431</v>
      </c>
      <c r="C240" s="306" t="s">
        <v>1495</v>
      </c>
      <c r="D240" s="362">
        <f>VLOOKUP(B240,'[115]28'!$A$4:$C$287,3,FALSE)</f>
        <v>0</v>
      </c>
      <c r="E240" s="313"/>
      <c r="F240" s="313">
        <f>VLOOKUP(B240,'[115]28'!$A$4:$F$287,6,0)</f>
        <v>0</v>
      </c>
      <c r="G240" s="123" t="str">
        <f t="shared" si="7"/>
        <v/>
      </c>
    </row>
    <row r="241" ht="38.1" customHeight="1" spans="1:7">
      <c r="A241" s="294">
        <f t="shared" si="6"/>
        <v>7</v>
      </c>
      <c r="B241" s="305">
        <v>2330432</v>
      </c>
      <c r="C241" s="306" t="s">
        <v>1496</v>
      </c>
      <c r="D241" s="313">
        <f>VLOOKUP(B241,'[115]28'!$A$4:$C$287,3,FALSE)</f>
        <v>85</v>
      </c>
      <c r="E241" s="313">
        <v>85</v>
      </c>
      <c r="F241" s="363">
        <f>VLOOKUP(B241,'[115]28'!$A$4:$F$287,6,0)</f>
        <v>85</v>
      </c>
      <c r="G241" s="123">
        <f t="shared" si="7"/>
        <v>0</v>
      </c>
    </row>
    <row r="242" s="294" customFormat="1" ht="38.1" customHeight="1" spans="1:7">
      <c r="A242" s="294">
        <f t="shared" si="6"/>
        <v>7</v>
      </c>
      <c r="B242" s="305">
        <v>2330433</v>
      </c>
      <c r="C242" s="306" t="s">
        <v>1497</v>
      </c>
      <c r="D242" s="313">
        <f>VLOOKUP(B242,'[115]28'!$A$4:$C$287,3,FALSE)</f>
        <v>220</v>
      </c>
      <c r="E242" s="313">
        <v>220</v>
      </c>
      <c r="F242" s="363">
        <f>VLOOKUP(B242,'[115]28'!$A$4:$F$287,6,0)</f>
        <v>220</v>
      </c>
      <c r="G242" s="123">
        <f t="shared" si="7"/>
        <v>0</v>
      </c>
    </row>
    <row r="243" ht="38.1" customHeight="1" spans="1:7">
      <c r="A243" s="294">
        <f t="shared" si="6"/>
        <v>7</v>
      </c>
      <c r="B243" s="305">
        <v>2330498</v>
      </c>
      <c r="C243" s="306" t="s">
        <v>1498</v>
      </c>
      <c r="D243" s="313">
        <f>VLOOKUP(B243,'[115]28'!$A$4:$C$287,3,FALSE)</f>
        <v>220</v>
      </c>
      <c r="E243" s="313">
        <v>220</v>
      </c>
      <c r="F243" s="363">
        <f>VLOOKUP(B243,'[115]28'!$A$4:$F$287,6,0)</f>
        <v>220</v>
      </c>
      <c r="G243" s="123">
        <f t="shared" si="7"/>
        <v>0</v>
      </c>
    </row>
    <row r="244" ht="38.1" customHeight="1" spans="1:7">
      <c r="A244" s="294">
        <f t="shared" si="6"/>
        <v>7</v>
      </c>
      <c r="B244" s="305">
        <v>2330499</v>
      </c>
      <c r="C244" s="306" t="s">
        <v>1499</v>
      </c>
      <c r="D244" s="362">
        <f>VLOOKUP(B244,'[115]28'!$A$4:$C$287,3,FALSE)</f>
        <v>0</v>
      </c>
      <c r="E244" s="313">
        <v>0</v>
      </c>
      <c r="F244" s="313">
        <f>VLOOKUP(B244,'[115]28'!$A$4:$F$287,6,0)</f>
        <v>0</v>
      </c>
      <c r="G244" s="123" t="str">
        <f t="shared" si="7"/>
        <v/>
      </c>
    </row>
    <row r="245" ht="42" customHeight="1" spans="1:7">
      <c r="A245" s="294">
        <f t="shared" si="6"/>
        <v>3</v>
      </c>
      <c r="B245" s="317">
        <v>234</v>
      </c>
      <c r="C245" s="302" t="s">
        <v>1500</v>
      </c>
      <c r="D245" s="309">
        <f>SUM(D246,D259)</f>
        <v>0</v>
      </c>
      <c r="E245" s="313">
        <v>0</v>
      </c>
      <c r="F245" s="313">
        <f>SUM(F246,F259)</f>
        <v>0</v>
      </c>
      <c r="G245" s="119" t="str">
        <f t="shared" si="7"/>
        <v/>
      </c>
    </row>
    <row r="246" ht="42" customHeight="1" spans="1:7">
      <c r="A246" s="294">
        <f t="shared" si="6"/>
        <v>5</v>
      </c>
      <c r="B246" s="318">
        <v>23401</v>
      </c>
      <c r="C246" s="348" t="s">
        <v>1501</v>
      </c>
      <c r="D246" s="313">
        <f>SUM(D247:D258)</f>
        <v>0</v>
      </c>
      <c r="E246" s="313">
        <v>0</v>
      </c>
      <c r="F246" s="313">
        <f>SUM(F247:F258)</f>
        <v>0</v>
      </c>
      <c r="G246" s="123" t="str">
        <f t="shared" si="7"/>
        <v/>
      </c>
    </row>
    <row r="247" ht="38.1" customHeight="1" spans="1:8">
      <c r="A247" s="294">
        <f t="shared" si="6"/>
        <v>7</v>
      </c>
      <c r="B247" s="318">
        <v>2340101</v>
      </c>
      <c r="C247" s="306" t="s">
        <v>1502</v>
      </c>
      <c r="D247" s="362">
        <f>VLOOKUP(B247,'[115]28'!$A$4:$C$287,3,FALSE)</f>
        <v>0</v>
      </c>
      <c r="E247" s="313">
        <v>0</v>
      </c>
      <c r="F247" s="313">
        <v>0</v>
      </c>
      <c r="G247" s="123" t="str">
        <f t="shared" si="7"/>
        <v/>
      </c>
      <c r="H247" s="294">
        <f t="shared" ref="H247:H258" si="8">F247</f>
        <v>0</v>
      </c>
    </row>
    <row r="248" ht="38.1" customHeight="1" spans="1:7">
      <c r="A248" s="294">
        <f t="shared" si="6"/>
        <v>7</v>
      </c>
      <c r="B248" s="318">
        <v>2340102</v>
      </c>
      <c r="C248" s="306" t="s">
        <v>1503</v>
      </c>
      <c r="D248" s="362">
        <f>VLOOKUP(B248,'[115]28'!$A$4:$C$287,3,FALSE)</f>
        <v>0</v>
      </c>
      <c r="E248" s="313">
        <v>0</v>
      </c>
      <c r="F248" s="313">
        <f>VLOOKUP(B248,'[115]28'!$A$4:$F$287,6,0)</f>
        <v>0</v>
      </c>
      <c r="G248" s="123" t="str">
        <f t="shared" si="7"/>
        <v/>
      </c>
    </row>
    <row r="249" ht="38.1" customHeight="1" spans="1:8">
      <c r="A249" s="294">
        <f t="shared" si="6"/>
        <v>7</v>
      </c>
      <c r="B249" s="318">
        <v>2340103</v>
      </c>
      <c r="C249" s="306" t="s">
        <v>1504</v>
      </c>
      <c r="D249" s="362">
        <f>VLOOKUP(B249,'[115]28'!$A$4:$C$287,3,FALSE)</f>
        <v>0</v>
      </c>
      <c r="E249" s="313">
        <v>0</v>
      </c>
      <c r="F249" s="313">
        <f>VLOOKUP(B249,'[115]28'!$A$4:$F$287,6,0)</f>
        <v>0</v>
      </c>
      <c r="G249" s="123" t="str">
        <f t="shared" si="7"/>
        <v/>
      </c>
      <c r="H249" s="294">
        <f t="shared" si="8"/>
        <v>0</v>
      </c>
    </row>
    <row r="250" ht="38.1" customHeight="1" spans="1:7">
      <c r="A250" s="294">
        <f t="shared" si="6"/>
        <v>7</v>
      </c>
      <c r="B250" s="318">
        <v>2340104</v>
      </c>
      <c r="C250" s="306" t="s">
        <v>1505</v>
      </c>
      <c r="D250" s="362">
        <f>VLOOKUP(B250,'[115]28'!$A$4:$C$287,3,FALSE)</f>
        <v>0</v>
      </c>
      <c r="E250" s="313">
        <v>0</v>
      </c>
      <c r="F250" s="313">
        <f>VLOOKUP(B250,'[115]28'!$A$4:$F$287,6,0)</f>
        <v>0</v>
      </c>
      <c r="G250" s="123" t="str">
        <f t="shared" si="7"/>
        <v/>
      </c>
    </row>
    <row r="251" ht="38.1" customHeight="1" spans="1:7">
      <c r="A251" s="294">
        <f t="shared" si="6"/>
        <v>7</v>
      </c>
      <c r="B251" s="318">
        <v>2340105</v>
      </c>
      <c r="C251" s="306" t="s">
        <v>1506</v>
      </c>
      <c r="D251" s="362">
        <f>VLOOKUP(B251,'[115]28'!$A$4:$C$287,3,FALSE)</f>
        <v>0</v>
      </c>
      <c r="E251" s="313">
        <v>0</v>
      </c>
      <c r="F251" s="313">
        <f>VLOOKUP(B251,'[115]28'!$A$4:$F$287,6,0)</f>
        <v>0</v>
      </c>
      <c r="G251" s="123" t="str">
        <f t="shared" si="7"/>
        <v/>
      </c>
    </row>
    <row r="252" ht="38.1" customHeight="1" spans="1:8">
      <c r="A252" s="294">
        <f t="shared" si="6"/>
        <v>7</v>
      </c>
      <c r="B252" s="318">
        <v>2340106</v>
      </c>
      <c r="C252" s="306" t="s">
        <v>1507</v>
      </c>
      <c r="D252" s="362">
        <f>VLOOKUP(B252,'[115]28'!$A$4:$C$287,3,FALSE)</f>
        <v>0</v>
      </c>
      <c r="E252" s="313">
        <v>0</v>
      </c>
      <c r="F252" s="313">
        <f>VLOOKUP(B252,'[115]28'!$A$4:$F$287,6,0)</f>
        <v>0</v>
      </c>
      <c r="G252" s="123" t="str">
        <f t="shared" si="7"/>
        <v/>
      </c>
      <c r="H252" s="294">
        <f t="shared" si="8"/>
        <v>0</v>
      </c>
    </row>
    <row r="253" ht="38.1" customHeight="1" spans="1:8">
      <c r="A253" s="294">
        <f t="shared" si="6"/>
        <v>7</v>
      </c>
      <c r="B253" s="318">
        <v>2340107</v>
      </c>
      <c r="C253" s="306" t="s">
        <v>1508</v>
      </c>
      <c r="D253" s="362">
        <f>VLOOKUP(B253,'[115]28'!$A$4:$C$287,3,FALSE)</f>
        <v>0</v>
      </c>
      <c r="E253" s="313">
        <v>0</v>
      </c>
      <c r="F253" s="313">
        <f>VLOOKUP(B253,'[115]28'!$A$4:$F$287,6,0)</f>
        <v>0</v>
      </c>
      <c r="G253" s="123" t="str">
        <f t="shared" si="7"/>
        <v/>
      </c>
      <c r="H253" s="294">
        <f t="shared" si="8"/>
        <v>0</v>
      </c>
    </row>
    <row r="254" ht="38.1" customHeight="1" spans="1:8">
      <c r="A254" s="294">
        <f t="shared" si="6"/>
        <v>7</v>
      </c>
      <c r="B254" s="318">
        <v>2340108</v>
      </c>
      <c r="C254" s="306" t="s">
        <v>1509</v>
      </c>
      <c r="D254" s="362">
        <f>VLOOKUP(B254,'[115]28'!$A$4:$C$287,3,FALSE)</f>
        <v>0</v>
      </c>
      <c r="E254" s="313">
        <v>0</v>
      </c>
      <c r="F254" s="313">
        <f>VLOOKUP(B254,'[115]28'!$A$4:$F$287,6,0)</f>
        <v>0</v>
      </c>
      <c r="G254" s="123" t="str">
        <f t="shared" si="7"/>
        <v/>
      </c>
      <c r="H254" s="294">
        <f t="shared" si="8"/>
        <v>0</v>
      </c>
    </row>
    <row r="255" ht="38.1" customHeight="1" spans="1:8">
      <c r="A255" s="294">
        <f t="shared" si="6"/>
        <v>7</v>
      </c>
      <c r="B255" s="318">
        <v>2340109</v>
      </c>
      <c r="C255" s="306" t="s">
        <v>1510</v>
      </c>
      <c r="D255" s="362">
        <f>VLOOKUP(B255,'[115]28'!$A$4:$C$287,3,FALSE)</f>
        <v>0</v>
      </c>
      <c r="E255" s="313">
        <v>0</v>
      </c>
      <c r="F255" s="313">
        <f>VLOOKUP(B255,'[115]28'!$A$4:$F$287,6,0)</f>
        <v>0</v>
      </c>
      <c r="G255" s="123" t="str">
        <f t="shared" si="7"/>
        <v/>
      </c>
      <c r="H255" s="294">
        <f t="shared" si="8"/>
        <v>0</v>
      </c>
    </row>
    <row r="256" ht="38.1" customHeight="1" spans="1:8">
      <c r="A256" s="294">
        <f t="shared" si="6"/>
        <v>7</v>
      </c>
      <c r="B256" s="318">
        <v>2340110</v>
      </c>
      <c r="C256" s="306" t="s">
        <v>1511</v>
      </c>
      <c r="D256" s="362">
        <f>VLOOKUP(B256,'[115]28'!$A$4:$C$287,3,FALSE)</f>
        <v>0</v>
      </c>
      <c r="E256" s="313">
        <v>0</v>
      </c>
      <c r="F256" s="313">
        <f>VLOOKUP(B256,'[115]28'!$A$4:$F$287,6,0)</f>
        <v>0</v>
      </c>
      <c r="G256" s="123" t="str">
        <f t="shared" si="7"/>
        <v/>
      </c>
      <c r="H256" s="294">
        <f t="shared" si="8"/>
        <v>0</v>
      </c>
    </row>
    <row r="257" ht="38.1" customHeight="1" spans="1:8">
      <c r="A257" s="294">
        <f t="shared" si="6"/>
        <v>7</v>
      </c>
      <c r="B257" s="318">
        <v>2340111</v>
      </c>
      <c r="C257" s="306" t="s">
        <v>1512</v>
      </c>
      <c r="D257" s="362">
        <f>VLOOKUP(B257,'[115]28'!$A$4:$C$287,3,FALSE)</f>
        <v>0</v>
      </c>
      <c r="E257" s="313">
        <v>0</v>
      </c>
      <c r="F257" s="313">
        <f>VLOOKUP(B257,'[115]28'!$A$4:$F$287,6,0)</f>
        <v>0</v>
      </c>
      <c r="G257" s="123" t="str">
        <f t="shared" si="7"/>
        <v/>
      </c>
      <c r="H257" s="294">
        <f t="shared" si="8"/>
        <v>0</v>
      </c>
    </row>
    <row r="258" ht="38.1" customHeight="1" spans="1:8">
      <c r="A258" s="294">
        <f t="shared" si="6"/>
        <v>7</v>
      </c>
      <c r="B258" s="318">
        <v>2340199</v>
      </c>
      <c r="C258" s="306" t="s">
        <v>1513</v>
      </c>
      <c r="D258" s="362">
        <f>VLOOKUP(B258,'[115]28'!$A$4:$C$287,3,FALSE)</f>
        <v>0</v>
      </c>
      <c r="E258" s="313">
        <v>0</v>
      </c>
      <c r="F258" s="313">
        <f>VLOOKUP(B258,'[115]28'!$A$4:$F$287,6,0)</f>
        <v>0</v>
      </c>
      <c r="G258" s="123" t="str">
        <f t="shared" si="7"/>
        <v/>
      </c>
      <c r="H258" s="294">
        <f t="shared" si="8"/>
        <v>0</v>
      </c>
    </row>
    <row r="259" ht="42" customHeight="1" spans="1:7">
      <c r="A259" s="294">
        <f t="shared" si="6"/>
        <v>5</v>
      </c>
      <c r="B259" s="318">
        <v>23402</v>
      </c>
      <c r="C259" s="348" t="s">
        <v>1514</v>
      </c>
      <c r="D259" s="313">
        <f>SUM(D260:D265)</f>
        <v>0</v>
      </c>
      <c r="E259" s="313">
        <v>0</v>
      </c>
      <c r="F259" s="313">
        <f>SUM(F260:F265)</f>
        <v>0</v>
      </c>
      <c r="G259" s="123" t="str">
        <f t="shared" si="7"/>
        <v/>
      </c>
    </row>
    <row r="260" ht="38.1" customHeight="1" spans="1:7">
      <c r="A260" s="294">
        <f t="shared" si="6"/>
        <v>7</v>
      </c>
      <c r="B260" s="318">
        <v>2340201</v>
      </c>
      <c r="C260" s="306" t="s">
        <v>908</v>
      </c>
      <c r="D260" s="362">
        <f>VLOOKUP(B260,'[115]28'!$A$4:$C$287,3,FALSE)</f>
        <v>0</v>
      </c>
      <c r="E260" s="313">
        <v>0</v>
      </c>
      <c r="F260" s="313">
        <f>VLOOKUP(B260,'[115]28'!$A$4:$F$287,6,0)</f>
        <v>0</v>
      </c>
      <c r="G260" s="123" t="str">
        <f t="shared" si="7"/>
        <v/>
      </c>
    </row>
    <row r="261" ht="38.1" customHeight="1" spans="1:7">
      <c r="A261" s="294">
        <f t="shared" ref="A261:A288" si="9">LEN(B261)</f>
        <v>7</v>
      </c>
      <c r="B261" s="318">
        <v>2340202</v>
      </c>
      <c r="C261" s="306" t="s">
        <v>946</v>
      </c>
      <c r="D261" s="362">
        <f>VLOOKUP(B261,'[115]28'!$A$4:$C$287,3,FALSE)</f>
        <v>0</v>
      </c>
      <c r="E261" s="313">
        <v>0</v>
      </c>
      <c r="F261" s="313">
        <f>VLOOKUP(B261,'[115]28'!$A$4:$F$287,6,0)</f>
        <v>0</v>
      </c>
      <c r="G261" s="123" t="str">
        <f t="shared" ref="G261:G288" si="10">IF(E261&gt;0,(F261-E261)/E261,"")</f>
        <v/>
      </c>
    </row>
    <row r="262" ht="38.1" customHeight="1" spans="1:7">
      <c r="A262" s="294">
        <f t="shared" si="9"/>
        <v>7</v>
      </c>
      <c r="B262" s="318">
        <v>2340203</v>
      </c>
      <c r="C262" s="306" t="s">
        <v>1515</v>
      </c>
      <c r="D262" s="362">
        <f>VLOOKUP(B262,'[115]28'!$A$4:$C$287,3,FALSE)</f>
        <v>0</v>
      </c>
      <c r="E262" s="313">
        <v>0</v>
      </c>
      <c r="F262" s="313">
        <f>VLOOKUP(B262,'[115]28'!$A$4:$F$287,6,0)</f>
        <v>0</v>
      </c>
      <c r="G262" s="123" t="str">
        <f t="shared" si="10"/>
        <v/>
      </c>
    </row>
    <row r="263" ht="38.1" customHeight="1" spans="1:7">
      <c r="A263" s="294">
        <f t="shared" si="9"/>
        <v>7</v>
      </c>
      <c r="B263" s="318">
        <v>2340204</v>
      </c>
      <c r="C263" s="306" t="s">
        <v>1516</v>
      </c>
      <c r="D263" s="362">
        <f>VLOOKUP(B263,'[115]28'!$A$4:$C$287,3,FALSE)</f>
        <v>0</v>
      </c>
      <c r="E263" s="313">
        <v>0</v>
      </c>
      <c r="F263" s="313">
        <f>VLOOKUP(B263,'[115]28'!$A$4:$F$287,6,0)</f>
        <v>0</v>
      </c>
      <c r="G263" s="123" t="str">
        <f t="shared" si="10"/>
        <v/>
      </c>
    </row>
    <row r="264" ht="38.1" customHeight="1" spans="1:7">
      <c r="A264" s="294">
        <f t="shared" si="9"/>
        <v>7</v>
      </c>
      <c r="B264" s="318">
        <v>2340205</v>
      </c>
      <c r="C264" s="306" t="s">
        <v>1517</v>
      </c>
      <c r="D264" s="362">
        <f>VLOOKUP(B264,'[115]28'!$A$4:$C$287,3,FALSE)</f>
        <v>0</v>
      </c>
      <c r="E264" s="313">
        <v>0</v>
      </c>
      <c r="F264" s="313">
        <f>VLOOKUP(B264,'[115]28'!$A$4:$F$287,6,0)</f>
        <v>0</v>
      </c>
      <c r="G264" s="123" t="str">
        <f t="shared" si="10"/>
        <v/>
      </c>
    </row>
    <row r="265" ht="38.1" customHeight="1" spans="1:7">
      <c r="A265" s="294">
        <f t="shared" si="9"/>
        <v>7</v>
      </c>
      <c r="B265" s="318">
        <v>2340299</v>
      </c>
      <c r="C265" s="306" t="s">
        <v>1518</v>
      </c>
      <c r="D265" s="362">
        <f>VLOOKUP(B265,'[115]28'!$A$4:$C$287,3,FALSE)</f>
        <v>0</v>
      </c>
      <c r="E265" s="313">
        <v>0</v>
      </c>
      <c r="F265" s="313">
        <f>VLOOKUP(B265,'[115]28'!$A$4:$F$287,6,0)</f>
        <v>0</v>
      </c>
      <c r="G265" s="123" t="str">
        <f t="shared" si="10"/>
        <v/>
      </c>
    </row>
    <row r="266" ht="42" customHeight="1" spans="1:7">
      <c r="A266" s="294">
        <f t="shared" si="9"/>
        <v>0</v>
      </c>
      <c r="B266" s="301"/>
      <c r="C266" s="302"/>
      <c r="D266" s="302"/>
      <c r="E266" s="313"/>
      <c r="F266" s="313"/>
      <c r="G266" s="119" t="str">
        <f t="shared" si="10"/>
        <v/>
      </c>
    </row>
    <row r="267" ht="42" customHeight="1" spans="1:8">
      <c r="A267" s="294">
        <f t="shared" si="9"/>
        <v>0</v>
      </c>
      <c r="B267" s="321"/>
      <c r="C267" s="322" t="s">
        <v>1519</v>
      </c>
      <c r="D267" s="309">
        <f t="shared" ref="D267:F267" si="11">SUM(D4,D20,D32,D43,D101,D125,D178,D182,D209,D227,D245)</f>
        <v>247264</v>
      </c>
      <c r="E267" s="309">
        <f t="shared" si="11"/>
        <v>66112</v>
      </c>
      <c r="F267" s="309">
        <f t="shared" si="11"/>
        <v>144216</v>
      </c>
      <c r="G267" s="119">
        <f t="shared" si="10"/>
        <v>1.181</v>
      </c>
      <c r="H267" s="294">
        <f>F267+F286-F197-F106-F27-F22</f>
        <v>150041</v>
      </c>
    </row>
    <row r="268" ht="42" customHeight="1" spans="1:7">
      <c r="A268" s="294">
        <f t="shared" si="9"/>
        <v>3</v>
      </c>
      <c r="B268" s="365">
        <v>230</v>
      </c>
      <c r="C268" s="324" t="s">
        <v>133</v>
      </c>
      <c r="D268" s="309">
        <f t="shared" ref="D268:F268" si="12">SUM(D269,D280,D282,D284)</f>
        <v>93872</v>
      </c>
      <c r="E268" s="309">
        <f t="shared" si="12"/>
        <v>7974</v>
      </c>
      <c r="F268" s="309">
        <f t="shared" si="12"/>
        <v>50751</v>
      </c>
      <c r="G268" s="119">
        <f t="shared" si="10"/>
        <v>5.365</v>
      </c>
    </row>
    <row r="269" ht="38.1" customHeight="1" spans="1:7">
      <c r="A269" s="294">
        <f t="shared" si="9"/>
        <v>5</v>
      </c>
      <c r="B269" s="365">
        <v>23004</v>
      </c>
      <c r="C269" s="366" t="s">
        <v>1520</v>
      </c>
      <c r="D269" s="309">
        <f t="shared" ref="D269:F269" si="13">SUM(D270:D279)</f>
        <v>0</v>
      </c>
      <c r="E269" s="313">
        <f t="shared" si="13"/>
        <v>0</v>
      </c>
      <c r="F269" s="313">
        <f t="shared" si="13"/>
        <v>0</v>
      </c>
      <c r="G269" s="123" t="str">
        <f t="shared" si="10"/>
        <v/>
      </c>
    </row>
    <row r="270" ht="38.1" customHeight="1" spans="1:7">
      <c r="A270" s="294">
        <f t="shared" si="9"/>
        <v>7</v>
      </c>
      <c r="B270" s="327">
        <v>2300403</v>
      </c>
      <c r="C270" s="326" t="s">
        <v>1542</v>
      </c>
      <c r="D270" s="362">
        <f>VLOOKUP(B270,'[115]28'!$A$4:$C$287,3,FALSE)</f>
        <v>0</v>
      </c>
      <c r="E270" s="313"/>
      <c r="F270" s="307">
        <f>VLOOKUP(B270,'[115]28'!$A$4:$F$287,6,0)</f>
        <v>0</v>
      </c>
      <c r="G270" s="123" t="str">
        <f t="shared" si="10"/>
        <v/>
      </c>
    </row>
    <row r="271" ht="38.1" customHeight="1" spans="1:7">
      <c r="A271" s="294">
        <f t="shared" si="9"/>
        <v>7</v>
      </c>
      <c r="B271" s="327">
        <v>2300404</v>
      </c>
      <c r="C271" s="326" t="s">
        <v>1530</v>
      </c>
      <c r="D271" s="362">
        <f>VLOOKUP(B271,'[115]28'!$A$4:$C$287,3,FALSE)</f>
        <v>0</v>
      </c>
      <c r="E271" s="313"/>
      <c r="F271" s="307">
        <f>VLOOKUP(B271,'[115]28'!$A$4:$F$287,6,0)</f>
        <v>0</v>
      </c>
      <c r="G271" s="123" t="str">
        <f t="shared" si="10"/>
        <v/>
      </c>
    </row>
    <row r="272" ht="38.1" customHeight="1" spans="1:7">
      <c r="A272" s="294">
        <f t="shared" si="9"/>
        <v>7</v>
      </c>
      <c r="B272" s="327">
        <v>2300405</v>
      </c>
      <c r="C272" s="326" t="s">
        <v>1531</v>
      </c>
      <c r="D272" s="362">
        <f>VLOOKUP(B272,'[115]28'!$A$4:$C$287,3,FALSE)</f>
        <v>0</v>
      </c>
      <c r="E272" s="313"/>
      <c r="F272" s="307">
        <f>VLOOKUP(B272,'[115]28'!$A$4:$F$287,6,0)</f>
        <v>0</v>
      </c>
      <c r="G272" s="123" t="str">
        <f t="shared" si="10"/>
        <v/>
      </c>
    </row>
    <row r="273" ht="38.1" customHeight="1" spans="1:7">
      <c r="A273" s="294">
        <f t="shared" si="9"/>
        <v>7</v>
      </c>
      <c r="B273" s="327">
        <v>2300406</v>
      </c>
      <c r="C273" s="326" t="s">
        <v>1532</v>
      </c>
      <c r="D273" s="362">
        <f>VLOOKUP(B273,'[115]28'!$A$4:$C$287,3,FALSE)</f>
        <v>0</v>
      </c>
      <c r="E273" s="313"/>
      <c r="F273" s="307">
        <f>VLOOKUP(B273,'[115]28'!$A$4:$F$287,6,0)</f>
        <v>0</v>
      </c>
      <c r="G273" s="123" t="str">
        <f t="shared" si="10"/>
        <v/>
      </c>
    </row>
    <row r="274" ht="38.1" customHeight="1" spans="1:7">
      <c r="A274" s="294">
        <f t="shared" si="9"/>
        <v>7</v>
      </c>
      <c r="B274" s="327">
        <v>2300407</v>
      </c>
      <c r="C274" s="326" t="s">
        <v>1533</v>
      </c>
      <c r="D274" s="362">
        <f>VLOOKUP(B274,'[115]28'!$A$4:$C$287,3,FALSE)</f>
        <v>0</v>
      </c>
      <c r="E274" s="313"/>
      <c r="F274" s="307">
        <f>VLOOKUP(B274,'[115]28'!$A$4:$F$287,6,0)</f>
        <v>0</v>
      </c>
      <c r="G274" s="123" t="str">
        <f t="shared" si="10"/>
        <v/>
      </c>
    </row>
    <row r="275" ht="38.1" customHeight="1" spans="1:7">
      <c r="A275" s="294">
        <f t="shared" si="9"/>
        <v>7</v>
      </c>
      <c r="B275" s="327">
        <v>2300408</v>
      </c>
      <c r="C275" s="326" t="s">
        <v>1534</v>
      </c>
      <c r="D275" s="362">
        <f>VLOOKUP(B275,'[115]28'!$A$4:$C$287,3,FALSE)</f>
        <v>0</v>
      </c>
      <c r="E275" s="313"/>
      <c r="F275" s="307">
        <f>VLOOKUP(B275,'[115]28'!$A$4:$F$287,6,0)</f>
        <v>0</v>
      </c>
      <c r="G275" s="123" t="str">
        <f t="shared" si="10"/>
        <v/>
      </c>
    </row>
    <row r="276" ht="38.1" customHeight="1" spans="1:7">
      <c r="A276" s="294">
        <f t="shared" si="9"/>
        <v>7</v>
      </c>
      <c r="B276" s="327">
        <v>2300409</v>
      </c>
      <c r="C276" s="326" t="s">
        <v>1535</v>
      </c>
      <c r="D276" s="362">
        <f>VLOOKUP(B276,'[115]28'!$A$4:$C$287,3,FALSE)</f>
        <v>0</v>
      </c>
      <c r="E276" s="313"/>
      <c r="F276" s="307">
        <f>VLOOKUP(B276,'[115]28'!$A$4:$F$287,6,0)</f>
        <v>0</v>
      </c>
      <c r="G276" s="123" t="str">
        <f t="shared" si="10"/>
        <v/>
      </c>
    </row>
    <row r="277" ht="38.1" customHeight="1" spans="1:7">
      <c r="A277" s="294">
        <f t="shared" si="9"/>
        <v>7</v>
      </c>
      <c r="B277" s="327">
        <v>2300410</v>
      </c>
      <c r="C277" s="326" t="s">
        <v>1536</v>
      </c>
      <c r="D277" s="362">
        <f>VLOOKUP(B277,'[115]28'!$A$4:$C$287,3,FALSE)</f>
        <v>0</v>
      </c>
      <c r="E277" s="313"/>
      <c r="F277" s="307">
        <f>VLOOKUP(B277,'[115]28'!$A$4:$F$287,6,0)</f>
        <v>0</v>
      </c>
      <c r="G277" s="123" t="str">
        <f t="shared" si="10"/>
        <v/>
      </c>
    </row>
    <row r="278" ht="38.1" customHeight="1" spans="1:7">
      <c r="A278" s="294">
        <f t="shared" si="9"/>
        <v>7</v>
      </c>
      <c r="B278" s="327">
        <v>2300411</v>
      </c>
      <c r="C278" s="326" t="s">
        <v>1537</v>
      </c>
      <c r="D278" s="362">
        <f>VLOOKUP(B278,'[115]28'!$A$4:$C$287,3,FALSE)</f>
        <v>0</v>
      </c>
      <c r="E278" s="313"/>
      <c r="F278" s="307">
        <f>VLOOKUP(B278,'[115]28'!$A$4:$F$287,6,0)</f>
        <v>0</v>
      </c>
      <c r="G278" s="123" t="str">
        <f t="shared" si="10"/>
        <v/>
      </c>
    </row>
    <row r="279" ht="38.1" customHeight="1" spans="1:7">
      <c r="A279" s="294">
        <f t="shared" si="9"/>
        <v>7</v>
      </c>
      <c r="B279" s="327">
        <v>2300499</v>
      </c>
      <c r="C279" s="326" t="s">
        <v>1543</v>
      </c>
      <c r="D279" s="362">
        <f>VLOOKUP(B279,'[115]28'!$A$4:$C$287,3,FALSE)</f>
        <v>0</v>
      </c>
      <c r="E279" s="313"/>
      <c r="F279" s="307">
        <f>VLOOKUP(B279,'[115]28'!$A$4:$F$287,6,0)</f>
        <v>0</v>
      </c>
      <c r="G279" s="123" t="str">
        <f t="shared" si="10"/>
        <v/>
      </c>
    </row>
    <row r="280" ht="38.1" customHeight="1" spans="1:7">
      <c r="A280" s="294">
        <f t="shared" si="9"/>
        <v>5</v>
      </c>
      <c r="B280" s="327">
        <v>23006</v>
      </c>
      <c r="C280" s="325" t="s">
        <v>1544</v>
      </c>
      <c r="D280" s="313"/>
      <c r="E280" s="313">
        <f>E281</f>
        <v>3974</v>
      </c>
      <c r="F280" s="313">
        <f>F281</f>
        <v>7195</v>
      </c>
      <c r="G280" s="123">
        <f t="shared" si="10"/>
        <v>0.811</v>
      </c>
    </row>
    <row r="281" ht="38.1" customHeight="1" spans="1:7">
      <c r="A281" s="294">
        <f t="shared" si="9"/>
        <v>7</v>
      </c>
      <c r="B281" s="327">
        <v>2300603</v>
      </c>
      <c r="C281" s="326" t="s">
        <v>1902</v>
      </c>
      <c r="D281" s="362">
        <f>VLOOKUP(B281,'[115]28'!$A$4:$C$287,3,FALSE)</f>
        <v>0</v>
      </c>
      <c r="E281" s="367">
        <v>3974</v>
      </c>
      <c r="F281" s="313">
        <v>7195</v>
      </c>
      <c r="G281" s="123">
        <f t="shared" si="10"/>
        <v>0.811</v>
      </c>
    </row>
    <row r="282" ht="42" customHeight="1" spans="1:7">
      <c r="A282" s="294">
        <f t="shared" si="9"/>
        <v>5</v>
      </c>
      <c r="B282" s="328">
        <v>23008</v>
      </c>
      <c r="C282" s="325" t="s">
        <v>137</v>
      </c>
      <c r="D282" s="313">
        <f t="shared" ref="D282:F282" si="14">D283</f>
        <v>93872</v>
      </c>
      <c r="E282" s="313">
        <f t="shared" si="14"/>
        <v>0</v>
      </c>
      <c r="F282" s="313">
        <f t="shared" si="14"/>
        <v>43556</v>
      </c>
      <c r="G282" s="123" t="str">
        <f t="shared" si="10"/>
        <v/>
      </c>
    </row>
    <row r="283" ht="42" customHeight="1" spans="1:7">
      <c r="A283" s="294">
        <f t="shared" si="9"/>
        <v>7</v>
      </c>
      <c r="B283" s="328">
        <v>2300802</v>
      </c>
      <c r="C283" s="326" t="s">
        <v>1903</v>
      </c>
      <c r="D283" s="313">
        <f>VLOOKUP(B283,'[115]28'!$A$4:$C$287,3,FALSE)</f>
        <v>93872</v>
      </c>
      <c r="E283" s="367"/>
      <c r="F283" s="313">
        <v>43556</v>
      </c>
      <c r="G283" s="123" t="str">
        <f t="shared" si="10"/>
        <v/>
      </c>
    </row>
    <row r="284" ht="42" customHeight="1" spans="1:7">
      <c r="A284" s="294">
        <f t="shared" si="9"/>
        <v>5</v>
      </c>
      <c r="B284" s="327">
        <v>23009</v>
      </c>
      <c r="C284" s="325" t="s">
        <v>1521</v>
      </c>
      <c r="D284" s="325"/>
      <c r="E284" s="368">
        <v>4000</v>
      </c>
      <c r="F284" s="313"/>
      <c r="G284" s="119">
        <f t="shared" si="10"/>
        <v>-1</v>
      </c>
    </row>
    <row r="285" ht="42" customHeight="1" spans="1:7">
      <c r="A285" s="294">
        <f t="shared" si="9"/>
        <v>3</v>
      </c>
      <c r="B285" s="327">
        <v>231</v>
      </c>
      <c r="C285" s="332" t="s">
        <v>1522</v>
      </c>
      <c r="D285" s="369">
        <f t="shared" ref="D285:F285" si="15">SUM(D286:D287)</f>
        <v>14400</v>
      </c>
      <c r="E285" s="369">
        <f t="shared" si="15"/>
        <v>14400</v>
      </c>
      <c r="F285" s="369">
        <f t="shared" si="15"/>
        <v>6920</v>
      </c>
      <c r="G285" s="119">
        <f t="shared" si="10"/>
        <v>-0.519</v>
      </c>
    </row>
    <row r="286" ht="42" customHeight="1" spans="1:7">
      <c r="A286" s="294">
        <f t="shared" si="9"/>
        <v>0</v>
      </c>
      <c r="B286" s="370"/>
      <c r="C286" s="325" t="s">
        <v>143</v>
      </c>
      <c r="D286" s="313">
        <v>14400</v>
      </c>
      <c r="E286" s="367">
        <v>4100</v>
      </c>
      <c r="F286" s="313">
        <v>6920</v>
      </c>
      <c r="G286" s="119">
        <f t="shared" si="10"/>
        <v>0.688</v>
      </c>
    </row>
    <row r="287" ht="42" customHeight="1" spans="1:7">
      <c r="A287" s="294">
        <f t="shared" si="9"/>
        <v>0</v>
      </c>
      <c r="B287" s="370"/>
      <c r="C287" s="325" t="s">
        <v>144</v>
      </c>
      <c r="D287" s="313"/>
      <c r="E287" s="367">
        <v>10300</v>
      </c>
      <c r="F287" s="309"/>
      <c r="G287" s="119">
        <f t="shared" si="10"/>
        <v>-1</v>
      </c>
    </row>
    <row r="288" ht="42" customHeight="1" spans="1:7">
      <c r="A288" s="294">
        <f t="shared" si="9"/>
        <v>0</v>
      </c>
      <c r="B288" s="371"/>
      <c r="C288" s="334" t="s">
        <v>148</v>
      </c>
      <c r="D288" s="369">
        <f t="shared" ref="D288:F288" si="16">SUM(D267:D268,D285)</f>
        <v>355536</v>
      </c>
      <c r="E288" s="369">
        <f t="shared" si="16"/>
        <v>88486</v>
      </c>
      <c r="F288" s="369">
        <f t="shared" si="16"/>
        <v>201887</v>
      </c>
      <c r="G288" s="119">
        <f t="shared" si="10"/>
        <v>1.282</v>
      </c>
    </row>
    <row r="289" ht="25" customHeight="1" spans="3:7">
      <c r="C289" s="372"/>
      <c r="D289" s="373" t="s">
        <v>1295</v>
      </c>
      <c r="E289" s="373" t="s">
        <v>1295</v>
      </c>
      <c r="F289" s="374" t="s">
        <v>1295</v>
      </c>
      <c r="G289" s="372"/>
    </row>
    <row r="290" ht="6" customHeight="1" spans="3:7">
      <c r="C290" s="297"/>
      <c r="D290" s="297"/>
      <c r="E290" s="297"/>
      <c r="F290" s="297"/>
      <c r="G290" s="297"/>
    </row>
    <row r="291" ht="57" customHeight="1" spans="3:7">
      <c r="C291" s="335"/>
      <c r="D291" s="335"/>
      <c r="E291" s="335"/>
      <c r="F291" s="335"/>
      <c r="G291" s="335"/>
    </row>
    <row r="292" ht="8" customHeight="1" spans="7:7">
      <c r="G292" s="294"/>
    </row>
    <row r="293" ht="41" customHeight="1" spans="3:7">
      <c r="C293" s="335"/>
      <c r="D293" s="335"/>
      <c r="E293" s="335"/>
      <c r="F293" s="335"/>
      <c r="G293" s="335"/>
    </row>
    <row r="294" spans="5:5">
      <c r="E294" s="375"/>
    </row>
    <row r="295" spans="5:5">
      <c r="E295" s="375"/>
    </row>
    <row r="297" spans="5:5">
      <c r="E297" s="375"/>
    </row>
    <row r="298" spans="5:5">
      <c r="E298" s="375"/>
    </row>
    <row r="299" spans="5:5">
      <c r="E299" s="375"/>
    </row>
    <row r="300" spans="5:5">
      <c r="E300" s="375"/>
    </row>
    <row r="302" spans="5:5">
      <c r="E302" s="375"/>
    </row>
    <row r="303" spans="7:7">
      <c r="G303" s="295" t="str">
        <f>IF(E267&lt;&gt;0,IF((F267/E267-1)&lt;-30%,"",IF((F267/E267-1)&gt;30%,"",F267/E267-1)),"")</f>
        <v/>
      </c>
    </row>
  </sheetData>
  <autoFilter ref="A3:H289">
    <extLst/>
  </autoFilter>
  <mergeCells count="4">
    <mergeCell ref="C1:G1"/>
    <mergeCell ref="C291:G291"/>
    <mergeCell ref="C292:G292"/>
    <mergeCell ref="C293:G293"/>
  </mergeCells>
  <conditionalFormatting sqref="C285">
    <cfRule type="expression" dxfId="1" priority="7" stopIfTrue="1">
      <formula>"len($A:$A)=3"</formula>
    </cfRule>
  </conditionalFormatting>
  <conditionalFormatting sqref="D285">
    <cfRule type="expression" dxfId="1" priority="4" stopIfTrue="1">
      <formula>"len($A:$A)=3"</formula>
    </cfRule>
  </conditionalFormatting>
  <conditionalFormatting sqref="E285:F285">
    <cfRule type="expression" dxfId="1" priority="6" stopIfTrue="1">
      <formula>"len($A:$A)=3"</formula>
    </cfRule>
  </conditionalFormatting>
  <conditionalFormatting sqref="D289">
    <cfRule type="expression" dxfId="1" priority="3" stopIfTrue="1">
      <formula>"len($A:$A)=3"</formula>
    </cfRule>
  </conditionalFormatting>
  <conditionalFormatting sqref="E289">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3" fitToHeight="0" orientation="portrait"/>
  <headerFooter alignWithMargins="0">
    <oddFooter>&amp;C&amp;16- &amp;P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F53"/>
  <sheetViews>
    <sheetView showGridLines="0" showZeros="0" view="pageBreakPreview" zoomScale="70" zoomScaleNormal="115" workbookViewId="0">
      <pane ySplit="3" topLeftCell="A19" activePane="bottomLeft" state="frozen"/>
      <selection/>
      <selection pane="bottomLeft" activeCell="E49" sqref="E49"/>
    </sheetView>
  </sheetViews>
  <sheetFormatPr defaultColWidth="9" defaultRowHeight="15.75" outlineLevelCol="5"/>
  <cols>
    <col min="1" max="1" width="9" style="340"/>
    <col min="2" max="2" width="15" style="340" customWidth="1"/>
    <col min="3" max="3" width="50.7610619469027" style="340" customWidth="1"/>
    <col min="4" max="5" width="20.6283185840708" style="340" customWidth="1"/>
    <col min="6" max="6" width="20.6283185840708" style="341" customWidth="1"/>
    <col min="7" max="16384" width="9" style="340"/>
  </cols>
  <sheetData>
    <row r="1" ht="45" customHeight="1" spans="3:6">
      <c r="C1" s="342" t="str">
        <f>YEAR(封面!$B$7)&amp;"年市本级政府性基金预算收入情况表"</f>
        <v>2023年市本级政府性基金预算收入情况表</v>
      </c>
      <c r="D1" s="342"/>
      <c r="E1" s="342"/>
      <c r="F1" s="342"/>
    </row>
    <row r="2" s="338" customFormat="1" ht="20.1" customHeight="1" spans="3:6">
      <c r="C2" s="343" t="s">
        <v>1904</v>
      </c>
      <c r="D2" s="344"/>
      <c r="E2" s="343"/>
      <c r="F2" s="345" t="s">
        <v>54</v>
      </c>
    </row>
    <row r="3" s="339" customFormat="1" ht="45" customHeight="1" spans="2:6">
      <c r="B3" s="346" t="s">
        <v>55</v>
      </c>
      <c r="C3" s="347" t="s">
        <v>56</v>
      </c>
      <c r="D3" s="33" t="s">
        <v>1681</v>
      </c>
      <c r="E3" s="33" t="s">
        <v>1700</v>
      </c>
      <c r="F3" s="33" t="s">
        <v>1746</v>
      </c>
    </row>
    <row r="4" s="339" customFormat="1" ht="36" customHeight="1" spans="2:6">
      <c r="B4" s="310" t="s">
        <v>1905</v>
      </c>
      <c r="C4" s="302" t="s">
        <v>1263</v>
      </c>
      <c r="D4" s="309"/>
      <c r="E4" s="309"/>
      <c r="F4" s="119" t="str">
        <f>IF(D4&gt;0,(E4-D4)/D4,"")</f>
        <v/>
      </c>
    </row>
    <row r="5" ht="36" customHeight="1" spans="2:6">
      <c r="B5" s="310" t="s">
        <v>1906</v>
      </c>
      <c r="C5" s="302" t="s">
        <v>1264</v>
      </c>
      <c r="D5" s="309"/>
      <c r="E5" s="309"/>
      <c r="F5" s="119" t="str">
        <f t="shared" ref="F5:F51" si="0">IF(D5&gt;0,(E5-D5)/D5,"")</f>
        <v/>
      </c>
    </row>
    <row r="6" ht="36" customHeight="1" spans="2:6">
      <c r="B6" s="310" t="s">
        <v>1907</v>
      </c>
      <c r="C6" s="302" t="s">
        <v>1908</v>
      </c>
      <c r="D6" s="309"/>
      <c r="E6" s="309"/>
      <c r="F6" s="119" t="str">
        <f t="shared" si="0"/>
        <v/>
      </c>
    </row>
    <row r="7" ht="36" customHeight="1" spans="2:6">
      <c r="B7" s="310" t="s">
        <v>1909</v>
      </c>
      <c r="C7" s="302" t="s">
        <v>1266</v>
      </c>
      <c r="D7" s="309"/>
      <c r="E7" s="309"/>
      <c r="F7" s="119" t="str">
        <f t="shared" si="0"/>
        <v/>
      </c>
    </row>
    <row r="8" ht="36" customHeight="1" spans="2:6">
      <c r="B8" s="310" t="s">
        <v>1910</v>
      </c>
      <c r="C8" s="302" t="s">
        <v>1267</v>
      </c>
      <c r="D8" s="309"/>
      <c r="E8" s="309"/>
      <c r="F8" s="119" t="str">
        <f t="shared" si="0"/>
        <v/>
      </c>
    </row>
    <row r="9" ht="36" customHeight="1" spans="2:6">
      <c r="B9" s="310" t="s">
        <v>1911</v>
      </c>
      <c r="C9" s="302" t="s">
        <v>1268</v>
      </c>
      <c r="D9" s="309"/>
      <c r="E9" s="309"/>
      <c r="F9" s="119" t="str">
        <f t="shared" si="0"/>
        <v/>
      </c>
    </row>
    <row r="10" ht="36" customHeight="1" spans="2:6">
      <c r="B10" s="310" t="s">
        <v>1912</v>
      </c>
      <c r="C10" s="302" t="s">
        <v>1269</v>
      </c>
      <c r="D10" s="309">
        <f>SUM(D11:D15)</f>
        <v>352145</v>
      </c>
      <c r="E10" s="309">
        <f>SUM(E11:E15)</f>
        <v>199855</v>
      </c>
      <c r="F10" s="119">
        <f t="shared" si="0"/>
        <v>-0.432</v>
      </c>
    </row>
    <row r="11" ht="36" customHeight="1" spans="2:6">
      <c r="B11" s="310" t="s">
        <v>1913</v>
      </c>
      <c r="C11" s="348" t="s">
        <v>1270</v>
      </c>
      <c r="D11" s="313">
        <v>352145</v>
      </c>
      <c r="E11" s="313">
        <v>199855</v>
      </c>
      <c r="F11" s="123">
        <f t="shared" si="0"/>
        <v>-0.432</v>
      </c>
    </row>
    <row r="12" ht="36" customHeight="1" spans="2:6">
      <c r="B12" s="310" t="s">
        <v>1914</v>
      </c>
      <c r="C12" s="348" t="s">
        <v>1271</v>
      </c>
      <c r="D12" s="313"/>
      <c r="E12" s="313"/>
      <c r="F12" s="119" t="str">
        <f t="shared" si="0"/>
        <v/>
      </c>
    </row>
    <row r="13" ht="36" customHeight="1" spans="2:6">
      <c r="B13" s="310" t="s">
        <v>1915</v>
      </c>
      <c r="C13" s="348" t="s">
        <v>1272</v>
      </c>
      <c r="D13" s="313"/>
      <c r="E13" s="313"/>
      <c r="F13" s="119" t="str">
        <f t="shared" si="0"/>
        <v/>
      </c>
    </row>
    <row r="14" ht="36" customHeight="1" spans="2:6">
      <c r="B14" s="310" t="s">
        <v>1916</v>
      </c>
      <c r="C14" s="348" t="s">
        <v>1273</v>
      </c>
      <c r="D14" s="313"/>
      <c r="E14" s="313"/>
      <c r="F14" s="119" t="str">
        <f t="shared" si="0"/>
        <v/>
      </c>
    </row>
    <row r="15" ht="36" customHeight="1" spans="2:6">
      <c r="B15" s="310" t="s">
        <v>1917</v>
      </c>
      <c r="C15" s="348" t="s">
        <v>1274</v>
      </c>
      <c r="D15" s="313"/>
      <c r="E15" s="313"/>
      <c r="F15" s="119" t="str">
        <f t="shared" si="0"/>
        <v/>
      </c>
    </row>
    <row r="16" ht="36" customHeight="1" spans="2:6">
      <c r="B16" s="349" t="s">
        <v>1918</v>
      </c>
      <c r="C16" s="236" t="s">
        <v>1275</v>
      </c>
      <c r="D16" s="309"/>
      <c r="E16" s="309"/>
      <c r="F16" s="119" t="str">
        <f t="shared" si="0"/>
        <v/>
      </c>
    </row>
    <row r="17" ht="36" customHeight="1" spans="2:6">
      <c r="B17" s="349" t="s">
        <v>1919</v>
      </c>
      <c r="C17" s="236" t="s">
        <v>1276</v>
      </c>
      <c r="D17" s="309">
        <f>SUM(D18:D19)</f>
        <v>0</v>
      </c>
      <c r="E17" s="309">
        <f>SUM(E18:E19)</f>
        <v>0</v>
      </c>
      <c r="F17" s="119" t="str">
        <f t="shared" si="0"/>
        <v/>
      </c>
    </row>
    <row r="18" ht="36" customHeight="1" spans="2:6">
      <c r="B18" s="349" t="s">
        <v>1920</v>
      </c>
      <c r="C18" s="348" t="s">
        <v>1277</v>
      </c>
      <c r="D18" s="313"/>
      <c r="E18" s="313"/>
      <c r="F18" s="119" t="str">
        <f t="shared" si="0"/>
        <v/>
      </c>
    </row>
    <row r="19" ht="36" customHeight="1" spans="2:6">
      <c r="B19" s="349" t="s">
        <v>1921</v>
      </c>
      <c r="C19" s="348" t="s">
        <v>1278</v>
      </c>
      <c r="D19" s="313"/>
      <c r="E19" s="313"/>
      <c r="F19" s="119" t="str">
        <f t="shared" si="0"/>
        <v/>
      </c>
    </row>
    <row r="20" ht="36" customHeight="1" spans="1:6">
      <c r="A20" s="340">
        <f>LEN(B20)</f>
        <v>7</v>
      </c>
      <c r="B20" s="350">
        <v>1030156</v>
      </c>
      <c r="C20" s="236" t="s">
        <v>1279</v>
      </c>
      <c r="D20" s="309">
        <f>VLOOKUP(B20,'08'!A5:D50,4,0)</f>
        <v>0</v>
      </c>
      <c r="E20" s="309"/>
      <c r="F20" s="119" t="str">
        <f t="shared" si="0"/>
        <v/>
      </c>
    </row>
    <row r="21" ht="36" customHeight="1" spans="1:6">
      <c r="A21" s="340">
        <f t="shared" ref="A21:A51" si="1">LEN(B21)</f>
        <v>7</v>
      </c>
      <c r="B21" s="350">
        <v>1030157</v>
      </c>
      <c r="C21" s="236" t="s">
        <v>1280</v>
      </c>
      <c r="D21" s="309">
        <f>VLOOKUP(B21,'08'!A6:D51,4,0)</f>
        <v>0</v>
      </c>
      <c r="E21" s="309"/>
      <c r="F21" s="119" t="str">
        <f t="shared" si="0"/>
        <v/>
      </c>
    </row>
    <row r="22" ht="36" customHeight="1" spans="1:6">
      <c r="A22" s="340">
        <f t="shared" si="1"/>
        <v>7</v>
      </c>
      <c r="B22" s="350">
        <v>1030158</v>
      </c>
      <c r="C22" s="236" t="s">
        <v>1281</v>
      </c>
      <c r="D22" s="309">
        <f>VLOOKUP(B22,'08'!A7:D52,4,0)</f>
        <v>0</v>
      </c>
      <c r="E22" s="309"/>
      <c r="F22" s="119" t="str">
        <f t="shared" si="0"/>
        <v/>
      </c>
    </row>
    <row r="23" ht="36" customHeight="1" spans="1:6">
      <c r="A23" s="340">
        <f t="shared" si="1"/>
        <v>7</v>
      </c>
      <c r="B23" s="305">
        <v>1030159</v>
      </c>
      <c r="C23" s="302" t="s">
        <v>1282</v>
      </c>
      <c r="D23" s="309">
        <f>VLOOKUP(B23,'08'!A8:D53,4,0)</f>
        <v>0</v>
      </c>
      <c r="E23" s="309"/>
      <c r="F23" s="119" t="str">
        <f t="shared" si="0"/>
        <v/>
      </c>
    </row>
    <row r="24" ht="36" customHeight="1" spans="1:6">
      <c r="A24" s="340">
        <f t="shared" si="1"/>
        <v>7</v>
      </c>
      <c r="B24" s="305">
        <v>1030178</v>
      </c>
      <c r="C24" s="302" t="s">
        <v>1283</v>
      </c>
      <c r="D24" s="309">
        <f>VLOOKUP(B24,'08'!A9:D54,4,0)</f>
        <v>1081</v>
      </c>
      <c r="E24" s="309">
        <f>-27+948</f>
        <v>921</v>
      </c>
      <c r="F24" s="119">
        <f t="shared" si="0"/>
        <v>-0.148</v>
      </c>
    </row>
    <row r="25" ht="36" customHeight="1" spans="1:6">
      <c r="A25" s="340">
        <f t="shared" si="1"/>
        <v>7</v>
      </c>
      <c r="B25" s="305">
        <v>1030180</v>
      </c>
      <c r="C25" s="302" t="s">
        <v>1284</v>
      </c>
      <c r="D25" s="309">
        <f>VLOOKUP(B25,'08'!A10:D55,4,0)</f>
        <v>0</v>
      </c>
      <c r="E25" s="309"/>
      <c r="F25" s="119" t="str">
        <f t="shared" si="0"/>
        <v/>
      </c>
    </row>
    <row r="26" ht="36" customHeight="1" spans="1:6">
      <c r="A26" s="340">
        <f t="shared" si="1"/>
        <v>7</v>
      </c>
      <c r="B26" s="305">
        <v>1030199</v>
      </c>
      <c r="C26" s="302" t="s">
        <v>1285</v>
      </c>
      <c r="D26" s="309">
        <f>VLOOKUP(B26,'08'!A11:D56,4,0)</f>
        <v>0</v>
      </c>
      <c r="E26" s="309"/>
      <c r="F26" s="119" t="str">
        <f t="shared" si="0"/>
        <v/>
      </c>
    </row>
    <row r="27" ht="36" customHeight="1" spans="1:6">
      <c r="A27" s="340">
        <f t="shared" si="1"/>
        <v>5</v>
      </c>
      <c r="B27" s="305">
        <v>10310</v>
      </c>
      <c r="C27" s="302" t="s">
        <v>1922</v>
      </c>
      <c r="D27" s="309"/>
      <c r="E27" s="309"/>
      <c r="F27" s="119" t="str">
        <f t="shared" si="0"/>
        <v/>
      </c>
    </row>
    <row r="28" ht="36" customHeight="1" spans="1:6">
      <c r="A28" s="340">
        <f t="shared" si="1"/>
        <v>0</v>
      </c>
      <c r="B28" s="310"/>
      <c r="C28" s="319"/>
      <c r="D28" s="313"/>
      <c r="E28" s="313"/>
      <c r="F28" s="119" t="str">
        <f t="shared" si="0"/>
        <v/>
      </c>
    </row>
    <row r="29" ht="35" customHeight="1" spans="1:6">
      <c r="A29" s="340">
        <f t="shared" si="1"/>
        <v>0</v>
      </c>
      <c r="B29" s="321"/>
      <c r="C29" s="322" t="s">
        <v>1526</v>
      </c>
      <c r="D29" s="309">
        <f>SUM(D4,D5,D6,D7,D8,D9,D10,D16,D17,D20,D21,D22,D23,D24,D25,D26,D27)</f>
        <v>353226</v>
      </c>
      <c r="E29" s="309">
        <f>SUM(E4,E5,E6,E7,E8,E9,E10,E16,E17,E20,E21,E22,E23,E24,E25,E26,E27)</f>
        <v>200776</v>
      </c>
      <c r="F29" s="119">
        <f t="shared" si="0"/>
        <v>-0.432</v>
      </c>
    </row>
    <row r="30" ht="37" customHeight="1" spans="1:6">
      <c r="A30" s="340">
        <f t="shared" si="1"/>
        <v>3</v>
      </c>
      <c r="B30" s="351">
        <v>105</v>
      </c>
      <c r="C30" s="352" t="s">
        <v>1288</v>
      </c>
      <c r="D30" s="309">
        <f>D31</f>
        <v>0</v>
      </c>
      <c r="E30" s="309">
        <f>E31</f>
        <v>0</v>
      </c>
      <c r="F30" s="119" t="str">
        <f t="shared" si="0"/>
        <v/>
      </c>
    </row>
    <row r="31" ht="37" customHeight="1" spans="1:6">
      <c r="A31" s="340">
        <f t="shared" si="1"/>
        <v>0</v>
      </c>
      <c r="B31" s="351"/>
      <c r="C31" s="353" t="s">
        <v>1289</v>
      </c>
      <c r="D31" s="313">
        <f>SUM(D32:D33)</f>
        <v>0</v>
      </c>
      <c r="E31" s="313">
        <f>SUM(E32:E33)</f>
        <v>0</v>
      </c>
      <c r="F31" s="119" t="str">
        <f t="shared" si="0"/>
        <v/>
      </c>
    </row>
    <row r="32" ht="37" customHeight="1" spans="1:6">
      <c r="A32" s="340">
        <f t="shared" si="1"/>
        <v>0</v>
      </c>
      <c r="B32" s="351"/>
      <c r="C32" s="326" t="s">
        <v>1290</v>
      </c>
      <c r="D32" s="313">
        <f>'08'!D33</f>
        <v>0</v>
      </c>
      <c r="E32" s="313"/>
      <c r="F32" s="119" t="str">
        <f t="shared" si="0"/>
        <v/>
      </c>
    </row>
    <row r="33" ht="37" customHeight="1" spans="1:6">
      <c r="A33" s="340">
        <f t="shared" si="1"/>
        <v>0</v>
      </c>
      <c r="B33" s="351"/>
      <c r="C33" s="326" t="s">
        <v>1291</v>
      </c>
      <c r="D33" s="313"/>
      <c r="E33" s="313"/>
      <c r="F33" s="119" t="str">
        <f t="shared" si="0"/>
        <v/>
      </c>
    </row>
    <row r="34" ht="36" customHeight="1" spans="1:6">
      <c r="A34" s="340">
        <f t="shared" si="1"/>
        <v>3</v>
      </c>
      <c r="B34" s="351">
        <v>110</v>
      </c>
      <c r="C34" s="352" t="s">
        <v>97</v>
      </c>
      <c r="D34" s="354">
        <f>SUM(D35,D46,D48:D49)</f>
        <v>2310</v>
      </c>
      <c r="E34" s="354">
        <f>SUM(E35,E48:E49)</f>
        <v>1095</v>
      </c>
      <c r="F34" s="119">
        <f t="shared" si="0"/>
        <v>-0.526</v>
      </c>
    </row>
    <row r="35" ht="36" customHeight="1" spans="1:6">
      <c r="A35" s="340">
        <f t="shared" si="1"/>
        <v>5</v>
      </c>
      <c r="B35" s="355">
        <v>11004</v>
      </c>
      <c r="C35" s="353" t="s">
        <v>1527</v>
      </c>
      <c r="D35" s="356">
        <f>SUM(D36:D45)</f>
        <v>965</v>
      </c>
      <c r="E35" s="356">
        <f>SUM(E36:E45)</f>
        <v>1095</v>
      </c>
      <c r="F35" s="123">
        <f t="shared" si="0"/>
        <v>0.135</v>
      </c>
    </row>
    <row r="36" ht="36" customHeight="1" spans="1:6">
      <c r="A36" s="340">
        <f t="shared" si="1"/>
        <v>7</v>
      </c>
      <c r="B36" s="357">
        <v>1100403</v>
      </c>
      <c r="C36" s="326" t="s">
        <v>1529</v>
      </c>
      <c r="D36" s="313">
        <f>VLOOKUP(B36,'08'!A21:D66,4,0)</f>
        <v>0</v>
      </c>
      <c r="E36" s="313"/>
      <c r="F36" s="123" t="str">
        <f t="shared" si="0"/>
        <v/>
      </c>
    </row>
    <row r="37" ht="36" customHeight="1" spans="1:6">
      <c r="A37" s="340">
        <f t="shared" si="1"/>
        <v>7</v>
      </c>
      <c r="B37" s="357">
        <v>1100404</v>
      </c>
      <c r="C37" s="326" t="s">
        <v>1171</v>
      </c>
      <c r="D37" s="313">
        <f>VLOOKUP(B37,'08'!A22:D67,4,0)</f>
        <v>0</v>
      </c>
      <c r="E37" s="313"/>
      <c r="F37" s="123" t="str">
        <f t="shared" si="0"/>
        <v/>
      </c>
    </row>
    <row r="38" ht="36" customHeight="1" spans="1:6">
      <c r="A38" s="340">
        <f t="shared" si="1"/>
        <v>7</v>
      </c>
      <c r="B38" s="357">
        <v>1100405</v>
      </c>
      <c r="C38" s="326" t="s">
        <v>1172</v>
      </c>
      <c r="D38" s="313">
        <f>VLOOKUP(B38,'08'!A23:D68,4,0)</f>
        <v>3</v>
      </c>
      <c r="E38" s="313"/>
      <c r="F38" s="123">
        <f t="shared" si="0"/>
        <v>-1</v>
      </c>
    </row>
    <row r="39" ht="36" customHeight="1" spans="1:6">
      <c r="A39" s="340">
        <f t="shared" si="1"/>
        <v>7</v>
      </c>
      <c r="B39" s="357">
        <v>1100406</v>
      </c>
      <c r="C39" s="326" t="s">
        <v>1173</v>
      </c>
      <c r="D39" s="313">
        <f>VLOOKUP(B39,'08'!A24:D69,4,0)</f>
        <v>244</v>
      </c>
      <c r="E39" s="313">
        <v>425</v>
      </c>
      <c r="F39" s="123">
        <f t="shared" si="0"/>
        <v>0.742</v>
      </c>
    </row>
    <row r="40" ht="36" customHeight="1" spans="1:6">
      <c r="A40" s="340">
        <f t="shared" si="1"/>
        <v>7</v>
      </c>
      <c r="B40" s="357">
        <v>1100407</v>
      </c>
      <c r="C40" s="326" t="s">
        <v>951</v>
      </c>
      <c r="D40" s="313">
        <f>VLOOKUP(B40,'08'!A25:D70,4,0)</f>
        <v>0</v>
      </c>
      <c r="E40" s="313"/>
      <c r="F40" s="123" t="str">
        <f t="shared" si="0"/>
        <v/>
      </c>
    </row>
    <row r="41" ht="36" customHeight="1" spans="1:6">
      <c r="A41" s="340">
        <f t="shared" si="1"/>
        <v>7</v>
      </c>
      <c r="B41" s="357">
        <v>1100408</v>
      </c>
      <c r="C41" s="326" t="s">
        <v>1175</v>
      </c>
      <c r="D41" s="313">
        <f>VLOOKUP(B41,'08'!A26:D71,4,0)</f>
        <v>0</v>
      </c>
      <c r="E41" s="313"/>
      <c r="F41" s="123" t="str">
        <f t="shared" si="0"/>
        <v/>
      </c>
    </row>
    <row r="42" ht="36" customHeight="1" spans="1:6">
      <c r="A42" s="340">
        <f t="shared" si="1"/>
        <v>7</v>
      </c>
      <c r="B42" s="357">
        <v>1100409</v>
      </c>
      <c r="C42" s="326" t="s">
        <v>1176</v>
      </c>
      <c r="D42" s="313">
        <f>VLOOKUP(B42,'08'!A27:D72,4,0)</f>
        <v>198</v>
      </c>
      <c r="E42" s="313">
        <v>15</v>
      </c>
      <c r="F42" s="123">
        <f t="shared" si="0"/>
        <v>-0.924</v>
      </c>
    </row>
    <row r="43" ht="36" customHeight="1" spans="1:6">
      <c r="A43" s="340">
        <f t="shared" si="1"/>
        <v>7</v>
      </c>
      <c r="B43" s="357">
        <v>1100410</v>
      </c>
      <c r="C43" s="326" t="s">
        <v>953</v>
      </c>
      <c r="D43" s="313">
        <f>VLOOKUP(B43,'08'!A28:D73,4,0)</f>
        <v>0</v>
      </c>
      <c r="E43" s="313"/>
      <c r="F43" s="123" t="str">
        <f t="shared" si="0"/>
        <v/>
      </c>
    </row>
    <row r="44" ht="36" customHeight="1" spans="1:6">
      <c r="A44" s="340">
        <f t="shared" si="1"/>
        <v>7</v>
      </c>
      <c r="B44" s="357">
        <v>1100411</v>
      </c>
      <c r="C44" s="326" t="s">
        <v>1177</v>
      </c>
      <c r="D44" s="313">
        <f>VLOOKUP(B44,'08'!A29:D74,4,0)</f>
        <v>0</v>
      </c>
      <c r="E44" s="313"/>
      <c r="F44" s="123" t="str">
        <f t="shared" si="0"/>
        <v/>
      </c>
    </row>
    <row r="45" ht="36" customHeight="1" spans="1:6">
      <c r="A45" s="340">
        <f t="shared" si="1"/>
        <v>7</v>
      </c>
      <c r="B45" s="357">
        <v>1100499</v>
      </c>
      <c r="C45" s="326" t="s">
        <v>87</v>
      </c>
      <c r="D45" s="313">
        <f>VLOOKUP(B45,'08'!A30:D75,4,0)</f>
        <v>520</v>
      </c>
      <c r="E45" s="313">
        <v>655</v>
      </c>
      <c r="F45" s="123">
        <f t="shared" si="0"/>
        <v>0.26</v>
      </c>
    </row>
    <row r="46" ht="36" customHeight="1" spans="1:6">
      <c r="A46" s="340">
        <f t="shared" si="1"/>
        <v>5</v>
      </c>
      <c r="B46" s="355">
        <v>11006</v>
      </c>
      <c r="C46" s="353" t="s">
        <v>1183</v>
      </c>
      <c r="D46" s="356">
        <f>D47</f>
        <v>0</v>
      </c>
      <c r="E46" s="356">
        <f>E47</f>
        <v>0</v>
      </c>
      <c r="F46" s="123" t="str">
        <f t="shared" si="0"/>
        <v/>
      </c>
    </row>
    <row r="47" ht="36" customHeight="1" spans="1:6">
      <c r="A47" s="340">
        <f t="shared" si="1"/>
        <v>7</v>
      </c>
      <c r="B47" s="355">
        <v>1100603</v>
      </c>
      <c r="C47" s="326" t="s">
        <v>1923</v>
      </c>
      <c r="D47" s="313"/>
      <c r="E47" s="313"/>
      <c r="F47" s="123" t="str">
        <f t="shared" si="0"/>
        <v/>
      </c>
    </row>
    <row r="48" ht="36" customHeight="1" spans="1:6">
      <c r="A48" s="340">
        <f t="shared" si="1"/>
        <v>5</v>
      </c>
      <c r="B48" s="355">
        <v>11008</v>
      </c>
      <c r="C48" s="353" t="s">
        <v>101</v>
      </c>
      <c r="D48" s="356">
        <f>'08'!D49</f>
        <v>1345</v>
      </c>
      <c r="E48" s="313"/>
      <c r="F48" s="123">
        <f t="shared" si="0"/>
        <v>-1</v>
      </c>
    </row>
    <row r="49" ht="36" customHeight="1" spans="1:6">
      <c r="A49" s="340">
        <f t="shared" si="1"/>
        <v>5</v>
      </c>
      <c r="B49" s="355">
        <v>11009</v>
      </c>
      <c r="C49" s="353" t="s">
        <v>102</v>
      </c>
      <c r="D49" s="313">
        <f>D50</f>
        <v>0</v>
      </c>
      <c r="E49" s="313">
        <f>E50</f>
        <v>0</v>
      </c>
      <c r="F49" s="123" t="str">
        <f t="shared" si="0"/>
        <v/>
      </c>
    </row>
    <row r="50" ht="36" customHeight="1" spans="1:6">
      <c r="A50" s="340">
        <f t="shared" si="1"/>
        <v>7</v>
      </c>
      <c r="B50" s="355">
        <v>1100999</v>
      </c>
      <c r="C50" s="326" t="s">
        <v>1924</v>
      </c>
      <c r="D50" s="313"/>
      <c r="E50" s="313"/>
      <c r="F50" s="123" t="str">
        <f t="shared" si="0"/>
        <v/>
      </c>
    </row>
    <row r="51" ht="36" customHeight="1" spans="1:6">
      <c r="A51" s="340">
        <f t="shared" si="1"/>
        <v>0</v>
      </c>
      <c r="B51" s="358"/>
      <c r="C51" s="359" t="s">
        <v>105</v>
      </c>
      <c r="D51" s="354">
        <f>SUM(D29:D30,D34)</f>
        <v>355536</v>
      </c>
      <c r="E51" s="354">
        <f>SUM(E29:E30,E34)</f>
        <v>201871</v>
      </c>
      <c r="F51" s="119">
        <f t="shared" si="0"/>
        <v>-0.432</v>
      </c>
    </row>
    <row r="52" ht="37" customHeight="1" spans="3:6">
      <c r="C52" s="360"/>
      <c r="D52" s="361" t="s">
        <v>1295</v>
      </c>
      <c r="E52" s="361" t="s">
        <v>1295</v>
      </c>
      <c r="F52" s="360"/>
    </row>
    <row r="53" spans="6:6">
      <c r="F53" s="341" t="str">
        <f>IF(D29&lt;&gt;0,IF((E29/D29-1)&lt;-30%,"",IF((E29/D29-1)&gt;30%,"",E29/D29-1)),"")</f>
        <v/>
      </c>
    </row>
  </sheetData>
  <autoFilter ref="A3:G53">
    <extLst/>
  </autoFilter>
  <mergeCells count="1">
    <mergeCell ref="C1:F1"/>
  </mergeCells>
  <conditionalFormatting sqref="C30">
    <cfRule type="expression" dxfId="1" priority="21" stopIfTrue="1">
      <formula>"len($A:$A)=3"</formula>
    </cfRule>
  </conditionalFormatting>
  <conditionalFormatting sqref="C31">
    <cfRule type="expression" dxfId="1" priority="16" stopIfTrue="1">
      <formula>"len($A:$A)=3"</formula>
    </cfRule>
  </conditionalFormatting>
  <conditionalFormatting sqref="C34">
    <cfRule type="expression" dxfId="1" priority="18" stopIfTrue="1">
      <formula>"len($A:$A)=3"</formula>
    </cfRule>
  </conditionalFormatting>
  <conditionalFormatting sqref="C35">
    <cfRule type="expression" dxfId="1" priority="12" stopIfTrue="1">
      <formula>"len($A:$A)=3"</formula>
    </cfRule>
  </conditionalFormatting>
  <conditionalFormatting sqref="C46">
    <cfRule type="expression" dxfId="1" priority="8" stopIfTrue="1">
      <formula>"len($A:$A)=3"</formula>
    </cfRule>
  </conditionalFormatting>
  <conditionalFormatting sqref="C47">
    <cfRule type="expression" dxfId="1" priority="5" stopIfTrue="1">
      <formula>"len($A:$A)=3"</formula>
    </cfRule>
    <cfRule type="expression" dxfId="1" priority="6" stopIfTrue="1">
      <formula>"len($A:$A)=3"</formula>
    </cfRule>
    <cfRule type="expression" dxfId="1" priority="7" stopIfTrue="1">
      <formula>"len($A:$A)=3"</formula>
    </cfRule>
  </conditionalFormatting>
  <conditionalFormatting sqref="C50">
    <cfRule type="expression" dxfId="1" priority="1" stopIfTrue="1">
      <formula>"len($A:$A)=3"</formula>
    </cfRule>
    <cfRule type="expression" dxfId="1" priority="2" stopIfTrue="1">
      <formula>"len($A:$A)=3"</formula>
    </cfRule>
    <cfRule type="expression" dxfId="1" priority="3" stopIfTrue="1">
      <formula>"len($A:$A)=3"</formula>
    </cfRule>
  </conditionalFormatting>
  <conditionalFormatting sqref="C32:C33">
    <cfRule type="expression" dxfId="1" priority="13" stopIfTrue="1">
      <formula>"len($A:$A)=3"</formula>
    </cfRule>
    <cfRule type="expression" dxfId="1" priority="14" stopIfTrue="1">
      <formula>"len($A:$A)=3"</formula>
    </cfRule>
    <cfRule type="expression" dxfId="1" priority="15" stopIfTrue="1">
      <formula>"len($A:$A)=3"</formula>
    </cfRule>
  </conditionalFormatting>
  <conditionalFormatting sqref="C36:C45">
    <cfRule type="expression" dxfId="1" priority="9" stopIfTrue="1">
      <formula>"len($A:$A)=3"</formula>
    </cfRule>
    <cfRule type="expression" dxfId="1" priority="10" stopIfTrue="1">
      <formula>"len($A:$A)=3"</formula>
    </cfRule>
    <cfRule type="expression" dxfId="1" priority="11" stopIfTrue="1">
      <formula>"len($A:$A)=3"</formula>
    </cfRule>
  </conditionalFormatting>
  <conditionalFormatting sqref="C48:C49">
    <cfRule type="expression" dxfId="1" priority="4" stopIfTrue="1">
      <formula>"len($A:$A)=3"</formula>
    </cfRule>
  </conditionalFormatting>
  <conditionalFormatting sqref="D34:E35">
    <cfRule type="expression" dxfId="1" priority="1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G294"/>
  <sheetViews>
    <sheetView showGridLines="0" showZeros="0" view="pageBreakPreview" zoomScale="70" zoomScaleNormal="115" workbookViewId="0">
      <pane ySplit="3" topLeftCell="A236" activePane="bottomLeft" state="frozen"/>
      <selection/>
      <selection pane="bottomLeft" activeCell="L266" sqref="L266"/>
    </sheetView>
  </sheetViews>
  <sheetFormatPr defaultColWidth="9" defaultRowHeight="15.75" outlineLevelCol="6"/>
  <cols>
    <col min="1" max="1" width="9" style="294"/>
    <col min="2" max="2" width="13.5044247787611" style="294" customWidth="1"/>
    <col min="3" max="3" width="50.7610619469027" style="294" customWidth="1"/>
    <col min="4" max="5" width="20.6283185840708" style="294" customWidth="1"/>
    <col min="6" max="6" width="20.6283185840708" style="295" customWidth="1"/>
    <col min="7" max="16384" width="9" style="294"/>
  </cols>
  <sheetData>
    <row r="1" ht="45" customHeight="1" spans="3:6">
      <c r="C1" s="296" t="str">
        <f>YEAR(封面!$B$7)&amp;"年市本级政府性基金预算支出情况表"</f>
        <v>2023年市本级政府性基金预算支出情况表</v>
      </c>
      <c r="D1" s="296"/>
      <c r="E1" s="296"/>
      <c r="F1" s="296"/>
    </row>
    <row r="2" s="291" customFormat="1" ht="20.1" customHeight="1" spans="3:6">
      <c r="C2" s="297" t="s">
        <v>1925</v>
      </c>
      <c r="D2" s="297"/>
      <c r="E2" s="297"/>
      <c r="F2" s="298" t="s">
        <v>54</v>
      </c>
    </row>
    <row r="3" s="292" customFormat="1" ht="45" customHeight="1" spans="2:6">
      <c r="B3" s="299" t="s">
        <v>55</v>
      </c>
      <c r="C3" s="300" t="s">
        <v>56</v>
      </c>
      <c r="D3" s="235" t="s">
        <v>1681</v>
      </c>
      <c r="E3" s="235" t="s">
        <v>1700</v>
      </c>
      <c r="F3" s="235" t="s">
        <v>1746</v>
      </c>
    </row>
    <row r="4" ht="36" customHeight="1" spans="1:6">
      <c r="A4" s="294">
        <f>LEN(B4)</f>
        <v>3</v>
      </c>
      <c r="B4" s="301" t="s">
        <v>1761</v>
      </c>
      <c r="C4" s="302" t="s">
        <v>1297</v>
      </c>
      <c r="D4" s="303">
        <f>SUM(D5,D11,D17)</f>
        <v>3</v>
      </c>
      <c r="E4" s="303">
        <f>SUM(E5,E11,E17)</f>
        <v>0</v>
      </c>
      <c r="F4" s="119">
        <f>IF(D4&gt;0,(E4-D4)/D4,"")</f>
        <v>-1</v>
      </c>
    </row>
    <row r="5" ht="36" customHeight="1" spans="1:6">
      <c r="A5" s="294">
        <f t="shared" ref="A5:A36" si="0">LEN(B5)</f>
        <v>5</v>
      </c>
      <c r="B5" s="301" t="s">
        <v>1926</v>
      </c>
      <c r="C5" s="304" t="s">
        <v>1298</v>
      </c>
      <c r="D5" s="303">
        <f>SUM(D6:D10)</f>
        <v>3</v>
      </c>
      <c r="E5" s="303">
        <f>SUM(E6:E10)</f>
        <v>0</v>
      </c>
      <c r="F5" s="119">
        <f t="shared" ref="F5:F68" si="1">IF(D5&gt;0,(E5-D5)/D5,"")</f>
        <v>-1</v>
      </c>
    </row>
    <row r="6" ht="36" customHeight="1" spans="1:6">
      <c r="A6" s="294">
        <f t="shared" si="0"/>
        <v>7</v>
      </c>
      <c r="B6" s="305">
        <v>2070701</v>
      </c>
      <c r="C6" s="306" t="s">
        <v>1299</v>
      </c>
      <c r="D6" s="307">
        <f>VLOOKUP(B6,'[115]30'!$A$4:$C$289,3,0)</f>
        <v>0</v>
      </c>
      <c r="E6" s="307">
        <f>VLOOKUP(B6,'[115]30'!$A$4:$D$290,4,FALSE)</f>
        <v>0</v>
      </c>
      <c r="F6" s="119" t="str">
        <f t="shared" si="1"/>
        <v/>
      </c>
    </row>
    <row r="7" ht="36" customHeight="1" spans="1:6">
      <c r="A7" s="294">
        <f t="shared" si="0"/>
        <v>7</v>
      </c>
      <c r="B7" s="305">
        <v>2070702</v>
      </c>
      <c r="C7" s="306" t="s">
        <v>1300</v>
      </c>
      <c r="D7" s="307">
        <f>VLOOKUP(B7,'[115]30'!$A$4:$C$289,3,0)</f>
        <v>0</v>
      </c>
      <c r="E7" s="307">
        <f>VLOOKUP(B7,'[115]30'!$A$4:$D$290,4,FALSE)</f>
        <v>0</v>
      </c>
      <c r="F7" s="119" t="str">
        <f t="shared" si="1"/>
        <v/>
      </c>
    </row>
    <row r="8" ht="36" customHeight="1" spans="1:6">
      <c r="A8" s="294">
        <f t="shared" si="0"/>
        <v>7</v>
      </c>
      <c r="B8" s="305">
        <v>2070703</v>
      </c>
      <c r="C8" s="306" t="s">
        <v>1301</v>
      </c>
      <c r="D8" s="307">
        <f>VLOOKUP(B8,'[115]30'!$A$4:$C$289,3,0)</f>
        <v>0</v>
      </c>
      <c r="E8" s="307">
        <f>VLOOKUP(B8,'[115]30'!$A$4:$D$290,4,FALSE)</f>
        <v>0</v>
      </c>
      <c r="F8" s="119" t="str">
        <f t="shared" si="1"/>
        <v/>
      </c>
    </row>
    <row r="9" ht="36" customHeight="1" spans="1:6">
      <c r="A9" s="294">
        <f t="shared" si="0"/>
        <v>7</v>
      </c>
      <c r="B9" s="305">
        <v>2070704</v>
      </c>
      <c r="C9" s="306" t="s">
        <v>1302</v>
      </c>
      <c r="D9" s="307">
        <f>VLOOKUP(B9,'[115]30'!$A$4:$C$289,3,0)</f>
        <v>0</v>
      </c>
      <c r="E9" s="307">
        <f>VLOOKUP(B9,'[115]30'!$A$4:$D$290,4,FALSE)</f>
        <v>0</v>
      </c>
      <c r="F9" s="119" t="str">
        <f t="shared" si="1"/>
        <v/>
      </c>
    </row>
    <row r="10" ht="36" customHeight="1" spans="1:6">
      <c r="A10" s="294">
        <f t="shared" si="0"/>
        <v>7</v>
      </c>
      <c r="B10" s="305">
        <v>2070799</v>
      </c>
      <c r="C10" s="306" t="s">
        <v>1303</v>
      </c>
      <c r="D10" s="122">
        <f>VLOOKUP(B10,'[115]30'!$A$4:$C$289,3,0)</f>
        <v>3</v>
      </c>
      <c r="E10" s="307">
        <f>VLOOKUP(B10,'[115]30'!$A$4:$D$290,4,FALSE)</f>
        <v>0</v>
      </c>
      <c r="F10" s="119">
        <f t="shared" si="1"/>
        <v>-1</v>
      </c>
    </row>
    <row r="11" ht="36" customHeight="1" spans="1:6">
      <c r="A11" s="294">
        <f t="shared" si="0"/>
        <v>5</v>
      </c>
      <c r="B11" s="308">
        <v>20709</v>
      </c>
      <c r="C11" s="304" t="s">
        <v>1304</v>
      </c>
      <c r="D11" s="309">
        <f>SUM(D12:D16)</f>
        <v>0</v>
      </c>
      <c r="E11" s="309">
        <f>SUM(E12:E16)</f>
        <v>0</v>
      </c>
      <c r="F11" s="119" t="str">
        <f t="shared" si="1"/>
        <v/>
      </c>
    </row>
    <row r="12" ht="36" customHeight="1" spans="1:6">
      <c r="A12" s="294">
        <f t="shared" si="0"/>
        <v>7</v>
      </c>
      <c r="B12" s="305">
        <v>2070901</v>
      </c>
      <c r="C12" s="306" t="s">
        <v>1305</v>
      </c>
      <c r="D12" s="307">
        <f>VLOOKUP(B12,'[115]30'!$A$4:$C$289,3,0)</f>
        <v>0</v>
      </c>
      <c r="E12" s="307">
        <f>VLOOKUP(B12,'[115]30'!$A$4:$D$290,4,FALSE)</f>
        <v>0</v>
      </c>
      <c r="F12" s="119" t="str">
        <f t="shared" si="1"/>
        <v/>
      </c>
    </row>
    <row r="13" ht="36" customHeight="1" spans="1:6">
      <c r="A13" s="294">
        <f t="shared" si="0"/>
        <v>7</v>
      </c>
      <c r="B13" s="305">
        <v>2070902</v>
      </c>
      <c r="C13" s="306" t="s">
        <v>1306</v>
      </c>
      <c r="D13" s="307">
        <f>VLOOKUP(B13,'[115]30'!$A$4:$C$289,3,0)</f>
        <v>0</v>
      </c>
      <c r="E13" s="307">
        <f>VLOOKUP(B13,'[115]30'!$A$4:$D$290,4,FALSE)</f>
        <v>0</v>
      </c>
      <c r="F13" s="119" t="str">
        <f t="shared" si="1"/>
        <v/>
      </c>
    </row>
    <row r="14" ht="36" customHeight="1" spans="1:6">
      <c r="A14" s="294">
        <f t="shared" si="0"/>
        <v>7</v>
      </c>
      <c r="B14" s="305">
        <v>2070903</v>
      </c>
      <c r="C14" s="306" t="s">
        <v>1307</v>
      </c>
      <c r="D14" s="307">
        <f>VLOOKUP(B14,'[115]30'!$A$4:$C$289,3,0)</f>
        <v>0</v>
      </c>
      <c r="E14" s="307">
        <f>VLOOKUP(B14,'[115]30'!$A$4:$D$290,4,FALSE)</f>
        <v>0</v>
      </c>
      <c r="F14" s="119" t="str">
        <f t="shared" si="1"/>
        <v/>
      </c>
    </row>
    <row r="15" ht="36" customHeight="1" spans="1:6">
      <c r="A15" s="294">
        <f t="shared" si="0"/>
        <v>7</v>
      </c>
      <c r="B15" s="305">
        <v>2070904</v>
      </c>
      <c r="C15" s="306" t="s">
        <v>1308</v>
      </c>
      <c r="D15" s="307">
        <f>VLOOKUP(B15,'[115]30'!$A$4:$C$289,3,0)</f>
        <v>0</v>
      </c>
      <c r="E15" s="307">
        <f>VLOOKUP(B15,'[115]30'!$A$4:$D$290,4,FALSE)</f>
        <v>0</v>
      </c>
      <c r="F15" s="119" t="str">
        <f t="shared" si="1"/>
        <v/>
      </c>
    </row>
    <row r="16" ht="36" customHeight="1" spans="1:6">
      <c r="A16" s="294">
        <f t="shared" si="0"/>
        <v>7</v>
      </c>
      <c r="B16" s="305">
        <v>2070999</v>
      </c>
      <c r="C16" s="306" t="s">
        <v>1309</v>
      </c>
      <c r="D16" s="307">
        <f>VLOOKUP(B16,'[115]30'!$A$4:$C$289,3,0)</f>
        <v>0</v>
      </c>
      <c r="E16" s="307">
        <f>VLOOKUP(B16,'[115]30'!$A$4:$D$290,4,FALSE)</f>
        <v>0</v>
      </c>
      <c r="F16" s="119" t="str">
        <f t="shared" si="1"/>
        <v/>
      </c>
    </row>
    <row r="17" ht="36" customHeight="1" spans="1:6">
      <c r="A17" s="294">
        <f t="shared" si="0"/>
        <v>5</v>
      </c>
      <c r="B17" s="308">
        <v>20710</v>
      </c>
      <c r="C17" s="304" t="s">
        <v>1310</v>
      </c>
      <c r="D17" s="309">
        <f>SUM(D18:D19)</f>
        <v>0</v>
      </c>
      <c r="E17" s="309">
        <f>SUM(E18:E19)</f>
        <v>0</v>
      </c>
      <c r="F17" s="119" t="str">
        <f t="shared" si="1"/>
        <v/>
      </c>
    </row>
    <row r="18" ht="36" customHeight="1" spans="1:6">
      <c r="A18" s="294">
        <f t="shared" si="0"/>
        <v>7</v>
      </c>
      <c r="B18" s="305">
        <v>2071001</v>
      </c>
      <c r="C18" s="306" t="s">
        <v>1311</v>
      </c>
      <c r="D18" s="307">
        <f>VLOOKUP(B18,'[115]30'!$A$4:$C$289,3,0)</f>
        <v>0</v>
      </c>
      <c r="E18" s="307">
        <f>VLOOKUP(B18,'[115]30'!$A$4:$D$290,4,FALSE)</f>
        <v>0</v>
      </c>
      <c r="F18" s="119" t="str">
        <f t="shared" si="1"/>
        <v/>
      </c>
    </row>
    <row r="19" ht="36" customHeight="1" spans="1:6">
      <c r="A19" s="294">
        <f t="shared" si="0"/>
        <v>7</v>
      </c>
      <c r="B19" s="305">
        <v>2071099</v>
      </c>
      <c r="C19" s="306" t="s">
        <v>1312</v>
      </c>
      <c r="D19" s="307">
        <f>VLOOKUP(B19,'[115]30'!$A$4:$C$289,3,0)</f>
        <v>0</v>
      </c>
      <c r="E19" s="307">
        <f>VLOOKUP(B19,'[115]30'!$A$4:$D$290,4,FALSE)</f>
        <v>0</v>
      </c>
      <c r="F19" s="119" t="str">
        <f t="shared" si="1"/>
        <v/>
      </c>
    </row>
    <row r="20" ht="36" customHeight="1" spans="1:6">
      <c r="A20" s="294">
        <f t="shared" si="0"/>
        <v>3</v>
      </c>
      <c r="B20" s="308">
        <v>208</v>
      </c>
      <c r="C20" s="302" t="s">
        <v>1313</v>
      </c>
      <c r="D20" s="303">
        <f>SUM(D21,D25,D29)</f>
        <v>245</v>
      </c>
      <c r="E20" s="303">
        <f>SUM(E21,E25,E29)</f>
        <v>425</v>
      </c>
      <c r="F20" s="119">
        <f t="shared" si="1"/>
        <v>0.735</v>
      </c>
    </row>
    <row r="21" ht="36" customHeight="1" spans="1:6">
      <c r="A21" s="294">
        <f t="shared" si="0"/>
        <v>5</v>
      </c>
      <c r="B21" s="308">
        <v>20822</v>
      </c>
      <c r="C21" s="304" t="s">
        <v>1314</v>
      </c>
      <c r="D21" s="309">
        <f>SUM(D22:D24)</f>
        <v>245</v>
      </c>
      <c r="E21" s="309">
        <f>SUM(E22:E24)</f>
        <v>245</v>
      </c>
      <c r="F21" s="119">
        <f t="shared" si="1"/>
        <v>0</v>
      </c>
    </row>
    <row r="22" ht="36" customHeight="1" spans="1:6">
      <c r="A22" s="294">
        <f t="shared" si="0"/>
        <v>7</v>
      </c>
      <c r="B22" s="305">
        <v>2082201</v>
      </c>
      <c r="C22" s="306" t="s">
        <v>1315</v>
      </c>
      <c r="D22" s="122">
        <f>VLOOKUP(B22,'[115]30'!$A$4:$C$289,3,0)</f>
        <v>245</v>
      </c>
      <c r="E22" s="122">
        <v>245</v>
      </c>
      <c r="F22" s="119">
        <f t="shared" si="1"/>
        <v>0</v>
      </c>
    </row>
    <row r="23" ht="36" customHeight="1" spans="1:6">
      <c r="A23" s="294">
        <f t="shared" si="0"/>
        <v>7</v>
      </c>
      <c r="B23" s="305">
        <v>2082202</v>
      </c>
      <c r="C23" s="306" t="s">
        <v>1316</v>
      </c>
      <c r="D23" s="307">
        <f>VLOOKUP(B23,'[115]30'!$A$4:$C$289,3,0)</f>
        <v>0</v>
      </c>
      <c r="E23" s="307">
        <f>VLOOKUP(B23,'[115]30'!$A$4:$D$290,4,FALSE)</f>
        <v>0</v>
      </c>
      <c r="F23" s="119" t="str">
        <f t="shared" si="1"/>
        <v/>
      </c>
    </row>
    <row r="24" ht="36" customHeight="1" spans="1:6">
      <c r="A24" s="294">
        <f t="shared" si="0"/>
        <v>7</v>
      </c>
      <c r="B24" s="305">
        <v>2082299</v>
      </c>
      <c r="C24" s="306" t="s">
        <v>1317</v>
      </c>
      <c r="D24" s="307">
        <f>VLOOKUP(B24,'[115]30'!$A$4:$C$289,3,0)</f>
        <v>0</v>
      </c>
      <c r="E24" s="307">
        <f>VLOOKUP(B24,'[115]30'!$A$4:$D$290,4,FALSE)</f>
        <v>0</v>
      </c>
      <c r="F24" s="119" t="str">
        <f t="shared" si="1"/>
        <v/>
      </c>
    </row>
    <row r="25" ht="36" customHeight="1" spans="1:6">
      <c r="A25" s="294">
        <f t="shared" si="0"/>
        <v>5</v>
      </c>
      <c r="B25" s="308">
        <v>20823</v>
      </c>
      <c r="C25" s="304" t="s">
        <v>1318</v>
      </c>
      <c r="D25" s="309">
        <f>SUM(D26:D28)</f>
        <v>0</v>
      </c>
      <c r="E25" s="309">
        <f>SUM(E26:E28)</f>
        <v>180</v>
      </c>
      <c r="F25" s="119" t="str">
        <f t="shared" si="1"/>
        <v/>
      </c>
    </row>
    <row r="26" ht="36" customHeight="1" spans="1:6">
      <c r="A26" s="294">
        <f t="shared" si="0"/>
        <v>7</v>
      </c>
      <c r="B26" s="305">
        <v>2082301</v>
      </c>
      <c r="C26" s="306" t="s">
        <v>1315</v>
      </c>
      <c r="D26" s="307">
        <f>VLOOKUP(B26,'[115]30'!$A$4:$C$289,3,0)</f>
        <v>0</v>
      </c>
      <c r="E26" s="307">
        <f>VLOOKUP(B26,'[115]30'!$A$4:$D$290,4,FALSE)</f>
        <v>0</v>
      </c>
      <c r="F26" s="119" t="str">
        <f t="shared" si="1"/>
        <v/>
      </c>
    </row>
    <row r="27" ht="36" customHeight="1" spans="1:6">
      <c r="A27" s="294">
        <f t="shared" si="0"/>
        <v>7</v>
      </c>
      <c r="B27" s="305">
        <v>2082302</v>
      </c>
      <c r="C27" s="306" t="s">
        <v>1316</v>
      </c>
      <c r="D27" s="307">
        <f>VLOOKUP(B27,'[115]30'!$A$4:$C$289,3,0)</f>
        <v>0</v>
      </c>
      <c r="E27" s="122">
        <v>180</v>
      </c>
      <c r="F27" s="119" t="str">
        <f t="shared" si="1"/>
        <v/>
      </c>
    </row>
    <row r="28" ht="36" customHeight="1" spans="1:6">
      <c r="A28" s="294">
        <f t="shared" si="0"/>
        <v>7</v>
      </c>
      <c r="B28" s="305">
        <v>2082399</v>
      </c>
      <c r="C28" s="306" t="s">
        <v>1319</v>
      </c>
      <c r="D28" s="307">
        <f>VLOOKUP(B28,'[115]30'!$A$4:$C$289,3,0)</f>
        <v>0</v>
      </c>
      <c r="E28" s="307">
        <f>VLOOKUP(B28,'[115]30'!$A$4:$D$290,4,FALSE)</f>
        <v>0</v>
      </c>
      <c r="F28" s="119" t="str">
        <f t="shared" si="1"/>
        <v/>
      </c>
    </row>
    <row r="29" s="293" customFormat="1" ht="36" customHeight="1" spans="1:6">
      <c r="A29" s="294">
        <f t="shared" si="0"/>
        <v>5</v>
      </c>
      <c r="B29" s="308">
        <v>20829</v>
      </c>
      <c r="C29" s="304" t="s">
        <v>1320</v>
      </c>
      <c r="D29" s="309">
        <f>SUM(D30:D31)</f>
        <v>0</v>
      </c>
      <c r="E29" s="309">
        <f>SUM(E30:E31)</f>
        <v>0</v>
      </c>
      <c r="F29" s="119" t="str">
        <f t="shared" si="1"/>
        <v/>
      </c>
    </row>
    <row r="30" ht="36" customHeight="1" spans="1:6">
      <c r="A30" s="294">
        <f t="shared" si="0"/>
        <v>7</v>
      </c>
      <c r="B30" s="305">
        <v>2082901</v>
      </c>
      <c r="C30" s="306" t="s">
        <v>1316</v>
      </c>
      <c r="D30" s="307">
        <f>VLOOKUP(B30,'[115]30'!$A$4:$C$289,3,0)</f>
        <v>0</v>
      </c>
      <c r="E30" s="307">
        <f>VLOOKUP(B30,'[115]30'!$A$4:$D$290,4,FALSE)</f>
        <v>0</v>
      </c>
      <c r="F30" s="119" t="str">
        <f t="shared" si="1"/>
        <v/>
      </c>
    </row>
    <row r="31" ht="36" customHeight="1" spans="1:6">
      <c r="A31" s="294">
        <f t="shared" si="0"/>
        <v>7</v>
      </c>
      <c r="B31" s="305">
        <v>2082999</v>
      </c>
      <c r="C31" s="306" t="s">
        <v>1321</v>
      </c>
      <c r="D31" s="307">
        <f>VLOOKUP(B31,'[115]30'!$A$4:$C$289,3,0)</f>
        <v>0</v>
      </c>
      <c r="E31" s="307">
        <f>VLOOKUP(B31,'[115]30'!$A$4:$D$290,4,FALSE)</f>
        <v>0</v>
      </c>
      <c r="F31" s="119" t="str">
        <f t="shared" si="1"/>
        <v/>
      </c>
    </row>
    <row r="32" ht="36" customHeight="1" spans="1:6">
      <c r="A32" s="294">
        <f t="shared" si="0"/>
        <v>3</v>
      </c>
      <c r="B32" s="308">
        <v>211</v>
      </c>
      <c r="C32" s="302" t="s">
        <v>1322</v>
      </c>
      <c r="D32" s="303">
        <f>SUM(D33,D38)</f>
        <v>0</v>
      </c>
      <c r="E32" s="303">
        <f>SUM(E33,E38)</f>
        <v>0</v>
      </c>
      <c r="F32" s="119" t="str">
        <f t="shared" si="1"/>
        <v/>
      </c>
    </row>
    <row r="33" ht="36" customHeight="1" spans="1:6">
      <c r="A33" s="294">
        <f t="shared" si="0"/>
        <v>5</v>
      </c>
      <c r="B33" s="308">
        <v>21160</v>
      </c>
      <c r="C33" s="304" t="s">
        <v>1323</v>
      </c>
      <c r="D33" s="309">
        <f>SUM(D34:D37)</f>
        <v>0</v>
      </c>
      <c r="E33" s="309">
        <f>SUM(E34:E37)</f>
        <v>0</v>
      </c>
      <c r="F33" s="119" t="str">
        <f t="shared" si="1"/>
        <v/>
      </c>
    </row>
    <row r="34" ht="36" customHeight="1" spans="1:6">
      <c r="A34" s="294">
        <f t="shared" si="0"/>
        <v>7</v>
      </c>
      <c r="B34" s="310">
        <v>2116001</v>
      </c>
      <c r="C34" s="306" t="s">
        <v>1324</v>
      </c>
      <c r="D34" s="307">
        <f>VLOOKUP(B34,'[115]30'!$A$4:$C$289,3,0)</f>
        <v>0</v>
      </c>
      <c r="E34" s="307">
        <f>VLOOKUP(B34,'[115]30'!$A$4:$D$290,4,FALSE)</f>
        <v>0</v>
      </c>
      <c r="F34" s="119" t="str">
        <f t="shared" si="1"/>
        <v/>
      </c>
    </row>
    <row r="35" ht="36" customHeight="1" spans="1:6">
      <c r="A35" s="294">
        <f t="shared" si="0"/>
        <v>7</v>
      </c>
      <c r="B35" s="310">
        <v>2116002</v>
      </c>
      <c r="C35" s="306" t="s">
        <v>1325</v>
      </c>
      <c r="D35" s="307">
        <f>VLOOKUP(B35,'[115]30'!$A$4:$C$289,3,0)</f>
        <v>0</v>
      </c>
      <c r="E35" s="307">
        <f>VLOOKUP(B35,'[115]30'!$A$4:$D$290,4,FALSE)</f>
        <v>0</v>
      </c>
      <c r="F35" s="119" t="str">
        <f t="shared" si="1"/>
        <v/>
      </c>
    </row>
    <row r="36" ht="36" customHeight="1" spans="1:6">
      <c r="A36" s="294">
        <f t="shared" si="0"/>
        <v>7</v>
      </c>
      <c r="B36" s="310">
        <v>2116003</v>
      </c>
      <c r="C36" s="306" t="s">
        <v>1326</v>
      </c>
      <c r="D36" s="307">
        <f>VLOOKUP(B36,'[115]30'!$A$4:$C$289,3,0)</f>
        <v>0</v>
      </c>
      <c r="E36" s="307">
        <f>VLOOKUP(B36,'[115]30'!$A$4:$D$290,4,FALSE)</f>
        <v>0</v>
      </c>
      <c r="F36" s="119" t="str">
        <f t="shared" si="1"/>
        <v/>
      </c>
    </row>
    <row r="37" s="293" customFormat="1" ht="36" customHeight="1" spans="1:6">
      <c r="A37" s="294">
        <f t="shared" ref="A37:A68" si="2">LEN(B37)</f>
        <v>7</v>
      </c>
      <c r="B37" s="310">
        <v>2116099</v>
      </c>
      <c r="C37" s="306" t="s">
        <v>1327</v>
      </c>
      <c r="D37" s="307">
        <f>VLOOKUP(B37,'[115]30'!$A$4:$C$289,3,0)</f>
        <v>0</v>
      </c>
      <c r="E37" s="307">
        <f>VLOOKUP(B37,'[115]30'!$A$4:$D$290,4,FALSE)</f>
        <v>0</v>
      </c>
      <c r="F37" s="119" t="str">
        <f t="shared" si="1"/>
        <v/>
      </c>
    </row>
    <row r="38" ht="36" customHeight="1" spans="1:6">
      <c r="A38" s="294">
        <f t="shared" si="2"/>
        <v>5</v>
      </c>
      <c r="B38" s="301">
        <v>21161</v>
      </c>
      <c r="C38" s="304" t="s">
        <v>1328</v>
      </c>
      <c r="D38" s="309">
        <f>SUM(D39:D42)</f>
        <v>0</v>
      </c>
      <c r="E38" s="309">
        <f>SUM(E39:E42)</f>
        <v>0</v>
      </c>
      <c r="F38" s="119" t="str">
        <f t="shared" si="1"/>
        <v/>
      </c>
    </row>
    <row r="39" ht="36" customHeight="1" spans="1:6">
      <c r="A39" s="294">
        <f t="shared" si="2"/>
        <v>7</v>
      </c>
      <c r="B39" s="310">
        <v>2116101</v>
      </c>
      <c r="C39" s="306" t="s">
        <v>1329</v>
      </c>
      <c r="D39" s="307">
        <f>VLOOKUP(B39,'[115]30'!$A$4:$C$289,3,0)</f>
        <v>0</v>
      </c>
      <c r="E39" s="307">
        <f>VLOOKUP(B39,'[115]30'!$A$4:$D$290,4,FALSE)</f>
        <v>0</v>
      </c>
      <c r="F39" s="119" t="str">
        <f t="shared" si="1"/>
        <v/>
      </c>
    </row>
    <row r="40" ht="36" customHeight="1" spans="1:6">
      <c r="A40" s="294">
        <f t="shared" si="2"/>
        <v>7</v>
      </c>
      <c r="B40" s="310">
        <v>2116102</v>
      </c>
      <c r="C40" s="306" t="s">
        <v>1330</v>
      </c>
      <c r="D40" s="307">
        <f>VLOOKUP(B40,'[115]30'!$A$4:$C$289,3,0)</f>
        <v>0</v>
      </c>
      <c r="E40" s="307">
        <f>VLOOKUP(B40,'[115]30'!$A$4:$D$290,4,FALSE)</f>
        <v>0</v>
      </c>
      <c r="F40" s="119" t="str">
        <f t="shared" si="1"/>
        <v/>
      </c>
    </row>
    <row r="41" ht="36" customHeight="1" spans="1:6">
      <c r="A41" s="294">
        <f t="shared" si="2"/>
        <v>7</v>
      </c>
      <c r="B41" s="310">
        <v>2116103</v>
      </c>
      <c r="C41" s="306" t="s">
        <v>1331</v>
      </c>
      <c r="D41" s="307">
        <f>VLOOKUP(B41,'[115]30'!$A$4:$C$289,3,0)</f>
        <v>0</v>
      </c>
      <c r="E41" s="307">
        <f>VLOOKUP(B41,'[115]30'!$A$4:$D$290,4,FALSE)</f>
        <v>0</v>
      </c>
      <c r="F41" s="119" t="str">
        <f t="shared" si="1"/>
        <v/>
      </c>
    </row>
    <row r="42" ht="36" customHeight="1" spans="1:6">
      <c r="A42" s="294">
        <f t="shared" si="2"/>
        <v>7</v>
      </c>
      <c r="B42" s="310">
        <v>2116104</v>
      </c>
      <c r="C42" s="306" t="s">
        <v>1332</v>
      </c>
      <c r="D42" s="307">
        <f>VLOOKUP(B42,'[115]30'!$A$4:$C$289,3,0)</f>
        <v>0</v>
      </c>
      <c r="E42" s="307">
        <f>VLOOKUP(B42,'[115]30'!$A$4:$D$290,4,FALSE)</f>
        <v>0</v>
      </c>
      <c r="F42" s="119" t="str">
        <f t="shared" si="1"/>
        <v/>
      </c>
    </row>
    <row r="43" ht="36" customHeight="1" spans="1:6">
      <c r="A43" s="294">
        <f t="shared" si="2"/>
        <v>3</v>
      </c>
      <c r="B43" s="308">
        <v>212</v>
      </c>
      <c r="C43" s="302" t="s">
        <v>1333</v>
      </c>
      <c r="D43" s="303">
        <f>SUM(D44,D60,D64,D65,D71,D75,D79,D83,D89,D92)</f>
        <v>217713</v>
      </c>
      <c r="E43" s="303">
        <f>SUM(E44,E60,E64,E65,E71,E75,E79,E83,E89,E92)</f>
        <v>106352</v>
      </c>
      <c r="F43" s="119">
        <f t="shared" si="1"/>
        <v>-0.512</v>
      </c>
    </row>
    <row r="44" ht="36" customHeight="1" spans="1:6">
      <c r="A44" s="294">
        <f t="shared" si="2"/>
        <v>5</v>
      </c>
      <c r="B44" s="308">
        <v>21208</v>
      </c>
      <c r="C44" s="304" t="s">
        <v>1334</v>
      </c>
      <c r="D44" s="303">
        <f>SUM(D45:D59)</f>
        <v>216632</v>
      </c>
      <c r="E44" s="303">
        <f>SUM(E45:E59)</f>
        <v>106352</v>
      </c>
      <c r="F44" s="119">
        <f t="shared" si="1"/>
        <v>-0.509</v>
      </c>
    </row>
    <row r="45" ht="36" customHeight="1" spans="1:6">
      <c r="A45" s="294">
        <f t="shared" si="2"/>
        <v>7</v>
      </c>
      <c r="B45" s="305">
        <v>2120801</v>
      </c>
      <c r="C45" s="306" t="s">
        <v>1335</v>
      </c>
      <c r="D45" s="122">
        <f>VLOOKUP(B45,'[115]30'!$A$4:$C$289,3,0)</f>
        <v>17370</v>
      </c>
      <c r="E45" s="311">
        <f>VLOOKUP(B45,'[115]30'!$A$4:$D$290,4,FALSE)</f>
        <v>14573</v>
      </c>
      <c r="F45" s="123">
        <f t="shared" si="1"/>
        <v>-0.161</v>
      </c>
    </row>
    <row r="46" ht="36" customHeight="1" spans="1:6">
      <c r="A46" s="294">
        <f t="shared" si="2"/>
        <v>7</v>
      </c>
      <c r="B46" s="305">
        <v>2120802</v>
      </c>
      <c r="C46" s="306" t="s">
        <v>1336</v>
      </c>
      <c r="D46" s="307">
        <f>VLOOKUP(B46,'[115]30'!$A$4:$C$289,3,0)</f>
        <v>0</v>
      </c>
      <c r="E46" s="122">
        <f>VLOOKUP(B46,'[115]30'!$A$4:$D$290,4,FALSE)</f>
        <v>0</v>
      </c>
      <c r="F46" s="119" t="str">
        <f t="shared" si="1"/>
        <v/>
      </c>
    </row>
    <row r="47" ht="36" customHeight="1" spans="1:6">
      <c r="A47" s="294">
        <f t="shared" si="2"/>
        <v>7</v>
      </c>
      <c r="B47" s="305">
        <v>2120803</v>
      </c>
      <c r="C47" s="306" t="s">
        <v>1337</v>
      </c>
      <c r="D47" s="307">
        <f>VLOOKUP(B47,'[115]30'!$A$4:$C$289,3,0)</f>
        <v>0</v>
      </c>
      <c r="E47" s="122">
        <f>VLOOKUP(B47,'[115]30'!$A$4:$D$290,4,FALSE)</f>
        <v>0</v>
      </c>
      <c r="F47" s="119" t="str">
        <f t="shared" si="1"/>
        <v/>
      </c>
    </row>
    <row r="48" ht="36" customHeight="1" spans="1:6">
      <c r="A48" s="294">
        <f t="shared" si="2"/>
        <v>7</v>
      </c>
      <c r="B48" s="305">
        <v>2120804</v>
      </c>
      <c r="C48" s="306" t="s">
        <v>1338</v>
      </c>
      <c r="D48" s="307">
        <f>VLOOKUP(B48,'[115]30'!$A$4:$C$289,3,0)</f>
        <v>0</v>
      </c>
      <c r="E48" s="122">
        <f>VLOOKUP(B48,'[115]30'!$A$4:$D$290,4,FALSE)</f>
        <v>0</v>
      </c>
      <c r="F48" s="119" t="str">
        <f t="shared" si="1"/>
        <v/>
      </c>
    </row>
    <row r="49" ht="36" customHeight="1" spans="1:6">
      <c r="A49" s="294">
        <f t="shared" si="2"/>
        <v>7</v>
      </c>
      <c r="B49" s="305">
        <v>2120805</v>
      </c>
      <c r="C49" s="306" t="s">
        <v>1339</v>
      </c>
      <c r="D49" s="307">
        <f>VLOOKUP(B49,'[115]30'!$A$4:$C$289,3,0)</f>
        <v>0</v>
      </c>
      <c r="E49" s="122">
        <f>VLOOKUP(B49,'[115]30'!$A$4:$D$290,4,FALSE)</f>
        <v>0</v>
      </c>
      <c r="F49" s="119" t="str">
        <f t="shared" si="1"/>
        <v/>
      </c>
    </row>
    <row r="50" ht="36" customHeight="1" spans="1:6">
      <c r="A50" s="294">
        <f t="shared" si="2"/>
        <v>7</v>
      </c>
      <c r="B50" s="305">
        <v>2120806</v>
      </c>
      <c r="C50" s="306" t="s">
        <v>1340</v>
      </c>
      <c r="D50" s="307">
        <f>VLOOKUP(B50,'[115]30'!$A$4:$C$289,3,0)</f>
        <v>0</v>
      </c>
      <c r="E50" s="122">
        <f>VLOOKUP(B50,'[115]30'!$A$4:$D$290,4,FALSE)</f>
        <v>0</v>
      </c>
      <c r="F50" s="119" t="str">
        <f t="shared" si="1"/>
        <v/>
      </c>
    </row>
    <row r="51" ht="36" customHeight="1" spans="1:6">
      <c r="A51" s="294">
        <f t="shared" si="2"/>
        <v>7</v>
      </c>
      <c r="B51" s="305">
        <v>2120807</v>
      </c>
      <c r="C51" s="306" t="s">
        <v>1341</v>
      </c>
      <c r="D51" s="307">
        <f>VLOOKUP(B51,'[115]30'!$A$4:$C$289,3,0)</f>
        <v>0</v>
      </c>
      <c r="E51" s="122">
        <f>VLOOKUP(B51,'[115]30'!$A$4:$D$290,4,FALSE)</f>
        <v>0</v>
      </c>
      <c r="F51" s="119" t="str">
        <f t="shared" si="1"/>
        <v/>
      </c>
    </row>
    <row r="52" ht="36" customHeight="1" spans="1:6">
      <c r="A52" s="294">
        <f t="shared" si="2"/>
        <v>7</v>
      </c>
      <c r="B52" s="305">
        <v>2120809</v>
      </c>
      <c r="C52" s="306" t="s">
        <v>1342</v>
      </c>
      <c r="D52" s="307">
        <f>VLOOKUP(B52,'[115]30'!$A$4:$C$289,3,0)</f>
        <v>0</v>
      </c>
      <c r="E52" s="122">
        <f>VLOOKUP(B52,'[115]30'!$A$4:$D$290,4,FALSE)</f>
        <v>0</v>
      </c>
      <c r="F52" s="119" t="str">
        <f t="shared" si="1"/>
        <v/>
      </c>
    </row>
    <row r="53" ht="36" customHeight="1" spans="1:6">
      <c r="A53" s="294">
        <f t="shared" si="2"/>
        <v>7</v>
      </c>
      <c r="B53" s="305">
        <v>2120810</v>
      </c>
      <c r="C53" s="306" t="s">
        <v>1343</v>
      </c>
      <c r="D53" s="307">
        <f>VLOOKUP(B53,'[115]30'!$A$4:$C$289,3,0)</f>
        <v>0</v>
      </c>
      <c r="E53" s="122">
        <f>VLOOKUP(B53,'[115]30'!$A$4:$D$290,4,FALSE)</f>
        <v>0</v>
      </c>
      <c r="F53" s="119" t="str">
        <f t="shared" si="1"/>
        <v/>
      </c>
    </row>
    <row r="54" ht="36" customHeight="1" spans="1:6">
      <c r="A54" s="294">
        <f t="shared" si="2"/>
        <v>7</v>
      </c>
      <c r="B54" s="305">
        <v>2120811</v>
      </c>
      <c r="C54" s="306" t="s">
        <v>1344</v>
      </c>
      <c r="D54" s="307">
        <f>VLOOKUP(B54,'[115]30'!$A$4:$C$289,3,0)</f>
        <v>0</v>
      </c>
      <c r="E54" s="122">
        <f>VLOOKUP(B54,'[115]30'!$A$4:$D$290,4,FALSE)</f>
        <v>0</v>
      </c>
      <c r="F54" s="119" t="str">
        <f t="shared" si="1"/>
        <v/>
      </c>
    </row>
    <row r="55" ht="36" customHeight="1" spans="1:6">
      <c r="A55" s="294">
        <f t="shared" si="2"/>
        <v>7</v>
      </c>
      <c r="B55" s="305">
        <v>2120813</v>
      </c>
      <c r="C55" s="306" t="s">
        <v>999</v>
      </c>
      <c r="D55" s="307">
        <f>VLOOKUP(B55,'[115]30'!$A$4:$C$289,3,0)</f>
        <v>0</v>
      </c>
      <c r="E55" s="122">
        <f>VLOOKUP(B55,'[115]30'!$A$4:$D$290,4,FALSE)</f>
        <v>0</v>
      </c>
      <c r="F55" s="119" t="str">
        <f t="shared" si="1"/>
        <v/>
      </c>
    </row>
    <row r="56" ht="36" customHeight="1" spans="1:6">
      <c r="A56" s="294">
        <f t="shared" si="2"/>
        <v>7</v>
      </c>
      <c r="B56" s="305">
        <v>2120814</v>
      </c>
      <c r="C56" s="312" t="s">
        <v>1345</v>
      </c>
      <c r="D56" s="307">
        <f>VLOOKUP(B56,'[115]30'!$A$4:$C$289,3,0)</f>
        <v>0</v>
      </c>
      <c r="E56" s="311">
        <f>VLOOKUP(B56,'[115]30'!$A$4:$D$290,4,FALSE)</f>
        <v>379</v>
      </c>
      <c r="F56" s="119" t="str">
        <f t="shared" si="1"/>
        <v/>
      </c>
    </row>
    <row r="57" ht="36" customHeight="1" spans="1:6">
      <c r="A57" s="294">
        <f t="shared" si="2"/>
        <v>7</v>
      </c>
      <c r="B57" s="305">
        <v>2120815</v>
      </c>
      <c r="C57" s="312" t="s">
        <v>1346</v>
      </c>
      <c r="D57" s="307">
        <f>VLOOKUP(B57,'[115]30'!$A$4:$C$289,3,0)</f>
        <v>0</v>
      </c>
      <c r="E57" s="311">
        <f>VLOOKUP(B57,'[115]30'!$A$4:$D$290,4,FALSE)</f>
        <v>300</v>
      </c>
      <c r="F57" s="119" t="str">
        <f t="shared" si="1"/>
        <v/>
      </c>
    </row>
    <row r="58" ht="36" customHeight="1" spans="1:6">
      <c r="A58" s="294">
        <f t="shared" si="2"/>
        <v>7</v>
      </c>
      <c r="B58" s="305">
        <v>2120816</v>
      </c>
      <c r="C58" s="312" t="s">
        <v>1347</v>
      </c>
      <c r="D58" s="307">
        <f>VLOOKUP(B58,'[115]30'!$A$4:$C$289,3,0)</f>
        <v>0</v>
      </c>
      <c r="E58" s="311">
        <v>1828</v>
      </c>
      <c r="F58" s="119" t="str">
        <f t="shared" si="1"/>
        <v/>
      </c>
    </row>
    <row r="59" ht="36" customHeight="1" spans="1:6">
      <c r="A59" s="294">
        <f t="shared" si="2"/>
        <v>7</v>
      </c>
      <c r="B59" s="305">
        <v>2120899</v>
      </c>
      <c r="C59" s="306" t="s">
        <v>1348</v>
      </c>
      <c r="D59" s="122">
        <f>VLOOKUP(B59,'[115]30'!$A$4:$C$289,3,0)</f>
        <v>199262</v>
      </c>
      <c r="E59" s="311">
        <v>89272</v>
      </c>
      <c r="F59" s="123">
        <f t="shared" si="1"/>
        <v>-0.552</v>
      </c>
    </row>
    <row r="60" ht="36" customHeight="1" spans="1:6">
      <c r="A60" s="294">
        <f t="shared" si="2"/>
        <v>5</v>
      </c>
      <c r="B60" s="308">
        <v>21210</v>
      </c>
      <c r="C60" s="304" t="s">
        <v>1349</v>
      </c>
      <c r="D60" s="309">
        <f>SUM(D61:D63)</f>
        <v>0</v>
      </c>
      <c r="E60" s="309">
        <f>SUM(E61:E63)</f>
        <v>0</v>
      </c>
      <c r="F60" s="119" t="str">
        <f t="shared" si="1"/>
        <v/>
      </c>
    </row>
    <row r="61" ht="36" customHeight="1" spans="1:6">
      <c r="A61" s="294">
        <f t="shared" si="2"/>
        <v>7</v>
      </c>
      <c r="B61" s="305">
        <v>2121001</v>
      </c>
      <c r="C61" s="306" t="s">
        <v>1335</v>
      </c>
      <c r="D61" s="307">
        <f>VLOOKUP(B61,'[115]30'!$A$4:$C$289,3,0)</f>
        <v>0</v>
      </c>
      <c r="E61" s="307">
        <f>VLOOKUP(B61,'[115]30'!$A$4:$D$290,4,FALSE)</f>
        <v>0</v>
      </c>
      <c r="F61" s="119" t="str">
        <f t="shared" si="1"/>
        <v/>
      </c>
    </row>
    <row r="62" ht="36" customHeight="1" spans="1:6">
      <c r="A62" s="294">
        <f t="shared" si="2"/>
        <v>7</v>
      </c>
      <c r="B62" s="305">
        <v>2121002</v>
      </c>
      <c r="C62" s="306" t="s">
        <v>1336</v>
      </c>
      <c r="D62" s="307">
        <f>VLOOKUP(B62,'[115]30'!$A$4:$C$289,3,0)</f>
        <v>0</v>
      </c>
      <c r="E62" s="307">
        <f>VLOOKUP(B62,'[115]30'!$A$4:$D$290,4,FALSE)</f>
        <v>0</v>
      </c>
      <c r="F62" s="119" t="str">
        <f t="shared" si="1"/>
        <v/>
      </c>
    </row>
    <row r="63" ht="36" customHeight="1" spans="1:6">
      <c r="A63" s="294">
        <f t="shared" si="2"/>
        <v>7</v>
      </c>
      <c r="B63" s="305">
        <v>2121099</v>
      </c>
      <c r="C63" s="306" t="s">
        <v>1350</v>
      </c>
      <c r="D63" s="307">
        <f>VLOOKUP(B63,'[115]30'!$A$4:$C$289,3,0)</f>
        <v>0</v>
      </c>
      <c r="E63" s="307">
        <f>VLOOKUP(B63,'[115]30'!$A$4:$D$290,4,FALSE)</f>
        <v>0</v>
      </c>
      <c r="F63" s="119" t="str">
        <f t="shared" si="1"/>
        <v/>
      </c>
    </row>
    <row r="64" ht="36" customHeight="1" spans="1:6">
      <c r="A64" s="294">
        <f t="shared" si="2"/>
        <v>5</v>
      </c>
      <c r="B64" s="308">
        <v>21211</v>
      </c>
      <c r="C64" s="304" t="s">
        <v>1351</v>
      </c>
      <c r="D64" s="313"/>
      <c r="E64" s="309"/>
      <c r="F64" s="119" t="str">
        <f t="shared" si="1"/>
        <v/>
      </c>
    </row>
    <row r="65" ht="36" customHeight="1" spans="1:6">
      <c r="A65" s="294">
        <f t="shared" si="2"/>
        <v>5</v>
      </c>
      <c r="B65" s="308">
        <v>21213</v>
      </c>
      <c r="C65" s="304" t="s">
        <v>1352</v>
      </c>
      <c r="D65" s="309">
        <f>SUM(D66:D70)</f>
        <v>0</v>
      </c>
      <c r="E65" s="309">
        <f>SUM(E66:E70)</f>
        <v>0</v>
      </c>
      <c r="F65" s="119" t="str">
        <f t="shared" si="1"/>
        <v/>
      </c>
    </row>
    <row r="66" ht="36" customHeight="1" spans="1:6">
      <c r="A66" s="294">
        <f t="shared" si="2"/>
        <v>7</v>
      </c>
      <c r="B66" s="305">
        <v>2121301</v>
      </c>
      <c r="C66" s="306" t="s">
        <v>1353</v>
      </c>
      <c r="D66" s="307">
        <f>VLOOKUP(B66,'[115]30'!$A$4:$C$289,3,0)</f>
        <v>0</v>
      </c>
      <c r="E66" s="307">
        <f>VLOOKUP(B66,'[115]30'!$A$4:$D$290,4,FALSE)</f>
        <v>0</v>
      </c>
      <c r="F66" s="119" t="str">
        <f t="shared" si="1"/>
        <v/>
      </c>
    </row>
    <row r="67" ht="36" customHeight="1" spans="1:6">
      <c r="A67" s="294">
        <f t="shared" si="2"/>
        <v>7</v>
      </c>
      <c r="B67" s="305">
        <v>2121302</v>
      </c>
      <c r="C67" s="306" t="s">
        <v>1354</v>
      </c>
      <c r="D67" s="307">
        <f>VLOOKUP(B67,'[115]30'!$A$4:$C$289,3,0)</f>
        <v>0</v>
      </c>
      <c r="E67" s="307">
        <f>VLOOKUP(B67,'[115]30'!$A$4:$D$290,4,FALSE)</f>
        <v>0</v>
      </c>
      <c r="F67" s="119" t="str">
        <f t="shared" si="1"/>
        <v/>
      </c>
    </row>
    <row r="68" ht="36" customHeight="1" spans="1:6">
      <c r="A68" s="294">
        <f t="shared" si="2"/>
        <v>7</v>
      </c>
      <c r="B68" s="305">
        <v>2121303</v>
      </c>
      <c r="C68" s="306" t="s">
        <v>1355</v>
      </c>
      <c r="D68" s="307">
        <f>VLOOKUP(B68,'[115]30'!$A$4:$C$289,3,0)</f>
        <v>0</v>
      </c>
      <c r="E68" s="307">
        <f>VLOOKUP(B68,'[115]30'!$A$4:$D$290,4,FALSE)</f>
        <v>0</v>
      </c>
      <c r="F68" s="119" t="str">
        <f t="shared" si="1"/>
        <v/>
      </c>
    </row>
    <row r="69" ht="36" customHeight="1" spans="1:6">
      <c r="A69" s="294">
        <f t="shared" ref="A69:A100" si="3">LEN(B69)</f>
        <v>7</v>
      </c>
      <c r="B69" s="305">
        <v>2121304</v>
      </c>
      <c r="C69" s="306" t="s">
        <v>1356</v>
      </c>
      <c r="D69" s="307">
        <f>VLOOKUP(B69,'[115]30'!$A$4:$C$289,3,0)</f>
        <v>0</v>
      </c>
      <c r="E69" s="307">
        <f>VLOOKUP(B69,'[115]30'!$A$4:$D$290,4,FALSE)</f>
        <v>0</v>
      </c>
      <c r="F69" s="119" t="str">
        <f t="shared" ref="F69:F132" si="4">IF(D69&gt;0,(E69-D69)/D69,"")</f>
        <v/>
      </c>
    </row>
    <row r="70" ht="36" customHeight="1" spans="1:6">
      <c r="A70" s="294">
        <f t="shared" si="3"/>
        <v>7</v>
      </c>
      <c r="B70" s="305">
        <v>2121399</v>
      </c>
      <c r="C70" s="306" t="s">
        <v>1357</v>
      </c>
      <c r="D70" s="307">
        <f>VLOOKUP(B70,'[115]30'!$A$4:$C$289,3,0)</f>
        <v>0</v>
      </c>
      <c r="E70" s="307">
        <f>VLOOKUP(B70,'[115]30'!$A$4:$D$290,4,FALSE)</f>
        <v>0</v>
      </c>
      <c r="F70" s="119" t="str">
        <f t="shared" si="4"/>
        <v/>
      </c>
    </row>
    <row r="71" ht="36" customHeight="1" spans="1:6">
      <c r="A71" s="294">
        <f t="shared" si="3"/>
        <v>5</v>
      </c>
      <c r="B71" s="308">
        <v>21214</v>
      </c>
      <c r="C71" s="304" t="s">
        <v>1358</v>
      </c>
      <c r="D71" s="309">
        <f>SUM(D72:D74)</f>
        <v>1081</v>
      </c>
      <c r="E71" s="309">
        <f>SUM(E72:E74)</f>
        <v>0</v>
      </c>
      <c r="F71" s="119">
        <f t="shared" si="4"/>
        <v>-1</v>
      </c>
    </row>
    <row r="72" ht="36" customHeight="1" spans="1:6">
      <c r="A72" s="294">
        <f t="shared" si="3"/>
        <v>7</v>
      </c>
      <c r="B72" s="305">
        <v>2121401</v>
      </c>
      <c r="C72" s="306" t="s">
        <v>1359</v>
      </c>
      <c r="D72" s="122">
        <f>VLOOKUP(B72,'[115]30'!$A$4:$C$289,3,0)</f>
        <v>1081</v>
      </c>
      <c r="E72" s="307">
        <f>VLOOKUP(B72,'[115]30'!$A$4:$D$290,4,FALSE)</f>
        <v>0</v>
      </c>
      <c r="F72" s="123">
        <f t="shared" si="4"/>
        <v>-1</v>
      </c>
    </row>
    <row r="73" ht="36" customHeight="1" spans="1:6">
      <c r="A73" s="294">
        <f t="shared" si="3"/>
        <v>7</v>
      </c>
      <c r="B73" s="305">
        <v>2121402</v>
      </c>
      <c r="C73" s="306" t="s">
        <v>1360</v>
      </c>
      <c r="D73" s="307">
        <f>VLOOKUP(B73,'[115]30'!$A$4:$C$289,3,0)</f>
        <v>0</v>
      </c>
      <c r="E73" s="307">
        <f>VLOOKUP(B73,'[115]30'!$A$4:$D$290,4,FALSE)</f>
        <v>0</v>
      </c>
      <c r="F73" s="119" t="str">
        <f t="shared" si="4"/>
        <v/>
      </c>
    </row>
    <row r="74" ht="36" customHeight="1" spans="1:6">
      <c r="A74" s="294">
        <f t="shared" si="3"/>
        <v>7</v>
      </c>
      <c r="B74" s="305">
        <v>2121499</v>
      </c>
      <c r="C74" s="306" t="s">
        <v>1361</v>
      </c>
      <c r="D74" s="307">
        <f>VLOOKUP(B74,'[115]30'!$A$4:$C$289,3,0)</f>
        <v>0</v>
      </c>
      <c r="E74" s="307">
        <f>VLOOKUP(B74,'[115]30'!$A$4:$D$290,4,FALSE)</f>
        <v>0</v>
      </c>
      <c r="F74" s="119" t="str">
        <f t="shared" si="4"/>
        <v/>
      </c>
    </row>
    <row r="75" ht="36" customHeight="1" spans="1:6">
      <c r="A75" s="294">
        <f t="shared" si="3"/>
        <v>5</v>
      </c>
      <c r="B75" s="308">
        <v>21215</v>
      </c>
      <c r="C75" s="304" t="s">
        <v>1362</v>
      </c>
      <c r="D75" s="309">
        <f>SUM(D76:D78)</f>
        <v>0</v>
      </c>
      <c r="E75" s="309">
        <f>SUM(E76:E78)</f>
        <v>0</v>
      </c>
      <c r="F75" s="119" t="str">
        <f t="shared" si="4"/>
        <v/>
      </c>
    </row>
    <row r="76" ht="36" customHeight="1" spans="1:6">
      <c r="A76" s="294">
        <f t="shared" si="3"/>
        <v>7</v>
      </c>
      <c r="B76" s="305">
        <v>2121501</v>
      </c>
      <c r="C76" s="306" t="s">
        <v>1335</v>
      </c>
      <c r="D76" s="307">
        <f>VLOOKUP(B76,'[115]30'!$A$4:$C$289,3,0)</f>
        <v>0</v>
      </c>
      <c r="E76" s="307">
        <f>VLOOKUP(B76,'[115]30'!$A$4:$D$290,4,FALSE)</f>
        <v>0</v>
      </c>
      <c r="F76" s="119" t="str">
        <f t="shared" si="4"/>
        <v/>
      </c>
    </row>
    <row r="77" ht="36" customHeight="1" spans="1:6">
      <c r="A77" s="294">
        <f t="shared" si="3"/>
        <v>7</v>
      </c>
      <c r="B77" s="305">
        <v>2121502</v>
      </c>
      <c r="C77" s="306" t="s">
        <v>1336</v>
      </c>
      <c r="D77" s="307">
        <f>VLOOKUP(B77,'[115]30'!$A$4:$C$289,3,0)</f>
        <v>0</v>
      </c>
      <c r="E77" s="307">
        <f>VLOOKUP(B77,'[115]30'!$A$4:$D$290,4,FALSE)</f>
        <v>0</v>
      </c>
      <c r="F77" s="119" t="str">
        <f t="shared" si="4"/>
        <v/>
      </c>
    </row>
    <row r="78" ht="36" customHeight="1" spans="1:6">
      <c r="A78" s="294">
        <f t="shared" si="3"/>
        <v>7</v>
      </c>
      <c r="B78" s="305">
        <v>2121599</v>
      </c>
      <c r="C78" s="306" t="s">
        <v>1363</v>
      </c>
      <c r="D78" s="307">
        <f>VLOOKUP(B78,'[115]30'!$A$4:$C$289,3,0)</f>
        <v>0</v>
      </c>
      <c r="E78" s="307">
        <f>VLOOKUP(B78,'[115]30'!$A$4:$D$290,4,FALSE)</f>
        <v>0</v>
      </c>
      <c r="F78" s="119" t="str">
        <f t="shared" si="4"/>
        <v/>
      </c>
    </row>
    <row r="79" ht="36" customHeight="1" spans="1:6">
      <c r="A79" s="294">
        <f t="shared" si="3"/>
        <v>5</v>
      </c>
      <c r="B79" s="308">
        <v>21216</v>
      </c>
      <c r="C79" s="304" t="s">
        <v>1364</v>
      </c>
      <c r="D79" s="309">
        <f>SUM(D80:D82)</f>
        <v>0</v>
      </c>
      <c r="E79" s="309">
        <f>SUM(E80:E82)</f>
        <v>0</v>
      </c>
      <c r="F79" s="119" t="str">
        <f t="shared" si="4"/>
        <v/>
      </c>
    </row>
    <row r="80" ht="36" customHeight="1" spans="1:6">
      <c r="A80" s="294">
        <f t="shared" si="3"/>
        <v>7</v>
      </c>
      <c r="B80" s="305">
        <v>2121601</v>
      </c>
      <c r="C80" s="306" t="s">
        <v>1335</v>
      </c>
      <c r="D80" s="307">
        <f>VLOOKUP(B80,'[115]30'!$A$4:$C$289,3,0)</f>
        <v>0</v>
      </c>
      <c r="E80" s="307">
        <f>VLOOKUP(B80,'[115]30'!$A$4:$D$290,4,FALSE)</f>
        <v>0</v>
      </c>
      <c r="F80" s="119" t="str">
        <f t="shared" si="4"/>
        <v/>
      </c>
    </row>
    <row r="81" ht="36" customHeight="1" spans="1:6">
      <c r="A81" s="294">
        <f t="shared" si="3"/>
        <v>7</v>
      </c>
      <c r="B81" s="305">
        <v>2121602</v>
      </c>
      <c r="C81" s="306" t="s">
        <v>1336</v>
      </c>
      <c r="D81" s="307">
        <f>VLOOKUP(B81,'[115]30'!$A$4:$C$289,3,0)</f>
        <v>0</v>
      </c>
      <c r="E81" s="307">
        <f>VLOOKUP(B81,'[115]30'!$A$4:$D$290,4,FALSE)</f>
        <v>0</v>
      </c>
      <c r="F81" s="119" t="str">
        <f t="shared" si="4"/>
        <v/>
      </c>
    </row>
    <row r="82" ht="36" customHeight="1" spans="1:6">
      <c r="A82" s="294">
        <f t="shared" si="3"/>
        <v>7</v>
      </c>
      <c r="B82" s="305">
        <v>2121699</v>
      </c>
      <c r="C82" s="306" t="s">
        <v>1365</v>
      </c>
      <c r="D82" s="307">
        <f>VLOOKUP(B82,'[115]30'!$A$4:$C$289,3,0)</f>
        <v>0</v>
      </c>
      <c r="E82" s="307">
        <f>VLOOKUP(B82,'[115]30'!$A$4:$D$290,4,FALSE)</f>
        <v>0</v>
      </c>
      <c r="F82" s="119" t="str">
        <f t="shared" si="4"/>
        <v/>
      </c>
    </row>
    <row r="83" ht="36" customHeight="1" spans="1:6">
      <c r="A83" s="294">
        <f t="shared" si="3"/>
        <v>5</v>
      </c>
      <c r="B83" s="308">
        <v>21217</v>
      </c>
      <c r="C83" s="304" t="s">
        <v>1366</v>
      </c>
      <c r="D83" s="309">
        <f>SUM(D84:D88)</f>
        <v>0</v>
      </c>
      <c r="E83" s="309">
        <f>SUM(E84:E88)</f>
        <v>0</v>
      </c>
      <c r="F83" s="119" t="str">
        <f t="shared" si="4"/>
        <v/>
      </c>
    </row>
    <row r="84" ht="36" customHeight="1" spans="1:6">
      <c r="A84" s="294">
        <f t="shared" si="3"/>
        <v>7</v>
      </c>
      <c r="B84" s="305">
        <v>2121701</v>
      </c>
      <c r="C84" s="306" t="s">
        <v>1353</v>
      </c>
      <c r="D84" s="307">
        <f>VLOOKUP(B84,'[115]30'!$A$4:$C$289,3,0)</f>
        <v>0</v>
      </c>
      <c r="E84" s="307">
        <f>VLOOKUP(B84,'[115]30'!$A$4:$D$290,4,FALSE)</f>
        <v>0</v>
      </c>
      <c r="F84" s="119" t="str">
        <f t="shared" si="4"/>
        <v/>
      </c>
    </row>
    <row r="85" ht="36" customHeight="1" spans="1:6">
      <c r="A85" s="294">
        <f t="shared" si="3"/>
        <v>7</v>
      </c>
      <c r="B85" s="305">
        <v>2121702</v>
      </c>
      <c r="C85" s="306" t="s">
        <v>1354</v>
      </c>
      <c r="D85" s="307">
        <f>VLOOKUP(B85,'[115]30'!$A$4:$C$289,3,0)</f>
        <v>0</v>
      </c>
      <c r="E85" s="307">
        <f>VLOOKUP(B85,'[115]30'!$A$4:$D$290,4,FALSE)</f>
        <v>0</v>
      </c>
      <c r="F85" s="119" t="str">
        <f t="shared" si="4"/>
        <v/>
      </c>
    </row>
    <row r="86" ht="36" customHeight="1" spans="1:6">
      <c r="A86" s="294">
        <f t="shared" si="3"/>
        <v>7</v>
      </c>
      <c r="B86" s="305">
        <v>2121703</v>
      </c>
      <c r="C86" s="306" t="s">
        <v>1355</v>
      </c>
      <c r="D86" s="307">
        <f>VLOOKUP(B86,'[115]30'!$A$4:$C$289,3,0)</f>
        <v>0</v>
      </c>
      <c r="E86" s="307">
        <f>VLOOKUP(B86,'[115]30'!$A$4:$D$290,4,FALSE)</f>
        <v>0</v>
      </c>
      <c r="F86" s="119" t="str">
        <f t="shared" si="4"/>
        <v/>
      </c>
    </row>
    <row r="87" ht="36" customHeight="1" spans="1:6">
      <c r="A87" s="294">
        <f t="shared" si="3"/>
        <v>7</v>
      </c>
      <c r="B87" s="305">
        <v>2121704</v>
      </c>
      <c r="C87" s="306" t="s">
        <v>1356</v>
      </c>
      <c r="D87" s="307">
        <f>VLOOKUP(B87,'[115]30'!$A$4:$C$289,3,0)</f>
        <v>0</v>
      </c>
      <c r="E87" s="307">
        <f>VLOOKUP(B87,'[115]30'!$A$4:$D$290,4,FALSE)</f>
        <v>0</v>
      </c>
      <c r="F87" s="119" t="str">
        <f t="shared" si="4"/>
        <v/>
      </c>
    </row>
    <row r="88" ht="36" customHeight="1" spans="1:6">
      <c r="A88" s="294">
        <f t="shared" si="3"/>
        <v>7</v>
      </c>
      <c r="B88" s="305">
        <v>2121799</v>
      </c>
      <c r="C88" s="306" t="s">
        <v>1367</v>
      </c>
      <c r="D88" s="307">
        <f>VLOOKUP(B88,'[115]30'!$A$4:$C$289,3,0)</f>
        <v>0</v>
      </c>
      <c r="E88" s="307">
        <f>VLOOKUP(B88,'[115]30'!$A$4:$D$290,4,FALSE)</f>
        <v>0</v>
      </c>
      <c r="F88" s="119" t="str">
        <f t="shared" si="4"/>
        <v/>
      </c>
    </row>
    <row r="89" ht="36" customHeight="1" spans="1:6">
      <c r="A89" s="294">
        <f t="shared" si="3"/>
        <v>5</v>
      </c>
      <c r="B89" s="308">
        <v>21218</v>
      </c>
      <c r="C89" s="304" t="s">
        <v>1368</v>
      </c>
      <c r="D89" s="309">
        <f>SUM(D90:D91)</f>
        <v>0</v>
      </c>
      <c r="E89" s="309">
        <f>SUM(E90:E91)</f>
        <v>0</v>
      </c>
      <c r="F89" s="119" t="str">
        <f t="shared" si="4"/>
        <v/>
      </c>
    </row>
    <row r="90" ht="36" customHeight="1" spans="1:6">
      <c r="A90" s="294">
        <f t="shared" si="3"/>
        <v>7</v>
      </c>
      <c r="B90" s="305">
        <v>2121801</v>
      </c>
      <c r="C90" s="306" t="s">
        <v>1359</v>
      </c>
      <c r="D90" s="307">
        <f>VLOOKUP(B90,'[115]30'!$A$4:$C$289,3,0)</f>
        <v>0</v>
      </c>
      <c r="E90" s="307">
        <f>VLOOKUP(B90,'[115]30'!$A$4:$D$290,4,FALSE)</f>
        <v>0</v>
      </c>
      <c r="F90" s="119" t="str">
        <f t="shared" si="4"/>
        <v/>
      </c>
    </row>
    <row r="91" ht="36" customHeight="1" spans="1:6">
      <c r="A91" s="294">
        <f t="shared" si="3"/>
        <v>7</v>
      </c>
      <c r="B91" s="305">
        <v>2121899</v>
      </c>
      <c r="C91" s="306" t="s">
        <v>1369</v>
      </c>
      <c r="D91" s="307">
        <f>VLOOKUP(B91,'[115]30'!$A$4:$C$289,3,0)</f>
        <v>0</v>
      </c>
      <c r="E91" s="307">
        <f>VLOOKUP(B91,'[115]30'!$A$4:$D$290,4,FALSE)</f>
        <v>0</v>
      </c>
      <c r="F91" s="119" t="str">
        <f t="shared" si="4"/>
        <v/>
      </c>
    </row>
    <row r="92" ht="36" customHeight="1" spans="1:6">
      <c r="A92" s="294">
        <f t="shared" si="3"/>
        <v>5</v>
      </c>
      <c r="B92" s="308">
        <v>21219</v>
      </c>
      <c r="C92" s="304" t="s">
        <v>1370</v>
      </c>
      <c r="D92" s="309">
        <f>SUM(D93:D100)</f>
        <v>0</v>
      </c>
      <c r="E92" s="309">
        <f>SUM(E93:E100)</f>
        <v>0</v>
      </c>
      <c r="F92" s="119" t="str">
        <f t="shared" si="4"/>
        <v/>
      </c>
    </row>
    <row r="93" ht="36" customHeight="1" spans="1:6">
      <c r="A93" s="294">
        <f t="shared" si="3"/>
        <v>7</v>
      </c>
      <c r="B93" s="305">
        <v>2121901</v>
      </c>
      <c r="C93" s="306" t="s">
        <v>1335</v>
      </c>
      <c r="D93" s="307">
        <f>VLOOKUP(B93,'[115]30'!$A$4:$C$289,3,0)</f>
        <v>0</v>
      </c>
      <c r="E93" s="307">
        <f>VLOOKUP(B93,'[115]30'!$A$4:$D$290,4,FALSE)</f>
        <v>0</v>
      </c>
      <c r="F93" s="119" t="str">
        <f t="shared" si="4"/>
        <v/>
      </c>
    </row>
    <row r="94" ht="36" customHeight="1" spans="1:6">
      <c r="A94" s="294">
        <f t="shared" si="3"/>
        <v>7</v>
      </c>
      <c r="B94" s="305">
        <v>2121902</v>
      </c>
      <c r="C94" s="306" t="s">
        <v>1336</v>
      </c>
      <c r="D94" s="307">
        <f>VLOOKUP(B94,'[115]30'!$A$4:$C$289,3,0)</f>
        <v>0</v>
      </c>
      <c r="E94" s="307">
        <f>VLOOKUP(B94,'[115]30'!$A$4:$D$290,4,FALSE)</f>
        <v>0</v>
      </c>
      <c r="F94" s="119" t="str">
        <f t="shared" si="4"/>
        <v/>
      </c>
    </row>
    <row r="95" ht="36" customHeight="1" spans="1:6">
      <c r="A95" s="294">
        <f t="shared" si="3"/>
        <v>7</v>
      </c>
      <c r="B95" s="305">
        <v>2121903</v>
      </c>
      <c r="C95" s="306" t="s">
        <v>1337</v>
      </c>
      <c r="D95" s="307">
        <f>VLOOKUP(B95,'[115]30'!$A$4:$C$289,3,0)</f>
        <v>0</v>
      </c>
      <c r="E95" s="307">
        <f>VLOOKUP(B95,'[115]30'!$A$4:$D$290,4,FALSE)</f>
        <v>0</v>
      </c>
      <c r="F95" s="119" t="str">
        <f t="shared" si="4"/>
        <v/>
      </c>
    </row>
    <row r="96" ht="36" customHeight="1" spans="1:6">
      <c r="A96" s="294">
        <f t="shared" si="3"/>
        <v>7</v>
      </c>
      <c r="B96" s="305">
        <v>2121904</v>
      </c>
      <c r="C96" s="306" t="s">
        <v>1338</v>
      </c>
      <c r="D96" s="307">
        <f>VLOOKUP(B96,'[115]30'!$A$4:$C$289,3,0)</f>
        <v>0</v>
      </c>
      <c r="E96" s="307">
        <f>VLOOKUP(B96,'[115]30'!$A$4:$D$290,4,FALSE)</f>
        <v>0</v>
      </c>
      <c r="F96" s="119" t="str">
        <f t="shared" si="4"/>
        <v/>
      </c>
    </row>
    <row r="97" ht="36" customHeight="1" spans="1:6">
      <c r="A97" s="294">
        <f t="shared" si="3"/>
        <v>7</v>
      </c>
      <c r="B97" s="305">
        <v>2121905</v>
      </c>
      <c r="C97" s="306" t="s">
        <v>1341</v>
      </c>
      <c r="D97" s="307">
        <f>VLOOKUP(B97,'[115]30'!$A$4:$C$289,3,0)</f>
        <v>0</v>
      </c>
      <c r="E97" s="307">
        <f>VLOOKUP(B97,'[115]30'!$A$4:$D$290,4,FALSE)</f>
        <v>0</v>
      </c>
      <c r="F97" s="119" t="str">
        <f t="shared" si="4"/>
        <v/>
      </c>
    </row>
    <row r="98" ht="36" customHeight="1" spans="1:6">
      <c r="A98" s="294">
        <f t="shared" si="3"/>
        <v>7</v>
      </c>
      <c r="B98" s="305">
        <v>2121906</v>
      </c>
      <c r="C98" s="306" t="s">
        <v>1343</v>
      </c>
      <c r="D98" s="307">
        <f>VLOOKUP(B98,'[115]30'!$A$4:$C$289,3,0)</f>
        <v>0</v>
      </c>
      <c r="E98" s="307">
        <f>VLOOKUP(B98,'[115]30'!$A$4:$D$290,4,FALSE)</f>
        <v>0</v>
      </c>
      <c r="F98" s="119" t="str">
        <f t="shared" si="4"/>
        <v/>
      </c>
    </row>
    <row r="99" ht="36" customHeight="1" spans="1:6">
      <c r="A99" s="294">
        <f t="shared" si="3"/>
        <v>7</v>
      </c>
      <c r="B99" s="305">
        <v>2121907</v>
      </c>
      <c r="C99" s="306" t="s">
        <v>1344</v>
      </c>
      <c r="D99" s="307">
        <f>VLOOKUP(B99,'[115]30'!$A$4:$C$289,3,0)</f>
        <v>0</v>
      </c>
      <c r="E99" s="307">
        <f>VLOOKUP(B99,'[115]30'!$A$4:$D$290,4,FALSE)</f>
        <v>0</v>
      </c>
      <c r="F99" s="119" t="str">
        <f t="shared" si="4"/>
        <v/>
      </c>
    </row>
    <row r="100" ht="36" customHeight="1" spans="1:6">
      <c r="A100" s="294">
        <f t="shared" si="3"/>
        <v>7</v>
      </c>
      <c r="B100" s="305">
        <v>2121999</v>
      </c>
      <c r="C100" s="306" t="s">
        <v>1371</v>
      </c>
      <c r="D100" s="307">
        <f>VLOOKUP(B100,'[115]30'!$A$4:$C$289,3,0)</f>
        <v>0</v>
      </c>
      <c r="E100" s="307">
        <f>VLOOKUP(B100,'[115]30'!$A$4:$D$290,4,FALSE)</f>
        <v>0</v>
      </c>
      <c r="F100" s="119" t="str">
        <f t="shared" si="4"/>
        <v/>
      </c>
    </row>
    <row r="101" ht="36" customHeight="1" spans="1:6">
      <c r="A101" s="294">
        <f t="shared" ref="A101:A126" si="5">LEN(B101)</f>
        <v>3</v>
      </c>
      <c r="B101" s="308">
        <v>213</v>
      </c>
      <c r="C101" s="302" t="s">
        <v>1372</v>
      </c>
      <c r="D101" s="303">
        <f>SUM(D102,D107,D112,D117,D120)</f>
        <v>198</v>
      </c>
      <c r="E101" s="303">
        <f>SUM(E102,E107,E112,E117,E120)</f>
        <v>15</v>
      </c>
      <c r="F101" s="119">
        <f t="shared" si="4"/>
        <v>-0.924</v>
      </c>
    </row>
    <row r="102" ht="36" customHeight="1" spans="1:6">
      <c r="A102" s="294">
        <f t="shared" si="5"/>
        <v>5</v>
      </c>
      <c r="B102" s="308">
        <v>21366</v>
      </c>
      <c r="C102" s="304" t="s">
        <v>1373</v>
      </c>
      <c r="D102" s="303">
        <f>SUM(D103:D106)</f>
        <v>198</v>
      </c>
      <c r="E102" s="303">
        <f>SUM(E103:E106)</f>
        <v>15</v>
      </c>
      <c r="F102" s="119">
        <f t="shared" si="4"/>
        <v>-0.924</v>
      </c>
    </row>
    <row r="103" ht="36" customHeight="1" spans="1:6">
      <c r="A103" s="294">
        <f t="shared" si="5"/>
        <v>7</v>
      </c>
      <c r="B103" s="305">
        <v>2136601</v>
      </c>
      <c r="C103" s="306" t="s">
        <v>1316</v>
      </c>
      <c r="D103" s="307">
        <f>VLOOKUP(B103,'[115]30'!$A$4:$C$289,3,0)</f>
        <v>0</v>
      </c>
      <c r="E103" s="307">
        <f>VLOOKUP(B103,'[115]30'!$A$4:$D$290,4,FALSE)</f>
        <v>0</v>
      </c>
      <c r="F103" s="119" t="str">
        <f t="shared" si="4"/>
        <v/>
      </c>
    </row>
    <row r="104" ht="36" customHeight="1" spans="1:6">
      <c r="A104" s="294">
        <f t="shared" si="5"/>
        <v>7</v>
      </c>
      <c r="B104" s="305">
        <v>2136602</v>
      </c>
      <c r="C104" s="306" t="s">
        <v>1374</v>
      </c>
      <c r="D104" s="307">
        <f>VLOOKUP(B104,'[115]30'!$A$4:$C$289,3,0)</f>
        <v>0</v>
      </c>
      <c r="E104" s="307">
        <f>VLOOKUP(B104,'[115]30'!$A$4:$D$290,4,FALSE)</f>
        <v>0</v>
      </c>
      <c r="F104" s="119" t="str">
        <f t="shared" si="4"/>
        <v/>
      </c>
    </row>
    <row r="105" ht="36" customHeight="1" spans="1:6">
      <c r="A105" s="294">
        <f t="shared" si="5"/>
        <v>7</v>
      </c>
      <c r="B105" s="305">
        <v>2136603</v>
      </c>
      <c r="C105" s="306" t="s">
        <v>1375</v>
      </c>
      <c r="D105" s="307">
        <f>VLOOKUP(B105,'[115]30'!$A$4:$C$289,3,0)</f>
        <v>0</v>
      </c>
      <c r="E105" s="307">
        <f>VLOOKUP(B105,'[115]30'!$A$4:$D$290,4,FALSE)</f>
        <v>0</v>
      </c>
      <c r="F105" s="119" t="str">
        <f t="shared" si="4"/>
        <v/>
      </c>
    </row>
    <row r="106" ht="36" customHeight="1" spans="1:6">
      <c r="A106" s="294">
        <f t="shared" si="5"/>
        <v>7</v>
      </c>
      <c r="B106" s="305">
        <v>2136699</v>
      </c>
      <c r="C106" s="306" t="s">
        <v>1376</v>
      </c>
      <c r="D106" s="122">
        <f>VLOOKUP(B106,'[115]30'!$A$4:$C$289,3,0)</f>
        <v>198</v>
      </c>
      <c r="E106" s="122">
        <v>15</v>
      </c>
      <c r="F106" s="123">
        <f t="shared" si="4"/>
        <v>-0.924</v>
      </c>
    </row>
    <row r="107" ht="36" customHeight="1" spans="1:6">
      <c r="A107" s="294">
        <f t="shared" si="5"/>
        <v>5</v>
      </c>
      <c r="B107" s="308">
        <v>21367</v>
      </c>
      <c r="C107" s="304" t="s">
        <v>1377</v>
      </c>
      <c r="D107" s="309">
        <f>SUM(D108:D111)</f>
        <v>0</v>
      </c>
      <c r="E107" s="309">
        <f>SUM(E108:E111)</f>
        <v>0</v>
      </c>
      <c r="F107" s="119" t="str">
        <f t="shared" si="4"/>
        <v/>
      </c>
    </row>
    <row r="108" ht="36" customHeight="1" spans="1:6">
      <c r="A108" s="294">
        <f t="shared" si="5"/>
        <v>7</v>
      </c>
      <c r="B108" s="305">
        <v>2136701</v>
      </c>
      <c r="C108" s="306" t="s">
        <v>1316</v>
      </c>
      <c r="D108" s="307">
        <f>VLOOKUP(B108,'[115]30'!$A$4:$C$289,3,0)</f>
        <v>0</v>
      </c>
      <c r="E108" s="307">
        <f>VLOOKUP(B108,'[115]30'!$A$4:$D$290,4,FALSE)</f>
        <v>0</v>
      </c>
      <c r="F108" s="119" t="str">
        <f t="shared" si="4"/>
        <v/>
      </c>
    </row>
    <row r="109" ht="36" customHeight="1" spans="1:6">
      <c r="A109" s="294">
        <f t="shared" si="5"/>
        <v>7</v>
      </c>
      <c r="B109" s="305">
        <v>2136702</v>
      </c>
      <c r="C109" s="306" t="s">
        <v>1374</v>
      </c>
      <c r="D109" s="307">
        <f>VLOOKUP(B109,'[115]30'!$A$4:$C$289,3,0)</f>
        <v>0</v>
      </c>
      <c r="E109" s="307">
        <f>VLOOKUP(B109,'[115]30'!$A$4:$D$290,4,FALSE)</f>
        <v>0</v>
      </c>
      <c r="F109" s="119" t="str">
        <f t="shared" si="4"/>
        <v/>
      </c>
    </row>
    <row r="110" ht="36" customHeight="1" spans="1:6">
      <c r="A110" s="294">
        <f t="shared" si="5"/>
        <v>7</v>
      </c>
      <c r="B110" s="305">
        <v>2136703</v>
      </c>
      <c r="C110" s="306" t="s">
        <v>1378</v>
      </c>
      <c r="D110" s="307">
        <f>VLOOKUP(B110,'[115]30'!$A$4:$C$289,3,0)</f>
        <v>0</v>
      </c>
      <c r="E110" s="307">
        <f>VLOOKUP(B110,'[115]30'!$A$4:$D$290,4,FALSE)</f>
        <v>0</v>
      </c>
      <c r="F110" s="119" t="str">
        <f t="shared" si="4"/>
        <v/>
      </c>
    </row>
    <row r="111" ht="36" customHeight="1" spans="1:6">
      <c r="A111" s="294">
        <f t="shared" si="5"/>
        <v>7</v>
      </c>
      <c r="B111" s="305">
        <v>2136799</v>
      </c>
      <c r="C111" s="306" t="s">
        <v>1379</v>
      </c>
      <c r="D111" s="307">
        <f>VLOOKUP(B111,'[115]30'!$A$4:$C$289,3,0)</f>
        <v>0</v>
      </c>
      <c r="E111" s="307">
        <f>VLOOKUP(B111,'[115]30'!$A$4:$D$290,4,FALSE)</f>
        <v>0</v>
      </c>
      <c r="F111" s="119" t="str">
        <f t="shared" si="4"/>
        <v/>
      </c>
    </row>
    <row r="112" ht="36" customHeight="1" spans="1:6">
      <c r="A112" s="294">
        <f t="shared" si="5"/>
        <v>5</v>
      </c>
      <c r="B112" s="308">
        <v>21369</v>
      </c>
      <c r="C112" s="304" t="s">
        <v>1380</v>
      </c>
      <c r="D112" s="303">
        <f>SUM(D113:D116)</f>
        <v>0</v>
      </c>
      <c r="E112" s="303">
        <f>SUM(E113:E116)</f>
        <v>0</v>
      </c>
      <c r="F112" s="119" t="str">
        <f t="shared" si="4"/>
        <v/>
      </c>
    </row>
    <row r="113" ht="36" customHeight="1" spans="1:6">
      <c r="A113" s="294">
        <f t="shared" si="5"/>
        <v>7</v>
      </c>
      <c r="B113" s="305">
        <v>2136901</v>
      </c>
      <c r="C113" s="306" t="s">
        <v>793</v>
      </c>
      <c r="D113" s="307">
        <f>VLOOKUP(B113,'[115]30'!$A$4:$C$289,3,0)</f>
        <v>0</v>
      </c>
      <c r="E113" s="307">
        <f>VLOOKUP(B113,'[115]30'!$A$4:$D$290,4,FALSE)</f>
        <v>0</v>
      </c>
      <c r="F113" s="119" t="str">
        <f t="shared" si="4"/>
        <v/>
      </c>
    </row>
    <row r="114" ht="36" customHeight="1" spans="1:6">
      <c r="A114" s="294">
        <f t="shared" si="5"/>
        <v>7</v>
      </c>
      <c r="B114" s="305">
        <v>2136902</v>
      </c>
      <c r="C114" s="306" t="s">
        <v>1381</v>
      </c>
      <c r="D114" s="307">
        <f>VLOOKUP(B114,'[115]30'!$A$4:$C$289,3,0)</f>
        <v>0</v>
      </c>
      <c r="E114" s="307">
        <f>VLOOKUP(B114,'[115]30'!$A$4:$D$290,4,FALSE)</f>
        <v>0</v>
      </c>
      <c r="F114" s="119" t="str">
        <f t="shared" si="4"/>
        <v/>
      </c>
    </row>
    <row r="115" ht="36" customHeight="1" spans="1:6">
      <c r="A115" s="294">
        <f t="shared" si="5"/>
        <v>7</v>
      </c>
      <c r="B115" s="305">
        <v>2136903</v>
      </c>
      <c r="C115" s="306" t="s">
        <v>1382</v>
      </c>
      <c r="D115" s="307">
        <f>VLOOKUP(B115,'[115]30'!$A$4:$C$289,3,0)</f>
        <v>0</v>
      </c>
      <c r="E115" s="307">
        <f>VLOOKUP(B115,'[115]30'!$A$4:$D$290,4,FALSE)</f>
        <v>0</v>
      </c>
      <c r="F115" s="119" t="str">
        <f t="shared" si="4"/>
        <v/>
      </c>
    </row>
    <row r="116" ht="36" customHeight="1" spans="1:6">
      <c r="A116" s="294">
        <f t="shared" si="5"/>
        <v>7</v>
      </c>
      <c r="B116" s="305">
        <v>2136999</v>
      </c>
      <c r="C116" s="306" t="s">
        <v>1383</v>
      </c>
      <c r="D116" s="307">
        <f>VLOOKUP(B116,'[115]30'!$A$4:$C$289,3,0)</f>
        <v>0</v>
      </c>
      <c r="E116" s="307">
        <f>VLOOKUP(B116,'[115]30'!$A$4:$D$290,4,FALSE)</f>
        <v>0</v>
      </c>
      <c r="F116" s="119" t="str">
        <f t="shared" si="4"/>
        <v/>
      </c>
    </row>
    <row r="117" ht="36" customHeight="1" spans="1:6">
      <c r="A117" s="294">
        <f t="shared" si="5"/>
        <v>5</v>
      </c>
      <c r="B117" s="314">
        <v>21370</v>
      </c>
      <c r="C117" s="304" t="s">
        <v>1384</v>
      </c>
      <c r="D117" s="309">
        <f>SUM(D118:D119)</f>
        <v>0</v>
      </c>
      <c r="E117" s="309">
        <f>SUM(E118:E119)</f>
        <v>0</v>
      </c>
      <c r="F117" s="119" t="str">
        <f t="shared" si="4"/>
        <v/>
      </c>
    </row>
    <row r="118" ht="36" customHeight="1" spans="1:6">
      <c r="A118" s="294">
        <f t="shared" si="5"/>
        <v>7</v>
      </c>
      <c r="B118" s="315">
        <v>2137001</v>
      </c>
      <c r="C118" s="306" t="s">
        <v>1316</v>
      </c>
      <c r="D118" s="307">
        <f>VLOOKUP(B118,'[115]30'!$A$4:$C$289,3,0)</f>
        <v>0</v>
      </c>
      <c r="E118" s="307">
        <f>VLOOKUP(B118,'[115]30'!$A$4:$D$290,4,FALSE)</f>
        <v>0</v>
      </c>
      <c r="F118" s="119" t="str">
        <f t="shared" si="4"/>
        <v/>
      </c>
    </row>
    <row r="119" ht="36" customHeight="1" spans="1:6">
      <c r="A119" s="294">
        <f t="shared" si="5"/>
        <v>7</v>
      </c>
      <c r="B119" s="315">
        <v>2137099</v>
      </c>
      <c r="C119" s="306" t="s">
        <v>1385</v>
      </c>
      <c r="D119" s="307">
        <f>VLOOKUP(B119,'[115]30'!$A$4:$C$289,3,0)</f>
        <v>0</v>
      </c>
      <c r="E119" s="307">
        <f>VLOOKUP(B119,'[115]30'!$A$4:$D$290,4,FALSE)</f>
        <v>0</v>
      </c>
      <c r="F119" s="119" t="str">
        <f t="shared" si="4"/>
        <v/>
      </c>
    </row>
    <row r="120" ht="36" customHeight="1" spans="1:6">
      <c r="A120" s="294">
        <f t="shared" si="5"/>
        <v>5</v>
      </c>
      <c r="B120" s="314">
        <v>21371</v>
      </c>
      <c r="C120" s="304" t="s">
        <v>1386</v>
      </c>
      <c r="D120" s="309">
        <f>SUM(D121:D124)</f>
        <v>0</v>
      </c>
      <c r="E120" s="309">
        <f>SUM(E121:E124)</f>
        <v>0</v>
      </c>
      <c r="F120" s="119" t="str">
        <f t="shared" si="4"/>
        <v/>
      </c>
    </row>
    <row r="121" ht="36" customHeight="1" spans="1:6">
      <c r="A121" s="294">
        <f t="shared" si="5"/>
        <v>7</v>
      </c>
      <c r="B121" s="315">
        <v>2137101</v>
      </c>
      <c r="C121" s="306" t="s">
        <v>793</v>
      </c>
      <c r="D121" s="307">
        <f>VLOOKUP(B121,'[115]30'!$A$4:$C$289,3,0)</f>
        <v>0</v>
      </c>
      <c r="E121" s="307">
        <f>VLOOKUP(B121,'[115]30'!$A$4:$D$290,4,FALSE)</f>
        <v>0</v>
      </c>
      <c r="F121" s="119" t="str">
        <f t="shared" si="4"/>
        <v/>
      </c>
    </row>
    <row r="122" ht="36" customHeight="1" spans="1:6">
      <c r="A122" s="294">
        <f t="shared" si="5"/>
        <v>7</v>
      </c>
      <c r="B122" s="315">
        <v>2137102</v>
      </c>
      <c r="C122" s="306" t="s">
        <v>1387</v>
      </c>
      <c r="D122" s="307">
        <f>VLOOKUP(B122,'[115]30'!$A$4:$C$289,3,0)</f>
        <v>0</v>
      </c>
      <c r="E122" s="307">
        <f>VLOOKUP(B122,'[115]30'!$A$4:$D$290,4,FALSE)</f>
        <v>0</v>
      </c>
      <c r="F122" s="119" t="str">
        <f t="shared" si="4"/>
        <v/>
      </c>
    </row>
    <row r="123" ht="36" customHeight="1" spans="1:6">
      <c r="A123" s="294">
        <f t="shared" si="5"/>
        <v>7</v>
      </c>
      <c r="B123" s="315">
        <v>2137103</v>
      </c>
      <c r="C123" s="306" t="s">
        <v>1382</v>
      </c>
      <c r="D123" s="307">
        <f>VLOOKUP(B123,'[115]30'!$A$4:$C$289,3,0)</f>
        <v>0</v>
      </c>
      <c r="E123" s="307">
        <f>VLOOKUP(B123,'[115]30'!$A$4:$D$290,4,FALSE)</f>
        <v>0</v>
      </c>
      <c r="F123" s="119" t="str">
        <f t="shared" si="4"/>
        <v/>
      </c>
    </row>
    <row r="124" ht="36" customHeight="1" spans="1:6">
      <c r="A124" s="294">
        <f t="shared" si="5"/>
        <v>7</v>
      </c>
      <c r="B124" s="315">
        <v>2137199</v>
      </c>
      <c r="C124" s="306" t="s">
        <v>1388</v>
      </c>
      <c r="D124" s="307">
        <f>VLOOKUP(B124,'[115]30'!$A$4:$C$289,3,0)</f>
        <v>0</v>
      </c>
      <c r="E124" s="307">
        <f>VLOOKUP(B124,'[115]30'!$A$4:$D$290,4,FALSE)</f>
        <v>0</v>
      </c>
      <c r="F124" s="119" t="str">
        <f t="shared" si="4"/>
        <v/>
      </c>
    </row>
    <row r="125" ht="36" customHeight="1" spans="1:6">
      <c r="A125" s="294">
        <f t="shared" si="5"/>
        <v>3</v>
      </c>
      <c r="B125" s="308">
        <v>214</v>
      </c>
      <c r="C125" s="302" t="s">
        <v>1389</v>
      </c>
      <c r="D125" s="303">
        <f>SUM(D126,D131,D136,D141,D150,D157,D166,D169,D172:D173)</f>
        <v>0</v>
      </c>
      <c r="E125" s="303">
        <f>SUM(E126,E131,E136,E141,E150,E157,E166,E169,E172:E173)</f>
        <v>0</v>
      </c>
      <c r="F125" s="119" t="str">
        <f t="shared" si="4"/>
        <v/>
      </c>
    </row>
    <row r="126" ht="36" customHeight="1" spans="1:6">
      <c r="A126" s="294">
        <f t="shared" si="5"/>
        <v>5</v>
      </c>
      <c r="B126" s="308">
        <v>21460</v>
      </c>
      <c r="C126" s="304" t="s">
        <v>1390</v>
      </c>
      <c r="D126" s="309">
        <f>SUM(D127:D130)</f>
        <v>0</v>
      </c>
      <c r="E126" s="309">
        <f>SUM(E127:E130)</f>
        <v>0</v>
      </c>
      <c r="F126" s="119" t="str">
        <f t="shared" si="4"/>
        <v/>
      </c>
    </row>
    <row r="127" ht="36" customHeight="1" spans="1:6">
      <c r="A127" s="294">
        <f t="shared" ref="A127:A158" si="6">LEN(B127)</f>
        <v>7</v>
      </c>
      <c r="B127" s="305">
        <v>2146001</v>
      </c>
      <c r="C127" s="306" t="s">
        <v>824</v>
      </c>
      <c r="D127" s="307">
        <f>VLOOKUP(B127,'[115]30'!$A$4:$C$289,3,0)</f>
        <v>0</v>
      </c>
      <c r="E127" s="307">
        <f>VLOOKUP(B127,'[115]30'!$A$4:$D$290,4,FALSE)</f>
        <v>0</v>
      </c>
      <c r="F127" s="119" t="str">
        <f t="shared" si="4"/>
        <v/>
      </c>
    </row>
    <row r="128" ht="36" customHeight="1" spans="1:6">
      <c r="A128" s="294">
        <f t="shared" si="6"/>
        <v>7</v>
      </c>
      <c r="B128" s="305">
        <v>2146002</v>
      </c>
      <c r="C128" s="306" t="s">
        <v>825</v>
      </c>
      <c r="D128" s="307">
        <f>VLOOKUP(B128,'[115]30'!$A$4:$C$289,3,0)</f>
        <v>0</v>
      </c>
      <c r="E128" s="307">
        <f>VLOOKUP(B128,'[115]30'!$A$4:$D$290,4,FALSE)</f>
        <v>0</v>
      </c>
      <c r="F128" s="119" t="str">
        <f t="shared" si="4"/>
        <v/>
      </c>
    </row>
    <row r="129" ht="36" customHeight="1" spans="1:6">
      <c r="A129" s="294">
        <f t="shared" si="6"/>
        <v>7</v>
      </c>
      <c r="B129" s="305">
        <v>2146003</v>
      </c>
      <c r="C129" s="306" t="s">
        <v>1391</v>
      </c>
      <c r="D129" s="307">
        <f>VLOOKUP(B129,'[115]30'!$A$4:$C$289,3,0)</f>
        <v>0</v>
      </c>
      <c r="E129" s="307">
        <f>VLOOKUP(B129,'[115]30'!$A$4:$D$290,4,FALSE)</f>
        <v>0</v>
      </c>
      <c r="F129" s="119" t="str">
        <f t="shared" si="4"/>
        <v/>
      </c>
    </row>
    <row r="130" ht="36" customHeight="1" spans="1:6">
      <c r="A130" s="294">
        <f t="shared" si="6"/>
        <v>7</v>
      </c>
      <c r="B130" s="305">
        <v>2146099</v>
      </c>
      <c r="C130" s="306" t="s">
        <v>1392</v>
      </c>
      <c r="D130" s="307">
        <f>VLOOKUP(B130,'[115]30'!$A$4:$C$289,3,0)</f>
        <v>0</v>
      </c>
      <c r="E130" s="307">
        <f>VLOOKUP(B130,'[115]30'!$A$4:$D$290,4,FALSE)</f>
        <v>0</v>
      </c>
      <c r="F130" s="119" t="str">
        <f t="shared" si="4"/>
        <v/>
      </c>
    </row>
    <row r="131" ht="36" customHeight="1" spans="1:6">
      <c r="A131" s="294">
        <f t="shared" si="6"/>
        <v>5</v>
      </c>
      <c r="B131" s="308">
        <v>21462</v>
      </c>
      <c r="C131" s="304" t="s">
        <v>1393</v>
      </c>
      <c r="D131" s="303">
        <f>SUM(D132:D135)</f>
        <v>0</v>
      </c>
      <c r="E131" s="303">
        <f>SUM(E132:E135)</f>
        <v>0</v>
      </c>
      <c r="F131" s="119" t="str">
        <f t="shared" si="4"/>
        <v/>
      </c>
    </row>
    <row r="132" ht="36" customHeight="1" spans="1:6">
      <c r="A132" s="294">
        <f t="shared" si="6"/>
        <v>7</v>
      </c>
      <c r="B132" s="305">
        <v>2146201</v>
      </c>
      <c r="C132" s="306" t="s">
        <v>1391</v>
      </c>
      <c r="D132" s="307">
        <f>VLOOKUP(B132,'[115]30'!$A$4:$C$289,3,0)</f>
        <v>0</v>
      </c>
      <c r="E132" s="307">
        <f>VLOOKUP(B132,'[115]30'!$A$4:$D$290,4,FALSE)</f>
        <v>0</v>
      </c>
      <c r="F132" s="119" t="str">
        <f t="shared" si="4"/>
        <v/>
      </c>
    </row>
    <row r="133" ht="36" customHeight="1" spans="1:6">
      <c r="A133" s="294">
        <f t="shared" si="6"/>
        <v>7</v>
      </c>
      <c r="B133" s="305">
        <v>2146202</v>
      </c>
      <c r="C133" s="306" t="s">
        <v>1394</v>
      </c>
      <c r="D133" s="307">
        <f>VLOOKUP(B133,'[115]30'!$A$4:$C$289,3,0)</f>
        <v>0</v>
      </c>
      <c r="E133" s="307">
        <f>VLOOKUP(B133,'[115]30'!$A$4:$D$290,4,FALSE)</f>
        <v>0</v>
      </c>
      <c r="F133" s="119" t="str">
        <f t="shared" ref="F133:F196" si="7">IF(D133&gt;0,(E133-D133)/D133,"")</f>
        <v/>
      </c>
    </row>
    <row r="134" ht="36" customHeight="1" spans="1:6">
      <c r="A134" s="294">
        <f t="shared" si="6"/>
        <v>7</v>
      </c>
      <c r="B134" s="305">
        <v>2146203</v>
      </c>
      <c r="C134" s="306" t="s">
        <v>1395</v>
      </c>
      <c r="D134" s="307">
        <f>VLOOKUP(B134,'[115]30'!$A$4:$C$289,3,0)</f>
        <v>0</v>
      </c>
      <c r="E134" s="307">
        <f>VLOOKUP(B134,'[115]30'!$A$4:$D$290,4,FALSE)</f>
        <v>0</v>
      </c>
      <c r="F134" s="119" t="str">
        <f t="shared" si="7"/>
        <v/>
      </c>
    </row>
    <row r="135" ht="36" customHeight="1" spans="1:6">
      <c r="A135" s="294">
        <f t="shared" si="6"/>
        <v>7</v>
      </c>
      <c r="B135" s="305">
        <v>2146299</v>
      </c>
      <c r="C135" s="306" t="s">
        <v>1396</v>
      </c>
      <c r="D135" s="307">
        <f>VLOOKUP(B135,'[115]30'!$A$4:$C$289,3,0)</f>
        <v>0</v>
      </c>
      <c r="E135" s="307">
        <f>VLOOKUP(B135,'[115]30'!$A$4:$D$290,4,FALSE)</f>
        <v>0</v>
      </c>
      <c r="F135" s="119" t="str">
        <f t="shared" si="7"/>
        <v/>
      </c>
    </row>
    <row r="136" ht="36" customHeight="1" spans="1:6">
      <c r="A136" s="294">
        <f t="shared" si="6"/>
        <v>5</v>
      </c>
      <c r="B136" s="308">
        <v>21463</v>
      </c>
      <c r="C136" s="304" t="s">
        <v>1397</v>
      </c>
      <c r="D136" s="303">
        <f>SUM(D137:D140)</f>
        <v>0</v>
      </c>
      <c r="E136" s="303">
        <f>SUM(E137:E140)</f>
        <v>0</v>
      </c>
      <c r="F136" s="119" t="str">
        <f t="shared" si="7"/>
        <v/>
      </c>
    </row>
    <row r="137" ht="36" customHeight="1" spans="1:6">
      <c r="A137" s="294">
        <f t="shared" si="6"/>
        <v>7</v>
      </c>
      <c r="B137" s="305">
        <v>2146301</v>
      </c>
      <c r="C137" s="306" t="s">
        <v>1398</v>
      </c>
      <c r="D137" s="307">
        <f>VLOOKUP(B137,'[115]30'!$A$4:$C$289,3,0)</f>
        <v>0</v>
      </c>
      <c r="E137" s="307">
        <f>VLOOKUP(B137,'[115]30'!$A$4:$D$290,4,FALSE)</f>
        <v>0</v>
      </c>
      <c r="F137" s="119" t="str">
        <f t="shared" si="7"/>
        <v/>
      </c>
    </row>
    <row r="138" ht="36" customHeight="1" spans="1:6">
      <c r="A138" s="294">
        <f t="shared" si="6"/>
        <v>7</v>
      </c>
      <c r="B138" s="305">
        <v>2146302</v>
      </c>
      <c r="C138" s="306" t="s">
        <v>1399</v>
      </c>
      <c r="D138" s="307">
        <f>VLOOKUP(B138,'[115]30'!$A$4:$C$289,3,0)</f>
        <v>0</v>
      </c>
      <c r="E138" s="307">
        <f>VLOOKUP(B138,'[115]30'!$A$4:$D$290,4,FALSE)</f>
        <v>0</v>
      </c>
      <c r="F138" s="119" t="str">
        <f t="shared" si="7"/>
        <v/>
      </c>
    </row>
    <row r="139" ht="36" customHeight="1" spans="1:6">
      <c r="A139" s="294">
        <f t="shared" si="6"/>
        <v>7</v>
      </c>
      <c r="B139" s="305">
        <v>2146303</v>
      </c>
      <c r="C139" s="306" t="s">
        <v>1400</v>
      </c>
      <c r="D139" s="307">
        <f>VLOOKUP(B139,'[115]30'!$A$4:$C$289,3,0)</f>
        <v>0</v>
      </c>
      <c r="E139" s="307">
        <f>VLOOKUP(B139,'[115]30'!$A$4:$D$290,4,FALSE)</f>
        <v>0</v>
      </c>
      <c r="F139" s="119" t="str">
        <f t="shared" si="7"/>
        <v/>
      </c>
    </row>
    <row r="140" ht="36" customHeight="1" spans="1:6">
      <c r="A140" s="294">
        <f t="shared" si="6"/>
        <v>7</v>
      </c>
      <c r="B140" s="305">
        <v>2146399</v>
      </c>
      <c r="C140" s="306" t="s">
        <v>1401</v>
      </c>
      <c r="D140" s="307">
        <f>VLOOKUP(B140,'[115]30'!$A$4:$C$289,3,0)</f>
        <v>0</v>
      </c>
      <c r="E140" s="307">
        <f>VLOOKUP(B140,'[115]30'!$A$4:$D$290,4,FALSE)</f>
        <v>0</v>
      </c>
      <c r="F140" s="119" t="str">
        <f t="shared" si="7"/>
        <v/>
      </c>
    </row>
    <row r="141" ht="36" customHeight="1" spans="1:6">
      <c r="A141" s="294">
        <f t="shared" si="6"/>
        <v>5</v>
      </c>
      <c r="B141" s="308">
        <v>21464</v>
      </c>
      <c r="C141" s="304" t="s">
        <v>1402</v>
      </c>
      <c r="D141" s="309">
        <f>SUM(D142:D149)</f>
        <v>0</v>
      </c>
      <c r="E141" s="309">
        <f>SUM(E142:E149)</f>
        <v>0</v>
      </c>
      <c r="F141" s="119" t="str">
        <f t="shared" si="7"/>
        <v/>
      </c>
    </row>
    <row r="142" ht="36" customHeight="1" spans="1:6">
      <c r="A142" s="294">
        <f t="shared" si="6"/>
        <v>7</v>
      </c>
      <c r="B142" s="305">
        <v>2146401</v>
      </c>
      <c r="C142" s="306" t="s">
        <v>1403</v>
      </c>
      <c r="D142" s="307">
        <f>VLOOKUP(B142,'[115]30'!$A$4:$C$289,3,0)</f>
        <v>0</v>
      </c>
      <c r="E142" s="307">
        <f>VLOOKUP(B142,'[115]30'!$A$4:$D$290,4,FALSE)</f>
        <v>0</v>
      </c>
      <c r="F142" s="119" t="str">
        <f t="shared" si="7"/>
        <v/>
      </c>
    </row>
    <row r="143" ht="36" customHeight="1" spans="1:6">
      <c r="A143" s="294">
        <f t="shared" si="6"/>
        <v>7</v>
      </c>
      <c r="B143" s="305">
        <v>2146402</v>
      </c>
      <c r="C143" s="306" t="s">
        <v>1404</v>
      </c>
      <c r="D143" s="307">
        <f>VLOOKUP(B143,'[115]30'!$A$4:$C$289,3,0)</f>
        <v>0</v>
      </c>
      <c r="E143" s="307">
        <f>VLOOKUP(B143,'[115]30'!$A$4:$D$290,4,FALSE)</f>
        <v>0</v>
      </c>
      <c r="F143" s="119" t="str">
        <f t="shared" si="7"/>
        <v/>
      </c>
    </row>
    <row r="144" ht="36" customHeight="1" spans="1:6">
      <c r="A144" s="294">
        <f t="shared" si="6"/>
        <v>7</v>
      </c>
      <c r="B144" s="305">
        <v>2146403</v>
      </c>
      <c r="C144" s="306" t="s">
        <v>1405</v>
      </c>
      <c r="D144" s="307">
        <f>VLOOKUP(B144,'[115]30'!$A$4:$C$289,3,0)</f>
        <v>0</v>
      </c>
      <c r="E144" s="307">
        <f>VLOOKUP(B144,'[115]30'!$A$4:$D$290,4,FALSE)</f>
        <v>0</v>
      </c>
      <c r="F144" s="119" t="str">
        <f t="shared" si="7"/>
        <v/>
      </c>
    </row>
    <row r="145" ht="36" customHeight="1" spans="1:6">
      <c r="A145" s="294">
        <f t="shared" si="6"/>
        <v>7</v>
      </c>
      <c r="B145" s="305">
        <v>2146404</v>
      </c>
      <c r="C145" s="306" t="s">
        <v>1406</v>
      </c>
      <c r="D145" s="307">
        <f>VLOOKUP(B145,'[115]30'!$A$4:$C$289,3,0)</f>
        <v>0</v>
      </c>
      <c r="E145" s="307">
        <f>VLOOKUP(B145,'[115]30'!$A$4:$D$290,4,FALSE)</f>
        <v>0</v>
      </c>
      <c r="F145" s="119" t="str">
        <f t="shared" si="7"/>
        <v/>
      </c>
    </row>
    <row r="146" ht="36" customHeight="1" spans="1:6">
      <c r="A146" s="294">
        <f t="shared" si="6"/>
        <v>7</v>
      </c>
      <c r="B146" s="305">
        <v>2146405</v>
      </c>
      <c r="C146" s="306" t="s">
        <v>1407</v>
      </c>
      <c r="D146" s="307">
        <f>VLOOKUP(B146,'[115]30'!$A$4:$C$289,3,0)</f>
        <v>0</v>
      </c>
      <c r="E146" s="307">
        <f>VLOOKUP(B146,'[115]30'!$A$4:$D$290,4,FALSE)</f>
        <v>0</v>
      </c>
      <c r="F146" s="119" t="str">
        <f t="shared" si="7"/>
        <v/>
      </c>
    </row>
    <row r="147" ht="36" customHeight="1" spans="1:6">
      <c r="A147" s="294">
        <f t="shared" si="6"/>
        <v>7</v>
      </c>
      <c r="B147" s="305">
        <v>2146406</v>
      </c>
      <c r="C147" s="306" t="s">
        <v>1408</v>
      </c>
      <c r="D147" s="307">
        <f>VLOOKUP(B147,'[115]30'!$A$4:$C$289,3,0)</f>
        <v>0</v>
      </c>
      <c r="E147" s="307">
        <f>VLOOKUP(B147,'[115]30'!$A$4:$D$290,4,FALSE)</f>
        <v>0</v>
      </c>
      <c r="F147" s="119" t="str">
        <f t="shared" si="7"/>
        <v/>
      </c>
    </row>
    <row r="148" ht="36" customHeight="1" spans="1:6">
      <c r="A148" s="294">
        <f t="shared" si="6"/>
        <v>7</v>
      </c>
      <c r="B148" s="305">
        <v>2146407</v>
      </c>
      <c r="C148" s="306" t="s">
        <v>1409</v>
      </c>
      <c r="D148" s="307">
        <f>VLOOKUP(B148,'[115]30'!$A$4:$C$289,3,0)</f>
        <v>0</v>
      </c>
      <c r="E148" s="307">
        <f>VLOOKUP(B148,'[115]30'!$A$4:$D$290,4,FALSE)</f>
        <v>0</v>
      </c>
      <c r="F148" s="119" t="str">
        <f t="shared" si="7"/>
        <v/>
      </c>
    </row>
    <row r="149" ht="36" customHeight="1" spans="1:6">
      <c r="A149" s="294">
        <f t="shared" si="6"/>
        <v>7</v>
      </c>
      <c r="B149" s="305">
        <v>2146499</v>
      </c>
      <c r="C149" s="306" t="s">
        <v>1410</v>
      </c>
      <c r="D149" s="307">
        <f>VLOOKUP(B149,'[115]30'!$A$4:$C$289,3,0)</f>
        <v>0</v>
      </c>
      <c r="E149" s="307">
        <f>VLOOKUP(B149,'[115]30'!$A$4:$D$290,4,FALSE)</f>
        <v>0</v>
      </c>
      <c r="F149" s="119" t="str">
        <f t="shared" si="7"/>
        <v/>
      </c>
    </row>
    <row r="150" ht="36" customHeight="1" spans="1:6">
      <c r="A150" s="294">
        <f t="shared" si="6"/>
        <v>5</v>
      </c>
      <c r="B150" s="308">
        <v>21468</v>
      </c>
      <c r="C150" s="304" t="s">
        <v>1411</v>
      </c>
      <c r="D150" s="309">
        <f>SUM(D151:D156)</f>
        <v>0</v>
      </c>
      <c r="E150" s="309">
        <f>SUM(E151:E156)</f>
        <v>0</v>
      </c>
      <c r="F150" s="119" t="str">
        <f t="shared" si="7"/>
        <v/>
      </c>
    </row>
    <row r="151" ht="36" customHeight="1" spans="1:6">
      <c r="A151" s="294">
        <f t="shared" si="6"/>
        <v>7</v>
      </c>
      <c r="B151" s="305">
        <v>2146801</v>
      </c>
      <c r="C151" s="306" t="s">
        <v>1412</v>
      </c>
      <c r="D151" s="307">
        <f>VLOOKUP(B151,'[115]30'!$A$4:$C$289,3,0)</f>
        <v>0</v>
      </c>
      <c r="E151" s="307">
        <f>VLOOKUP(B151,'[115]30'!$A$4:$D$290,4,FALSE)</f>
        <v>0</v>
      </c>
      <c r="F151" s="119" t="str">
        <f t="shared" si="7"/>
        <v/>
      </c>
    </row>
    <row r="152" ht="36" customHeight="1" spans="1:6">
      <c r="A152" s="294">
        <f t="shared" si="6"/>
        <v>7</v>
      </c>
      <c r="B152" s="305">
        <v>2146802</v>
      </c>
      <c r="C152" s="306" t="s">
        <v>1413</v>
      </c>
      <c r="D152" s="307">
        <f>VLOOKUP(B152,'[115]30'!$A$4:$C$289,3,0)</f>
        <v>0</v>
      </c>
      <c r="E152" s="307">
        <f>VLOOKUP(B152,'[115]30'!$A$4:$D$290,4,FALSE)</f>
        <v>0</v>
      </c>
      <c r="F152" s="119" t="str">
        <f t="shared" si="7"/>
        <v/>
      </c>
    </row>
    <row r="153" ht="36" customHeight="1" spans="1:6">
      <c r="A153" s="294">
        <f t="shared" si="6"/>
        <v>7</v>
      </c>
      <c r="B153" s="305">
        <v>2146803</v>
      </c>
      <c r="C153" s="306" t="s">
        <v>1414</v>
      </c>
      <c r="D153" s="307">
        <f>VLOOKUP(B153,'[115]30'!$A$4:$C$289,3,0)</f>
        <v>0</v>
      </c>
      <c r="E153" s="307">
        <f>VLOOKUP(B153,'[115]30'!$A$4:$D$290,4,FALSE)</f>
        <v>0</v>
      </c>
      <c r="F153" s="119" t="str">
        <f t="shared" si="7"/>
        <v/>
      </c>
    </row>
    <row r="154" ht="36" customHeight="1" spans="1:6">
      <c r="A154" s="294">
        <f t="shared" si="6"/>
        <v>7</v>
      </c>
      <c r="B154" s="305">
        <v>2146804</v>
      </c>
      <c r="C154" s="306" t="s">
        <v>1415</v>
      </c>
      <c r="D154" s="307">
        <f>VLOOKUP(B154,'[115]30'!$A$4:$C$289,3,0)</f>
        <v>0</v>
      </c>
      <c r="E154" s="307">
        <f>VLOOKUP(B154,'[115]30'!$A$4:$D$290,4,FALSE)</f>
        <v>0</v>
      </c>
      <c r="F154" s="119" t="str">
        <f t="shared" si="7"/>
        <v/>
      </c>
    </row>
    <row r="155" ht="36" customHeight="1" spans="1:6">
      <c r="A155" s="294">
        <f t="shared" si="6"/>
        <v>7</v>
      </c>
      <c r="B155" s="305">
        <v>2146805</v>
      </c>
      <c r="C155" s="306" t="s">
        <v>1416</v>
      </c>
      <c r="D155" s="307">
        <f>VLOOKUP(B155,'[115]30'!$A$4:$C$289,3,0)</f>
        <v>0</v>
      </c>
      <c r="E155" s="307">
        <f>VLOOKUP(B155,'[115]30'!$A$4:$D$290,4,FALSE)</f>
        <v>0</v>
      </c>
      <c r="F155" s="119" t="str">
        <f t="shared" si="7"/>
        <v/>
      </c>
    </row>
    <row r="156" ht="36" customHeight="1" spans="1:6">
      <c r="A156" s="294">
        <f t="shared" si="6"/>
        <v>7</v>
      </c>
      <c r="B156" s="305">
        <v>2146899</v>
      </c>
      <c r="C156" s="306" t="s">
        <v>1417</v>
      </c>
      <c r="D156" s="307">
        <f>VLOOKUP(B156,'[115]30'!$A$4:$C$289,3,0)</f>
        <v>0</v>
      </c>
      <c r="E156" s="307">
        <f>VLOOKUP(B156,'[115]30'!$A$4:$D$290,4,FALSE)</f>
        <v>0</v>
      </c>
      <c r="F156" s="119" t="str">
        <f t="shared" si="7"/>
        <v/>
      </c>
    </row>
    <row r="157" ht="36" customHeight="1" spans="1:6">
      <c r="A157" s="294">
        <f t="shared" si="6"/>
        <v>5</v>
      </c>
      <c r="B157" s="308">
        <v>21469</v>
      </c>
      <c r="C157" s="304" t="s">
        <v>1418</v>
      </c>
      <c r="D157" s="303">
        <f>SUM(D158:D165)</f>
        <v>0</v>
      </c>
      <c r="E157" s="303">
        <f>SUM(E158:E165)</f>
        <v>0</v>
      </c>
      <c r="F157" s="119" t="str">
        <f t="shared" si="7"/>
        <v/>
      </c>
    </row>
    <row r="158" ht="36" customHeight="1" spans="1:6">
      <c r="A158" s="294">
        <f t="shared" si="6"/>
        <v>7</v>
      </c>
      <c r="B158" s="305">
        <v>2146901</v>
      </c>
      <c r="C158" s="306" t="s">
        <v>1419</v>
      </c>
      <c r="D158" s="307">
        <f>VLOOKUP(B158,'[115]30'!$A$4:$C$289,3,0)</f>
        <v>0</v>
      </c>
      <c r="E158" s="307">
        <f>VLOOKUP(B158,'[115]30'!$A$4:$D$290,4,FALSE)</f>
        <v>0</v>
      </c>
      <c r="F158" s="119" t="str">
        <f t="shared" si="7"/>
        <v/>
      </c>
    </row>
    <row r="159" ht="36" customHeight="1" spans="1:6">
      <c r="A159" s="294">
        <f t="shared" ref="A159:A190" si="8">LEN(B159)</f>
        <v>7</v>
      </c>
      <c r="B159" s="305">
        <v>2146902</v>
      </c>
      <c r="C159" s="306" t="s">
        <v>852</v>
      </c>
      <c r="D159" s="307">
        <f>VLOOKUP(B159,'[115]30'!$A$4:$C$289,3,0)</f>
        <v>0</v>
      </c>
      <c r="E159" s="307">
        <f>VLOOKUP(B159,'[115]30'!$A$4:$D$290,4,FALSE)</f>
        <v>0</v>
      </c>
      <c r="F159" s="119" t="str">
        <f t="shared" si="7"/>
        <v/>
      </c>
    </row>
    <row r="160" ht="36" customHeight="1" spans="1:6">
      <c r="A160" s="294">
        <f t="shared" si="8"/>
        <v>7</v>
      </c>
      <c r="B160" s="305">
        <v>2146903</v>
      </c>
      <c r="C160" s="306" t="s">
        <v>1420</v>
      </c>
      <c r="D160" s="307">
        <f>VLOOKUP(B160,'[115]30'!$A$4:$C$289,3,0)</f>
        <v>0</v>
      </c>
      <c r="E160" s="307">
        <f>VLOOKUP(B160,'[115]30'!$A$4:$D$290,4,FALSE)</f>
        <v>0</v>
      </c>
      <c r="F160" s="119" t="str">
        <f t="shared" si="7"/>
        <v/>
      </c>
    </row>
    <row r="161" ht="36" customHeight="1" spans="1:6">
      <c r="A161" s="294">
        <f t="shared" si="8"/>
        <v>7</v>
      </c>
      <c r="B161" s="305">
        <v>2146904</v>
      </c>
      <c r="C161" s="306" t="s">
        <v>1421</v>
      </c>
      <c r="D161" s="307">
        <f>VLOOKUP(B161,'[115]30'!$A$4:$C$289,3,0)</f>
        <v>0</v>
      </c>
      <c r="E161" s="307">
        <f>VLOOKUP(B161,'[115]30'!$A$4:$D$290,4,FALSE)</f>
        <v>0</v>
      </c>
      <c r="F161" s="119" t="str">
        <f t="shared" si="7"/>
        <v/>
      </c>
    </row>
    <row r="162" ht="36" customHeight="1" spans="1:6">
      <c r="A162" s="294">
        <f t="shared" si="8"/>
        <v>7</v>
      </c>
      <c r="B162" s="305">
        <v>2146906</v>
      </c>
      <c r="C162" s="306" t="s">
        <v>1422</v>
      </c>
      <c r="D162" s="307">
        <f>VLOOKUP(B162,'[115]30'!$A$4:$C$289,3,0)</f>
        <v>0</v>
      </c>
      <c r="E162" s="307">
        <f>VLOOKUP(B162,'[115]30'!$A$4:$D$290,4,FALSE)</f>
        <v>0</v>
      </c>
      <c r="F162" s="119" t="str">
        <f t="shared" si="7"/>
        <v/>
      </c>
    </row>
    <row r="163" ht="36" customHeight="1" spans="1:6">
      <c r="A163" s="294">
        <f t="shared" si="8"/>
        <v>7</v>
      </c>
      <c r="B163" s="305">
        <v>2146907</v>
      </c>
      <c r="C163" s="306" t="s">
        <v>1423</v>
      </c>
      <c r="D163" s="307">
        <f>VLOOKUP(B163,'[115]30'!$A$4:$C$289,3,0)</f>
        <v>0</v>
      </c>
      <c r="E163" s="307">
        <f>VLOOKUP(B163,'[115]30'!$A$4:$D$290,4,FALSE)</f>
        <v>0</v>
      </c>
      <c r="F163" s="119" t="str">
        <f t="shared" si="7"/>
        <v/>
      </c>
    </row>
    <row r="164" ht="36" customHeight="1" spans="1:6">
      <c r="A164" s="294">
        <f t="shared" si="8"/>
        <v>7</v>
      </c>
      <c r="B164" s="305">
        <v>2146908</v>
      </c>
      <c r="C164" s="306" t="s">
        <v>1424</v>
      </c>
      <c r="D164" s="307">
        <f>VLOOKUP(B164,'[115]30'!$A$4:$C$289,3,0)</f>
        <v>0</v>
      </c>
      <c r="E164" s="307">
        <f>VLOOKUP(B164,'[115]30'!$A$4:$D$290,4,FALSE)</f>
        <v>0</v>
      </c>
      <c r="F164" s="119" t="str">
        <f t="shared" si="7"/>
        <v/>
      </c>
    </row>
    <row r="165" ht="36" customHeight="1" spans="1:6">
      <c r="A165" s="294">
        <f t="shared" si="8"/>
        <v>7</v>
      </c>
      <c r="B165" s="305">
        <v>2146999</v>
      </c>
      <c r="C165" s="306" t="s">
        <v>1425</v>
      </c>
      <c r="D165" s="307">
        <f>VLOOKUP(B165,'[115]30'!$A$4:$C$289,3,0)</f>
        <v>0</v>
      </c>
      <c r="E165" s="307">
        <f>VLOOKUP(B165,'[115]30'!$A$4:$D$290,4,FALSE)</f>
        <v>0</v>
      </c>
      <c r="F165" s="119" t="str">
        <f t="shared" si="7"/>
        <v/>
      </c>
    </row>
    <row r="166" ht="36" customHeight="1" spans="1:6">
      <c r="A166" s="294">
        <f t="shared" si="8"/>
        <v>5</v>
      </c>
      <c r="B166" s="308">
        <v>21470</v>
      </c>
      <c r="C166" s="304" t="s">
        <v>1426</v>
      </c>
      <c r="D166" s="309">
        <f>SUM(D167:D168)</f>
        <v>0</v>
      </c>
      <c r="E166" s="309">
        <f>SUM(E167:E168)</f>
        <v>0</v>
      </c>
      <c r="F166" s="119" t="str">
        <f t="shared" si="7"/>
        <v/>
      </c>
    </row>
    <row r="167" ht="36" customHeight="1" spans="1:6">
      <c r="A167" s="294">
        <f t="shared" si="8"/>
        <v>7</v>
      </c>
      <c r="B167" s="305">
        <v>2147001</v>
      </c>
      <c r="C167" s="306" t="s">
        <v>824</v>
      </c>
      <c r="D167" s="307">
        <f>VLOOKUP(B167,'[115]30'!$A$4:$C$289,3,0)</f>
        <v>0</v>
      </c>
      <c r="E167" s="307">
        <f>VLOOKUP(B167,'[115]30'!$A$4:$D$290,4,FALSE)</f>
        <v>0</v>
      </c>
      <c r="F167" s="119" t="str">
        <f t="shared" si="7"/>
        <v/>
      </c>
    </row>
    <row r="168" ht="36" customHeight="1" spans="1:6">
      <c r="A168" s="294">
        <f t="shared" si="8"/>
        <v>7</v>
      </c>
      <c r="B168" s="305">
        <v>2147099</v>
      </c>
      <c r="C168" s="306" t="s">
        <v>1427</v>
      </c>
      <c r="D168" s="307">
        <f>VLOOKUP(B168,'[115]30'!$A$4:$C$289,3,0)</f>
        <v>0</v>
      </c>
      <c r="E168" s="307">
        <f>VLOOKUP(B168,'[115]30'!$A$4:$D$290,4,FALSE)</f>
        <v>0</v>
      </c>
      <c r="F168" s="119" t="str">
        <f t="shared" si="7"/>
        <v/>
      </c>
    </row>
    <row r="169" ht="36" customHeight="1" spans="1:6">
      <c r="A169" s="294">
        <f t="shared" si="8"/>
        <v>5</v>
      </c>
      <c r="B169" s="308">
        <v>21471</v>
      </c>
      <c r="C169" s="304" t="s">
        <v>1428</v>
      </c>
      <c r="D169" s="309">
        <f>SUM(D170:D171)</f>
        <v>0</v>
      </c>
      <c r="E169" s="309">
        <f>SUM(E170:E171)</f>
        <v>0</v>
      </c>
      <c r="F169" s="119" t="str">
        <f t="shared" si="7"/>
        <v/>
      </c>
    </row>
    <row r="170" ht="36" customHeight="1" spans="1:6">
      <c r="A170" s="294">
        <f t="shared" si="8"/>
        <v>7</v>
      </c>
      <c r="B170" s="305">
        <v>2147101</v>
      </c>
      <c r="C170" s="306" t="s">
        <v>824</v>
      </c>
      <c r="D170" s="307">
        <f>VLOOKUP(B170,'[115]30'!$A$4:$C$289,3,0)</f>
        <v>0</v>
      </c>
      <c r="E170" s="307">
        <f>VLOOKUP(B170,'[115]30'!$A$4:$D$290,4,FALSE)</f>
        <v>0</v>
      </c>
      <c r="F170" s="119" t="str">
        <f t="shared" si="7"/>
        <v/>
      </c>
    </row>
    <row r="171" ht="36" customHeight="1" spans="1:6">
      <c r="A171" s="294">
        <f t="shared" si="8"/>
        <v>7</v>
      </c>
      <c r="B171" s="305">
        <v>2147199</v>
      </c>
      <c r="C171" s="306" t="s">
        <v>1429</v>
      </c>
      <c r="D171" s="307">
        <f>VLOOKUP(B171,'[115]30'!$A$4:$C$289,3,0)</f>
        <v>0</v>
      </c>
      <c r="E171" s="307">
        <f>VLOOKUP(B171,'[115]30'!$A$4:$D$290,4,FALSE)</f>
        <v>0</v>
      </c>
      <c r="F171" s="119" t="str">
        <f t="shared" si="7"/>
        <v/>
      </c>
    </row>
    <row r="172" ht="36" customHeight="1" spans="1:6">
      <c r="A172" s="294">
        <f t="shared" si="8"/>
        <v>5</v>
      </c>
      <c r="B172" s="308">
        <v>21472</v>
      </c>
      <c r="C172" s="304" t="s">
        <v>1430</v>
      </c>
      <c r="D172" s="313"/>
      <c r="E172" s="309"/>
      <c r="F172" s="119" t="str">
        <f t="shared" si="7"/>
        <v/>
      </c>
    </row>
    <row r="173" ht="36" customHeight="1" spans="1:6">
      <c r="A173" s="294">
        <f t="shared" si="8"/>
        <v>5</v>
      </c>
      <c r="B173" s="308">
        <v>21473</v>
      </c>
      <c r="C173" s="304" t="s">
        <v>1431</v>
      </c>
      <c r="D173" s="309">
        <f>SUM(D174:D176)</f>
        <v>0</v>
      </c>
      <c r="E173" s="309">
        <f>SUM(E174:E176)</f>
        <v>0</v>
      </c>
      <c r="F173" s="119" t="str">
        <f t="shared" si="7"/>
        <v/>
      </c>
    </row>
    <row r="174" ht="36" customHeight="1" spans="1:6">
      <c r="A174" s="294">
        <f t="shared" si="8"/>
        <v>7</v>
      </c>
      <c r="B174" s="305">
        <v>2147301</v>
      </c>
      <c r="C174" s="306" t="s">
        <v>1398</v>
      </c>
      <c r="D174" s="307">
        <f>VLOOKUP(B174,'[115]30'!$A$4:$C$289,3,0)</f>
        <v>0</v>
      </c>
      <c r="E174" s="307">
        <f>VLOOKUP(B174,'[115]30'!$A$4:$D$290,4,FALSE)</f>
        <v>0</v>
      </c>
      <c r="F174" s="119" t="str">
        <f t="shared" si="7"/>
        <v/>
      </c>
    </row>
    <row r="175" ht="36" customHeight="1" spans="1:6">
      <c r="A175" s="294">
        <f t="shared" si="8"/>
        <v>7</v>
      </c>
      <c r="B175" s="305">
        <v>2147303</v>
      </c>
      <c r="C175" s="306" t="s">
        <v>1400</v>
      </c>
      <c r="D175" s="307">
        <f>VLOOKUP(B175,'[115]30'!$A$4:$C$289,3,0)</f>
        <v>0</v>
      </c>
      <c r="E175" s="307">
        <f>VLOOKUP(B175,'[115]30'!$A$4:$D$290,4,FALSE)</f>
        <v>0</v>
      </c>
      <c r="F175" s="119" t="str">
        <f t="shared" si="7"/>
        <v/>
      </c>
    </row>
    <row r="176" ht="36" customHeight="1" spans="1:6">
      <c r="A176" s="294">
        <f t="shared" si="8"/>
        <v>7</v>
      </c>
      <c r="B176" s="305">
        <v>2147399</v>
      </c>
      <c r="C176" s="306" t="s">
        <v>1432</v>
      </c>
      <c r="D176" s="307">
        <f>VLOOKUP(B176,'[115]30'!$A$4:$C$289,3,0)</f>
        <v>0</v>
      </c>
      <c r="E176" s="307">
        <f>VLOOKUP(B176,'[115]30'!$A$4:$D$290,4,FALSE)</f>
        <v>0</v>
      </c>
      <c r="F176" s="119" t="str">
        <f t="shared" si="7"/>
        <v/>
      </c>
    </row>
    <row r="177" ht="36" customHeight="1" spans="1:6">
      <c r="A177" s="294">
        <f t="shared" si="8"/>
        <v>3</v>
      </c>
      <c r="B177" s="308">
        <v>215</v>
      </c>
      <c r="C177" s="302" t="s">
        <v>1433</v>
      </c>
      <c r="D177" s="303">
        <f>SUM(D178)</f>
        <v>0</v>
      </c>
      <c r="E177" s="303">
        <f>SUM(E178)</f>
        <v>0</v>
      </c>
      <c r="F177" s="119" t="str">
        <f t="shared" si="7"/>
        <v/>
      </c>
    </row>
    <row r="178" ht="36" customHeight="1" spans="1:6">
      <c r="A178" s="294">
        <f t="shared" si="8"/>
        <v>5</v>
      </c>
      <c r="B178" s="308">
        <v>21562</v>
      </c>
      <c r="C178" s="304" t="s">
        <v>1434</v>
      </c>
      <c r="D178" s="303">
        <f>SUM(D179:D180)</f>
        <v>0</v>
      </c>
      <c r="E178" s="303">
        <f>SUM(E179:E180)</f>
        <v>0</v>
      </c>
      <c r="F178" s="119" t="str">
        <f t="shared" si="7"/>
        <v/>
      </c>
    </row>
    <row r="179" ht="36" customHeight="1" spans="1:6">
      <c r="A179" s="294">
        <f t="shared" si="8"/>
        <v>7</v>
      </c>
      <c r="B179" s="305">
        <v>2156202</v>
      </c>
      <c r="C179" s="306" t="s">
        <v>1435</v>
      </c>
      <c r="D179" s="307">
        <f>VLOOKUP(B179,'[115]30'!$A$4:$C$289,3,0)</f>
        <v>0</v>
      </c>
      <c r="E179" s="307">
        <f>VLOOKUP(B179,'[115]30'!$A$4:$D$290,4,FALSE)</f>
        <v>0</v>
      </c>
      <c r="F179" s="119" t="str">
        <f t="shared" si="7"/>
        <v/>
      </c>
    </row>
    <row r="180" ht="36" customHeight="1" spans="1:6">
      <c r="A180" s="294">
        <f t="shared" si="8"/>
        <v>7</v>
      </c>
      <c r="B180" s="305">
        <v>2156299</v>
      </c>
      <c r="C180" s="306" t="s">
        <v>1436</v>
      </c>
      <c r="D180" s="307">
        <f>VLOOKUP(B180,'[115]30'!$A$4:$C$289,3,0)</f>
        <v>0</v>
      </c>
      <c r="E180" s="307">
        <f>VLOOKUP(B180,'[115]30'!$A$4:$D$290,4,FALSE)</f>
        <v>0</v>
      </c>
      <c r="F180" s="119" t="str">
        <f t="shared" si="7"/>
        <v/>
      </c>
    </row>
    <row r="181" ht="36" customHeight="1" spans="1:6">
      <c r="A181" s="294">
        <f t="shared" si="8"/>
        <v>3</v>
      </c>
      <c r="B181" s="308">
        <v>229</v>
      </c>
      <c r="C181" s="302" t="s">
        <v>1437</v>
      </c>
      <c r="D181" s="303">
        <f>SUM(D183:D186,D196)</f>
        <v>520</v>
      </c>
      <c r="E181" s="303">
        <f>SUM(E183:E186,E196)</f>
        <v>655</v>
      </c>
      <c r="F181" s="119">
        <f t="shared" si="7"/>
        <v>0.26</v>
      </c>
    </row>
    <row r="182" ht="36" customHeight="1" spans="1:6">
      <c r="A182" s="294">
        <f t="shared" si="8"/>
        <v>5</v>
      </c>
      <c r="B182" s="308">
        <v>22904</v>
      </c>
      <c r="C182" s="304" t="s">
        <v>1438</v>
      </c>
      <c r="D182" s="303">
        <f>SUM(D183:D185)</f>
        <v>0</v>
      </c>
      <c r="E182" s="303">
        <f>SUM(E183:E185)</f>
        <v>0</v>
      </c>
      <c r="F182" s="119" t="str">
        <f t="shared" si="7"/>
        <v/>
      </c>
    </row>
    <row r="183" ht="36" customHeight="1" spans="1:6">
      <c r="A183" s="294">
        <f t="shared" si="8"/>
        <v>7</v>
      </c>
      <c r="B183" s="305">
        <v>2290401</v>
      </c>
      <c r="C183" s="306" t="s">
        <v>1439</v>
      </c>
      <c r="D183" s="307">
        <f>VLOOKUP(B183,'[115]30'!$A$4:$C$289,3,0)</f>
        <v>0</v>
      </c>
      <c r="E183" s="307">
        <f>VLOOKUP(B183,'[115]30'!$A$4:$D$290,4,FALSE)</f>
        <v>0</v>
      </c>
      <c r="F183" s="119" t="str">
        <f t="shared" si="7"/>
        <v/>
      </c>
    </row>
    <row r="184" ht="36" customHeight="1" spans="1:6">
      <c r="A184" s="294">
        <f t="shared" si="8"/>
        <v>7</v>
      </c>
      <c r="B184" s="305">
        <v>2290402</v>
      </c>
      <c r="C184" s="306" t="s">
        <v>1440</v>
      </c>
      <c r="D184" s="307">
        <f>VLOOKUP(B184,'[115]30'!$A$4:$C$289,3,0)</f>
        <v>0</v>
      </c>
      <c r="E184" s="307">
        <f>VLOOKUP(B184,'[115]30'!$A$4:$D$290,4,FALSE)</f>
        <v>0</v>
      </c>
      <c r="F184" s="119" t="str">
        <f t="shared" si="7"/>
        <v/>
      </c>
    </row>
    <row r="185" ht="36" customHeight="1" spans="1:6">
      <c r="A185" s="294">
        <f t="shared" si="8"/>
        <v>7</v>
      </c>
      <c r="B185" s="305">
        <v>2290403</v>
      </c>
      <c r="C185" s="306" t="s">
        <v>1441</v>
      </c>
      <c r="D185" s="307">
        <f>VLOOKUP(B185,'[115]30'!$A$4:$C$289,3,0)</f>
        <v>0</v>
      </c>
      <c r="E185" s="307">
        <f>VLOOKUP(B185,'[115]30'!$A$4:$D$290,4,FALSE)</f>
        <v>0</v>
      </c>
      <c r="F185" s="119" t="str">
        <f t="shared" si="7"/>
        <v/>
      </c>
    </row>
    <row r="186" ht="36" customHeight="1" spans="1:6">
      <c r="A186" s="294">
        <f t="shared" si="8"/>
        <v>5</v>
      </c>
      <c r="B186" s="308">
        <v>22908</v>
      </c>
      <c r="C186" s="304" t="s">
        <v>1442</v>
      </c>
      <c r="D186" s="303">
        <f>SUM(D187:D194)</f>
        <v>0</v>
      </c>
      <c r="E186" s="303">
        <f>SUM(E187:E194)</f>
        <v>0</v>
      </c>
      <c r="F186" s="119" t="str">
        <f t="shared" si="7"/>
        <v/>
      </c>
    </row>
    <row r="187" ht="36" customHeight="1" spans="1:6">
      <c r="A187" s="294">
        <f t="shared" si="8"/>
        <v>7</v>
      </c>
      <c r="B187" s="305">
        <v>2290802</v>
      </c>
      <c r="C187" s="306" t="s">
        <v>1443</v>
      </c>
      <c r="D187" s="307">
        <f>VLOOKUP(B187,'[115]30'!$A$4:$C$289,3,0)</f>
        <v>0</v>
      </c>
      <c r="E187" s="307">
        <f>VLOOKUP(B187,'[115]30'!$A$4:$D$290,4,FALSE)</f>
        <v>0</v>
      </c>
      <c r="F187" s="119" t="str">
        <f t="shared" si="7"/>
        <v/>
      </c>
    </row>
    <row r="188" ht="36" customHeight="1" spans="1:6">
      <c r="A188" s="294">
        <f t="shared" si="8"/>
        <v>7</v>
      </c>
      <c r="B188" s="305">
        <v>2290803</v>
      </c>
      <c r="C188" s="306" t="s">
        <v>1444</v>
      </c>
      <c r="D188" s="307">
        <f>VLOOKUP(B188,'[115]30'!$A$4:$C$289,3,0)</f>
        <v>0</v>
      </c>
      <c r="E188" s="307">
        <f>VLOOKUP(B188,'[115]30'!$A$4:$D$290,4,FALSE)</f>
        <v>0</v>
      </c>
      <c r="F188" s="119" t="str">
        <f t="shared" si="7"/>
        <v/>
      </c>
    </row>
    <row r="189" ht="36" customHeight="1" spans="1:6">
      <c r="A189" s="294">
        <f t="shared" si="8"/>
        <v>7</v>
      </c>
      <c r="B189" s="305">
        <v>2290804</v>
      </c>
      <c r="C189" s="306" t="s">
        <v>1445</v>
      </c>
      <c r="D189" s="307">
        <f>VLOOKUP(B189,'[115]30'!$A$4:$C$289,3,0)</f>
        <v>0</v>
      </c>
      <c r="E189" s="307">
        <f>VLOOKUP(B189,'[115]30'!$A$4:$D$290,4,FALSE)</f>
        <v>0</v>
      </c>
      <c r="F189" s="119" t="str">
        <f t="shared" si="7"/>
        <v/>
      </c>
    </row>
    <row r="190" ht="36" customHeight="1" spans="1:6">
      <c r="A190" s="294">
        <f t="shared" si="8"/>
        <v>7</v>
      </c>
      <c r="B190" s="305">
        <v>2290805</v>
      </c>
      <c r="C190" s="306" t="s">
        <v>1446</v>
      </c>
      <c r="D190" s="307">
        <f>VLOOKUP(B190,'[115]30'!$A$4:$C$289,3,0)</f>
        <v>0</v>
      </c>
      <c r="E190" s="307">
        <f>VLOOKUP(B190,'[115]30'!$A$4:$D$290,4,FALSE)</f>
        <v>0</v>
      </c>
      <c r="F190" s="119" t="str">
        <f t="shared" si="7"/>
        <v/>
      </c>
    </row>
    <row r="191" ht="36" customHeight="1" spans="1:6">
      <c r="A191" s="294">
        <f t="shared" ref="A191:A222" si="9">LEN(B191)</f>
        <v>7</v>
      </c>
      <c r="B191" s="305">
        <v>2290806</v>
      </c>
      <c r="C191" s="306" t="s">
        <v>1447</v>
      </c>
      <c r="D191" s="307">
        <f>VLOOKUP(B191,'[115]30'!$A$4:$C$289,3,0)</f>
        <v>0</v>
      </c>
      <c r="E191" s="307">
        <f>VLOOKUP(B191,'[115]30'!$A$4:$D$290,4,FALSE)</f>
        <v>0</v>
      </c>
      <c r="F191" s="119" t="str">
        <f t="shared" si="7"/>
        <v/>
      </c>
    </row>
    <row r="192" ht="36" customHeight="1" spans="1:6">
      <c r="A192" s="294">
        <f t="shared" si="9"/>
        <v>7</v>
      </c>
      <c r="B192" s="305">
        <v>2290807</v>
      </c>
      <c r="C192" s="306" t="s">
        <v>1448</v>
      </c>
      <c r="D192" s="307">
        <f>VLOOKUP(B192,'[115]30'!$A$4:$C$289,3,0)</f>
        <v>0</v>
      </c>
      <c r="E192" s="307">
        <f>VLOOKUP(B192,'[115]30'!$A$4:$D$290,4,FALSE)</f>
        <v>0</v>
      </c>
      <c r="F192" s="119" t="str">
        <f t="shared" si="7"/>
        <v/>
      </c>
    </row>
    <row r="193" ht="36" customHeight="1" spans="1:6">
      <c r="A193" s="294">
        <f t="shared" si="9"/>
        <v>7</v>
      </c>
      <c r="B193" s="305">
        <v>2290808</v>
      </c>
      <c r="C193" s="306" t="s">
        <v>1449</v>
      </c>
      <c r="D193" s="307">
        <f>VLOOKUP(B193,'[115]30'!$A$4:$C$289,3,0)</f>
        <v>0</v>
      </c>
      <c r="E193" s="307">
        <f>VLOOKUP(B193,'[115]30'!$A$4:$D$290,4,FALSE)</f>
        <v>0</v>
      </c>
      <c r="F193" s="119" t="str">
        <f t="shared" si="7"/>
        <v/>
      </c>
    </row>
    <row r="194" ht="36" customHeight="1" spans="1:6">
      <c r="A194" s="294">
        <f t="shared" si="9"/>
        <v>7</v>
      </c>
      <c r="B194" s="305">
        <v>2290899</v>
      </c>
      <c r="C194" s="306" t="s">
        <v>1450</v>
      </c>
      <c r="D194" s="307">
        <f>VLOOKUP(B194,'[115]30'!$A$4:$C$289,3,0)</f>
        <v>0</v>
      </c>
      <c r="E194" s="307">
        <f>VLOOKUP(B194,'[115]30'!$A$4:$D$290,4,FALSE)</f>
        <v>0</v>
      </c>
      <c r="F194" s="119" t="str">
        <f t="shared" si="7"/>
        <v/>
      </c>
    </row>
    <row r="195" ht="36" customHeight="1" spans="1:6">
      <c r="A195" s="294">
        <f t="shared" si="9"/>
        <v>5</v>
      </c>
      <c r="B195" s="310">
        <v>22909</v>
      </c>
      <c r="C195" s="316" t="s">
        <v>1927</v>
      </c>
      <c r="D195" s="313"/>
      <c r="E195" s="313"/>
      <c r="F195" s="119" t="str">
        <f t="shared" si="7"/>
        <v/>
      </c>
    </row>
    <row r="196" ht="36" customHeight="1" spans="1:6">
      <c r="A196" s="294">
        <f t="shared" si="9"/>
        <v>5</v>
      </c>
      <c r="B196" s="308">
        <v>22960</v>
      </c>
      <c r="C196" s="304" t="s">
        <v>1452</v>
      </c>
      <c r="D196" s="303">
        <f>SUM(D197:D207)</f>
        <v>520</v>
      </c>
      <c r="E196" s="303">
        <f>SUM(E197:E207)</f>
        <v>655</v>
      </c>
      <c r="F196" s="119">
        <f t="shared" si="7"/>
        <v>0.26</v>
      </c>
    </row>
    <row r="197" ht="36" customHeight="1" spans="1:6">
      <c r="A197" s="294">
        <f t="shared" si="9"/>
        <v>7</v>
      </c>
      <c r="B197" s="315">
        <v>2296001</v>
      </c>
      <c r="C197" s="306" t="s">
        <v>1453</v>
      </c>
      <c r="D197" s="307">
        <f>VLOOKUP(B197,'[115]30'!$A$4:$C$289,3,0)</f>
        <v>0</v>
      </c>
      <c r="E197" s="307">
        <f>VLOOKUP(B197,'[115]30'!$A$4:$D$290,4,FALSE)</f>
        <v>0</v>
      </c>
      <c r="F197" s="119" t="str">
        <f t="shared" ref="F197:F260" si="10">IF(D197&gt;0,(E197-D197)/D197,"")</f>
        <v/>
      </c>
    </row>
    <row r="198" ht="36" customHeight="1" spans="1:6">
      <c r="A198" s="294">
        <f t="shared" si="9"/>
        <v>7</v>
      </c>
      <c r="B198" s="305">
        <v>2296002</v>
      </c>
      <c r="C198" s="306" t="s">
        <v>1454</v>
      </c>
      <c r="D198" s="122">
        <f>VLOOKUP(B198,'[115]30'!$A$4:$C$289,3,0)</f>
        <v>247</v>
      </c>
      <c r="E198" s="122">
        <v>335</v>
      </c>
      <c r="F198" s="123">
        <f t="shared" si="10"/>
        <v>0.356</v>
      </c>
    </row>
    <row r="199" ht="36" customHeight="1" spans="1:6">
      <c r="A199" s="294">
        <f t="shared" si="9"/>
        <v>7</v>
      </c>
      <c r="B199" s="305">
        <v>2296003</v>
      </c>
      <c r="C199" s="306" t="s">
        <v>1455</v>
      </c>
      <c r="D199" s="122">
        <f>VLOOKUP(B199,'[115]30'!$A$4:$C$289,3,0)</f>
        <v>156</v>
      </c>
      <c r="E199" s="122">
        <v>168</v>
      </c>
      <c r="F199" s="123">
        <f t="shared" si="10"/>
        <v>0.077</v>
      </c>
    </row>
    <row r="200" ht="36" customHeight="1" spans="1:6">
      <c r="A200" s="294">
        <f t="shared" si="9"/>
        <v>7</v>
      </c>
      <c r="B200" s="305">
        <v>2296004</v>
      </c>
      <c r="C200" s="306" t="s">
        <v>1456</v>
      </c>
      <c r="D200" s="122">
        <f>VLOOKUP(B200,'[115]30'!$A$4:$C$289,3,0)</f>
        <v>0</v>
      </c>
      <c r="E200" s="122">
        <f>VLOOKUP(B200,'[115]30'!$A$4:$D$290,4,FALSE)</f>
        <v>0</v>
      </c>
      <c r="F200" s="123" t="str">
        <f t="shared" si="10"/>
        <v/>
      </c>
    </row>
    <row r="201" ht="36" customHeight="1" spans="1:6">
      <c r="A201" s="294">
        <f t="shared" si="9"/>
        <v>7</v>
      </c>
      <c r="B201" s="305">
        <v>2296005</v>
      </c>
      <c r="C201" s="306" t="s">
        <v>1457</v>
      </c>
      <c r="D201" s="122">
        <f>VLOOKUP(B201,'[115]30'!$A$4:$C$289,3,0)</f>
        <v>0</v>
      </c>
      <c r="E201" s="122">
        <f>VLOOKUP(B201,'[115]30'!$A$4:$D$290,4,FALSE)</f>
        <v>0</v>
      </c>
      <c r="F201" s="123" t="str">
        <f t="shared" si="10"/>
        <v/>
      </c>
    </row>
    <row r="202" ht="36" customHeight="1" spans="1:6">
      <c r="A202" s="294">
        <f t="shared" si="9"/>
        <v>7</v>
      </c>
      <c r="B202" s="305">
        <v>2296006</v>
      </c>
      <c r="C202" s="306" t="s">
        <v>1458</v>
      </c>
      <c r="D202" s="122">
        <f>VLOOKUP(B202,'[115]30'!$A$4:$C$289,3,0)</f>
        <v>16</v>
      </c>
      <c r="E202" s="122">
        <v>23</v>
      </c>
      <c r="F202" s="123">
        <f t="shared" si="10"/>
        <v>0.438</v>
      </c>
    </row>
    <row r="203" ht="36" customHeight="1" spans="1:6">
      <c r="A203" s="294">
        <f t="shared" si="9"/>
        <v>7</v>
      </c>
      <c r="B203" s="305">
        <v>2296010</v>
      </c>
      <c r="C203" s="306" t="s">
        <v>1459</v>
      </c>
      <c r="D203" s="122">
        <f>VLOOKUP(B203,'[115]30'!$A$4:$C$289,3,0)</f>
        <v>0</v>
      </c>
      <c r="E203" s="122">
        <f>VLOOKUP(B203,'[115]30'!$A$4:$D$290,4,FALSE)</f>
        <v>0</v>
      </c>
      <c r="F203" s="123" t="str">
        <f t="shared" si="10"/>
        <v/>
      </c>
    </row>
    <row r="204" ht="36" customHeight="1" spans="1:6">
      <c r="A204" s="294">
        <f t="shared" si="9"/>
        <v>7</v>
      </c>
      <c r="B204" s="305">
        <v>2296011</v>
      </c>
      <c r="C204" s="306" t="s">
        <v>1901</v>
      </c>
      <c r="D204" s="122">
        <f>VLOOKUP(B204,'[115]30'!$A$4:$C$289,3,0)</f>
        <v>0</v>
      </c>
      <c r="E204" s="122">
        <f>VLOOKUP(B204,'[115]30'!$A$4:$D$290,4,FALSE)</f>
        <v>0</v>
      </c>
      <c r="F204" s="123" t="str">
        <f t="shared" si="10"/>
        <v/>
      </c>
    </row>
    <row r="205" ht="36" customHeight="1" spans="1:6">
      <c r="A205" s="294">
        <f t="shared" si="9"/>
        <v>7</v>
      </c>
      <c r="B205" s="305">
        <v>2296012</v>
      </c>
      <c r="C205" s="306" t="s">
        <v>1461</v>
      </c>
      <c r="D205" s="307">
        <f>VLOOKUP(B205,'[115]30'!$A$4:$C$289,3,0)</f>
        <v>0</v>
      </c>
      <c r="E205" s="122">
        <f>VLOOKUP(B205,'[115]30'!$A$4:$D$290,4,FALSE)</f>
        <v>0</v>
      </c>
      <c r="F205" s="123" t="str">
        <f t="shared" si="10"/>
        <v/>
      </c>
    </row>
    <row r="206" ht="36" customHeight="1" spans="1:6">
      <c r="A206" s="294">
        <f t="shared" si="9"/>
        <v>7</v>
      </c>
      <c r="B206" s="305">
        <v>2296013</v>
      </c>
      <c r="C206" s="306" t="s">
        <v>1462</v>
      </c>
      <c r="D206" s="122">
        <f>VLOOKUP(B206,'[115]30'!$A$4:$C$289,3,0)</f>
        <v>36</v>
      </c>
      <c r="E206" s="122">
        <v>36</v>
      </c>
      <c r="F206" s="123">
        <f t="shared" si="10"/>
        <v>0</v>
      </c>
    </row>
    <row r="207" ht="36" customHeight="1" spans="1:6">
      <c r="A207" s="294">
        <f t="shared" si="9"/>
        <v>7</v>
      </c>
      <c r="B207" s="305">
        <v>2296099</v>
      </c>
      <c r="C207" s="306" t="s">
        <v>1463</v>
      </c>
      <c r="D207" s="122">
        <f>VLOOKUP(B207,'[115]30'!$A$4:$C$289,3,0)</f>
        <v>65</v>
      </c>
      <c r="E207" s="122">
        <v>93</v>
      </c>
      <c r="F207" s="123">
        <f t="shared" si="10"/>
        <v>0.431</v>
      </c>
    </row>
    <row r="208" ht="36" customHeight="1" spans="1:6">
      <c r="A208" s="294">
        <f t="shared" si="9"/>
        <v>3</v>
      </c>
      <c r="B208" s="308">
        <v>232</v>
      </c>
      <c r="C208" s="302" t="s">
        <v>1464</v>
      </c>
      <c r="D208" s="303">
        <f>SUM(D209:D224)</f>
        <v>26870</v>
      </c>
      <c r="E208" s="303">
        <f>SUM(E209:E224)</f>
        <v>35883</v>
      </c>
      <c r="F208" s="119">
        <f t="shared" si="10"/>
        <v>0.335</v>
      </c>
    </row>
    <row r="209" ht="36" customHeight="1" spans="1:6">
      <c r="A209" s="294">
        <f t="shared" si="9"/>
        <v>7</v>
      </c>
      <c r="B209" s="305">
        <v>2320401</v>
      </c>
      <c r="C209" s="306" t="s">
        <v>1466</v>
      </c>
      <c r="D209" s="307">
        <f>VLOOKUP(B209,'[115]30'!$A$4:$C$289,3,0)</f>
        <v>0</v>
      </c>
      <c r="E209" s="307">
        <f>VLOOKUP(B209,'[115]30'!$A$4:$D$290,4,FALSE)</f>
        <v>0</v>
      </c>
      <c r="F209" s="119" t="str">
        <f t="shared" si="10"/>
        <v/>
      </c>
    </row>
    <row r="210" ht="36" customHeight="1" spans="1:6">
      <c r="A210" s="294">
        <f t="shared" si="9"/>
        <v>7</v>
      </c>
      <c r="B210" s="305">
        <v>2320402</v>
      </c>
      <c r="C210" s="306" t="s">
        <v>1467</v>
      </c>
      <c r="D210" s="307">
        <f>VLOOKUP(B210,'[115]30'!$A$4:$C$289,3,0)</f>
        <v>0</v>
      </c>
      <c r="E210" s="307">
        <f>VLOOKUP(B210,'[115]30'!$A$4:$D$290,4,FALSE)</f>
        <v>0</v>
      </c>
      <c r="F210" s="119" t="str">
        <f t="shared" si="10"/>
        <v/>
      </c>
    </row>
    <row r="211" ht="36" customHeight="1" spans="1:6">
      <c r="A211" s="294">
        <f t="shared" si="9"/>
        <v>7</v>
      </c>
      <c r="B211" s="305">
        <v>2320405</v>
      </c>
      <c r="C211" s="306" t="s">
        <v>1468</v>
      </c>
      <c r="D211" s="307">
        <f>VLOOKUP(B211,'[115]30'!$A$4:$C$289,3,0)</f>
        <v>0</v>
      </c>
      <c r="E211" s="307">
        <f>VLOOKUP(B211,'[115]30'!$A$4:$D$290,4,FALSE)</f>
        <v>0</v>
      </c>
      <c r="F211" s="119" t="str">
        <f t="shared" si="10"/>
        <v/>
      </c>
    </row>
    <row r="212" ht="36" customHeight="1" spans="1:6">
      <c r="A212" s="294">
        <f t="shared" si="9"/>
        <v>7</v>
      </c>
      <c r="B212" s="305">
        <v>2320411</v>
      </c>
      <c r="C212" s="306" t="s">
        <v>1469</v>
      </c>
      <c r="D212" s="122">
        <f>VLOOKUP(B212,'[115]30'!$A$4:$C$289,3,0)</f>
        <v>4216</v>
      </c>
      <c r="E212" s="311">
        <f>VLOOKUP(B212,'[115]30'!$A$4:$D$290,4,FALSE)</f>
        <v>4028</v>
      </c>
      <c r="F212" s="123">
        <f t="shared" si="10"/>
        <v>-0.045</v>
      </c>
    </row>
    <row r="213" ht="36" customHeight="1" spans="1:6">
      <c r="A213" s="294">
        <f t="shared" si="9"/>
        <v>7</v>
      </c>
      <c r="B213" s="305">
        <v>2320413</v>
      </c>
      <c r="C213" s="306" t="s">
        <v>1470</v>
      </c>
      <c r="D213" s="307">
        <f>VLOOKUP(B213,'[115]30'!$A$4:$C$289,3,0)</f>
        <v>0</v>
      </c>
      <c r="E213" s="307">
        <f>VLOOKUP(B213,'[115]30'!$A$4:$D$290,4,FALSE)</f>
        <v>0</v>
      </c>
      <c r="F213" s="119" t="str">
        <f t="shared" si="10"/>
        <v/>
      </c>
    </row>
    <row r="214" ht="36" customHeight="1" spans="1:6">
      <c r="A214" s="294">
        <f t="shared" si="9"/>
        <v>7</v>
      </c>
      <c r="B214" s="305">
        <v>2320414</v>
      </c>
      <c r="C214" s="306" t="s">
        <v>1471</v>
      </c>
      <c r="D214" s="307">
        <f>VLOOKUP(B214,'[115]30'!$A$4:$C$289,3,0)</f>
        <v>0</v>
      </c>
      <c r="E214" s="307">
        <f>VLOOKUP(B214,'[115]30'!$A$4:$D$290,4,FALSE)</f>
        <v>0</v>
      </c>
      <c r="F214" s="119" t="str">
        <f t="shared" si="10"/>
        <v/>
      </c>
    </row>
    <row r="215" ht="36" customHeight="1" spans="1:6">
      <c r="A215" s="294">
        <f t="shared" si="9"/>
        <v>7</v>
      </c>
      <c r="B215" s="305">
        <v>2320416</v>
      </c>
      <c r="C215" s="306" t="s">
        <v>1472</v>
      </c>
      <c r="D215" s="307">
        <f>VLOOKUP(B215,'[115]30'!$A$4:$C$289,3,0)</f>
        <v>0</v>
      </c>
      <c r="E215" s="307">
        <f>VLOOKUP(B215,'[115]30'!$A$4:$D$290,4,FALSE)</f>
        <v>0</v>
      </c>
      <c r="F215" s="119" t="str">
        <f t="shared" si="10"/>
        <v/>
      </c>
    </row>
    <row r="216" ht="36" customHeight="1" spans="1:6">
      <c r="A216" s="294">
        <f t="shared" si="9"/>
        <v>7</v>
      </c>
      <c r="B216" s="305">
        <v>2320417</v>
      </c>
      <c r="C216" s="306" t="s">
        <v>1473</v>
      </c>
      <c r="D216" s="307">
        <f>VLOOKUP(B216,'[115]30'!$A$4:$C$289,3,0)</f>
        <v>0</v>
      </c>
      <c r="E216" s="307">
        <f>VLOOKUP(B216,'[115]30'!$A$4:$D$290,4,FALSE)</f>
        <v>0</v>
      </c>
      <c r="F216" s="119" t="str">
        <f t="shared" si="10"/>
        <v/>
      </c>
    </row>
    <row r="217" ht="36" customHeight="1" spans="1:6">
      <c r="A217" s="294">
        <f t="shared" si="9"/>
        <v>7</v>
      </c>
      <c r="B217" s="305">
        <v>2320418</v>
      </c>
      <c r="C217" s="306" t="s">
        <v>1474</v>
      </c>
      <c r="D217" s="307">
        <f>VLOOKUP(B217,'[115]30'!$A$4:$C$289,3,0)</f>
        <v>0</v>
      </c>
      <c r="E217" s="307">
        <f>VLOOKUP(B217,'[115]30'!$A$4:$D$290,4,FALSE)</f>
        <v>0</v>
      </c>
      <c r="F217" s="119" t="str">
        <f t="shared" si="10"/>
        <v/>
      </c>
    </row>
    <row r="218" ht="36" customHeight="1" spans="1:6">
      <c r="A218" s="294">
        <f t="shared" si="9"/>
        <v>7</v>
      </c>
      <c r="B218" s="305">
        <v>2320419</v>
      </c>
      <c r="C218" s="306" t="s">
        <v>1475</v>
      </c>
      <c r="D218" s="307">
        <f>VLOOKUP(B218,'[115]30'!$A$4:$C$289,3,0)</f>
        <v>0</v>
      </c>
      <c r="E218" s="307">
        <f>VLOOKUP(B218,'[115]30'!$A$4:$D$290,4,FALSE)</f>
        <v>0</v>
      </c>
      <c r="F218" s="119" t="str">
        <f t="shared" si="10"/>
        <v/>
      </c>
    </row>
    <row r="219" ht="36" customHeight="1" spans="1:6">
      <c r="A219" s="294">
        <f t="shared" si="9"/>
        <v>7</v>
      </c>
      <c r="B219" s="305">
        <v>2320420</v>
      </c>
      <c r="C219" s="306" t="s">
        <v>1476</v>
      </c>
      <c r="D219" s="307">
        <f>VLOOKUP(B219,'[115]30'!$A$4:$C$289,3,0)</f>
        <v>0</v>
      </c>
      <c r="E219" s="307">
        <f>VLOOKUP(B219,'[115]30'!$A$4:$D$290,4,FALSE)</f>
        <v>0</v>
      </c>
      <c r="F219" s="119" t="str">
        <f t="shared" si="10"/>
        <v/>
      </c>
    </row>
    <row r="220" ht="36" customHeight="1" spans="1:6">
      <c r="A220" s="294">
        <f t="shared" si="9"/>
        <v>7</v>
      </c>
      <c r="B220" s="305">
        <v>2320431</v>
      </c>
      <c r="C220" s="306" t="s">
        <v>1477</v>
      </c>
      <c r="D220" s="122">
        <f>VLOOKUP(B220,'[115]30'!$A$4:$C$289,3,0)</f>
        <v>2379</v>
      </c>
      <c r="E220" s="311">
        <f>VLOOKUP(B220,'[115]30'!$A$4:$D$290,4,FALSE)</f>
        <v>2382</v>
      </c>
      <c r="F220" s="123">
        <f t="shared" si="10"/>
        <v>0.001</v>
      </c>
    </row>
    <row r="221" ht="36" customHeight="1" spans="1:6">
      <c r="A221" s="294">
        <f t="shared" si="9"/>
        <v>7</v>
      </c>
      <c r="B221" s="305">
        <v>2320432</v>
      </c>
      <c r="C221" s="306" t="s">
        <v>1478</v>
      </c>
      <c r="D221" s="122">
        <f>VLOOKUP(B221,'[115]30'!$A$4:$C$289,3,0)</f>
        <v>500</v>
      </c>
      <c r="E221" s="311">
        <f>VLOOKUP(B221,'[115]30'!$A$4:$D$290,4,FALSE)</f>
        <v>2422</v>
      </c>
      <c r="F221" s="123">
        <f t="shared" si="10"/>
        <v>3.844</v>
      </c>
    </row>
    <row r="222" ht="36" customHeight="1" spans="1:6">
      <c r="A222" s="294">
        <f t="shared" si="9"/>
        <v>7</v>
      </c>
      <c r="B222" s="305">
        <v>2320433</v>
      </c>
      <c r="C222" s="306" t="s">
        <v>1479</v>
      </c>
      <c r="D222" s="122">
        <f>VLOOKUP(B222,'[115]30'!$A$4:$C$289,3,0)</f>
        <v>14302</v>
      </c>
      <c r="E222" s="311">
        <f>VLOOKUP(B222,'[115]30'!$A$4:$D$290,4,FALSE)</f>
        <v>14302</v>
      </c>
      <c r="F222" s="123">
        <f t="shared" si="10"/>
        <v>0</v>
      </c>
    </row>
    <row r="223" ht="36" customHeight="1" spans="1:6">
      <c r="A223" s="294">
        <f t="shared" ref="A223:A254" si="11">LEN(B223)</f>
        <v>7</v>
      </c>
      <c r="B223" s="305">
        <v>2320498</v>
      </c>
      <c r="C223" s="306" t="s">
        <v>1480</v>
      </c>
      <c r="D223" s="122">
        <f>VLOOKUP(B223,'[115]30'!$A$4:$C$289,3,0)</f>
        <v>5473</v>
      </c>
      <c r="E223" s="311">
        <f>VLOOKUP(B223,'[115]30'!$A$4:$D$290,4,FALSE)</f>
        <v>5789</v>
      </c>
      <c r="F223" s="123">
        <f t="shared" si="10"/>
        <v>0.058</v>
      </c>
    </row>
    <row r="224" ht="36" customHeight="1" spans="1:6">
      <c r="A224" s="294">
        <f t="shared" si="11"/>
        <v>7</v>
      </c>
      <c r="B224" s="305">
        <v>2320499</v>
      </c>
      <c r="C224" s="306" t="s">
        <v>1481</v>
      </c>
      <c r="D224" s="307">
        <f>VLOOKUP(B224,'[115]30'!$A$4:$C$289,3,0)</f>
        <v>0</v>
      </c>
      <c r="E224" s="311">
        <f>VLOOKUP(B224,'[115]30'!$A$4:$D$290,4,FALSE)</f>
        <v>6960</v>
      </c>
      <c r="F224" s="123" t="str">
        <f t="shared" si="10"/>
        <v/>
      </c>
    </row>
    <row r="225" ht="36" customHeight="1" spans="1:6">
      <c r="A225" s="294">
        <f t="shared" si="11"/>
        <v>3</v>
      </c>
      <c r="B225" s="308">
        <v>233</v>
      </c>
      <c r="C225" s="302" t="s">
        <v>1482</v>
      </c>
      <c r="D225" s="303">
        <f>D226</f>
        <v>541</v>
      </c>
      <c r="E225" s="303">
        <f>E226</f>
        <v>550</v>
      </c>
      <c r="F225" s="119">
        <f t="shared" si="10"/>
        <v>0.017</v>
      </c>
    </row>
    <row r="226" ht="36" customHeight="1" spans="1:6">
      <c r="A226" s="294">
        <f t="shared" si="11"/>
        <v>5</v>
      </c>
      <c r="B226" s="314">
        <v>23304</v>
      </c>
      <c r="C226" s="304" t="s">
        <v>1483</v>
      </c>
      <c r="D226" s="303">
        <f>SUM(D227:D242)</f>
        <v>541</v>
      </c>
      <c r="E226" s="303">
        <f>SUM(E227:E242)</f>
        <v>550</v>
      </c>
      <c r="F226" s="119">
        <f t="shared" si="10"/>
        <v>0.017</v>
      </c>
    </row>
    <row r="227" ht="36" customHeight="1" spans="1:6">
      <c r="A227" s="294">
        <f t="shared" si="11"/>
        <v>7</v>
      </c>
      <c r="B227" s="305">
        <v>2330401</v>
      </c>
      <c r="C227" s="306" t="s">
        <v>1484</v>
      </c>
      <c r="D227" s="307">
        <f>VLOOKUP(B227,'[115]30'!$A$4:$C$289,3,0)</f>
        <v>0</v>
      </c>
      <c r="E227" s="307">
        <f>VLOOKUP(B227,'[115]30'!$A$4:$D$290,4,FALSE)</f>
        <v>0</v>
      </c>
      <c r="F227" s="119" t="str">
        <f t="shared" si="10"/>
        <v/>
      </c>
    </row>
    <row r="228" ht="36" customHeight="1" spans="1:6">
      <c r="A228" s="294">
        <f t="shared" si="11"/>
        <v>7</v>
      </c>
      <c r="B228" s="305">
        <v>2330402</v>
      </c>
      <c r="C228" s="306" t="s">
        <v>1485</v>
      </c>
      <c r="D228" s="307">
        <f>VLOOKUP(B228,'[115]30'!$A$4:$C$289,3,0)</f>
        <v>0</v>
      </c>
      <c r="E228" s="307">
        <f>VLOOKUP(B228,'[115]30'!$A$4:$D$290,4,FALSE)</f>
        <v>0</v>
      </c>
      <c r="F228" s="119" t="str">
        <f t="shared" si="10"/>
        <v/>
      </c>
    </row>
    <row r="229" ht="36" customHeight="1" spans="1:6">
      <c r="A229" s="294">
        <f t="shared" si="11"/>
        <v>7</v>
      </c>
      <c r="B229" s="305">
        <v>2330405</v>
      </c>
      <c r="C229" s="306" t="s">
        <v>1486</v>
      </c>
      <c r="D229" s="307">
        <f>VLOOKUP(B229,'[115]30'!$A$4:$C$289,3,0)</f>
        <v>0</v>
      </c>
      <c r="E229" s="307">
        <f>VLOOKUP(B229,'[115]30'!$A$4:$D$290,4,FALSE)</f>
        <v>0</v>
      </c>
      <c r="F229" s="119" t="str">
        <f t="shared" si="10"/>
        <v/>
      </c>
    </row>
    <row r="230" ht="36" customHeight="1" spans="1:6">
      <c r="A230" s="294">
        <f t="shared" si="11"/>
        <v>7</v>
      </c>
      <c r="B230" s="305">
        <v>2330411</v>
      </c>
      <c r="C230" s="306" t="s">
        <v>1487</v>
      </c>
      <c r="D230" s="122">
        <f>VLOOKUP(B230,'[115]30'!$A$4:$C$289,3,0)</f>
        <v>16</v>
      </c>
      <c r="E230" s="311">
        <f>VLOOKUP(B230,'[115]30'!$A$4:$D$290,4,FALSE)</f>
        <v>25</v>
      </c>
      <c r="F230" s="123">
        <f t="shared" si="10"/>
        <v>0.563</v>
      </c>
    </row>
    <row r="231" ht="36" customHeight="1" spans="1:6">
      <c r="A231" s="294">
        <f t="shared" si="11"/>
        <v>7</v>
      </c>
      <c r="B231" s="305">
        <v>2330413</v>
      </c>
      <c r="C231" s="306" t="s">
        <v>1488</v>
      </c>
      <c r="D231" s="307">
        <f>VLOOKUP(B231,'[115]30'!$A$4:$C$289,3,0)</f>
        <v>0</v>
      </c>
      <c r="E231" s="307">
        <f>VLOOKUP(B231,'[115]30'!$A$4:$D$290,4,FALSE)</f>
        <v>0</v>
      </c>
      <c r="F231" s="119" t="str">
        <f t="shared" si="10"/>
        <v/>
      </c>
    </row>
    <row r="232" ht="36" customHeight="1" spans="1:6">
      <c r="A232" s="294">
        <f t="shared" si="11"/>
        <v>7</v>
      </c>
      <c r="B232" s="305">
        <v>2330414</v>
      </c>
      <c r="C232" s="306" t="s">
        <v>1489</v>
      </c>
      <c r="D232" s="307">
        <f>VLOOKUP(B232,'[115]30'!$A$4:$C$289,3,0)</f>
        <v>0</v>
      </c>
      <c r="E232" s="307">
        <f>VLOOKUP(B232,'[115]30'!$A$4:$D$290,4,FALSE)</f>
        <v>0</v>
      </c>
      <c r="F232" s="119" t="str">
        <f t="shared" si="10"/>
        <v/>
      </c>
    </row>
    <row r="233" ht="36" customHeight="1" spans="1:6">
      <c r="A233" s="294">
        <f t="shared" si="11"/>
        <v>7</v>
      </c>
      <c r="B233" s="305">
        <v>2330416</v>
      </c>
      <c r="C233" s="306" t="s">
        <v>1490</v>
      </c>
      <c r="D233" s="307">
        <f>VLOOKUP(B233,'[115]30'!$A$4:$C$289,3,0)</f>
        <v>0</v>
      </c>
      <c r="E233" s="307">
        <f>VLOOKUP(B233,'[115]30'!$A$4:$D$290,4,FALSE)</f>
        <v>0</v>
      </c>
      <c r="F233" s="119" t="str">
        <f t="shared" si="10"/>
        <v/>
      </c>
    </row>
    <row r="234" ht="36" customHeight="1" spans="1:6">
      <c r="A234" s="294">
        <f t="shared" si="11"/>
        <v>7</v>
      </c>
      <c r="B234" s="305">
        <v>2330417</v>
      </c>
      <c r="C234" s="306" t="s">
        <v>1491</v>
      </c>
      <c r="D234" s="307">
        <f>VLOOKUP(B234,'[115]30'!$A$4:$C$289,3,0)</f>
        <v>0</v>
      </c>
      <c r="E234" s="307">
        <f>VLOOKUP(B234,'[115]30'!$A$4:$D$290,4,FALSE)</f>
        <v>0</v>
      </c>
      <c r="F234" s="119" t="str">
        <f t="shared" si="10"/>
        <v/>
      </c>
    </row>
    <row r="235" ht="36" customHeight="1" spans="1:6">
      <c r="A235" s="294">
        <f t="shared" si="11"/>
        <v>7</v>
      </c>
      <c r="B235" s="305">
        <v>2330418</v>
      </c>
      <c r="C235" s="306" t="s">
        <v>1492</v>
      </c>
      <c r="D235" s="307">
        <f>VLOOKUP(B235,'[115]30'!$A$4:$C$289,3,0)</f>
        <v>0</v>
      </c>
      <c r="E235" s="307">
        <f>VLOOKUP(B235,'[115]30'!$A$4:$D$290,4,FALSE)</f>
        <v>0</v>
      </c>
      <c r="F235" s="119" t="str">
        <f t="shared" si="10"/>
        <v/>
      </c>
    </row>
    <row r="236" ht="36" customHeight="1" spans="1:6">
      <c r="A236" s="294">
        <f t="shared" si="11"/>
        <v>7</v>
      </c>
      <c r="B236" s="305">
        <v>2330419</v>
      </c>
      <c r="C236" s="306" t="s">
        <v>1493</v>
      </c>
      <c r="D236" s="307">
        <f>VLOOKUP(B236,'[115]30'!$A$4:$C$289,3,0)</f>
        <v>0</v>
      </c>
      <c r="E236" s="307">
        <f>VLOOKUP(B236,'[115]30'!$A$4:$D$290,4,FALSE)</f>
        <v>0</v>
      </c>
      <c r="F236" s="119" t="str">
        <f t="shared" si="10"/>
        <v/>
      </c>
    </row>
    <row r="237" ht="36" customHeight="1" spans="1:6">
      <c r="A237" s="294">
        <f t="shared" si="11"/>
        <v>7</v>
      </c>
      <c r="B237" s="305">
        <v>2330420</v>
      </c>
      <c r="C237" s="306" t="s">
        <v>1494</v>
      </c>
      <c r="D237" s="307">
        <f>VLOOKUP(B237,'[115]30'!$A$4:$C$289,3,0)</f>
        <v>0</v>
      </c>
      <c r="E237" s="307">
        <f>VLOOKUP(B237,'[115]30'!$A$4:$D$290,4,FALSE)</f>
        <v>0</v>
      </c>
      <c r="F237" s="119" t="str">
        <f t="shared" si="10"/>
        <v/>
      </c>
    </row>
    <row r="238" ht="36" customHeight="1" spans="1:6">
      <c r="A238" s="294">
        <f t="shared" si="11"/>
        <v>7</v>
      </c>
      <c r="B238" s="305">
        <v>2330431</v>
      </c>
      <c r="C238" s="306" t="s">
        <v>1495</v>
      </c>
      <c r="D238" s="307">
        <f>VLOOKUP(B238,'[115]30'!$A$4:$C$289,3,0)</f>
        <v>0</v>
      </c>
      <c r="E238" s="307">
        <f>VLOOKUP(B238,'[115]30'!$A$4:$D$290,4,FALSE)</f>
        <v>0</v>
      </c>
      <c r="F238" s="119" t="str">
        <f t="shared" si="10"/>
        <v/>
      </c>
    </row>
    <row r="239" ht="36" customHeight="1" spans="1:6">
      <c r="A239" s="294">
        <f t="shared" si="11"/>
        <v>7</v>
      </c>
      <c r="B239" s="305">
        <v>2330432</v>
      </c>
      <c r="C239" s="306" t="s">
        <v>1496</v>
      </c>
      <c r="D239" s="122">
        <f>VLOOKUP(B239,'[115]30'!$A$4:$C$289,3,0)</f>
        <v>85</v>
      </c>
      <c r="E239" s="311">
        <f>VLOOKUP(B239,'[115]30'!$A$4:$D$290,4,FALSE)</f>
        <v>85</v>
      </c>
      <c r="F239" s="119">
        <f t="shared" si="10"/>
        <v>0</v>
      </c>
    </row>
    <row r="240" ht="36" customHeight="1" spans="1:6">
      <c r="A240" s="294">
        <f t="shared" si="11"/>
        <v>7</v>
      </c>
      <c r="B240" s="305">
        <v>2330433</v>
      </c>
      <c r="C240" s="306" t="s">
        <v>1497</v>
      </c>
      <c r="D240" s="122">
        <f>VLOOKUP(B240,'[115]30'!$A$4:$C$289,3,0)</f>
        <v>220</v>
      </c>
      <c r="E240" s="311">
        <f>VLOOKUP(B240,'[115]30'!$A$4:$D$290,4,FALSE)</f>
        <v>220</v>
      </c>
      <c r="F240" s="119">
        <f t="shared" si="10"/>
        <v>0</v>
      </c>
    </row>
    <row r="241" ht="36" customHeight="1" spans="1:6">
      <c r="A241" s="294">
        <f t="shared" si="11"/>
        <v>7</v>
      </c>
      <c r="B241" s="305">
        <v>2330498</v>
      </c>
      <c r="C241" s="306" t="s">
        <v>1498</v>
      </c>
      <c r="D241" s="122">
        <f>VLOOKUP(B241,'[115]30'!$A$4:$C$289,3,0)</f>
        <v>220</v>
      </c>
      <c r="E241" s="311">
        <f>VLOOKUP(B241,'[115]30'!$A$4:$D$290,4,FALSE)</f>
        <v>220</v>
      </c>
      <c r="F241" s="119">
        <f t="shared" si="10"/>
        <v>0</v>
      </c>
    </row>
    <row r="242" ht="36" customHeight="1" spans="1:6">
      <c r="A242" s="294">
        <f t="shared" si="11"/>
        <v>7</v>
      </c>
      <c r="B242" s="305">
        <v>2330499</v>
      </c>
      <c r="C242" s="306" t="s">
        <v>1499</v>
      </c>
      <c r="D242" s="307">
        <f>VLOOKUP(B242,'[115]30'!$A$4:$C$289,3,0)</f>
        <v>0</v>
      </c>
      <c r="E242" s="307">
        <f>VLOOKUP(B242,'[115]30'!$A$4:$D$290,4,FALSE)</f>
        <v>0</v>
      </c>
      <c r="F242" s="119" t="str">
        <f t="shared" si="10"/>
        <v/>
      </c>
    </row>
    <row r="243" ht="36" customHeight="1" spans="1:6">
      <c r="A243" s="294">
        <f t="shared" si="11"/>
        <v>3</v>
      </c>
      <c r="B243" s="317">
        <v>234</v>
      </c>
      <c r="C243" s="302" t="s">
        <v>1500</v>
      </c>
      <c r="D243" s="303">
        <f>SUM(D244,D257)</f>
        <v>0</v>
      </c>
      <c r="E243" s="303">
        <f>SUM(E244,E257)</f>
        <v>0</v>
      </c>
      <c r="F243" s="119" t="str">
        <f t="shared" si="10"/>
        <v/>
      </c>
    </row>
    <row r="244" ht="36" customHeight="1" spans="1:6">
      <c r="A244" s="294">
        <f t="shared" si="11"/>
        <v>5</v>
      </c>
      <c r="B244" s="317">
        <v>23401</v>
      </c>
      <c r="C244" s="304" t="s">
        <v>1501</v>
      </c>
      <c r="D244" s="309">
        <f>SUM(D245:D256)</f>
        <v>0</v>
      </c>
      <c r="E244" s="309">
        <f>SUM(E245:E256)</f>
        <v>0</v>
      </c>
      <c r="F244" s="119" t="str">
        <f t="shared" si="10"/>
        <v/>
      </c>
    </row>
    <row r="245" ht="36" customHeight="1" spans="1:6">
      <c r="A245" s="294">
        <f t="shared" si="11"/>
        <v>7</v>
      </c>
      <c r="B245" s="318">
        <v>2340101</v>
      </c>
      <c r="C245" s="306" t="s">
        <v>1502</v>
      </c>
      <c r="D245" s="307">
        <f>VLOOKUP(B245,'[115]30'!$A$4:$C$289,3,0)</f>
        <v>0</v>
      </c>
      <c r="E245" s="307">
        <f>VLOOKUP(B245,'[115]30'!$A$4:$D$290,4,FALSE)</f>
        <v>0</v>
      </c>
      <c r="F245" s="119" t="str">
        <f t="shared" si="10"/>
        <v/>
      </c>
    </row>
    <row r="246" ht="36" customHeight="1" spans="1:6">
      <c r="A246" s="294">
        <f t="shared" si="11"/>
        <v>7</v>
      </c>
      <c r="B246" s="318">
        <v>2340102</v>
      </c>
      <c r="C246" s="306" t="s">
        <v>1503</v>
      </c>
      <c r="D246" s="307">
        <f>VLOOKUP(B246,'[115]30'!$A$4:$C$289,3,0)</f>
        <v>0</v>
      </c>
      <c r="E246" s="307">
        <f>VLOOKUP(B246,'[115]30'!$A$4:$D$290,4,FALSE)</f>
        <v>0</v>
      </c>
      <c r="F246" s="119" t="str">
        <f t="shared" si="10"/>
        <v/>
      </c>
    </row>
    <row r="247" ht="36" customHeight="1" spans="1:6">
      <c r="A247" s="294">
        <f t="shared" si="11"/>
        <v>7</v>
      </c>
      <c r="B247" s="318">
        <v>2340103</v>
      </c>
      <c r="C247" s="306" t="s">
        <v>1504</v>
      </c>
      <c r="D247" s="307">
        <f>VLOOKUP(B247,'[115]30'!$A$4:$C$289,3,0)</f>
        <v>0</v>
      </c>
      <c r="E247" s="307">
        <f>VLOOKUP(B247,'[115]30'!$A$4:$D$290,4,FALSE)</f>
        <v>0</v>
      </c>
      <c r="F247" s="119" t="str">
        <f t="shared" si="10"/>
        <v/>
      </c>
    </row>
    <row r="248" ht="36" customHeight="1" spans="1:6">
      <c r="A248" s="294">
        <f t="shared" si="11"/>
        <v>7</v>
      </c>
      <c r="B248" s="318">
        <v>2340104</v>
      </c>
      <c r="C248" s="306" t="s">
        <v>1505</v>
      </c>
      <c r="D248" s="307">
        <f>VLOOKUP(B248,'[115]30'!$A$4:$C$289,3,0)</f>
        <v>0</v>
      </c>
      <c r="E248" s="307">
        <f>VLOOKUP(B248,'[115]30'!$A$4:$D$290,4,FALSE)</f>
        <v>0</v>
      </c>
      <c r="F248" s="119" t="str">
        <f t="shared" si="10"/>
        <v/>
      </c>
    </row>
    <row r="249" ht="36" customHeight="1" spans="1:6">
      <c r="A249" s="294">
        <f t="shared" si="11"/>
        <v>7</v>
      </c>
      <c r="B249" s="318">
        <v>2340105</v>
      </c>
      <c r="C249" s="306" t="s">
        <v>1506</v>
      </c>
      <c r="D249" s="307">
        <f>VLOOKUP(B249,'[115]30'!$A$4:$C$289,3,0)</f>
        <v>0</v>
      </c>
      <c r="E249" s="307">
        <f>VLOOKUP(B249,'[115]30'!$A$4:$D$290,4,FALSE)</f>
        <v>0</v>
      </c>
      <c r="F249" s="119" t="str">
        <f t="shared" si="10"/>
        <v/>
      </c>
    </row>
    <row r="250" ht="36" customHeight="1" spans="1:6">
      <c r="A250" s="294">
        <f t="shared" si="11"/>
        <v>7</v>
      </c>
      <c r="B250" s="318">
        <v>2340106</v>
      </c>
      <c r="C250" s="306" t="s">
        <v>1507</v>
      </c>
      <c r="D250" s="307">
        <f>VLOOKUP(B250,'[115]30'!$A$4:$C$289,3,0)</f>
        <v>0</v>
      </c>
      <c r="E250" s="307">
        <f>VLOOKUP(B250,'[115]30'!$A$4:$D$290,4,FALSE)</f>
        <v>0</v>
      </c>
      <c r="F250" s="119" t="str">
        <f t="shared" si="10"/>
        <v/>
      </c>
    </row>
    <row r="251" ht="36" customHeight="1" spans="1:6">
      <c r="A251" s="294">
        <f t="shared" si="11"/>
        <v>7</v>
      </c>
      <c r="B251" s="318">
        <v>2340107</v>
      </c>
      <c r="C251" s="306" t="s">
        <v>1508</v>
      </c>
      <c r="D251" s="307">
        <f>VLOOKUP(B251,'[115]30'!$A$4:$C$289,3,0)</f>
        <v>0</v>
      </c>
      <c r="E251" s="307">
        <f>VLOOKUP(B251,'[115]30'!$A$4:$D$290,4,FALSE)</f>
        <v>0</v>
      </c>
      <c r="F251" s="119" t="str">
        <f t="shared" si="10"/>
        <v/>
      </c>
    </row>
    <row r="252" ht="36" customHeight="1" spans="1:6">
      <c r="A252" s="294">
        <f t="shared" si="11"/>
        <v>7</v>
      </c>
      <c r="B252" s="318">
        <v>2340108</v>
      </c>
      <c r="C252" s="306" t="s">
        <v>1509</v>
      </c>
      <c r="D252" s="307">
        <f>VLOOKUP(B252,'[115]30'!$A$4:$C$289,3,0)</f>
        <v>0</v>
      </c>
      <c r="E252" s="307">
        <f>VLOOKUP(B252,'[115]30'!$A$4:$D$290,4,FALSE)</f>
        <v>0</v>
      </c>
      <c r="F252" s="119" t="str">
        <f t="shared" si="10"/>
        <v/>
      </c>
    </row>
    <row r="253" ht="36" customHeight="1" spans="1:6">
      <c r="A253" s="294">
        <f t="shared" si="11"/>
        <v>7</v>
      </c>
      <c r="B253" s="318">
        <v>2340109</v>
      </c>
      <c r="C253" s="306" t="s">
        <v>1510</v>
      </c>
      <c r="D253" s="307">
        <f>VLOOKUP(B253,'[115]30'!$A$4:$C$289,3,0)</f>
        <v>0</v>
      </c>
      <c r="E253" s="307">
        <f>VLOOKUP(B253,'[115]30'!$A$4:$D$290,4,FALSE)</f>
        <v>0</v>
      </c>
      <c r="F253" s="119" t="str">
        <f t="shared" si="10"/>
        <v/>
      </c>
    </row>
    <row r="254" ht="36" customHeight="1" spans="1:6">
      <c r="A254" s="294">
        <f t="shared" si="11"/>
        <v>7</v>
      </c>
      <c r="B254" s="318">
        <v>2340110</v>
      </c>
      <c r="C254" s="306" t="s">
        <v>1511</v>
      </c>
      <c r="D254" s="307">
        <f>VLOOKUP(B254,'[115]30'!$A$4:$C$289,3,0)</f>
        <v>0</v>
      </c>
      <c r="E254" s="307">
        <f>VLOOKUP(B254,'[115]30'!$A$4:$D$290,4,FALSE)</f>
        <v>0</v>
      </c>
      <c r="F254" s="119" t="str">
        <f t="shared" si="10"/>
        <v/>
      </c>
    </row>
    <row r="255" ht="36" customHeight="1" spans="1:6">
      <c r="A255" s="294">
        <f t="shared" ref="A255:A291" si="12">LEN(B255)</f>
        <v>7</v>
      </c>
      <c r="B255" s="318">
        <v>2340111</v>
      </c>
      <c r="C255" s="306" t="s">
        <v>1512</v>
      </c>
      <c r="D255" s="307">
        <f>VLOOKUP(B255,'[115]30'!$A$4:$C$289,3,0)</f>
        <v>0</v>
      </c>
      <c r="E255" s="307">
        <f>VLOOKUP(B255,'[115]30'!$A$4:$D$290,4,FALSE)</f>
        <v>0</v>
      </c>
      <c r="F255" s="119" t="str">
        <f t="shared" si="10"/>
        <v/>
      </c>
    </row>
    <row r="256" ht="36" customHeight="1" spans="1:6">
      <c r="A256" s="294">
        <f t="shared" si="12"/>
        <v>7</v>
      </c>
      <c r="B256" s="318">
        <v>2340199</v>
      </c>
      <c r="C256" s="306" t="s">
        <v>1513</v>
      </c>
      <c r="D256" s="307">
        <f>VLOOKUP(B256,'[115]30'!$A$4:$C$289,3,0)</f>
        <v>0</v>
      </c>
      <c r="E256" s="307">
        <f>VLOOKUP(B256,'[115]30'!$A$4:$D$290,4,FALSE)</f>
        <v>0</v>
      </c>
      <c r="F256" s="119" t="str">
        <f t="shared" si="10"/>
        <v/>
      </c>
    </row>
    <row r="257" ht="36" customHeight="1" spans="1:6">
      <c r="A257" s="294">
        <f t="shared" si="12"/>
        <v>5</v>
      </c>
      <c r="B257" s="317">
        <v>23402</v>
      </c>
      <c r="C257" s="304" t="s">
        <v>1514</v>
      </c>
      <c r="D257" s="309">
        <f>SUM(D258:D263)</f>
        <v>0</v>
      </c>
      <c r="E257" s="309">
        <f>SUM(E258:E263)</f>
        <v>0</v>
      </c>
      <c r="F257" s="119" t="str">
        <f t="shared" si="10"/>
        <v/>
      </c>
    </row>
    <row r="258" ht="36" customHeight="1" spans="1:6">
      <c r="A258" s="294">
        <f t="shared" si="12"/>
        <v>7</v>
      </c>
      <c r="B258" s="318">
        <v>2340201</v>
      </c>
      <c r="C258" s="306" t="s">
        <v>908</v>
      </c>
      <c r="D258" s="307">
        <f>VLOOKUP(B258,'[115]30'!$A$4:$C$289,3,0)</f>
        <v>0</v>
      </c>
      <c r="E258" s="307">
        <f>VLOOKUP(B258,'[115]30'!$A$4:$D$290,4,FALSE)</f>
        <v>0</v>
      </c>
      <c r="F258" s="119" t="str">
        <f t="shared" si="10"/>
        <v/>
      </c>
    </row>
    <row r="259" ht="36" customHeight="1" spans="1:6">
      <c r="A259" s="294">
        <f t="shared" si="12"/>
        <v>7</v>
      </c>
      <c r="B259" s="318">
        <v>2340202</v>
      </c>
      <c r="C259" s="306" t="s">
        <v>946</v>
      </c>
      <c r="D259" s="307">
        <f>VLOOKUP(B259,'[115]30'!$A$4:$C$289,3,0)</f>
        <v>0</v>
      </c>
      <c r="E259" s="307">
        <f>VLOOKUP(B259,'[115]30'!$A$4:$D$290,4,FALSE)</f>
        <v>0</v>
      </c>
      <c r="F259" s="119" t="str">
        <f t="shared" si="10"/>
        <v/>
      </c>
    </row>
    <row r="260" ht="36" customHeight="1" spans="1:6">
      <c r="A260" s="294">
        <f t="shared" si="12"/>
        <v>7</v>
      </c>
      <c r="B260" s="318">
        <v>2340203</v>
      </c>
      <c r="C260" s="306" t="s">
        <v>1515</v>
      </c>
      <c r="D260" s="307">
        <f>VLOOKUP(B260,'[115]30'!$A$4:$C$289,3,0)</f>
        <v>0</v>
      </c>
      <c r="E260" s="307">
        <f>VLOOKUP(B260,'[115]30'!$A$4:$D$290,4,FALSE)</f>
        <v>0</v>
      </c>
      <c r="F260" s="119" t="str">
        <f t="shared" si="10"/>
        <v/>
      </c>
    </row>
    <row r="261" ht="36" customHeight="1" spans="1:6">
      <c r="A261" s="294">
        <f t="shared" si="12"/>
        <v>7</v>
      </c>
      <c r="B261" s="318">
        <v>2340204</v>
      </c>
      <c r="C261" s="306" t="s">
        <v>1516</v>
      </c>
      <c r="D261" s="307">
        <f>VLOOKUP(B261,'[115]30'!$A$4:$C$289,3,0)</f>
        <v>0</v>
      </c>
      <c r="E261" s="307">
        <f>VLOOKUP(B261,'[115]30'!$A$4:$D$290,4,FALSE)</f>
        <v>0</v>
      </c>
      <c r="F261" s="119" t="str">
        <f t="shared" ref="F261:F291" si="13">IF(D261&gt;0,(E261-D261)/D261,"")</f>
        <v/>
      </c>
    </row>
    <row r="262" ht="36" customHeight="1" spans="1:6">
      <c r="A262" s="294">
        <f t="shared" si="12"/>
        <v>7</v>
      </c>
      <c r="B262" s="318">
        <v>2340205</v>
      </c>
      <c r="C262" s="306" t="s">
        <v>1517</v>
      </c>
      <c r="D262" s="307">
        <f>VLOOKUP(B262,'[115]30'!$A$4:$C$289,3,0)</f>
        <v>0</v>
      </c>
      <c r="E262" s="307">
        <f>VLOOKUP(B262,'[115]30'!$A$4:$D$290,4,FALSE)</f>
        <v>0</v>
      </c>
      <c r="F262" s="119" t="str">
        <f t="shared" si="13"/>
        <v/>
      </c>
    </row>
    <row r="263" ht="36" customHeight="1" spans="1:6">
      <c r="A263" s="294">
        <f t="shared" si="12"/>
        <v>7</v>
      </c>
      <c r="B263" s="318">
        <v>2340299</v>
      </c>
      <c r="C263" s="306" t="s">
        <v>1518</v>
      </c>
      <c r="D263" s="307">
        <f>VLOOKUP(B263,'[115]30'!$A$4:$C$289,3,0)</f>
        <v>0</v>
      </c>
      <c r="E263" s="307">
        <f>VLOOKUP(B263,'[115]30'!$A$4:$D$290,4,FALSE)</f>
        <v>0</v>
      </c>
      <c r="F263" s="119" t="str">
        <f t="shared" si="13"/>
        <v/>
      </c>
    </row>
    <row r="264" ht="36" customHeight="1" spans="1:6">
      <c r="A264" s="294">
        <f t="shared" si="12"/>
        <v>0</v>
      </c>
      <c r="B264" s="310"/>
      <c r="C264" s="319"/>
      <c r="D264" s="320"/>
      <c r="E264" s="320"/>
      <c r="F264" s="119" t="str">
        <f t="shared" si="13"/>
        <v/>
      </c>
    </row>
    <row r="265" ht="36" customHeight="1" spans="1:7">
      <c r="A265" s="294">
        <f t="shared" si="12"/>
        <v>0</v>
      </c>
      <c r="B265" s="321"/>
      <c r="C265" s="322" t="s">
        <v>1928</v>
      </c>
      <c r="D265" s="303">
        <f>SUM(D4,D20,D32,D43,D101,D125,D177,D181,D208,D225,D243)</f>
        <v>246090</v>
      </c>
      <c r="E265" s="303">
        <f>SUM(E4,E20,E32,E43,E101,E125,E177,E181,E208,E225,E243)</f>
        <v>143880</v>
      </c>
      <c r="F265" s="119">
        <f t="shared" si="13"/>
        <v>-0.415</v>
      </c>
      <c r="G265" s="294">
        <f>E265+E288-E196-E106-E27-E22</f>
        <v>149705</v>
      </c>
    </row>
    <row r="266" ht="36" customHeight="1" spans="1:6">
      <c r="A266" s="294">
        <f t="shared" si="12"/>
        <v>3</v>
      </c>
      <c r="B266" s="323">
        <v>230</v>
      </c>
      <c r="C266" s="324" t="s">
        <v>133</v>
      </c>
      <c r="D266" s="118">
        <f>SUM(D267,D278,D280,D282:D283)</f>
        <v>95046</v>
      </c>
      <c r="E266" s="118">
        <f>SUM(E267,E278,E280,E282:E283)</f>
        <v>47386</v>
      </c>
      <c r="F266" s="119">
        <f t="shared" si="13"/>
        <v>-0.501</v>
      </c>
    </row>
    <row r="267" ht="36" customHeight="1" spans="1:6">
      <c r="A267" s="294">
        <f t="shared" si="12"/>
        <v>5</v>
      </c>
      <c r="B267" s="323">
        <v>23004</v>
      </c>
      <c r="C267" s="325" t="s">
        <v>1520</v>
      </c>
      <c r="D267" s="122">
        <f>SUM(D268:D277)</f>
        <v>1174</v>
      </c>
      <c r="E267" s="122">
        <f>SUM(E268:E277)</f>
        <v>784</v>
      </c>
      <c r="F267" s="123">
        <f t="shared" si="13"/>
        <v>-0.332</v>
      </c>
    </row>
    <row r="268" ht="36" customHeight="1" spans="1:6">
      <c r="A268" s="294">
        <f t="shared" si="12"/>
        <v>7</v>
      </c>
      <c r="B268" s="323">
        <v>2300403</v>
      </c>
      <c r="C268" s="326" t="s">
        <v>1542</v>
      </c>
      <c r="D268" s="307">
        <f>VLOOKUP(B268,'[115]30'!$A$4:$C$289,3,0)</f>
        <v>0</v>
      </c>
      <c r="E268" s="307">
        <f>VLOOKUP(B268,'[115]30'!$A$4:$D$290,4,FALSE)</f>
        <v>0</v>
      </c>
      <c r="F268" s="119" t="str">
        <f t="shared" si="13"/>
        <v/>
      </c>
    </row>
    <row r="269" ht="36" customHeight="1" spans="1:6">
      <c r="A269" s="294">
        <f t="shared" si="12"/>
        <v>7</v>
      </c>
      <c r="B269" s="327">
        <v>2300404</v>
      </c>
      <c r="C269" s="326" t="s">
        <v>1530</v>
      </c>
      <c r="D269" s="307">
        <f>VLOOKUP(B269,'[115]30'!$A$4:$C$289,3,0)</f>
        <v>0</v>
      </c>
      <c r="E269" s="307">
        <f>VLOOKUP(B269,'[115]30'!$A$4:$D$290,4,FALSE)</f>
        <v>0</v>
      </c>
      <c r="F269" s="119" t="str">
        <f t="shared" si="13"/>
        <v/>
      </c>
    </row>
    <row r="270" ht="36" customHeight="1" spans="1:6">
      <c r="A270" s="294">
        <f t="shared" si="12"/>
        <v>7</v>
      </c>
      <c r="B270" s="327">
        <v>2300405</v>
      </c>
      <c r="C270" s="326" t="s">
        <v>1531</v>
      </c>
      <c r="D270" s="307">
        <f>VLOOKUP(B270,'[115]30'!$A$4:$C$289,3,0)</f>
        <v>0</v>
      </c>
      <c r="E270" s="307">
        <f>VLOOKUP(B270,'[115]30'!$A$4:$D$290,4,FALSE)</f>
        <v>0</v>
      </c>
      <c r="F270" s="119" t="str">
        <f t="shared" si="13"/>
        <v/>
      </c>
    </row>
    <row r="271" ht="36" customHeight="1" spans="1:6">
      <c r="A271" s="294">
        <f t="shared" si="12"/>
        <v>7</v>
      </c>
      <c r="B271" s="327">
        <v>2300406</v>
      </c>
      <c r="C271" s="326" t="s">
        <v>1532</v>
      </c>
      <c r="D271" s="307">
        <f>VLOOKUP(B271,'[115]30'!$A$4:$C$289,3,0)</f>
        <v>0</v>
      </c>
      <c r="E271" s="307">
        <f>VLOOKUP(B271,'[115]30'!$A$4:$D$290,4,FALSE)</f>
        <v>0</v>
      </c>
      <c r="F271" s="119" t="str">
        <f t="shared" si="13"/>
        <v/>
      </c>
    </row>
    <row r="272" ht="36" customHeight="1" spans="1:6">
      <c r="A272" s="294">
        <f t="shared" si="12"/>
        <v>7</v>
      </c>
      <c r="B272" s="327">
        <v>2300407</v>
      </c>
      <c r="C272" s="326" t="s">
        <v>1533</v>
      </c>
      <c r="D272" s="307">
        <f>VLOOKUP(B272,'[115]30'!$A$4:$C$289,3,0)</f>
        <v>0</v>
      </c>
      <c r="E272" s="307">
        <f>VLOOKUP(B272,'[115]30'!$A$4:$D$290,4,FALSE)</f>
        <v>0</v>
      </c>
      <c r="F272" s="119" t="str">
        <f t="shared" si="13"/>
        <v/>
      </c>
    </row>
    <row r="273" ht="36" customHeight="1" spans="1:6">
      <c r="A273" s="294">
        <f t="shared" si="12"/>
        <v>7</v>
      </c>
      <c r="B273" s="327">
        <v>2300408</v>
      </c>
      <c r="C273" s="326" t="s">
        <v>1534</v>
      </c>
      <c r="D273" s="307">
        <v>1174</v>
      </c>
      <c r="E273" s="307">
        <v>784</v>
      </c>
      <c r="F273" s="123">
        <f t="shared" si="13"/>
        <v>-0.332</v>
      </c>
    </row>
    <row r="274" ht="36" customHeight="1" spans="1:6">
      <c r="A274" s="294">
        <f t="shared" si="12"/>
        <v>7</v>
      </c>
      <c r="B274" s="327">
        <v>2300409</v>
      </c>
      <c r="C274" s="326" t="s">
        <v>1535</v>
      </c>
      <c r="D274" s="307">
        <f>VLOOKUP(B274,'[115]30'!$A$4:$C$289,3,0)</f>
        <v>0</v>
      </c>
      <c r="E274" s="307"/>
      <c r="F274" s="119" t="str">
        <f t="shared" si="13"/>
        <v/>
      </c>
    </row>
    <row r="275" ht="36" customHeight="1" spans="1:6">
      <c r="A275" s="294">
        <f t="shared" si="12"/>
        <v>7</v>
      </c>
      <c r="B275" s="327">
        <v>2300410</v>
      </c>
      <c r="C275" s="326" t="s">
        <v>1536</v>
      </c>
      <c r="D275" s="307">
        <f>VLOOKUP(B275,'[115]30'!$A$4:$C$289,3,0)</f>
        <v>0</v>
      </c>
      <c r="E275" s="307">
        <f>VLOOKUP(B275,'[115]30'!$A$4:$D$290,4,FALSE)</f>
        <v>0</v>
      </c>
      <c r="F275" s="119" t="str">
        <f t="shared" si="13"/>
        <v/>
      </c>
    </row>
    <row r="276" ht="36" customHeight="1" spans="1:6">
      <c r="A276" s="294">
        <f t="shared" si="12"/>
        <v>7</v>
      </c>
      <c r="B276" s="327">
        <v>2300411</v>
      </c>
      <c r="C276" s="326" t="s">
        <v>1537</v>
      </c>
      <c r="D276" s="307">
        <f>VLOOKUP(B276,'[115]30'!$A$4:$C$289,3,0)</f>
        <v>0</v>
      </c>
      <c r="E276" s="307">
        <f>VLOOKUP(B276,'[115]30'!$A$4:$D$290,4,FALSE)</f>
        <v>0</v>
      </c>
      <c r="F276" s="119" t="str">
        <f t="shared" si="13"/>
        <v/>
      </c>
    </row>
    <row r="277" ht="36" customHeight="1" spans="1:6">
      <c r="A277" s="294">
        <f t="shared" si="12"/>
        <v>7</v>
      </c>
      <c r="B277" s="327">
        <v>2300499</v>
      </c>
      <c r="C277" s="326" t="s">
        <v>1543</v>
      </c>
      <c r="D277" s="307">
        <f>VLOOKUP(B277,'[115]30'!$A$4:$C$289,3,0)</f>
        <v>0</v>
      </c>
      <c r="E277" s="307">
        <f>VLOOKUP(B277,'[115]30'!$A$4:$D$290,4,FALSE)</f>
        <v>0</v>
      </c>
      <c r="F277" s="119" t="str">
        <f t="shared" si="13"/>
        <v/>
      </c>
    </row>
    <row r="278" ht="36" customHeight="1" spans="1:6">
      <c r="A278" s="294">
        <f t="shared" si="12"/>
        <v>5</v>
      </c>
      <c r="B278" s="327">
        <v>23006</v>
      </c>
      <c r="C278" s="325" t="s">
        <v>1544</v>
      </c>
      <c r="D278" s="122">
        <f>D279</f>
        <v>0</v>
      </c>
      <c r="E278" s="122">
        <f>E279</f>
        <v>7195</v>
      </c>
      <c r="F278" s="119" t="str">
        <f t="shared" si="13"/>
        <v/>
      </c>
    </row>
    <row r="279" ht="36" customHeight="1" spans="1:6">
      <c r="A279" s="294">
        <f t="shared" si="12"/>
        <v>7</v>
      </c>
      <c r="B279" s="327">
        <v>2300603</v>
      </c>
      <c r="C279" s="326" t="s">
        <v>1902</v>
      </c>
      <c r="D279" s="307">
        <f>VLOOKUP(B279,'[115]30'!$A$4:$C$289,3,0)</f>
        <v>0</v>
      </c>
      <c r="E279" s="122">
        <v>7195</v>
      </c>
      <c r="F279" s="119" t="str">
        <f t="shared" si="13"/>
        <v/>
      </c>
    </row>
    <row r="280" ht="36" customHeight="1" spans="1:6">
      <c r="A280" s="294">
        <f t="shared" si="12"/>
        <v>5</v>
      </c>
      <c r="B280" s="328">
        <v>23008</v>
      </c>
      <c r="C280" s="325" t="s">
        <v>137</v>
      </c>
      <c r="D280" s="122">
        <f>D281</f>
        <v>93872</v>
      </c>
      <c r="E280" s="122">
        <f>E281</f>
        <v>39407</v>
      </c>
      <c r="F280" s="123">
        <f t="shared" si="13"/>
        <v>-0.58</v>
      </c>
    </row>
    <row r="281" ht="36" customHeight="1" spans="1:6">
      <c r="A281" s="294">
        <f t="shared" si="12"/>
        <v>7</v>
      </c>
      <c r="B281" s="328">
        <v>2300802</v>
      </c>
      <c r="C281" s="326" t="s">
        <v>1903</v>
      </c>
      <c r="D281" s="122">
        <f>VLOOKUP(B281,'[115]30'!$A$4:$C$289,3,0)</f>
        <v>93872</v>
      </c>
      <c r="E281" s="122">
        <f>-27+39434</f>
        <v>39407</v>
      </c>
      <c r="F281" s="123">
        <f t="shared" si="13"/>
        <v>-0.58</v>
      </c>
    </row>
    <row r="282" ht="25" customHeight="1" spans="1:6">
      <c r="A282" s="294">
        <f t="shared" si="12"/>
        <v>5</v>
      </c>
      <c r="B282" s="329" t="s">
        <v>1929</v>
      </c>
      <c r="C282" s="325" t="s">
        <v>1521</v>
      </c>
      <c r="D282" s="122"/>
      <c r="E282" s="313"/>
      <c r="F282" s="119" t="str">
        <f t="shared" si="13"/>
        <v/>
      </c>
    </row>
    <row r="283" ht="34" customHeight="1" spans="1:6">
      <c r="A283" s="294">
        <f t="shared" si="12"/>
        <v>5</v>
      </c>
      <c r="B283" s="329" t="s">
        <v>1930</v>
      </c>
      <c r="C283" s="325" t="s">
        <v>1545</v>
      </c>
      <c r="D283" s="122">
        <f>SUM(D284:D286)</f>
        <v>0</v>
      </c>
      <c r="E283" s="122">
        <f>SUM(E284:E286)</f>
        <v>0</v>
      </c>
      <c r="F283" s="119" t="str">
        <f t="shared" si="13"/>
        <v/>
      </c>
    </row>
    <row r="284" ht="34" customHeight="1" spans="1:6">
      <c r="A284" s="294">
        <f t="shared" si="12"/>
        <v>0</v>
      </c>
      <c r="B284" s="330"/>
      <c r="C284" s="326" t="s">
        <v>1546</v>
      </c>
      <c r="D284" s="122">
        <f>'09'!E285</f>
        <v>0</v>
      </c>
      <c r="E284" s="313"/>
      <c r="F284" s="119" t="str">
        <f t="shared" si="13"/>
        <v/>
      </c>
    </row>
    <row r="285" ht="34" customHeight="1" spans="1:6">
      <c r="A285" s="294">
        <f t="shared" si="12"/>
        <v>0</v>
      </c>
      <c r="B285" s="330"/>
      <c r="C285" s="326" t="s">
        <v>1547</v>
      </c>
      <c r="D285" s="122"/>
      <c r="E285" s="313"/>
      <c r="F285" s="119" t="str">
        <f t="shared" si="13"/>
        <v/>
      </c>
    </row>
    <row r="286" ht="34" customHeight="1" spans="1:6">
      <c r="A286" s="294">
        <f t="shared" si="12"/>
        <v>0</v>
      </c>
      <c r="B286" s="330"/>
      <c r="C286" s="326" t="s">
        <v>1548</v>
      </c>
      <c r="D286" s="122"/>
      <c r="E286" s="313"/>
      <c r="F286" s="119" t="str">
        <f t="shared" si="13"/>
        <v/>
      </c>
    </row>
    <row r="287" ht="36" customHeight="1" spans="1:6">
      <c r="A287" s="294">
        <f t="shared" si="12"/>
        <v>3</v>
      </c>
      <c r="B287" s="331" t="s">
        <v>1931</v>
      </c>
      <c r="C287" s="332" t="s">
        <v>1522</v>
      </c>
      <c r="D287" s="118">
        <f>SUM(D288:D289)</f>
        <v>14400</v>
      </c>
      <c r="E287" s="118">
        <f>SUM(E288:E289)</f>
        <v>6920</v>
      </c>
      <c r="F287" s="119">
        <f t="shared" si="13"/>
        <v>-0.519</v>
      </c>
    </row>
    <row r="288" ht="36" customHeight="1" spans="1:6">
      <c r="A288" s="294">
        <f t="shared" si="12"/>
        <v>0</v>
      </c>
      <c r="B288" s="330"/>
      <c r="C288" s="325" t="s">
        <v>143</v>
      </c>
      <c r="D288" s="122">
        <f>'09'!E289</f>
        <v>14400</v>
      </c>
      <c r="E288" s="311">
        <v>6920</v>
      </c>
      <c r="F288" s="123">
        <f t="shared" si="13"/>
        <v>-0.519</v>
      </c>
    </row>
    <row r="289" ht="36" customHeight="1" spans="1:6">
      <c r="A289" s="294">
        <f t="shared" si="12"/>
        <v>0</v>
      </c>
      <c r="B289" s="330"/>
      <c r="C289" s="325" t="s">
        <v>144</v>
      </c>
      <c r="D289" s="118"/>
      <c r="E289" s="309"/>
      <c r="F289" s="119" t="str">
        <f t="shared" si="13"/>
        <v/>
      </c>
    </row>
    <row r="290" ht="36" customHeight="1" spans="1:6">
      <c r="A290" s="294">
        <f t="shared" si="12"/>
        <v>0</v>
      </c>
      <c r="B290" s="331"/>
      <c r="C290" s="332" t="s">
        <v>1246</v>
      </c>
      <c r="D290" s="118">
        <f>'09'!E291</f>
        <v>0</v>
      </c>
      <c r="E290" s="309"/>
      <c r="F290" s="119" t="str">
        <f t="shared" si="13"/>
        <v/>
      </c>
    </row>
    <row r="291" ht="36" customHeight="1" spans="1:6">
      <c r="A291" s="294">
        <f t="shared" si="12"/>
        <v>0</v>
      </c>
      <c r="B291" s="333"/>
      <c r="C291" s="334" t="s">
        <v>148</v>
      </c>
      <c r="D291" s="118">
        <f>SUM(D265:D266,D287,D290)</f>
        <v>355536</v>
      </c>
      <c r="E291" s="118">
        <f>SUM(E265:E266,E287,E290)</f>
        <v>198186</v>
      </c>
      <c r="F291" s="119">
        <f t="shared" si="13"/>
        <v>-0.443</v>
      </c>
    </row>
    <row r="292" ht="36" customHeight="1" spans="3:6">
      <c r="C292" s="335"/>
      <c r="D292" s="336" t="s">
        <v>1295</v>
      </c>
      <c r="E292" s="336" t="s">
        <v>1295</v>
      </c>
      <c r="F292" s="335"/>
    </row>
    <row r="293" spans="4:5">
      <c r="D293" s="337"/>
      <c r="E293" s="337"/>
    </row>
    <row r="294" spans="4:5">
      <c r="D294" s="337"/>
      <c r="E294" s="337"/>
    </row>
  </sheetData>
  <autoFilter ref="A3:F292">
    <extLst/>
  </autoFilter>
  <mergeCells count="1">
    <mergeCell ref="C1:F1"/>
  </mergeCells>
  <conditionalFormatting sqref="C287 C290">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6"/>
  </sheetPr>
  <dimension ref="A1:D15"/>
  <sheetViews>
    <sheetView showGridLines="0" showZeros="0" view="pageBreakPreview" zoomScale="85" zoomScaleNormal="100" workbookViewId="0">
      <selection activeCell="E1" sqref="E$1:E$1048576"/>
    </sheetView>
  </sheetViews>
  <sheetFormatPr defaultColWidth="9" defaultRowHeight="13.5" outlineLevelCol="3"/>
  <cols>
    <col min="1" max="1" width="52.1238938053097" style="228" customWidth="1"/>
    <col min="2" max="4" width="20.6283185840708" customWidth="1"/>
  </cols>
  <sheetData>
    <row r="1" s="280" customFormat="1" ht="45" customHeight="1" spans="1:4">
      <c r="A1" s="281" t="str">
        <f>YEAR(封面!$B$7)&amp;"年澄江市市本级政府性基金支出表(市对下转移支付)"</f>
        <v>2023年澄江市市本级政府性基金支出表(市对下转移支付)</v>
      </c>
      <c r="B1" s="281"/>
      <c r="C1" s="281"/>
      <c r="D1" s="281"/>
    </row>
    <row r="2" ht="20.1" customHeight="1" spans="1:4">
      <c r="A2" s="282" t="s">
        <v>1932</v>
      </c>
      <c r="B2" s="283"/>
      <c r="C2" s="284"/>
      <c r="D2" s="284" t="s">
        <v>54</v>
      </c>
    </row>
    <row r="3" ht="45" customHeight="1" spans="1:4">
      <c r="A3" s="285" t="s">
        <v>1789</v>
      </c>
      <c r="B3" s="33" t="s">
        <v>1681</v>
      </c>
      <c r="C3" s="33" t="s">
        <v>1700</v>
      </c>
      <c r="D3" s="33" t="s">
        <v>1746</v>
      </c>
    </row>
    <row r="4" ht="36" customHeight="1" spans="1:4">
      <c r="A4" s="286" t="s">
        <v>1297</v>
      </c>
      <c r="B4" s="287"/>
      <c r="C4" s="287"/>
      <c r="D4" s="288" t="str">
        <f t="shared" ref="D4:D15" si="0">IF(B4&gt;0,C4/B4-1,IF(B4&lt;0,-(C4/B4-1),""))</f>
        <v/>
      </c>
    </row>
    <row r="5" ht="36" customHeight="1" spans="1:4">
      <c r="A5" s="286" t="s">
        <v>1313</v>
      </c>
      <c r="B5" s="287"/>
      <c r="C5" s="287"/>
      <c r="D5" s="288" t="str">
        <f t="shared" si="0"/>
        <v/>
      </c>
    </row>
    <row r="6" ht="36" customHeight="1" spans="1:4">
      <c r="A6" s="286" t="s">
        <v>1322</v>
      </c>
      <c r="B6" s="287"/>
      <c r="C6" s="287"/>
      <c r="D6" s="288" t="str">
        <f t="shared" si="0"/>
        <v/>
      </c>
    </row>
    <row r="7" ht="36" customHeight="1" spans="1:4">
      <c r="A7" s="289" t="s">
        <v>1333</v>
      </c>
      <c r="B7" s="287">
        <v>1174</v>
      </c>
      <c r="C7" s="287">
        <v>784</v>
      </c>
      <c r="D7" s="123">
        <f>IF(B7&gt;0,(C7-B7)/B7,"")</f>
        <v>-0.332</v>
      </c>
    </row>
    <row r="8" ht="36" customHeight="1" spans="1:4">
      <c r="A8" s="286" t="s">
        <v>1372</v>
      </c>
      <c r="B8" s="287"/>
      <c r="C8" s="287"/>
      <c r="D8" s="288" t="str">
        <f t="shared" si="0"/>
        <v/>
      </c>
    </row>
    <row r="9" ht="36" customHeight="1" spans="1:4">
      <c r="A9" s="286" t="s">
        <v>1389</v>
      </c>
      <c r="B9" s="287"/>
      <c r="C9" s="287"/>
      <c r="D9" s="288" t="str">
        <f t="shared" si="0"/>
        <v/>
      </c>
    </row>
    <row r="10" ht="36" customHeight="1" spans="1:4">
      <c r="A10" s="289" t="s">
        <v>1433</v>
      </c>
      <c r="B10" s="287"/>
      <c r="C10" s="287"/>
      <c r="D10" s="288" t="str">
        <f t="shared" si="0"/>
        <v/>
      </c>
    </row>
    <row r="11" ht="36" customHeight="1" spans="1:4">
      <c r="A11" s="286" t="s">
        <v>1437</v>
      </c>
      <c r="B11" s="287"/>
      <c r="C11" s="287"/>
      <c r="D11" s="288" t="str">
        <f t="shared" si="0"/>
        <v/>
      </c>
    </row>
    <row r="12" ht="36" customHeight="1" spans="1:4">
      <c r="A12" s="289" t="s">
        <v>1464</v>
      </c>
      <c r="B12" s="287"/>
      <c r="C12" s="287"/>
      <c r="D12" s="288" t="str">
        <f t="shared" si="0"/>
        <v/>
      </c>
    </row>
    <row r="13" ht="36" customHeight="1" spans="1:4">
      <c r="A13" s="289" t="s">
        <v>1482</v>
      </c>
      <c r="B13" s="287"/>
      <c r="C13" s="287"/>
      <c r="D13" s="288" t="str">
        <f t="shared" si="0"/>
        <v/>
      </c>
    </row>
    <row r="14" ht="36" customHeight="1" spans="1:4">
      <c r="A14" s="289" t="s">
        <v>1500</v>
      </c>
      <c r="B14" s="287"/>
      <c r="C14" s="287"/>
      <c r="D14" s="288" t="str">
        <f t="shared" si="0"/>
        <v/>
      </c>
    </row>
    <row r="15" ht="36" customHeight="1" spans="1:4">
      <c r="A15" s="263" t="s">
        <v>1933</v>
      </c>
      <c r="B15" s="290">
        <f>SUM(B4:B14)</f>
        <v>1174</v>
      </c>
      <c r="C15" s="290">
        <f>SUM(C4:C14)</f>
        <v>784</v>
      </c>
      <c r="D15" s="119">
        <f>IF(B15&gt;0,(C15-B15)/B15,"")</f>
        <v>-0.332</v>
      </c>
    </row>
  </sheetData>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D55"/>
  <sheetViews>
    <sheetView showGridLines="0" showZeros="0" view="pageBreakPreview" zoomScale="80" zoomScaleNormal="100" workbookViewId="0">
      <pane ySplit="3" topLeftCell="A38" activePane="bottomLeft" state="frozen"/>
      <selection/>
      <selection pane="bottomLeft" activeCell="B38" sqref="B38"/>
    </sheetView>
  </sheetViews>
  <sheetFormatPr defaultColWidth="9" defaultRowHeight="15.75" outlineLevelCol="3"/>
  <cols>
    <col min="1" max="1" width="45.6283185840708" style="250" customWidth="1"/>
    <col min="2" max="4" width="20.6371681415929" style="251" customWidth="1"/>
    <col min="5" max="5" width="13.7610619469027" style="250"/>
    <col min="6" max="16384" width="9" style="250"/>
  </cols>
  <sheetData>
    <row r="1" ht="45" customHeight="1" spans="1:4">
      <c r="A1" s="230" t="s">
        <v>1934</v>
      </c>
      <c r="B1" s="230"/>
      <c r="C1" s="230"/>
      <c r="D1" s="230"/>
    </row>
    <row r="2" ht="20.1" customHeight="1" spans="1:4">
      <c r="A2" s="273" t="s">
        <v>1935</v>
      </c>
      <c r="B2" s="274"/>
      <c r="C2" s="254"/>
      <c r="D2" s="275" t="s">
        <v>1653</v>
      </c>
    </row>
    <row r="3" ht="45" customHeight="1" spans="1:4">
      <c r="A3" s="255" t="s">
        <v>1936</v>
      </c>
      <c r="B3" s="235" t="s">
        <v>1682</v>
      </c>
      <c r="C3" s="33" t="s">
        <v>1700</v>
      </c>
      <c r="D3" s="33" t="s">
        <v>1683</v>
      </c>
    </row>
    <row r="4" ht="36" customHeight="1" spans="1:4">
      <c r="A4" s="236" t="s">
        <v>1550</v>
      </c>
      <c r="B4" s="262">
        <f>SUM(B5:B23)</f>
        <v>0</v>
      </c>
      <c r="C4" s="262">
        <f>SUM(C5:C23)</f>
        <v>200</v>
      </c>
      <c r="D4" s="123" t="str">
        <f>IF(B4&gt;0,(C4-B4)/B4,"")</f>
        <v/>
      </c>
    </row>
    <row r="5" ht="36" customHeight="1" spans="1:4">
      <c r="A5" s="269" t="s">
        <v>1551</v>
      </c>
      <c r="B5" s="261"/>
      <c r="C5" s="276"/>
      <c r="D5" s="123" t="str">
        <f t="shared" ref="D5:D42" si="0">IF(B5&gt;0,(C5-B5)/B5,"")</f>
        <v/>
      </c>
    </row>
    <row r="6" ht="36" customHeight="1" spans="1:4">
      <c r="A6" s="269" t="s">
        <v>1552</v>
      </c>
      <c r="B6" s="261"/>
      <c r="C6" s="261"/>
      <c r="D6" s="123" t="str">
        <f t="shared" si="0"/>
        <v/>
      </c>
    </row>
    <row r="7" ht="36" customHeight="1" spans="1:4">
      <c r="A7" s="269" t="s">
        <v>1553</v>
      </c>
      <c r="B7" s="277"/>
      <c r="C7" s="276"/>
      <c r="D7" s="123" t="str">
        <f t="shared" si="0"/>
        <v/>
      </c>
    </row>
    <row r="8" ht="36" customHeight="1" spans="1:4">
      <c r="A8" s="269" t="s">
        <v>1554</v>
      </c>
      <c r="B8" s="261"/>
      <c r="C8" s="276"/>
      <c r="D8" s="123" t="str">
        <f t="shared" si="0"/>
        <v/>
      </c>
    </row>
    <row r="9" ht="36" customHeight="1" spans="1:4">
      <c r="A9" s="269" t="s">
        <v>1555</v>
      </c>
      <c r="B9" s="277"/>
      <c r="C9" s="276"/>
      <c r="D9" s="123" t="str">
        <f t="shared" si="0"/>
        <v/>
      </c>
    </row>
    <row r="10" ht="36" customHeight="1" spans="1:4">
      <c r="A10" s="269" t="s">
        <v>1556</v>
      </c>
      <c r="B10" s="261"/>
      <c r="C10" s="276"/>
      <c r="D10" s="123" t="str">
        <f t="shared" si="0"/>
        <v/>
      </c>
    </row>
    <row r="11" ht="36" customHeight="1" spans="1:4">
      <c r="A11" s="269" t="s">
        <v>1937</v>
      </c>
      <c r="B11" s="261"/>
      <c r="C11" s="276"/>
      <c r="D11" s="123" t="str">
        <f t="shared" si="0"/>
        <v/>
      </c>
    </row>
    <row r="12" ht="36" customHeight="1" spans="1:4">
      <c r="A12" s="269" t="s">
        <v>1558</v>
      </c>
      <c r="B12" s="261"/>
      <c r="C12" s="276"/>
      <c r="D12" s="123" t="str">
        <f t="shared" si="0"/>
        <v/>
      </c>
    </row>
    <row r="13" ht="36" customHeight="1" spans="1:4">
      <c r="A13" s="269" t="s">
        <v>1559</v>
      </c>
      <c r="B13" s="261"/>
      <c r="C13" s="276"/>
      <c r="D13" s="123" t="str">
        <f t="shared" si="0"/>
        <v/>
      </c>
    </row>
    <row r="14" ht="36" customHeight="1" spans="1:4">
      <c r="A14" s="269" t="s">
        <v>1560</v>
      </c>
      <c r="B14" s="278"/>
      <c r="C14" s="261"/>
      <c r="D14" s="123" t="str">
        <f t="shared" si="0"/>
        <v/>
      </c>
    </row>
    <row r="15" ht="36" customHeight="1" spans="1:4">
      <c r="A15" s="269" t="s">
        <v>1561</v>
      </c>
      <c r="B15" s="278"/>
      <c r="C15" s="276"/>
      <c r="D15" s="123" t="str">
        <f t="shared" si="0"/>
        <v/>
      </c>
    </row>
    <row r="16" ht="36" customHeight="1" spans="1:4">
      <c r="A16" s="269" t="s">
        <v>1562</v>
      </c>
      <c r="B16" s="278"/>
      <c r="C16" s="244"/>
      <c r="D16" s="123" t="str">
        <f t="shared" si="0"/>
        <v/>
      </c>
    </row>
    <row r="17" ht="36" customHeight="1" spans="1:4">
      <c r="A17" s="269" t="s">
        <v>1938</v>
      </c>
      <c r="B17" s="278"/>
      <c r="C17" s="244"/>
      <c r="D17" s="123" t="str">
        <f t="shared" si="0"/>
        <v/>
      </c>
    </row>
    <row r="18" ht="36" customHeight="1" spans="1:4">
      <c r="A18" s="269" t="s">
        <v>1564</v>
      </c>
      <c r="B18" s="261"/>
      <c r="C18" s="276"/>
      <c r="D18" s="123" t="str">
        <f t="shared" si="0"/>
        <v/>
      </c>
    </row>
    <row r="19" ht="36" customHeight="1" spans="1:4">
      <c r="A19" s="269" t="s">
        <v>1565</v>
      </c>
      <c r="B19" s="278"/>
      <c r="C19" s="244"/>
      <c r="D19" s="123" t="str">
        <f t="shared" si="0"/>
        <v/>
      </c>
    </row>
    <row r="20" ht="36" customHeight="1" spans="1:4">
      <c r="A20" s="269" t="s">
        <v>1566</v>
      </c>
      <c r="B20" s="278"/>
      <c r="C20" s="244"/>
      <c r="D20" s="123" t="str">
        <f t="shared" si="0"/>
        <v/>
      </c>
    </row>
    <row r="21" ht="36" customHeight="1" spans="1:4">
      <c r="A21" s="269" t="s">
        <v>1567</v>
      </c>
      <c r="B21" s="261"/>
      <c r="C21" s="244"/>
      <c r="D21" s="123" t="str">
        <f t="shared" si="0"/>
        <v/>
      </c>
    </row>
    <row r="22" ht="36" customHeight="1" spans="1:4">
      <c r="A22" s="269" t="s">
        <v>1568</v>
      </c>
      <c r="B22" s="278"/>
      <c r="C22" s="276"/>
      <c r="D22" s="123" t="str">
        <f t="shared" si="0"/>
        <v/>
      </c>
    </row>
    <row r="23" ht="36" customHeight="1" spans="1:4">
      <c r="A23" s="269" t="s">
        <v>1569</v>
      </c>
      <c r="B23" s="278"/>
      <c r="C23" s="276">
        <v>200</v>
      </c>
      <c r="D23" s="123" t="str">
        <f t="shared" si="0"/>
        <v/>
      </c>
    </row>
    <row r="24" ht="36" customHeight="1" spans="1:4">
      <c r="A24" s="236" t="s">
        <v>1570</v>
      </c>
      <c r="B24" s="262">
        <f>SUM(B25:B28)</f>
        <v>0</v>
      </c>
      <c r="C24" s="262">
        <f>SUM(C25:C28)</f>
        <v>0</v>
      </c>
      <c r="D24" s="123" t="str">
        <f t="shared" si="0"/>
        <v/>
      </c>
    </row>
    <row r="25" ht="36" customHeight="1" spans="1:4">
      <c r="A25" s="240" t="s">
        <v>1571</v>
      </c>
      <c r="B25" s="278"/>
      <c r="C25" s="276"/>
      <c r="D25" s="123" t="str">
        <f t="shared" si="0"/>
        <v/>
      </c>
    </row>
    <row r="26" ht="36" customHeight="1" spans="1:4">
      <c r="A26" s="240" t="s">
        <v>1572</v>
      </c>
      <c r="B26" s="278"/>
      <c r="C26" s="276"/>
      <c r="D26" s="123" t="str">
        <f t="shared" si="0"/>
        <v/>
      </c>
    </row>
    <row r="27" ht="36" customHeight="1" spans="1:4">
      <c r="A27" s="240" t="s">
        <v>1573</v>
      </c>
      <c r="B27" s="278"/>
      <c r="C27" s="276"/>
      <c r="D27" s="123" t="str">
        <f t="shared" si="0"/>
        <v/>
      </c>
    </row>
    <row r="28" ht="36" customHeight="1" spans="1:4">
      <c r="A28" s="240" t="s">
        <v>1574</v>
      </c>
      <c r="B28" s="278"/>
      <c r="C28" s="276"/>
      <c r="D28" s="119" t="str">
        <f t="shared" si="0"/>
        <v/>
      </c>
    </row>
    <row r="29" ht="36" customHeight="1" spans="1:4">
      <c r="A29" s="236" t="s">
        <v>1575</v>
      </c>
      <c r="B29" s="262">
        <f>SUM(B30:B32)</f>
        <v>3340</v>
      </c>
      <c r="C29" s="262">
        <f>SUM(C30:C32)</f>
        <v>0</v>
      </c>
      <c r="D29" s="119">
        <f t="shared" si="0"/>
        <v>-1</v>
      </c>
    </row>
    <row r="30" ht="36" customHeight="1" spans="1:4">
      <c r="A30" s="240" t="s">
        <v>1576</v>
      </c>
      <c r="B30" s="278"/>
      <c r="C30" s="276"/>
      <c r="D30" s="119" t="str">
        <f t="shared" si="0"/>
        <v/>
      </c>
    </row>
    <row r="31" ht="36" customHeight="1" spans="1:4">
      <c r="A31" s="240" t="s">
        <v>1577</v>
      </c>
      <c r="B31" s="261">
        <v>3340</v>
      </c>
      <c r="C31" s="276"/>
      <c r="D31" s="123">
        <f t="shared" si="0"/>
        <v>-1</v>
      </c>
    </row>
    <row r="32" ht="36" customHeight="1" spans="1:4">
      <c r="A32" s="240" t="s">
        <v>1578</v>
      </c>
      <c r="B32" s="278"/>
      <c r="C32" s="276"/>
      <c r="D32" s="119" t="str">
        <f t="shared" si="0"/>
        <v/>
      </c>
    </row>
    <row r="33" ht="36" customHeight="1" spans="1:4">
      <c r="A33" s="236" t="s">
        <v>1579</v>
      </c>
      <c r="B33" s="262">
        <f>SUM(B34:B36)</f>
        <v>0</v>
      </c>
      <c r="C33" s="262">
        <f>SUM(C34:C36)</f>
        <v>0</v>
      </c>
      <c r="D33" s="119" t="str">
        <f t="shared" si="0"/>
        <v/>
      </c>
    </row>
    <row r="34" ht="36" customHeight="1" spans="1:4">
      <c r="A34" s="240" t="s">
        <v>1580</v>
      </c>
      <c r="B34" s="261"/>
      <c r="C34" s="260"/>
      <c r="D34" s="119" t="str">
        <f t="shared" si="0"/>
        <v/>
      </c>
    </row>
    <row r="35" ht="36" customHeight="1" spans="1:4">
      <c r="A35" s="240" t="s">
        <v>1581</v>
      </c>
      <c r="B35" s="278"/>
      <c r="C35" s="260"/>
      <c r="D35" s="119" t="str">
        <f t="shared" si="0"/>
        <v/>
      </c>
    </row>
    <row r="36" ht="36" customHeight="1" spans="1:4">
      <c r="A36" s="240" t="s">
        <v>1582</v>
      </c>
      <c r="B36" s="278"/>
      <c r="C36" s="244"/>
      <c r="D36" s="119" t="str">
        <f t="shared" si="0"/>
        <v/>
      </c>
    </row>
    <row r="37" ht="36" customHeight="1" spans="1:4">
      <c r="A37" s="236" t="s">
        <v>1583</v>
      </c>
      <c r="B37" s="279"/>
      <c r="C37" s="259"/>
      <c r="D37" s="119" t="str">
        <f t="shared" si="0"/>
        <v/>
      </c>
    </row>
    <row r="38" ht="36" customHeight="1" spans="1:4">
      <c r="A38" s="263" t="s">
        <v>1584</v>
      </c>
      <c r="B38" s="262">
        <f>B4+B24+B29+B33+B37</f>
        <v>3340</v>
      </c>
      <c r="C38" s="262">
        <f>C4+C24+C29+C33+C37</f>
        <v>200</v>
      </c>
      <c r="D38" s="119">
        <f t="shared" si="0"/>
        <v>-0.94</v>
      </c>
    </row>
    <row r="39" ht="36" customHeight="1" spans="1:4">
      <c r="A39" s="264" t="s">
        <v>97</v>
      </c>
      <c r="B39" s="278">
        <v>8</v>
      </c>
      <c r="C39" s="260">
        <v>10</v>
      </c>
      <c r="D39" s="123">
        <f t="shared" si="0"/>
        <v>0.25</v>
      </c>
    </row>
    <row r="40" ht="36" customHeight="1" spans="1:4">
      <c r="A40" s="264" t="s">
        <v>1585</v>
      </c>
      <c r="B40" s="278"/>
      <c r="C40" s="260"/>
      <c r="D40" s="123" t="str">
        <f t="shared" si="0"/>
        <v/>
      </c>
    </row>
    <row r="41" ht="36" customHeight="1" spans="1:4">
      <c r="A41" s="264" t="s">
        <v>1586</v>
      </c>
      <c r="B41" s="261"/>
      <c r="C41" s="260"/>
      <c r="D41" s="123" t="str">
        <f t="shared" si="0"/>
        <v/>
      </c>
    </row>
    <row r="42" ht="36" customHeight="1" spans="1:4">
      <c r="A42" s="263" t="s">
        <v>105</v>
      </c>
      <c r="B42" s="262">
        <f>B38+B39+B40</f>
        <v>3348</v>
      </c>
      <c r="C42" s="262">
        <f>C38+C39+C40</f>
        <v>210</v>
      </c>
      <c r="D42" s="119">
        <f t="shared" si="0"/>
        <v>-0.937</v>
      </c>
    </row>
    <row r="43" spans="2:2">
      <c r="B43" s="265"/>
    </row>
    <row r="44" spans="2:3">
      <c r="B44" s="265"/>
      <c r="C44" s="265"/>
    </row>
    <row r="45" spans="2:2">
      <c r="B45" s="265"/>
    </row>
    <row r="46" spans="2:3">
      <c r="B46" s="265"/>
      <c r="C46" s="265"/>
    </row>
    <row r="47" spans="2:2">
      <c r="B47" s="265"/>
    </row>
    <row r="48" spans="2:2">
      <c r="B48" s="265"/>
    </row>
    <row r="49" spans="2:3">
      <c r="B49" s="265"/>
      <c r="C49" s="265"/>
    </row>
    <row r="50" spans="2:2">
      <c r="B50" s="265"/>
    </row>
    <row r="51" spans="2:2">
      <c r="B51" s="265"/>
    </row>
    <row r="52" spans="2:2">
      <c r="B52" s="265"/>
    </row>
    <row r="53" spans="2:2">
      <c r="B53" s="265"/>
    </row>
    <row r="54" spans="2:3">
      <c r="B54" s="265"/>
      <c r="C54" s="265"/>
    </row>
    <row r="55" spans="2:2">
      <c r="B55" s="265"/>
    </row>
  </sheetData>
  <autoFilter ref="A3:D42">
    <extLst/>
  </autoFilter>
  <mergeCells count="1">
    <mergeCell ref="A1:D1"/>
  </mergeCells>
  <conditionalFormatting sqref="E3:E40">
    <cfRule type="cellIs" dxfId="3" priority="2" stopIfTrue="1" operator="lessThanOrEqual">
      <formula>-1</formula>
    </cfRule>
  </conditionalFormatting>
  <conditionalFormatting sqref="E4:E7">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D41"/>
  <sheetViews>
    <sheetView showGridLines="0" showZeros="0" tabSelected="1" view="pageBreakPreview" zoomScale="70" zoomScaleNormal="100" workbookViewId="0">
      <pane ySplit="3" topLeftCell="A23" activePane="bottomLeft" state="frozen"/>
      <selection/>
      <selection pane="bottomLeft" activeCell="P36" sqref="P36"/>
    </sheetView>
  </sheetViews>
  <sheetFormatPr defaultColWidth="9" defaultRowHeight="15.75" outlineLevelCol="3"/>
  <cols>
    <col min="1" max="1" width="45.6283185840708" style="250" customWidth="1"/>
    <col min="2" max="4" width="20.6371681415929" style="251" customWidth="1"/>
    <col min="5" max="16384" width="9" style="250"/>
  </cols>
  <sheetData>
    <row r="1" ht="45" customHeight="1" spans="1:4">
      <c r="A1" s="230" t="s">
        <v>1939</v>
      </c>
      <c r="B1" s="230"/>
      <c r="C1" s="230"/>
      <c r="D1" s="230"/>
    </row>
    <row r="2" ht="20.1" customHeight="1" spans="1:4">
      <c r="A2" s="231" t="s">
        <v>1940</v>
      </c>
      <c r="B2" s="232"/>
      <c r="C2" s="232"/>
      <c r="D2" s="254" t="s">
        <v>54</v>
      </c>
    </row>
    <row r="3" ht="45" customHeight="1" spans="1:4">
      <c r="A3" s="268" t="s">
        <v>56</v>
      </c>
      <c r="B3" s="235" t="s">
        <v>1682</v>
      </c>
      <c r="C3" s="33" t="s">
        <v>1700</v>
      </c>
      <c r="D3" s="33" t="s">
        <v>1683</v>
      </c>
    </row>
    <row r="4" ht="35.1" customHeight="1" spans="1:4">
      <c r="A4" s="236" t="s">
        <v>1588</v>
      </c>
      <c r="B4" s="246">
        <f>SUM(B5:B10)</f>
        <v>8</v>
      </c>
      <c r="C4" s="246">
        <f>SUM(C5:C10)</f>
        <v>10</v>
      </c>
      <c r="D4" s="119">
        <f>IF(B4&gt;0,(C4-B4)/B4,"")</f>
        <v>0.25</v>
      </c>
    </row>
    <row r="5" ht="35.1" customHeight="1" spans="1:4">
      <c r="A5" s="238" t="s">
        <v>1941</v>
      </c>
      <c r="B5" s="239"/>
      <c r="C5" s="239"/>
      <c r="D5" s="123" t="str">
        <f t="shared" ref="D5:D28" si="0">IF(B5&gt;0,(C5-B5)/B5,"")</f>
        <v/>
      </c>
    </row>
    <row r="6" ht="35.1" customHeight="1" spans="1:4">
      <c r="A6" s="238" t="s">
        <v>1590</v>
      </c>
      <c r="B6" s="239"/>
      <c r="C6" s="239"/>
      <c r="D6" s="123" t="str">
        <f t="shared" si="0"/>
        <v/>
      </c>
    </row>
    <row r="7" ht="35.1" customHeight="1" spans="1:4">
      <c r="A7" s="238" t="s">
        <v>1589</v>
      </c>
      <c r="B7" s="239">
        <v>8</v>
      </c>
      <c r="C7" s="239">
        <v>10</v>
      </c>
      <c r="D7" s="123">
        <f t="shared" si="0"/>
        <v>0.25</v>
      </c>
    </row>
    <row r="8" ht="35.1" customHeight="1" spans="1:4">
      <c r="A8" s="238" t="s">
        <v>1591</v>
      </c>
      <c r="B8" s="239"/>
      <c r="C8" s="239"/>
      <c r="D8" s="123" t="str">
        <f t="shared" si="0"/>
        <v/>
      </c>
    </row>
    <row r="9" ht="35.1" customHeight="1" spans="1:4">
      <c r="A9" s="238" t="s">
        <v>1592</v>
      </c>
      <c r="B9" s="239"/>
      <c r="C9" s="239"/>
      <c r="D9" s="123" t="str">
        <f t="shared" si="0"/>
        <v/>
      </c>
    </row>
    <row r="10" ht="35.1" customHeight="1" spans="1:4">
      <c r="A10" s="238" t="s">
        <v>1593</v>
      </c>
      <c r="B10" s="239"/>
      <c r="C10" s="239"/>
      <c r="D10" s="123" t="str">
        <f t="shared" si="0"/>
        <v/>
      </c>
    </row>
    <row r="11" ht="35.1" customHeight="1" spans="1:4">
      <c r="A11" s="236" t="s">
        <v>1594</v>
      </c>
      <c r="B11" s="237">
        <f>B12+B13+B16</f>
        <v>0</v>
      </c>
      <c r="C11" s="237">
        <f>C12+C13+C16</f>
        <v>0</v>
      </c>
      <c r="D11" s="123" t="str">
        <f t="shared" si="0"/>
        <v/>
      </c>
    </row>
    <row r="12" ht="35.1" customHeight="1" spans="1:4">
      <c r="A12" s="238" t="s">
        <v>1595</v>
      </c>
      <c r="B12" s="239"/>
      <c r="C12" s="239"/>
      <c r="D12" s="123" t="str">
        <f t="shared" si="0"/>
        <v/>
      </c>
    </row>
    <row r="13" ht="35.1" customHeight="1" spans="1:4">
      <c r="A13" s="238" t="s">
        <v>1596</v>
      </c>
      <c r="B13" s="239"/>
      <c r="C13" s="239"/>
      <c r="D13" s="123" t="str">
        <f t="shared" si="0"/>
        <v/>
      </c>
    </row>
    <row r="14" ht="35.1" customHeight="1" spans="1:4">
      <c r="A14" s="238" t="s">
        <v>1597</v>
      </c>
      <c r="B14" s="239"/>
      <c r="C14" s="239"/>
      <c r="D14" s="123" t="str">
        <f t="shared" si="0"/>
        <v/>
      </c>
    </row>
    <row r="15" ht="35.1" customHeight="1" spans="1:4">
      <c r="A15" s="238" t="s">
        <v>1598</v>
      </c>
      <c r="B15" s="239"/>
      <c r="C15" s="239"/>
      <c r="D15" s="123" t="str">
        <f t="shared" si="0"/>
        <v/>
      </c>
    </row>
    <row r="16" ht="35.1" customHeight="1" spans="1:4">
      <c r="A16" s="238" t="s">
        <v>1599</v>
      </c>
      <c r="B16" s="239"/>
      <c r="C16" s="239"/>
      <c r="D16" s="123" t="str">
        <f t="shared" si="0"/>
        <v/>
      </c>
    </row>
    <row r="17" s="267" customFormat="1" ht="35.1" customHeight="1" spans="1:4">
      <c r="A17" s="236" t="s">
        <v>1600</v>
      </c>
      <c r="B17" s="237"/>
      <c r="C17" s="237"/>
      <c r="D17" s="123" t="str">
        <f t="shared" si="0"/>
        <v/>
      </c>
    </row>
    <row r="18" ht="35.1" customHeight="1" spans="1:4">
      <c r="A18" s="238" t="s">
        <v>1601</v>
      </c>
      <c r="B18" s="239"/>
      <c r="C18" s="239"/>
      <c r="D18" s="123" t="str">
        <f t="shared" si="0"/>
        <v/>
      </c>
    </row>
    <row r="19" ht="35.1" customHeight="1" spans="1:4">
      <c r="A19" s="236" t="s">
        <v>1602</v>
      </c>
      <c r="B19" s="237"/>
      <c r="C19" s="237"/>
      <c r="D19" s="123" t="str">
        <f t="shared" si="0"/>
        <v/>
      </c>
    </row>
    <row r="20" ht="35.1" customHeight="1" spans="1:4">
      <c r="A20" s="269" t="s">
        <v>1942</v>
      </c>
      <c r="B20" s="239"/>
      <c r="C20" s="239"/>
      <c r="D20" s="123" t="str">
        <f t="shared" si="0"/>
        <v/>
      </c>
    </row>
    <row r="21" ht="35.1" customHeight="1" spans="1:4">
      <c r="A21" s="236" t="s">
        <v>1604</v>
      </c>
      <c r="B21" s="237">
        <f>B22</f>
        <v>0</v>
      </c>
      <c r="C21" s="237">
        <f>C22</f>
        <v>0</v>
      </c>
      <c r="D21" s="123" t="str">
        <f t="shared" si="0"/>
        <v/>
      </c>
    </row>
    <row r="22" ht="35.1" customHeight="1" spans="1:4">
      <c r="A22" s="238" t="s">
        <v>1605</v>
      </c>
      <c r="B22" s="239"/>
      <c r="C22" s="239"/>
      <c r="D22" s="123" t="str">
        <f t="shared" si="0"/>
        <v/>
      </c>
    </row>
    <row r="23" ht="35.1" customHeight="1" spans="1:4">
      <c r="A23" s="263" t="s">
        <v>1606</v>
      </c>
      <c r="B23" s="237">
        <f>B4+B11+B17+B19+B21</f>
        <v>8</v>
      </c>
      <c r="C23" s="237">
        <f>C4+C11+C17+C19+C21</f>
        <v>10</v>
      </c>
      <c r="D23" s="119">
        <f t="shared" si="0"/>
        <v>0.25</v>
      </c>
    </row>
    <row r="24" ht="35.1" customHeight="1" spans="1:4">
      <c r="A24" s="270" t="s">
        <v>133</v>
      </c>
      <c r="B24" s="237">
        <f>SUM(B25:B26)</f>
        <v>3340</v>
      </c>
      <c r="C24" s="237">
        <f>SUM(C25:C26)</f>
        <v>200</v>
      </c>
      <c r="D24" s="119">
        <f t="shared" si="0"/>
        <v>-0.94</v>
      </c>
    </row>
    <row r="25" ht="35.1" customHeight="1" spans="1:4">
      <c r="A25" s="271" t="s">
        <v>1607</v>
      </c>
      <c r="B25" s="239"/>
      <c r="C25" s="239"/>
      <c r="D25" s="123" t="str">
        <f t="shared" si="0"/>
        <v/>
      </c>
    </row>
    <row r="26" ht="35.1" customHeight="1" spans="1:4">
      <c r="A26" s="271" t="s">
        <v>137</v>
      </c>
      <c r="B26" s="239">
        <v>3340</v>
      </c>
      <c r="C26" s="239">
        <v>200</v>
      </c>
      <c r="D26" s="123">
        <f t="shared" si="0"/>
        <v>-0.94</v>
      </c>
    </row>
    <row r="27" ht="35.1" customHeight="1" spans="1:4">
      <c r="A27" s="272" t="s">
        <v>1608</v>
      </c>
      <c r="B27" s="237"/>
      <c r="C27" s="237"/>
      <c r="D27" s="123" t="str">
        <f t="shared" si="0"/>
        <v/>
      </c>
    </row>
    <row r="28" ht="35.1" customHeight="1" spans="1:4">
      <c r="A28" s="241" t="s">
        <v>148</v>
      </c>
      <c r="B28" s="237">
        <f>B23+B24+B27</f>
        <v>3348</v>
      </c>
      <c r="C28" s="237">
        <f>C23+C24+C27</f>
        <v>210</v>
      </c>
      <c r="D28" s="119">
        <f t="shared" si="0"/>
        <v>-0.937</v>
      </c>
    </row>
    <row r="29" spans="2:2">
      <c r="B29" s="265"/>
    </row>
    <row r="30" spans="2:3">
      <c r="B30" s="265"/>
      <c r="C30" s="265"/>
    </row>
    <row r="31" spans="2:2">
      <c r="B31" s="265"/>
    </row>
    <row r="32" spans="2:3">
      <c r="B32" s="265"/>
      <c r="C32" s="265"/>
    </row>
    <row r="33" spans="2:2">
      <c r="B33" s="265"/>
    </row>
    <row r="34" spans="2:2">
      <c r="B34" s="265"/>
    </row>
    <row r="35" spans="2:3">
      <c r="B35" s="265"/>
      <c r="C35" s="265"/>
    </row>
    <row r="36" spans="2:2">
      <c r="B36" s="265"/>
    </row>
    <row r="37" spans="2:2">
      <c r="B37" s="265"/>
    </row>
    <row r="38" spans="2:2">
      <c r="B38" s="265"/>
    </row>
    <row r="39" spans="2:2">
      <c r="B39" s="265"/>
    </row>
    <row r="40" spans="2:3">
      <c r="B40" s="265"/>
      <c r="C40" s="265"/>
    </row>
    <row r="41" spans="2:2">
      <c r="B41" s="265"/>
    </row>
  </sheetData>
  <autoFilter ref="A3:D28">
    <extLst/>
  </autoFilter>
  <mergeCells count="1">
    <mergeCell ref="A1:D1"/>
  </mergeCells>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62"/>
  <sheetViews>
    <sheetView showGridLines="0" showZeros="0" view="pageBreakPreview" zoomScaleNormal="90" workbookViewId="0">
      <pane ySplit="4" topLeftCell="A5" activePane="bottomLeft" state="frozen"/>
      <selection/>
      <selection pane="bottomLeft" activeCell="I13" sqref="I13"/>
    </sheetView>
  </sheetViews>
  <sheetFormatPr defaultColWidth="9" defaultRowHeight="15.75" outlineLevelCol="7"/>
  <cols>
    <col min="1" max="1" width="13.7610619469027" style="340" customWidth="1"/>
    <col min="2" max="2" width="30.6283185840708" style="340" customWidth="1"/>
    <col min="3" max="5" width="16.6283185840708" style="340" customWidth="1"/>
    <col min="6" max="7" width="15.5044247787611" style="340" customWidth="1"/>
    <col min="8" max="8" width="9.12389380530973" style="340" customWidth="1"/>
    <col min="9" max="16384" width="9" style="340"/>
  </cols>
  <sheetData>
    <row r="1" s="340" customFormat="1" ht="45" customHeight="1" spans="2:7">
      <c r="B1" s="342" t="str">
        <f>YEAR([118]封面!$B$7)-1&amp;"年澄江市一般公共预算收支情况表"</f>
        <v>2022年澄江市一般公共预算收支情况表</v>
      </c>
      <c r="C1" s="342"/>
      <c r="D1" s="342"/>
      <c r="E1" s="342"/>
      <c r="F1" s="342"/>
      <c r="G1" s="342"/>
    </row>
    <row r="2" s="340" customFormat="1" ht="17.6" spans="1:7">
      <c r="A2" s="462"/>
      <c r="B2" s="463" t="s">
        <v>53</v>
      </c>
      <c r="C2" s="344"/>
      <c r="D2" s="344"/>
      <c r="E2" s="429"/>
      <c r="F2" s="343"/>
      <c r="G2" s="429" t="s">
        <v>54</v>
      </c>
    </row>
    <row r="3" s="458" customFormat="1" ht="36" customHeight="1" spans="1:8">
      <c r="A3" s="346" t="s">
        <v>55</v>
      </c>
      <c r="B3" s="518" t="s">
        <v>56</v>
      </c>
      <c r="C3" s="33" t="str">
        <f>YEAR([118]封面!$B$7)-2&amp;"年决算数"</f>
        <v>2021年决算数</v>
      </c>
      <c r="D3" s="33" t="str">
        <f>YEAR([118]封面!$B$7)-1&amp;"年"</f>
        <v>2022年</v>
      </c>
      <c r="E3" s="33"/>
      <c r="F3" s="518" t="s">
        <v>57</v>
      </c>
      <c r="G3" s="518"/>
      <c r="H3" s="660"/>
    </row>
    <row r="4" s="458" customFormat="1" ht="69" customHeight="1" spans="1:8">
      <c r="A4" s="346"/>
      <c r="B4" s="518"/>
      <c r="C4" s="33"/>
      <c r="D4" s="33" t="s">
        <v>58</v>
      </c>
      <c r="E4" s="235" t="s">
        <v>106</v>
      </c>
      <c r="F4" s="33" t="str">
        <f>"比"&amp;YEAR([118]封面!$B$7)-2&amp;"年决算数增长%"</f>
        <v>比2021年决算数增长%</v>
      </c>
      <c r="G4" s="33" t="str">
        <f>"完成"&amp;YEAR([118]封面!$B$7)-1&amp;"年预算数的%"</f>
        <v>完成2022年预算数的%</v>
      </c>
      <c r="H4" s="660"/>
    </row>
    <row r="5" s="340" customFormat="1" ht="36" customHeight="1" spans="1:8">
      <c r="A5" s="472">
        <v>201</v>
      </c>
      <c r="B5" s="464" t="s">
        <v>107</v>
      </c>
      <c r="C5" s="122">
        <f>SUMIF('[118]02'!$B$5:$B$1323,'[118]01-2'!A5,'[118]02'!$D$5:$D$1323)</f>
        <v>25427</v>
      </c>
      <c r="D5" s="122">
        <f>SUMIF('[118]02'!$B$5:$B$1323,'[118]01-2'!A5,'[118]02'!$E$5:$E$1323)</f>
        <v>25277</v>
      </c>
      <c r="E5" s="122">
        <f>SUMIF('[118]02'!$B$5:$B$1323,'[118]01-2'!A5,'[118]02'!$G$5:$G$1323)</f>
        <v>30864</v>
      </c>
      <c r="F5" s="123">
        <f t="shared" ref="F5:F29" si="0">IF(C5&gt;0,E5/C5-1,"")</f>
        <v>0.214</v>
      </c>
      <c r="G5" s="123">
        <f t="shared" ref="G5:G29" si="1">IF(D5&gt;0,E5/D5,"")</f>
        <v>1.221</v>
      </c>
      <c r="H5" s="661"/>
    </row>
    <row r="6" s="340" customFormat="1" ht="36" customHeight="1" spans="1:8">
      <c r="A6" s="472">
        <v>202</v>
      </c>
      <c r="B6" s="465" t="s">
        <v>108</v>
      </c>
      <c r="C6" s="122">
        <f>SUMIF('[118]02'!$B$5:$B$1323,'[118]01-2'!A6,'[118]02'!$D$5:$D$1323)</f>
        <v>0</v>
      </c>
      <c r="D6" s="122">
        <f>SUMIF('[118]02'!$B$5:$B$1323,'[118]01-2'!A6,'[118]02'!$E$5:$E$1323)</f>
        <v>0</v>
      </c>
      <c r="E6" s="122">
        <f>SUMIF('[118]02'!$B$5:$B$1323,'[118]01-2'!A6,'[118]02'!$G$5:$G$1323)</f>
        <v>0</v>
      </c>
      <c r="F6" s="123" t="str">
        <f t="shared" si="0"/>
        <v/>
      </c>
      <c r="G6" s="123" t="str">
        <f t="shared" si="1"/>
        <v/>
      </c>
      <c r="H6" s="661"/>
    </row>
    <row r="7" s="340" customFormat="1" ht="36" customHeight="1" spans="1:8">
      <c r="A7" s="472">
        <v>203</v>
      </c>
      <c r="B7" s="465" t="s">
        <v>109</v>
      </c>
      <c r="C7" s="122">
        <f>SUMIF('[118]02'!$B$5:$B$1323,'[118]01-2'!A7,'[118]02'!$D$5:$D$1323)</f>
        <v>177</v>
      </c>
      <c r="D7" s="122">
        <f>SUMIF('[118]02'!$B$5:$B$1323,'[118]01-2'!A7,'[118]02'!$E$5:$E$1323)</f>
        <v>142</v>
      </c>
      <c r="E7" s="122">
        <f>SUMIF('[118]02'!$B$5:$B$1323,'[118]01-2'!A7,'[118]02'!$G$5:$G$1323)</f>
        <v>200</v>
      </c>
      <c r="F7" s="123">
        <f t="shared" si="0"/>
        <v>0.13</v>
      </c>
      <c r="G7" s="123">
        <f t="shared" si="1"/>
        <v>1.408</v>
      </c>
      <c r="H7" s="661"/>
    </row>
    <row r="8" s="340" customFormat="1" ht="36" customHeight="1" spans="1:8">
      <c r="A8" s="355">
        <v>204</v>
      </c>
      <c r="B8" s="465" t="s">
        <v>110</v>
      </c>
      <c r="C8" s="122">
        <f>SUMIF('[118]02'!$B$5:$B$1323,'[118]01-2'!A8,'[118]02'!$D$5:$D$1323)</f>
        <v>8891</v>
      </c>
      <c r="D8" s="122">
        <f>SUMIF('[118]02'!$B$5:$B$1323,'[118]01-2'!A8,'[118]02'!$E$5:$E$1323)</f>
        <v>8992</v>
      </c>
      <c r="E8" s="122">
        <f>SUMIF('[118]02'!$B$5:$B$1323,'[118]01-2'!A8,'[118]02'!$G$5:$G$1323)</f>
        <v>9677</v>
      </c>
      <c r="F8" s="123">
        <f t="shared" si="0"/>
        <v>0.088</v>
      </c>
      <c r="G8" s="123">
        <f t="shared" si="1"/>
        <v>1.076</v>
      </c>
      <c r="H8" s="661"/>
    </row>
    <row r="9" s="340" customFormat="1" ht="36" customHeight="1" spans="1:8">
      <c r="A9" s="472">
        <v>205</v>
      </c>
      <c r="B9" s="465" t="s">
        <v>111</v>
      </c>
      <c r="C9" s="122">
        <f>SUMIF('[118]02'!$B$5:$B$1323,'[118]01-2'!A9,'[118]02'!$D$5:$D$1323)</f>
        <v>43402</v>
      </c>
      <c r="D9" s="122">
        <f>SUMIF('[118]02'!$B$5:$B$1323,'[118]01-2'!A9,'[118]02'!$E$5:$E$1323)</f>
        <v>34663</v>
      </c>
      <c r="E9" s="122">
        <f>SUMIF('[118]02'!$B$5:$B$1323,'[118]01-2'!A9,'[118]02'!$G$5:$G$1323)</f>
        <v>33155</v>
      </c>
      <c r="F9" s="123">
        <f t="shared" si="0"/>
        <v>-0.236</v>
      </c>
      <c r="G9" s="123">
        <f t="shared" si="1"/>
        <v>0.956</v>
      </c>
      <c r="H9" s="661"/>
    </row>
    <row r="10" s="340" customFormat="1" ht="36" customHeight="1" spans="1:8">
      <c r="A10" s="472">
        <v>206</v>
      </c>
      <c r="B10" s="465" t="s">
        <v>112</v>
      </c>
      <c r="C10" s="122">
        <f>SUMIF('[118]02'!$B$5:$B$1323,'[118]01-2'!A10,'[118]02'!$D$5:$D$1323)</f>
        <v>916</v>
      </c>
      <c r="D10" s="122">
        <f>SUMIF('[118]02'!$B$5:$B$1323,'[118]01-2'!A10,'[118]02'!$E$5:$E$1323)</f>
        <v>1928</v>
      </c>
      <c r="E10" s="122">
        <f>SUMIF('[118]02'!$B$5:$B$1323,'[118]01-2'!A10,'[118]02'!$G$5:$G$1323)</f>
        <v>683</v>
      </c>
      <c r="F10" s="123">
        <f t="shared" si="0"/>
        <v>-0.254</v>
      </c>
      <c r="G10" s="123">
        <f t="shared" si="1"/>
        <v>0.354</v>
      </c>
      <c r="H10" s="661"/>
    </row>
    <row r="11" s="340" customFormat="1" ht="36" customHeight="1" spans="1:8">
      <c r="A11" s="472">
        <v>207</v>
      </c>
      <c r="B11" s="465" t="s">
        <v>113</v>
      </c>
      <c r="C11" s="122">
        <f>SUMIF('[118]02'!$B$5:$B$1323,'[118]01-2'!A11,'[118]02'!$D$5:$D$1323)</f>
        <v>2914</v>
      </c>
      <c r="D11" s="122">
        <f>SUMIF('[118]02'!$B$5:$B$1323,'[118]01-2'!A11,'[118]02'!$E$5:$E$1323)</f>
        <v>3481</v>
      </c>
      <c r="E11" s="122">
        <f>SUMIF('[118]02'!$B$5:$B$1323,'[118]01-2'!A11,'[118]02'!$G$5:$G$1323)</f>
        <v>-253</v>
      </c>
      <c r="F11" s="123">
        <f t="shared" si="0"/>
        <v>-1.087</v>
      </c>
      <c r="G11" s="123">
        <f t="shared" si="1"/>
        <v>-0.073</v>
      </c>
      <c r="H11" s="661"/>
    </row>
    <row r="12" s="340" customFormat="1" ht="36" customHeight="1" spans="1:8">
      <c r="A12" s="472">
        <v>208</v>
      </c>
      <c r="B12" s="465" t="s">
        <v>114</v>
      </c>
      <c r="C12" s="122">
        <f>SUMIF('[118]02'!$B$5:$B$1323,'[118]01-2'!A12,'[118]02'!$D$5:$D$1323)</f>
        <v>30041</v>
      </c>
      <c r="D12" s="122">
        <f>SUMIF('[118]02'!$B$5:$B$1323,'[118]01-2'!A12,'[118]02'!$E$5:$E$1323)</f>
        <v>36862</v>
      </c>
      <c r="E12" s="122">
        <f>SUMIF('[118]02'!$B$5:$B$1323,'[118]01-2'!A12,'[118]02'!$G$5:$G$1323)</f>
        <v>37992</v>
      </c>
      <c r="F12" s="123">
        <f t="shared" si="0"/>
        <v>0.265</v>
      </c>
      <c r="G12" s="123">
        <f t="shared" si="1"/>
        <v>1.031</v>
      </c>
      <c r="H12" s="661"/>
    </row>
    <row r="13" s="340" customFormat="1" ht="36" customHeight="1" spans="1:8">
      <c r="A13" s="472">
        <v>210</v>
      </c>
      <c r="B13" s="465" t="s">
        <v>115</v>
      </c>
      <c r="C13" s="122">
        <f>SUMIF('[118]02'!$B$5:$B$1323,'[118]01-2'!A13,'[118]02'!$D$5:$D$1323)</f>
        <v>16827</v>
      </c>
      <c r="D13" s="122">
        <f>SUMIF('[118]02'!$B$5:$B$1323,'[118]01-2'!A13,'[118]02'!$E$5:$E$1323)</f>
        <v>17908</v>
      </c>
      <c r="E13" s="122">
        <f>SUMIF('[118]02'!$B$5:$B$1323,'[118]01-2'!A13,'[118]02'!$G$5:$G$1323)</f>
        <v>22452</v>
      </c>
      <c r="F13" s="123">
        <f t="shared" si="0"/>
        <v>0.334</v>
      </c>
      <c r="G13" s="123">
        <f t="shared" si="1"/>
        <v>1.254</v>
      </c>
      <c r="H13" s="661"/>
    </row>
    <row r="14" s="340" customFormat="1" ht="36" customHeight="1" spans="1:8">
      <c r="A14" s="472">
        <v>211</v>
      </c>
      <c r="B14" s="465" t="s">
        <v>116</v>
      </c>
      <c r="C14" s="122">
        <f>SUMIF('[118]02'!$B$5:$B$1323,'[118]01-2'!A14,'[118]02'!$D$5:$D$1323)</f>
        <v>33229</v>
      </c>
      <c r="D14" s="122">
        <f>SUMIF('[118]02'!$B$5:$B$1323,'[118]01-2'!A14,'[118]02'!$E$5:$E$1323)</f>
        <v>45173</v>
      </c>
      <c r="E14" s="122">
        <f>SUMIF('[118]02'!$B$5:$B$1323,'[118]01-2'!A14,'[118]02'!$G$5:$G$1323)</f>
        <v>18606</v>
      </c>
      <c r="F14" s="123">
        <f t="shared" si="0"/>
        <v>-0.44</v>
      </c>
      <c r="G14" s="123">
        <f t="shared" si="1"/>
        <v>0.412</v>
      </c>
      <c r="H14" s="661"/>
    </row>
    <row r="15" s="340" customFormat="1" ht="36" customHeight="1" spans="1:8">
      <c r="A15" s="472">
        <v>212</v>
      </c>
      <c r="B15" s="465" t="s">
        <v>117</v>
      </c>
      <c r="C15" s="122">
        <f>SUMIF('[118]02'!$B$5:$B$1323,'[118]01-2'!A15,'[118]02'!$D$5:$D$1323)</f>
        <v>16703</v>
      </c>
      <c r="D15" s="122">
        <f>SUMIF('[118]02'!$B$5:$B$1323,'[118]01-2'!A15,'[118]02'!$E$5:$E$1323)</f>
        <v>4988</v>
      </c>
      <c r="E15" s="122">
        <f>SUMIF('[118]02'!$B$5:$B$1323,'[118]01-2'!A15,'[118]02'!$G$5:$G$1323)</f>
        <v>6742</v>
      </c>
      <c r="F15" s="123">
        <f t="shared" si="0"/>
        <v>-0.596</v>
      </c>
      <c r="G15" s="123">
        <f t="shared" si="1"/>
        <v>1.352</v>
      </c>
      <c r="H15" s="661"/>
    </row>
    <row r="16" s="340" customFormat="1" ht="36" customHeight="1" spans="1:8">
      <c r="A16" s="472">
        <v>213</v>
      </c>
      <c r="B16" s="465" t="s">
        <v>118</v>
      </c>
      <c r="C16" s="122">
        <f>SUMIF('[118]02'!$B$5:$B$1323,'[118]01-2'!A16,'[118]02'!$D$5:$D$1323)</f>
        <v>23262</v>
      </c>
      <c r="D16" s="122">
        <f>SUMIF('[118]02'!$B$5:$B$1323,'[118]01-2'!A16,'[118]02'!$E$5:$E$1323)</f>
        <v>27004</v>
      </c>
      <c r="E16" s="122">
        <f>SUMIF('[118]02'!$B$5:$B$1323,'[118]01-2'!A16,'[118]02'!$G$5:$G$1323)</f>
        <v>24541</v>
      </c>
      <c r="F16" s="123">
        <f t="shared" si="0"/>
        <v>0.055</v>
      </c>
      <c r="G16" s="123">
        <f t="shared" si="1"/>
        <v>0.909</v>
      </c>
      <c r="H16" s="661"/>
    </row>
    <row r="17" s="340" customFormat="1" ht="36" customHeight="1" spans="1:8">
      <c r="A17" s="472">
        <v>214</v>
      </c>
      <c r="B17" s="465" t="s">
        <v>119</v>
      </c>
      <c r="C17" s="122">
        <f>SUMIF('[118]02'!$B$5:$B$1323,'[118]01-2'!A17,'[118]02'!$D$5:$D$1323)</f>
        <v>2775</v>
      </c>
      <c r="D17" s="122">
        <f>SUMIF('[118]02'!$B$5:$B$1323,'[118]01-2'!A17,'[118]02'!$E$5:$E$1323)</f>
        <v>2847</v>
      </c>
      <c r="E17" s="122">
        <f>SUMIF('[118]02'!$B$5:$B$1323,'[118]01-2'!A17,'[118]02'!$G$5:$G$1323)</f>
        <v>4807</v>
      </c>
      <c r="F17" s="123">
        <f t="shared" si="0"/>
        <v>0.732</v>
      </c>
      <c r="G17" s="123">
        <f t="shared" si="1"/>
        <v>1.688</v>
      </c>
      <c r="H17" s="661"/>
    </row>
    <row r="18" s="340" customFormat="1" ht="36" customHeight="1" spans="1:8">
      <c r="A18" s="472">
        <v>215</v>
      </c>
      <c r="B18" s="465" t="s">
        <v>120</v>
      </c>
      <c r="C18" s="122">
        <f>SUMIF('[118]02'!$B$5:$B$1323,'[118]01-2'!A18,'[118]02'!$D$5:$D$1323)</f>
        <v>597</v>
      </c>
      <c r="D18" s="122">
        <f>SUMIF('[118]02'!$B$5:$B$1323,'[118]01-2'!A18,'[118]02'!$E$5:$E$1323)</f>
        <v>608</v>
      </c>
      <c r="E18" s="122">
        <f>SUMIF('[118]02'!$B$5:$B$1323,'[118]01-2'!A18,'[118]02'!$G$5:$G$1323)</f>
        <v>1741</v>
      </c>
      <c r="F18" s="123">
        <f t="shared" si="0"/>
        <v>1.916</v>
      </c>
      <c r="G18" s="123">
        <f t="shared" si="1"/>
        <v>2.863</v>
      </c>
      <c r="H18" s="661"/>
    </row>
    <row r="19" s="340" customFormat="1" ht="36" customHeight="1" spans="1:8">
      <c r="A19" s="472">
        <v>216</v>
      </c>
      <c r="B19" s="465" t="s">
        <v>121</v>
      </c>
      <c r="C19" s="122">
        <f>SUMIF('[118]02'!$B$5:$B$1323,'[118]01-2'!A19,'[118]02'!$D$5:$D$1323)</f>
        <v>214</v>
      </c>
      <c r="D19" s="122">
        <f>SUMIF('[118]02'!$B$5:$B$1323,'[118]01-2'!A19,'[118]02'!$E$5:$E$1323)</f>
        <v>321</v>
      </c>
      <c r="E19" s="122">
        <f>SUMIF('[118]02'!$B$5:$B$1323,'[118]01-2'!A19,'[118]02'!$G$5:$G$1323)</f>
        <v>388</v>
      </c>
      <c r="F19" s="123">
        <f t="shared" si="0"/>
        <v>0.813</v>
      </c>
      <c r="G19" s="123">
        <f t="shared" si="1"/>
        <v>1.209</v>
      </c>
      <c r="H19" s="661"/>
    </row>
    <row r="20" s="340" customFormat="1" ht="36" customHeight="1" spans="1:8">
      <c r="A20" s="472">
        <v>217</v>
      </c>
      <c r="B20" s="465" t="s">
        <v>122</v>
      </c>
      <c r="C20" s="122">
        <f>SUMIF('[118]02'!$B$5:$B$1323,'[118]01-2'!A20,'[118]02'!$D$5:$D$1323)</f>
        <v>363</v>
      </c>
      <c r="D20" s="122">
        <f>SUMIF('[118]02'!$B$5:$B$1323,'[118]01-2'!A20,'[118]02'!$E$5:$E$1323)</f>
        <v>0</v>
      </c>
      <c r="E20" s="122">
        <f>SUMIF('[118]02'!$B$5:$B$1323,'[118]01-2'!A20,'[118]02'!$G$5:$G$1323)</f>
        <v>20</v>
      </c>
      <c r="F20" s="123">
        <f t="shared" si="0"/>
        <v>-0.945</v>
      </c>
      <c r="G20" s="123" t="str">
        <f t="shared" si="1"/>
        <v/>
      </c>
      <c r="H20" s="661"/>
    </row>
    <row r="21" s="340" customFormat="1" ht="36" customHeight="1" spans="1:8">
      <c r="A21" s="472">
        <v>219</v>
      </c>
      <c r="B21" s="465" t="s">
        <v>123</v>
      </c>
      <c r="C21" s="122">
        <f>SUMIF('[118]02'!$B$5:$B$1323,'[118]01-2'!A21,'[118]02'!$D$5:$D$1323)</f>
        <v>0</v>
      </c>
      <c r="D21" s="122">
        <f>SUMIF('[118]02'!$B$5:$B$1323,'[118]01-2'!A21,'[118]02'!$E$5:$E$1323)</f>
        <v>0</v>
      </c>
      <c r="E21" s="122">
        <f>SUMIF('[118]02'!$B$5:$B$1323,'[118]01-2'!A21,'[118]02'!$G$5:$G$1323)</f>
        <v>0</v>
      </c>
      <c r="F21" s="123" t="str">
        <f t="shared" si="0"/>
        <v/>
      </c>
      <c r="G21" s="123" t="str">
        <f t="shared" si="1"/>
        <v/>
      </c>
      <c r="H21" s="661"/>
    </row>
    <row r="22" s="340" customFormat="1" ht="36" customHeight="1" spans="1:8">
      <c r="A22" s="472">
        <v>220</v>
      </c>
      <c r="B22" s="465" t="s">
        <v>124</v>
      </c>
      <c r="C22" s="122">
        <f>SUMIF('[118]02'!$B$5:$B$1323,'[118]01-2'!A22,'[118]02'!$D$5:$D$1323)</f>
        <v>1546</v>
      </c>
      <c r="D22" s="122">
        <f>SUMIF('[118]02'!$B$5:$B$1323,'[118]01-2'!A22,'[118]02'!$E$5:$E$1323)</f>
        <v>1774</v>
      </c>
      <c r="E22" s="122">
        <f>SUMIF('[118]02'!$B$5:$B$1323,'[118]01-2'!A22,'[118]02'!$G$5:$G$1323)</f>
        <v>1477</v>
      </c>
      <c r="F22" s="123">
        <f t="shared" si="0"/>
        <v>-0.045</v>
      </c>
      <c r="G22" s="123">
        <f t="shared" si="1"/>
        <v>0.833</v>
      </c>
      <c r="H22" s="661"/>
    </row>
    <row r="23" s="340" customFormat="1" ht="36" customHeight="1" spans="1:8">
      <c r="A23" s="472">
        <v>221</v>
      </c>
      <c r="B23" s="465" t="s">
        <v>125</v>
      </c>
      <c r="C23" s="122">
        <f>SUMIF('[118]02'!$B$5:$B$1323,'[118]01-2'!A23,'[118]02'!$D$5:$D$1323)</f>
        <v>17823</v>
      </c>
      <c r="D23" s="122">
        <f>SUMIF('[118]02'!$B$5:$B$1323,'[118]01-2'!A23,'[118]02'!$E$5:$E$1323)</f>
        <v>8436</v>
      </c>
      <c r="E23" s="122">
        <f>SUMIF('[118]02'!$B$5:$B$1323,'[118]01-2'!A23,'[118]02'!$G$5:$G$1323)</f>
        <v>8962</v>
      </c>
      <c r="F23" s="123">
        <f t="shared" si="0"/>
        <v>-0.497</v>
      </c>
      <c r="G23" s="123">
        <f t="shared" si="1"/>
        <v>1.062</v>
      </c>
      <c r="H23" s="661"/>
    </row>
    <row r="24" s="340" customFormat="1" ht="36" customHeight="1" spans="1:8">
      <c r="A24" s="472">
        <v>222</v>
      </c>
      <c r="B24" s="465" t="s">
        <v>126</v>
      </c>
      <c r="C24" s="122">
        <f>SUMIF('[118]02'!$B$5:$B$1323,'[118]01-2'!A24,'[118]02'!$D$5:$D$1323)</f>
        <v>386</v>
      </c>
      <c r="D24" s="122">
        <f>SUMIF('[118]02'!$B$5:$B$1323,'[118]01-2'!A24,'[118]02'!$E$5:$E$1323)</f>
        <v>65</v>
      </c>
      <c r="E24" s="122">
        <f>SUMIF('[118]02'!$B$5:$B$1323,'[118]01-2'!A24,'[118]02'!$G$5:$G$1323)</f>
        <v>663</v>
      </c>
      <c r="F24" s="123">
        <f t="shared" si="0"/>
        <v>0.718</v>
      </c>
      <c r="G24" s="123">
        <f t="shared" si="1"/>
        <v>10.2</v>
      </c>
      <c r="H24" s="661"/>
    </row>
    <row r="25" s="340" customFormat="1" ht="36" customHeight="1" spans="1:8">
      <c r="A25" s="472">
        <v>224</v>
      </c>
      <c r="B25" s="465" t="s">
        <v>127</v>
      </c>
      <c r="C25" s="122">
        <f>SUMIF('[118]02'!$B$5:$B$1323,'[118]01-2'!A25,'[118]02'!$D$5:$D$1323)</f>
        <v>1224</v>
      </c>
      <c r="D25" s="122">
        <f>SUMIF('[118]02'!$B$5:$B$1323,'[118]01-2'!A25,'[118]02'!$E$5:$E$1323)</f>
        <v>2842</v>
      </c>
      <c r="E25" s="122">
        <f>SUMIF('[118]02'!$B$5:$B$1323,'[118]01-2'!A25,'[118]02'!$G$5:$G$1323)</f>
        <v>2785</v>
      </c>
      <c r="F25" s="123">
        <f t="shared" si="0"/>
        <v>1.275</v>
      </c>
      <c r="G25" s="123">
        <f t="shared" si="1"/>
        <v>0.98</v>
      </c>
      <c r="H25" s="661"/>
    </row>
    <row r="26" s="340" customFormat="1" ht="36" customHeight="1" spans="1:8">
      <c r="A26" s="472">
        <v>227</v>
      </c>
      <c r="B26" s="465" t="s">
        <v>128</v>
      </c>
      <c r="C26" s="122">
        <f>SUMIF('[118]02'!$B$5:$B$1323,'[118]01-2'!A26,'[118]02'!$D$5:$D$1323)</f>
        <v>0</v>
      </c>
      <c r="D26" s="122">
        <f>SUMIF('[118]02'!$B$5:$B$1323,'[118]01-2'!A26,'[118]02'!$E$5:$E$1323)</f>
        <v>4000</v>
      </c>
      <c r="E26" s="122">
        <f>SUMIF('[118]02'!$B$5:$B$1323,'[118]01-2'!A26,'[118]02'!$G$5:$G$1323)</f>
        <v>3349</v>
      </c>
      <c r="F26" s="123" t="str">
        <f t="shared" si="0"/>
        <v/>
      </c>
      <c r="G26" s="123">
        <f t="shared" si="1"/>
        <v>0.837</v>
      </c>
      <c r="H26" s="661"/>
    </row>
    <row r="27" s="340" customFormat="1" ht="36" customHeight="1" spans="1:8">
      <c r="A27" s="472">
        <v>232</v>
      </c>
      <c r="B27" s="465" t="s">
        <v>129</v>
      </c>
      <c r="C27" s="122">
        <f>SUMIF('[118]02'!$B$5:$B$1323,'[118]01-2'!A27,'[118]02'!$D$5:$D$1323)</f>
        <v>7079</v>
      </c>
      <c r="D27" s="122">
        <f>SUMIF('[118]02'!$B$5:$B$1323,'[118]01-2'!A27,'[118]02'!$E$5:$E$1323)</f>
        <v>9200</v>
      </c>
      <c r="E27" s="122">
        <f>SUMIF('[118]02'!$B$5:$B$1323,'[118]01-2'!A27,'[118]02'!$G$5:$G$1323)</f>
        <v>9163</v>
      </c>
      <c r="F27" s="123">
        <f t="shared" si="0"/>
        <v>0.294</v>
      </c>
      <c r="G27" s="123">
        <f t="shared" si="1"/>
        <v>0.996</v>
      </c>
      <c r="H27" s="661"/>
    </row>
    <row r="28" s="228" customFormat="1" ht="36" customHeight="1" spans="1:8">
      <c r="A28" s="472">
        <v>233</v>
      </c>
      <c r="B28" s="465" t="s">
        <v>130</v>
      </c>
      <c r="C28" s="122">
        <f>SUMIF('[118]02'!$B$5:$B$1323,'[118]01-2'!A28,'[118]02'!$D$5:$D$1323)</f>
        <v>91</v>
      </c>
      <c r="D28" s="122">
        <f>SUMIF('[118]02'!$B$5:$B$1323,'[118]01-2'!A28,'[118]02'!$E$5:$E$1323)</f>
        <v>28</v>
      </c>
      <c r="E28" s="122">
        <f>SUMIF('[118]02'!$B$5:$B$1323,'[118]01-2'!A28,'[118]02'!$G$5:$G$1323)</f>
        <v>28</v>
      </c>
      <c r="F28" s="123">
        <f t="shared" si="0"/>
        <v>-0.692</v>
      </c>
      <c r="G28" s="123">
        <f t="shared" si="1"/>
        <v>1</v>
      </c>
      <c r="H28" s="661"/>
    </row>
    <row r="29" s="343" customFormat="1" ht="36" customHeight="1" spans="1:8">
      <c r="A29" s="472">
        <v>229</v>
      </c>
      <c r="B29" s="465" t="s">
        <v>131</v>
      </c>
      <c r="C29" s="122">
        <f>SUMIF('[118]02'!$B$5:$B$1323,'[118]01-2'!A29,'[118]02'!$D$5:$D$1323)</f>
        <v>462</v>
      </c>
      <c r="D29" s="122">
        <f>SUMIF('[118]02'!$B$5:$B$1323,'[118]01-2'!A29,'[118]02'!$E$5:$E$1323)</f>
        <v>4840</v>
      </c>
      <c r="E29" s="122">
        <f>SUMIF('[118]02'!$B$5:$B$1323,'[118]01-2'!A29,'[118]02'!$G$5:$G$1323)</f>
        <v>2058</v>
      </c>
      <c r="F29" s="123">
        <f t="shared" si="0"/>
        <v>3.455</v>
      </c>
      <c r="G29" s="123">
        <f t="shared" si="1"/>
        <v>0.425</v>
      </c>
      <c r="H29" s="661"/>
    </row>
    <row r="30" s="343" customFormat="1" ht="36" customHeight="1" spans="1:8">
      <c r="A30" s="355"/>
      <c r="B30" s="465"/>
      <c r="C30" s="122"/>
      <c r="D30" s="122"/>
      <c r="E30" s="678"/>
      <c r="F30" s="123"/>
      <c r="G30" s="123"/>
      <c r="H30" s="661"/>
    </row>
    <row r="31" s="340" customFormat="1" ht="36" customHeight="1" spans="1:8">
      <c r="A31" s="466"/>
      <c r="B31" s="467" t="s">
        <v>132</v>
      </c>
      <c r="C31" s="124">
        <f>SUM(C5:C29)</f>
        <v>234349</v>
      </c>
      <c r="D31" s="124">
        <f>SUM(D5:D29)</f>
        <v>241379</v>
      </c>
      <c r="E31" s="124">
        <f>SUM(E5:E29)</f>
        <v>220100</v>
      </c>
      <c r="F31" s="119">
        <f t="shared" ref="F31:F47" si="2">IF(C31&gt;0,E31/C31-1,"")</f>
        <v>-0.061</v>
      </c>
      <c r="G31" s="119">
        <f t="shared" ref="G31:G47" si="3">IF(D31&gt;0,E31/D31,"")</f>
        <v>0.912</v>
      </c>
      <c r="H31" s="661"/>
    </row>
    <row r="32" s="340" customFormat="1" ht="36" customHeight="1" spans="1:8">
      <c r="A32" s="351">
        <v>230</v>
      </c>
      <c r="B32" s="519" t="s">
        <v>133</v>
      </c>
      <c r="C32" s="117">
        <f>SUM(C33,C36:C39)</f>
        <v>30703</v>
      </c>
      <c r="D32" s="117">
        <f>SUM(D33,D36:D39)</f>
        <v>29067</v>
      </c>
      <c r="E32" s="117">
        <f>SUM(E33,E36:E39)</f>
        <v>23991</v>
      </c>
      <c r="F32" s="119">
        <f t="shared" si="2"/>
        <v>-0.219</v>
      </c>
      <c r="G32" s="119">
        <f t="shared" si="3"/>
        <v>0.825</v>
      </c>
      <c r="H32" s="661"/>
    </row>
    <row r="33" s="340" customFormat="1" ht="36" customHeight="1" spans="1:8">
      <c r="A33" s="472">
        <v>23006</v>
      </c>
      <c r="B33" s="325" t="s">
        <v>134</v>
      </c>
      <c r="C33" s="121">
        <f>SUM(C34:C35)</f>
        <v>30703</v>
      </c>
      <c r="D33" s="121">
        <f>SUM(D34:D35)</f>
        <v>29067</v>
      </c>
      <c r="E33" s="121">
        <f>SUM(E34:E35)</f>
        <v>23991</v>
      </c>
      <c r="F33" s="123">
        <f t="shared" si="2"/>
        <v>-0.219</v>
      </c>
      <c r="G33" s="123">
        <f t="shared" si="3"/>
        <v>0.825</v>
      </c>
      <c r="H33" s="661"/>
    </row>
    <row r="34" s="340" customFormat="1" ht="36" customHeight="1" spans="1:8">
      <c r="A34" s="472">
        <v>2300601</v>
      </c>
      <c r="B34" s="626" t="s">
        <v>135</v>
      </c>
      <c r="C34" s="121">
        <v>22601</v>
      </c>
      <c r="D34" s="122">
        <v>22643</v>
      </c>
      <c r="E34" s="368">
        <v>11162</v>
      </c>
      <c r="F34" s="123">
        <f t="shared" si="2"/>
        <v>-0.506</v>
      </c>
      <c r="G34" s="123">
        <f t="shared" si="3"/>
        <v>0.493</v>
      </c>
      <c r="H34" s="661"/>
    </row>
    <row r="35" s="340" customFormat="1" ht="36" customHeight="1" spans="1:8">
      <c r="A35" s="472">
        <v>2300602</v>
      </c>
      <c r="B35" s="626" t="s">
        <v>136</v>
      </c>
      <c r="C35" s="121">
        <v>8102</v>
      </c>
      <c r="D35" s="122">
        <v>6424</v>
      </c>
      <c r="E35" s="368">
        <v>12829</v>
      </c>
      <c r="F35" s="123">
        <f t="shared" si="2"/>
        <v>0.583</v>
      </c>
      <c r="G35" s="123">
        <f t="shared" si="3"/>
        <v>1.997</v>
      </c>
      <c r="H35" s="661"/>
    </row>
    <row r="36" s="340" customFormat="1" ht="36" customHeight="1" spans="1:8">
      <c r="A36" s="355">
        <v>23008</v>
      </c>
      <c r="B36" s="325" t="s">
        <v>137</v>
      </c>
      <c r="C36" s="121"/>
      <c r="D36" s="122"/>
      <c r="E36" s="368"/>
      <c r="F36" s="119" t="str">
        <f t="shared" si="2"/>
        <v/>
      </c>
      <c r="G36" s="119" t="str">
        <f t="shared" si="3"/>
        <v/>
      </c>
      <c r="H36" s="661"/>
    </row>
    <row r="37" s="340" customFormat="1" ht="36" customHeight="1" spans="1:8">
      <c r="A37" s="474">
        <v>23015</v>
      </c>
      <c r="B37" s="325" t="s">
        <v>138</v>
      </c>
      <c r="C37" s="121"/>
      <c r="D37" s="122"/>
      <c r="E37" s="368"/>
      <c r="F37" s="119" t="str">
        <f t="shared" si="2"/>
        <v/>
      </c>
      <c r="G37" s="119" t="str">
        <f t="shared" si="3"/>
        <v/>
      </c>
      <c r="H37" s="661"/>
    </row>
    <row r="38" s="340" customFormat="1" ht="36" customHeight="1" spans="1:8">
      <c r="A38" s="474">
        <v>23016</v>
      </c>
      <c r="B38" s="325" t="s">
        <v>139</v>
      </c>
      <c r="C38" s="121"/>
      <c r="D38" s="122"/>
      <c r="E38" s="368"/>
      <c r="F38" s="119" t="str">
        <f t="shared" si="2"/>
        <v/>
      </c>
      <c r="G38" s="119" t="str">
        <f t="shared" si="3"/>
        <v/>
      </c>
      <c r="H38" s="661"/>
    </row>
    <row r="39" s="340" customFormat="1" ht="36" customHeight="1" spans="1:8">
      <c r="A39" s="474">
        <v>23021</v>
      </c>
      <c r="B39" s="325" t="s">
        <v>140</v>
      </c>
      <c r="C39" s="121"/>
      <c r="D39" s="121"/>
      <c r="E39" s="121"/>
      <c r="F39" s="119" t="str">
        <f t="shared" si="2"/>
        <v/>
      </c>
      <c r="G39" s="119" t="str">
        <f t="shared" si="3"/>
        <v/>
      </c>
      <c r="H39" s="661"/>
    </row>
    <row r="40" s="340" customFormat="1" ht="36" customHeight="1" spans="1:8">
      <c r="A40" s="351">
        <v>231</v>
      </c>
      <c r="B40" s="245" t="s">
        <v>141</v>
      </c>
      <c r="C40" s="124">
        <f>SUM(C41,C44:C45)</f>
        <v>87492</v>
      </c>
      <c r="D40" s="124">
        <f>SUM(D41,D44:D45)</f>
        <v>25800</v>
      </c>
      <c r="E40" s="124">
        <f>SUM(E41,E44:E45)</f>
        <v>25800</v>
      </c>
      <c r="F40" s="119">
        <f t="shared" si="2"/>
        <v>-0.705</v>
      </c>
      <c r="G40" s="119">
        <f t="shared" si="3"/>
        <v>1</v>
      </c>
      <c r="H40" s="661"/>
    </row>
    <row r="41" s="340" customFormat="1" ht="36" customHeight="1" spans="1:8">
      <c r="A41" s="310">
        <v>2310301</v>
      </c>
      <c r="B41" s="325" t="s">
        <v>142</v>
      </c>
      <c r="C41" s="163">
        <f>SUM(C42:C43)</f>
        <v>23020</v>
      </c>
      <c r="D41" s="163">
        <f>SUM(D42:D43)</f>
        <v>25800</v>
      </c>
      <c r="E41" s="163">
        <f>SUM(E42:E43)</f>
        <v>25800</v>
      </c>
      <c r="F41" s="123">
        <f t="shared" si="2"/>
        <v>0.121</v>
      </c>
      <c r="G41" s="123">
        <f t="shared" si="3"/>
        <v>1</v>
      </c>
      <c r="H41" s="661"/>
    </row>
    <row r="42" s="340" customFormat="1" ht="36" customHeight="1" spans="1:8">
      <c r="A42" s="310"/>
      <c r="B42" s="626" t="s">
        <v>143</v>
      </c>
      <c r="C42" s="163"/>
      <c r="D42" s="122"/>
      <c r="E42" s="468"/>
      <c r="F42" s="123" t="str">
        <f t="shared" si="2"/>
        <v/>
      </c>
      <c r="G42" s="123" t="str">
        <f t="shared" si="3"/>
        <v/>
      </c>
      <c r="H42" s="661"/>
    </row>
    <row r="43" s="340" customFormat="1" ht="36" customHeight="1" spans="1:8">
      <c r="A43" s="310"/>
      <c r="B43" s="626" t="s">
        <v>144</v>
      </c>
      <c r="C43" s="163">
        <v>23020</v>
      </c>
      <c r="D43" s="122">
        <v>25800</v>
      </c>
      <c r="E43" s="368">
        <v>25800</v>
      </c>
      <c r="F43" s="123">
        <f t="shared" si="2"/>
        <v>0.121</v>
      </c>
      <c r="G43" s="123">
        <f t="shared" si="3"/>
        <v>1</v>
      </c>
      <c r="H43" s="661"/>
    </row>
    <row r="44" s="340" customFormat="1" ht="64" customHeight="1" spans="1:8">
      <c r="A44" s="310">
        <v>2310302</v>
      </c>
      <c r="B44" s="325" t="s">
        <v>145</v>
      </c>
      <c r="C44" s="163"/>
      <c r="D44" s="122"/>
      <c r="E44" s="468"/>
      <c r="F44" s="123" t="str">
        <f t="shared" si="2"/>
        <v/>
      </c>
      <c r="G44" s="123" t="str">
        <f t="shared" si="3"/>
        <v/>
      </c>
      <c r="H44" s="661"/>
    </row>
    <row r="45" s="340" customFormat="1" ht="36" customHeight="1" spans="1:8">
      <c r="A45" s="310">
        <v>2310399</v>
      </c>
      <c r="B45" s="325" t="s">
        <v>146</v>
      </c>
      <c r="C45" s="163">
        <v>64472</v>
      </c>
      <c r="D45" s="122"/>
      <c r="E45" s="468"/>
      <c r="F45" s="123">
        <f t="shared" si="2"/>
        <v>-1</v>
      </c>
      <c r="G45" s="123" t="str">
        <f t="shared" si="3"/>
        <v/>
      </c>
      <c r="H45" s="661"/>
    </row>
    <row r="46" s="340" customFormat="1" ht="36" customHeight="1" spans="1:8">
      <c r="A46" s="351">
        <v>23009</v>
      </c>
      <c r="B46" s="476" t="s">
        <v>147</v>
      </c>
      <c r="C46" s="117">
        <v>26781</v>
      </c>
      <c r="D46" s="122"/>
      <c r="E46" s="468">
        <v>19996</v>
      </c>
      <c r="F46" s="119">
        <f t="shared" si="2"/>
        <v>-0.253</v>
      </c>
      <c r="G46" s="119" t="str">
        <f t="shared" si="3"/>
        <v/>
      </c>
      <c r="H46" s="661"/>
    </row>
    <row r="47" s="340" customFormat="1" ht="36" customHeight="1" spans="1:8">
      <c r="A47" s="466"/>
      <c r="B47" s="241" t="s">
        <v>148</v>
      </c>
      <c r="C47" s="124">
        <f>SUM(C31:C32,C40,C46)</f>
        <v>379325</v>
      </c>
      <c r="D47" s="124">
        <f>SUM(D31:D32,D40,D46)</f>
        <v>296246</v>
      </c>
      <c r="E47" s="124">
        <f>SUM(E31:E32,E40,E46)</f>
        <v>289887</v>
      </c>
      <c r="F47" s="119">
        <f t="shared" si="2"/>
        <v>-0.236</v>
      </c>
      <c r="G47" s="119">
        <f t="shared" si="3"/>
        <v>0.979</v>
      </c>
      <c r="H47" s="661"/>
    </row>
    <row r="48" s="340" customFormat="1" ht="38" customHeight="1" spans="2:7">
      <c r="B48" s="455"/>
      <c r="C48" s="373"/>
      <c r="D48" s="373"/>
      <c r="E48" s="373"/>
      <c r="F48" s="616"/>
      <c r="G48" s="616"/>
    </row>
    <row r="49" s="340" customFormat="1" ht="68" customHeight="1" spans="2:7">
      <c r="B49" s="455"/>
      <c r="C49" s="455"/>
      <c r="D49" s="455"/>
      <c r="E49" s="455"/>
      <c r="F49" s="455"/>
      <c r="G49" s="455"/>
    </row>
    <row r="50" s="340" customFormat="1" ht="12" customHeight="1" spans="2:7">
      <c r="B50" s="455"/>
      <c r="C50" s="455"/>
      <c r="D50" s="455"/>
      <c r="E50" s="455"/>
      <c r="F50" s="455"/>
      <c r="G50" s="455"/>
    </row>
    <row r="51" s="340" customFormat="1" ht="17.6" spans="2:7">
      <c r="B51" s="455"/>
      <c r="C51" s="455"/>
      <c r="D51" s="455"/>
      <c r="E51" s="455"/>
      <c r="F51" s="455"/>
      <c r="G51" s="455"/>
    </row>
    <row r="53" s="340" customFormat="1" spans="3:5">
      <c r="C53" s="380"/>
      <c r="D53" s="380"/>
      <c r="E53" s="380"/>
    </row>
    <row r="54" s="340" customFormat="1" spans="3:5">
      <c r="C54" s="380"/>
      <c r="D54" s="380"/>
      <c r="E54" s="380"/>
    </row>
    <row r="56" s="340" customFormat="1" spans="3:5">
      <c r="C56" s="380"/>
      <c r="D56" s="380"/>
      <c r="E56" s="380"/>
    </row>
    <row r="57" s="340" customFormat="1" spans="3:5">
      <c r="C57" s="380"/>
      <c r="D57" s="380"/>
      <c r="E57" s="380"/>
    </row>
    <row r="58" s="340" customFormat="1" spans="3:5">
      <c r="C58" s="380"/>
      <c r="D58" s="380"/>
      <c r="E58" s="380"/>
    </row>
    <row r="59" s="340" customFormat="1" spans="3:5">
      <c r="C59" s="380"/>
      <c r="D59" s="380"/>
      <c r="E59" s="380"/>
    </row>
    <row r="61" s="340" customFormat="1" spans="3:5">
      <c r="C61" s="380"/>
      <c r="D61" s="380"/>
      <c r="E61" s="380"/>
    </row>
    <row r="62" s="340" customFormat="1" spans="6:6">
      <c r="F62" s="340">
        <f>IF(C31&lt;&gt;0,IF((E31/C31-1)&lt;-30%,"",IF((E31/C31-1)&gt;30%,"",E31/C31-1)),"")</f>
        <v>-0.0608024783549321</v>
      </c>
    </row>
  </sheetData>
  <autoFilter ref="A4:I51">
    <extLst/>
  </autoFilter>
  <mergeCells count="9">
    <mergeCell ref="B1:G1"/>
    <mergeCell ref="D3:E3"/>
    <mergeCell ref="F3:G3"/>
    <mergeCell ref="B49:G49"/>
    <mergeCell ref="B51:G51"/>
    <mergeCell ref="A3:A4"/>
    <mergeCell ref="B3:B4"/>
    <mergeCell ref="C3:C4"/>
    <mergeCell ref="H3:H4"/>
  </mergeCells>
  <conditionalFormatting sqref="B33">
    <cfRule type="expression" dxfId="1" priority="18" stopIfTrue="1">
      <formula>"len($A:$A)=3"</formula>
    </cfRule>
    <cfRule type="expression" dxfId="1" priority="17" stopIfTrue="1">
      <formula>"len($A:$A)=3"</formula>
    </cfRule>
    <cfRule type="expression" dxfId="1" priority="16" stopIfTrue="1">
      <formula>"len($A:$A)=3"</formula>
    </cfRule>
  </conditionalFormatting>
  <conditionalFormatting sqref="B41">
    <cfRule type="expression" dxfId="1" priority="9" stopIfTrue="1">
      <formula>"len($A:$A)=3"</formula>
    </cfRule>
    <cfRule type="expression" dxfId="1" priority="8" stopIfTrue="1">
      <formula>"len($A:$A)=3"</formula>
    </cfRule>
    <cfRule type="expression" dxfId="1" priority="7" stopIfTrue="1">
      <formula>"len($A:$A)=3"</formula>
    </cfRule>
  </conditionalFormatting>
  <conditionalFormatting sqref="E46">
    <cfRule type="cellIs" dxfId="0" priority="22" stopIfTrue="1" operator="lessThanOrEqual">
      <formula>-1</formula>
    </cfRule>
  </conditionalFormatting>
  <conditionalFormatting sqref="C48">
    <cfRule type="expression" dxfId="1" priority="2" stopIfTrue="1">
      <formula>"len($A:$A)=3"</formula>
    </cfRule>
  </conditionalFormatting>
  <conditionalFormatting sqref="D48">
    <cfRule type="expression" dxfId="1" priority="3" stopIfTrue="1">
      <formula>"len($A:$A)=3"</formula>
    </cfRule>
  </conditionalFormatting>
  <conditionalFormatting sqref="E48">
    <cfRule type="expression" dxfId="1" priority="1" stopIfTrue="1">
      <formula>"len($A:$A)=3"</formula>
    </cfRule>
  </conditionalFormatting>
  <conditionalFormatting sqref="B34:B35">
    <cfRule type="expression" dxfId="1" priority="21" stopIfTrue="1">
      <formula>"len($A:$A)=3"</formula>
    </cfRule>
    <cfRule type="expression" dxfId="1" priority="20" stopIfTrue="1">
      <formula>"len($A:$A)=3"</formula>
    </cfRule>
    <cfRule type="expression" dxfId="1" priority="19" stopIfTrue="1">
      <formula>"len($A:$A)=3"</formula>
    </cfRule>
  </conditionalFormatting>
  <conditionalFormatting sqref="B36:B39">
    <cfRule type="expression" dxfId="1" priority="15" stopIfTrue="1">
      <formula>"len($A:$A)=3"</formula>
    </cfRule>
    <cfRule type="expression" dxfId="1" priority="14" stopIfTrue="1">
      <formula>"len($A:$A)=3"</formula>
    </cfRule>
    <cfRule type="expression" dxfId="1" priority="13" stopIfTrue="1">
      <formula>"len($A:$A)=3"</formula>
    </cfRule>
  </conditionalFormatting>
  <conditionalFormatting sqref="B42:B43">
    <cfRule type="expression" dxfId="1" priority="12" stopIfTrue="1">
      <formula>"len($A:$A)=3"</formula>
    </cfRule>
    <cfRule type="expression" dxfId="1" priority="11" stopIfTrue="1">
      <formula>"len($A:$A)=3"</formula>
    </cfRule>
    <cfRule type="expression" dxfId="1" priority="10" stopIfTrue="1">
      <formula>"len($A:$A)=3"</formula>
    </cfRule>
  </conditionalFormatting>
  <conditionalFormatting sqref="B44:B45">
    <cfRule type="expression" dxfId="1" priority="6" stopIfTrue="1">
      <formula>"len($A:$A)=3"</formula>
    </cfRule>
    <cfRule type="expression" dxfId="1" priority="5" stopIfTrue="1">
      <formula>"len($A:$A)=3"</formula>
    </cfRule>
    <cfRule type="expression" dxfId="1" priority="4" stopIfTrue="1">
      <formula>"len($A:$A)=3"</formula>
    </cfRule>
  </conditionalFormatting>
  <conditionalFormatting sqref="E34:E35">
    <cfRule type="cellIs" dxfId="0" priority="23" stopIfTrue="1" operator="lessThanOrEqual">
      <formula>-1</formula>
    </cfRule>
  </conditionalFormatting>
  <conditionalFormatting sqref="G2 E36:E38">
    <cfRule type="cellIs" dxfId="0" priority="25" stopIfTrue="1" operator="lessThanOrEqual">
      <formula>-1</formula>
    </cfRule>
  </conditionalFormatting>
  <conditionalFormatting sqref="A37:A39 A47:B47">
    <cfRule type="expression" dxfId="1" priority="24"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D48"/>
  <sheetViews>
    <sheetView showGridLines="0" showZeros="0" view="pageBreakPreview" zoomScale="70" zoomScaleNormal="100" workbookViewId="0">
      <pane ySplit="3" topLeftCell="A10" activePane="bottomLeft" state="frozen"/>
      <selection/>
      <selection pane="bottomLeft" activeCell="B2" sqref="A$1:D$1048576"/>
    </sheetView>
  </sheetViews>
  <sheetFormatPr defaultColWidth="9" defaultRowHeight="20.25" outlineLevelCol="3"/>
  <cols>
    <col min="1" max="1" width="45.6283185840708" style="250" customWidth="1"/>
    <col min="2" max="2" width="20.6371681415929" style="251" customWidth="1"/>
    <col min="3" max="3" width="20.6371681415929" style="252" customWidth="1"/>
    <col min="4" max="4" width="20.6371681415929" style="251" customWidth="1"/>
    <col min="5" max="16384" width="9" style="250"/>
  </cols>
  <sheetData>
    <row r="1" ht="45" customHeight="1" spans="1:4">
      <c r="A1" s="230" t="s">
        <v>1943</v>
      </c>
      <c r="B1" s="230"/>
      <c r="C1" s="230"/>
      <c r="D1" s="230"/>
    </row>
    <row r="2" ht="20.1" customHeight="1" spans="1:4">
      <c r="A2" s="231" t="s">
        <v>1944</v>
      </c>
      <c r="B2" s="232"/>
      <c r="C2" s="253"/>
      <c r="D2" s="254" t="s">
        <v>54</v>
      </c>
    </row>
    <row r="3" ht="45" customHeight="1" spans="1:4">
      <c r="A3" s="255" t="s">
        <v>1936</v>
      </c>
      <c r="B3" s="235" t="s">
        <v>1682</v>
      </c>
      <c r="C3" s="33" t="s">
        <v>1700</v>
      </c>
      <c r="D3" s="33" t="s">
        <v>1683</v>
      </c>
    </row>
    <row r="4" ht="36" customHeight="1" spans="1:4">
      <c r="A4" s="236" t="s">
        <v>1610</v>
      </c>
      <c r="B4" s="124">
        <f>SUM(B5:B20)</f>
        <v>0</v>
      </c>
      <c r="C4" s="124">
        <f>SUM(C5:C20)</f>
        <v>200</v>
      </c>
      <c r="D4" s="123" t="str">
        <f>IF(B4&gt;0,(C4-B4)/B4,"")</f>
        <v/>
      </c>
    </row>
    <row r="5" ht="36" customHeight="1" spans="1:4">
      <c r="A5" s="240" t="s">
        <v>1551</v>
      </c>
      <c r="B5" s="163"/>
      <c r="C5" s="256"/>
      <c r="D5" s="123" t="str">
        <f t="shared" ref="D5:D35" si="0">IF(B5&gt;0,(C5-B5)/B5,"")</f>
        <v/>
      </c>
    </row>
    <row r="6" ht="36" customHeight="1" spans="1:4">
      <c r="A6" s="240" t="s">
        <v>1552</v>
      </c>
      <c r="B6" s="163"/>
      <c r="C6" s="256"/>
      <c r="D6" s="123" t="str">
        <f t="shared" si="0"/>
        <v/>
      </c>
    </row>
    <row r="7" ht="36" customHeight="1" spans="1:4">
      <c r="A7" s="240" t="s">
        <v>1553</v>
      </c>
      <c r="B7" s="163"/>
      <c r="C7" s="256"/>
      <c r="D7" s="123" t="str">
        <f t="shared" si="0"/>
        <v/>
      </c>
    </row>
    <row r="8" ht="36" customHeight="1" spans="1:4">
      <c r="A8" s="240" t="s">
        <v>1554</v>
      </c>
      <c r="B8" s="163"/>
      <c r="C8" s="256"/>
      <c r="D8" s="123" t="str">
        <f t="shared" si="0"/>
        <v/>
      </c>
    </row>
    <row r="9" ht="36" customHeight="1" spans="1:4">
      <c r="A9" s="240" t="s">
        <v>1555</v>
      </c>
      <c r="B9" s="163"/>
      <c r="C9" s="256"/>
      <c r="D9" s="123" t="str">
        <f t="shared" si="0"/>
        <v/>
      </c>
    </row>
    <row r="10" ht="36" customHeight="1" spans="1:4">
      <c r="A10" s="240" t="s">
        <v>1559</v>
      </c>
      <c r="B10" s="163"/>
      <c r="C10" s="256"/>
      <c r="D10" s="123" t="str">
        <f t="shared" si="0"/>
        <v/>
      </c>
    </row>
    <row r="11" ht="36" customHeight="1" spans="1:4">
      <c r="A11" s="240" t="s">
        <v>1560</v>
      </c>
      <c r="B11" s="163"/>
      <c r="C11" s="257"/>
      <c r="D11" s="123" t="str">
        <f t="shared" si="0"/>
        <v/>
      </c>
    </row>
    <row r="12" ht="36" customHeight="1" spans="1:4">
      <c r="A12" s="240" t="s">
        <v>1561</v>
      </c>
      <c r="B12" s="163"/>
      <c r="C12" s="258"/>
      <c r="D12" s="123" t="str">
        <f t="shared" si="0"/>
        <v/>
      </c>
    </row>
    <row r="13" ht="36" customHeight="1" spans="1:4">
      <c r="A13" s="240" t="s">
        <v>1562</v>
      </c>
      <c r="B13" s="163"/>
      <c r="C13" s="256"/>
      <c r="D13" s="123" t="str">
        <f t="shared" si="0"/>
        <v/>
      </c>
    </row>
    <row r="14" ht="36" customHeight="1" spans="1:4">
      <c r="A14" s="240" t="s">
        <v>1558</v>
      </c>
      <c r="B14" s="163"/>
      <c r="C14" s="256"/>
      <c r="D14" s="123" t="str">
        <f t="shared" si="0"/>
        <v/>
      </c>
    </row>
    <row r="15" ht="36" customHeight="1" spans="1:4">
      <c r="A15" s="240" t="s">
        <v>1611</v>
      </c>
      <c r="B15" s="163"/>
      <c r="C15" s="257"/>
      <c r="D15" s="123" t="str">
        <f t="shared" si="0"/>
        <v/>
      </c>
    </row>
    <row r="16" ht="36" customHeight="1" spans="1:4">
      <c r="A16" s="240" t="s">
        <v>1564</v>
      </c>
      <c r="B16" s="163"/>
      <c r="C16" s="256"/>
      <c r="D16" s="123" t="str">
        <f t="shared" si="0"/>
        <v/>
      </c>
    </row>
    <row r="17" ht="36" customHeight="1" spans="1:4">
      <c r="A17" s="240" t="s">
        <v>1565</v>
      </c>
      <c r="B17" s="163"/>
      <c r="C17" s="256"/>
      <c r="D17" s="123" t="str">
        <f t="shared" si="0"/>
        <v/>
      </c>
    </row>
    <row r="18" ht="36" customHeight="1" spans="1:4">
      <c r="A18" s="240" t="s">
        <v>1566</v>
      </c>
      <c r="B18" s="163"/>
      <c r="C18" s="256"/>
      <c r="D18" s="123" t="str">
        <f t="shared" si="0"/>
        <v/>
      </c>
    </row>
    <row r="19" ht="36" customHeight="1" spans="1:4">
      <c r="A19" s="240" t="s">
        <v>1568</v>
      </c>
      <c r="B19" s="163"/>
      <c r="C19" s="256"/>
      <c r="D19" s="123" t="str">
        <f t="shared" si="0"/>
        <v/>
      </c>
    </row>
    <row r="20" ht="36" customHeight="1" spans="1:4">
      <c r="A20" s="240" t="s">
        <v>1569</v>
      </c>
      <c r="B20" s="163"/>
      <c r="C20" s="256">
        <v>200</v>
      </c>
      <c r="D20" s="123" t="str">
        <f t="shared" si="0"/>
        <v/>
      </c>
    </row>
    <row r="21" ht="36" customHeight="1" spans="1:4">
      <c r="A21" s="236" t="s">
        <v>1612</v>
      </c>
      <c r="B21" s="259">
        <f>SUM(B22:B23)</f>
        <v>0</v>
      </c>
      <c r="C21" s="259">
        <f>SUM(C22:C23)</f>
        <v>0</v>
      </c>
      <c r="D21" s="123" t="str">
        <f t="shared" si="0"/>
        <v/>
      </c>
    </row>
    <row r="22" ht="36" customHeight="1" spans="1:4">
      <c r="A22" s="240" t="s">
        <v>1571</v>
      </c>
      <c r="B22" s="260"/>
      <c r="C22" s="260"/>
      <c r="D22" s="123" t="str">
        <f t="shared" si="0"/>
        <v/>
      </c>
    </row>
    <row r="23" ht="36" customHeight="1" spans="1:4">
      <c r="A23" s="240" t="s">
        <v>1572</v>
      </c>
      <c r="B23" s="260"/>
      <c r="C23" s="260"/>
      <c r="D23" s="123" t="str">
        <f t="shared" si="0"/>
        <v/>
      </c>
    </row>
    <row r="24" ht="36" customHeight="1" spans="1:4">
      <c r="A24" s="236" t="s">
        <v>1613</v>
      </c>
      <c r="B24" s="237">
        <f>SUM(B25:B27)</f>
        <v>3340</v>
      </c>
      <c r="C24" s="237">
        <f>SUM(C25:C27)</f>
        <v>0</v>
      </c>
      <c r="D24" s="119">
        <f t="shared" si="0"/>
        <v>-1</v>
      </c>
    </row>
    <row r="25" ht="36" customHeight="1" spans="1:4">
      <c r="A25" s="240" t="s">
        <v>1576</v>
      </c>
      <c r="B25" s="239"/>
      <c r="C25" s="239"/>
      <c r="D25" s="123" t="str">
        <f t="shared" si="0"/>
        <v/>
      </c>
    </row>
    <row r="26" ht="36" customHeight="1" spans="1:4">
      <c r="A26" s="240" t="s">
        <v>1577</v>
      </c>
      <c r="B26" s="239"/>
      <c r="C26" s="239"/>
      <c r="D26" s="123" t="str">
        <f t="shared" si="0"/>
        <v/>
      </c>
    </row>
    <row r="27" ht="36" customHeight="1" spans="1:4">
      <c r="A27" s="240" t="s">
        <v>1578</v>
      </c>
      <c r="B27" s="163">
        <v>3340</v>
      </c>
      <c r="C27" s="260">
        <f>SUM(C28:C29)</f>
        <v>0</v>
      </c>
      <c r="D27" s="123">
        <f t="shared" si="0"/>
        <v>-1</v>
      </c>
    </row>
    <row r="28" ht="36" customHeight="1" spans="1:4">
      <c r="A28" s="236" t="s">
        <v>1614</v>
      </c>
      <c r="B28" s="237">
        <f>SUM(B29:B29)</f>
        <v>0</v>
      </c>
      <c r="C28" s="237">
        <f>SUM(C29:C29)</f>
        <v>0</v>
      </c>
      <c r="D28" s="123" t="str">
        <f t="shared" si="0"/>
        <v/>
      </c>
    </row>
    <row r="29" ht="36" customHeight="1" spans="1:4">
      <c r="A29" s="240" t="s">
        <v>1581</v>
      </c>
      <c r="B29" s="163"/>
      <c r="C29" s="261"/>
      <c r="D29" s="123" t="str">
        <f t="shared" si="0"/>
        <v/>
      </c>
    </row>
    <row r="30" ht="36" customHeight="1" spans="1:4">
      <c r="A30" s="236" t="s">
        <v>1618</v>
      </c>
      <c r="B30" s="246"/>
      <c r="C30" s="262"/>
      <c r="D30" s="123" t="str">
        <f t="shared" si="0"/>
        <v/>
      </c>
    </row>
    <row r="31" ht="36" customHeight="1" spans="1:4">
      <c r="A31" s="263" t="s">
        <v>1619</v>
      </c>
      <c r="B31" s="124">
        <f>B4+B21+B24+B28+B30</f>
        <v>3340</v>
      </c>
      <c r="C31" s="124">
        <f>C4+C21+C24+C28+C30</f>
        <v>200</v>
      </c>
      <c r="D31" s="119">
        <f t="shared" si="0"/>
        <v>-0.94</v>
      </c>
    </row>
    <row r="32" s="249" customFormat="1" ht="36" customHeight="1" spans="1:4">
      <c r="A32" s="264" t="s">
        <v>97</v>
      </c>
      <c r="B32" s="239">
        <v>8</v>
      </c>
      <c r="C32" s="239">
        <v>10</v>
      </c>
      <c r="D32" s="123">
        <f t="shared" si="0"/>
        <v>0.25</v>
      </c>
    </row>
    <row r="33" s="249" customFormat="1" ht="36" customHeight="1" spans="1:4">
      <c r="A33" s="264" t="s">
        <v>1585</v>
      </c>
      <c r="B33" s="121"/>
      <c r="C33" s="239"/>
      <c r="D33" s="123" t="str">
        <f t="shared" si="0"/>
        <v/>
      </c>
    </row>
    <row r="34" s="249" customFormat="1" ht="36" customHeight="1" spans="1:4">
      <c r="A34" s="264" t="s">
        <v>1586</v>
      </c>
      <c r="B34" s="163"/>
      <c r="C34" s="163"/>
      <c r="D34" s="123" t="str">
        <f t="shared" si="0"/>
        <v/>
      </c>
    </row>
    <row r="35" ht="36" customHeight="1" spans="1:4">
      <c r="A35" s="241" t="s">
        <v>105</v>
      </c>
      <c r="B35" s="124">
        <f>SUM(B31:B34)</f>
        <v>3348</v>
      </c>
      <c r="C35" s="124">
        <f>SUM(C31:C34)</f>
        <v>210</v>
      </c>
      <c r="D35" s="119">
        <f t="shared" si="0"/>
        <v>-0.937</v>
      </c>
    </row>
    <row r="36" spans="2:2">
      <c r="B36" s="265"/>
    </row>
    <row r="37" spans="2:2">
      <c r="B37" s="266"/>
    </row>
    <row r="38" spans="2:2">
      <c r="B38" s="265"/>
    </row>
    <row r="39" spans="2:2">
      <c r="B39" s="266"/>
    </row>
    <row r="40" spans="2:2">
      <c r="B40" s="265"/>
    </row>
    <row r="41" spans="2:2">
      <c r="B41" s="265"/>
    </row>
    <row r="42" spans="2:2">
      <c r="B42" s="266"/>
    </row>
    <row r="43" spans="2:2">
      <c r="B43" s="265"/>
    </row>
    <row r="44" spans="2:2">
      <c r="B44" s="265"/>
    </row>
    <row r="45" spans="2:2">
      <c r="B45" s="265"/>
    </row>
    <row r="46" spans="2:2">
      <c r="B46" s="265"/>
    </row>
    <row r="47" spans="2:2">
      <c r="B47" s="266"/>
    </row>
    <row r="48" spans="2:2">
      <c r="B48" s="265"/>
    </row>
  </sheetData>
  <autoFilter ref="A3:D35">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D34"/>
  <sheetViews>
    <sheetView showGridLines="0" showZeros="0" view="pageBreakPreview" zoomScale="80" zoomScaleNormal="100" workbookViewId="0">
      <pane ySplit="3" topLeftCell="A10" activePane="bottomLeft" state="frozen"/>
      <selection/>
      <selection pane="bottomLeft" activeCell="B2" sqref="A$1:D$1048576"/>
    </sheetView>
  </sheetViews>
  <sheetFormatPr defaultColWidth="9" defaultRowHeight="13.5" outlineLevelCol="3"/>
  <cols>
    <col min="1" max="1" width="45.6283185840708" style="228" customWidth="1"/>
    <col min="2" max="4" width="20.6371681415929" style="229" customWidth="1"/>
    <col min="5" max="16384" width="9" style="228"/>
  </cols>
  <sheetData>
    <row r="1" ht="45" customHeight="1" spans="1:4">
      <c r="A1" s="230" t="s">
        <v>1945</v>
      </c>
      <c r="B1" s="230"/>
      <c r="C1" s="230"/>
      <c r="D1" s="230"/>
    </row>
    <row r="2" ht="20.1" customHeight="1" spans="1:4">
      <c r="A2" s="231" t="s">
        <v>1946</v>
      </c>
      <c r="B2" s="232"/>
      <c r="C2" s="232"/>
      <c r="D2" s="233" t="s">
        <v>54</v>
      </c>
    </row>
    <row r="3" ht="45" customHeight="1" spans="1:4">
      <c r="A3" s="234" t="s">
        <v>1947</v>
      </c>
      <c r="B3" s="235" t="s">
        <v>1682</v>
      </c>
      <c r="C3" s="33" t="s">
        <v>1700</v>
      </c>
      <c r="D3" s="33" t="s">
        <v>1683</v>
      </c>
    </row>
    <row r="4" ht="36" customHeight="1" spans="1:4">
      <c r="A4" s="236" t="s">
        <v>1588</v>
      </c>
      <c r="B4" s="237">
        <f>SUM(B5:B6)</f>
        <v>8</v>
      </c>
      <c r="C4" s="237">
        <f>SUM(C5:C6)</f>
        <v>10</v>
      </c>
      <c r="D4" s="119">
        <f>IF(B4&gt;0,(C4-B4)/B4,"")</f>
        <v>0.25</v>
      </c>
    </row>
    <row r="5" ht="36" customHeight="1" spans="1:4">
      <c r="A5" s="238" t="s">
        <v>1948</v>
      </c>
      <c r="B5" s="239"/>
      <c r="C5" s="239"/>
      <c r="D5" s="123" t="str">
        <f t="shared" ref="D5:D21" si="0">IF(B5&gt;0,(C5-B5)/B5,"")</f>
        <v/>
      </c>
    </row>
    <row r="6" ht="36" customHeight="1" spans="1:4">
      <c r="A6" s="238" t="s">
        <v>1593</v>
      </c>
      <c r="B6" s="239">
        <v>8</v>
      </c>
      <c r="C6" s="239">
        <v>10</v>
      </c>
      <c r="D6" s="123">
        <f t="shared" si="0"/>
        <v>0.25</v>
      </c>
    </row>
    <row r="7" ht="36" customHeight="1" spans="1:4">
      <c r="A7" s="236" t="s">
        <v>1594</v>
      </c>
      <c r="B7" s="237">
        <f>SUM(B8:B9)</f>
        <v>0</v>
      </c>
      <c r="C7" s="237">
        <f>SUM(C8:C9)</f>
        <v>0</v>
      </c>
      <c r="D7" s="123" t="str">
        <f t="shared" si="0"/>
        <v/>
      </c>
    </row>
    <row r="8" ht="36" customHeight="1" spans="1:4">
      <c r="A8" s="238" t="s">
        <v>1595</v>
      </c>
      <c r="B8" s="239"/>
      <c r="C8" s="239"/>
      <c r="D8" s="123" t="str">
        <f t="shared" si="0"/>
        <v/>
      </c>
    </row>
    <row r="9" ht="36" customHeight="1" spans="1:4">
      <c r="A9" s="238" t="s">
        <v>1599</v>
      </c>
      <c r="B9" s="239"/>
      <c r="C9" s="239"/>
      <c r="D9" s="123" t="str">
        <f t="shared" si="0"/>
        <v/>
      </c>
    </row>
    <row r="10" ht="36" customHeight="1" spans="1:4">
      <c r="A10" s="236" t="s">
        <v>1600</v>
      </c>
      <c r="B10" s="237">
        <f>B11</f>
        <v>0</v>
      </c>
      <c r="C10" s="237">
        <f>C11</f>
        <v>0</v>
      </c>
      <c r="D10" s="123" t="str">
        <f t="shared" si="0"/>
        <v/>
      </c>
    </row>
    <row r="11" ht="36" customHeight="1" spans="1:4">
      <c r="A11" s="238" t="s">
        <v>1601</v>
      </c>
      <c r="B11" s="239"/>
      <c r="C11" s="239"/>
      <c r="D11" s="123" t="str">
        <f t="shared" si="0"/>
        <v/>
      </c>
    </row>
    <row r="12" ht="36" customHeight="1" spans="1:4">
      <c r="A12" s="236" t="s">
        <v>1602</v>
      </c>
      <c r="B12" s="237"/>
      <c r="C12" s="237"/>
      <c r="D12" s="123" t="str">
        <f t="shared" si="0"/>
        <v/>
      </c>
    </row>
    <row r="13" ht="36" customHeight="1" spans="1:4">
      <c r="A13" s="240" t="s">
        <v>1603</v>
      </c>
      <c r="B13" s="239"/>
      <c r="C13" s="239"/>
      <c r="D13" s="123" t="str">
        <f t="shared" si="0"/>
        <v/>
      </c>
    </row>
    <row r="14" ht="36" customHeight="1" spans="1:4">
      <c r="A14" s="236" t="s">
        <v>1604</v>
      </c>
      <c r="B14" s="237">
        <f>B15</f>
        <v>0</v>
      </c>
      <c r="C14" s="237">
        <f>C15</f>
        <v>0</v>
      </c>
      <c r="D14" s="123" t="str">
        <f t="shared" si="0"/>
        <v/>
      </c>
    </row>
    <row r="15" ht="36" customHeight="1" spans="1:4">
      <c r="A15" s="238" t="s">
        <v>1605</v>
      </c>
      <c r="B15" s="239"/>
      <c r="C15" s="239"/>
      <c r="D15" s="123" t="str">
        <f t="shared" si="0"/>
        <v/>
      </c>
    </row>
    <row r="16" ht="36" customHeight="1" spans="1:4">
      <c r="A16" s="241" t="s">
        <v>1621</v>
      </c>
      <c r="B16" s="237">
        <f>B4+B7+B10+B12+B14</f>
        <v>8</v>
      </c>
      <c r="C16" s="237">
        <f>C4+C7+C10+C12+C14</f>
        <v>10</v>
      </c>
      <c r="D16" s="119">
        <f t="shared" si="0"/>
        <v>0.25</v>
      </c>
    </row>
    <row r="17" ht="36" customHeight="1" spans="1:4">
      <c r="A17" s="242" t="s">
        <v>133</v>
      </c>
      <c r="B17" s="237">
        <f>SUM(B18:B19)</f>
        <v>3340</v>
      </c>
      <c r="C17" s="237">
        <f>SUM(C18:C19)</f>
        <v>200</v>
      </c>
      <c r="D17" s="119">
        <f t="shared" si="0"/>
        <v>-0.94</v>
      </c>
    </row>
    <row r="18" ht="36" customHeight="1" spans="1:4">
      <c r="A18" s="243" t="s">
        <v>1607</v>
      </c>
      <c r="B18" s="244"/>
      <c r="C18" s="239"/>
      <c r="D18" s="123" t="str">
        <f t="shared" si="0"/>
        <v/>
      </c>
    </row>
    <row r="19" ht="36" customHeight="1" spans="1:4">
      <c r="A19" s="243" t="s">
        <v>137</v>
      </c>
      <c r="B19" s="244">
        <v>3340</v>
      </c>
      <c r="C19" s="244">
        <v>200</v>
      </c>
      <c r="D19" s="123">
        <f t="shared" si="0"/>
        <v>-0.94</v>
      </c>
    </row>
    <row r="20" ht="36" customHeight="1" spans="1:4">
      <c r="A20" s="245" t="s">
        <v>1608</v>
      </c>
      <c r="B20" s="246"/>
      <c r="C20" s="237"/>
      <c r="D20" s="123" t="str">
        <f t="shared" si="0"/>
        <v/>
      </c>
    </row>
    <row r="21" ht="36" customHeight="1" spans="1:4">
      <c r="A21" s="241" t="s">
        <v>148</v>
      </c>
      <c r="B21" s="237">
        <f>B16+B17+B20</f>
        <v>3348</v>
      </c>
      <c r="C21" s="237">
        <f>C16+C17+C20</f>
        <v>210</v>
      </c>
      <c r="D21" s="119">
        <f t="shared" si="0"/>
        <v>-0.937</v>
      </c>
    </row>
    <row r="22" spans="2:2">
      <c r="B22" s="247"/>
    </row>
    <row r="23" spans="2:3">
      <c r="B23" s="248"/>
      <c r="C23" s="248"/>
    </row>
    <row r="24" spans="2:2">
      <c r="B24" s="247"/>
    </row>
    <row r="25" spans="2:3">
      <c r="B25" s="248"/>
      <c r="C25" s="248"/>
    </row>
    <row r="26" spans="2:2">
      <c r="B26" s="247"/>
    </row>
    <row r="27" spans="2:2">
      <c r="B27" s="247"/>
    </row>
    <row r="28" spans="2:3">
      <c r="B28" s="248"/>
      <c r="C28" s="248"/>
    </row>
    <row r="29" spans="2:2">
      <c r="B29" s="247"/>
    </row>
    <row r="30" spans="2:2">
      <c r="B30" s="247"/>
    </row>
    <row r="31" spans="2:2">
      <c r="B31" s="247"/>
    </row>
    <row r="32" spans="2:2">
      <c r="B32" s="247"/>
    </row>
    <row r="33" spans="2:3">
      <c r="B33" s="248"/>
      <c r="C33" s="248"/>
    </row>
    <row r="34" spans="2:2">
      <c r="B34" s="247"/>
    </row>
  </sheetData>
  <autoFilter ref="A3:D21">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6"/>
  </sheetPr>
  <dimension ref="A1:XEY19"/>
  <sheetViews>
    <sheetView showGridLines="0" view="pageBreakPreview" zoomScale="85" zoomScaleNormal="100" workbookViewId="0">
      <selection activeCell="A12" sqref="A12:B12"/>
    </sheetView>
  </sheetViews>
  <sheetFormatPr defaultColWidth="8" defaultRowHeight="13.5"/>
  <cols>
    <col min="1" max="1" width="12.1327433628319" style="199" customWidth="1"/>
    <col min="2" max="2" width="65.1327433628319" style="200" customWidth="1"/>
    <col min="3" max="3" width="24.1327433628319" style="201" customWidth="1"/>
    <col min="4" max="16379" width="8" style="199"/>
  </cols>
  <sheetData>
    <row r="1" s="197" customFormat="1" ht="45" customHeight="1" spans="1:3">
      <c r="A1" s="202" t="s">
        <v>1949</v>
      </c>
      <c r="B1" s="203"/>
      <c r="C1" s="202"/>
    </row>
    <row r="2" s="197" customFormat="1" ht="17.1" customHeight="1" spans="1:3">
      <c r="A2" s="204" t="s">
        <v>1950</v>
      </c>
      <c r="B2" s="205"/>
      <c r="C2" s="206" t="s">
        <v>54</v>
      </c>
    </row>
    <row r="3" s="197" customFormat="1" ht="45" customHeight="1" spans="1:3">
      <c r="A3" s="207" t="s">
        <v>1255</v>
      </c>
      <c r="B3" s="208" t="s">
        <v>1951</v>
      </c>
      <c r="C3" s="209" t="s">
        <v>1952</v>
      </c>
    </row>
    <row r="4" s="197" customFormat="1" ht="36" customHeight="1" spans="1:3">
      <c r="A4" s="210" t="s">
        <v>1953</v>
      </c>
      <c r="B4" s="210"/>
      <c r="C4" s="211">
        <f>C5</f>
        <v>10</v>
      </c>
    </row>
    <row r="5" s="197" customFormat="1" ht="36" customHeight="1" spans="1:3">
      <c r="A5" s="212">
        <v>1</v>
      </c>
      <c r="B5" s="213" t="s">
        <v>1954</v>
      </c>
      <c r="C5" s="214">
        <v>10</v>
      </c>
    </row>
    <row r="6" s="198" customFormat="1" ht="36" customHeight="1" spans="1:16379">
      <c r="A6" s="215" t="s">
        <v>1955</v>
      </c>
      <c r="B6" s="215"/>
      <c r="C6" s="216">
        <f>SUM(C7:C8)</f>
        <v>0</v>
      </c>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7"/>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7"/>
      <c r="HO6" s="217"/>
      <c r="HP6" s="217"/>
      <c r="HQ6" s="217"/>
      <c r="HR6" s="217"/>
      <c r="HS6" s="217"/>
      <c r="HT6" s="217"/>
      <c r="HU6" s="217"/>
      <c r="HV6" s="217"/>
      <c r="HW6" s="217"/>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7"/>
      <c r="XEY6" s="217"/>
    </row>
    <row r="7" s="197" customFormat="1" ht="36" customHeight="1" spans="1:3">
      <c r="A7" s="218">
        <v>1</v>
      </c>
      <c r="B7" s="219" t="s">
        <v>1956</v>
      </c>
      <c r="C7" s="220"/>
    </row>
    <row r="8" s="198" customFormat="1" ht="36" customHeight="1" spans="1:16379">
      <c r="A8" s="218">
        <v>2</v>
      </c>
      <c r="B8" s="219" t="s">
        <v>1957</v>
      </c>
      <c r="C8" s="214"/>
      <c r="D8" s="217"/>
      <c r="E8" s="217"/>
      <c r="F8" s="217"/>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c r="FL8" s="217"/>
      <c r="FM8" s="217"/>
      <c r="FN8" s="217"/>
      <c r="FO8" s="217"/>
      <c r="FP8" s="217"/>
      <c r="FQ8" s="217"/>
      <c r="FR8" s="217"/>
      <c r="FS8" s="217"/>
      <c r="FT8" s="217"/>
      <c r="FU8" s="217"/>
      <c r="FV8" s="217"/>
      <c r="FW8" s="217"/>
      <c r="FX8" s="217"/>
      <c r="FY8" s="217"/>
      <c r="FZ8" s="217"/>
      <c r="GA8" s="217"/>
      <c r="GB8" s="217"/>
      <c r="GC8" s="217"/>
      <c r="GD8" s="217"/>
      <c r="GE8" s="217"/>
      <c r="GF8" s="217"/>
      <c r="GG8" s="217"/>
      <c r="GH8" s="217"/>
      <c r="GI8" s="217"/>
      <c r="GJ8" s="217"/>
      <c r="GK8" s="217"/>
      <c r="GL8" s="217"/>
      <c r="GM8" s="217"/>
      <c r="GN8" s="217"/>
      <c r="GO8" s="217"/>
      <c r="GP8" s="217"/>
      <c r="GQ8" s="217"/>
      <c r="GR8" s="217"/>
      <c r="GS8" s="217"/>
      <c r="GT8" s="217"/>
      <c r="GU8" s="217"/>
      <c r="GV8" s="217"/>
      <c r="GW8" s="217"/>
      <c r="GX8" s="217"/>
      <c r="GY8" s="217"/>
      <c r="GZ8" s="217"/>
      <c r="HA8" s="217"/>
      <c r="HB8" s="217"/>
      <c r="HC8" s="217"/>
      <c r="HD8" s="217"/>
      <c r="HE8" s="217"/>
      <c r="HF8" s="217"/>
      <c r="HG8" s="217"/>
      <c r="HH8" s="217"/>
      <c r="HI8" s="217"/>
      <c r="HJ8" s="217"/>
      <c r="HK8" s="217"/>
      <c r="HL8" s="217"/>
      <c r="HM8" s="217"/>
      <c r="HN8" s="217"/>
      <c r="HO8" s="217"/>
      <c r="HP8" s="217"/>
      <c r="HQ8" s="217"/>
      <c r="HR8" s="217"/>
      <c r="HS8" s="217"/>
      <c r="HT8" s="217"/>
      <c r="HU8" s="217"/>
      <c r="HV8" s="217"/>
      <c r="HW8" s="217"/>
      <c r="HX8" s="217"/>
      <c r="HY8" s="217"/>
      <c r="HZ8" s="217"/>
      <c r="IA8" s="217"/>
      <c r="IB8" s="217"/>
      <c r="IC8" s="217"/>
      <c r="ID8" s="217"/>
      <c r="IE8" s="217"/>
      <c r="IF8" s="217"/>
      <c r="IG8" s="217"/>
      <c r="IH8" s="217"/>
      <c r="II8" s="217"/>
      <c r="IJ8" s="217"/>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7"/>
      <c r="XEY8" s="217"/>
    </row>
    <row r="9" s="197" customFormat="1" ht="36" customHeight="1" spans="1:3">
      <c r="A9" s="210" t="s">
        <v>1958</v>
      </c>
      <c r="B9" s="210"/>
      <c r="C9" s="211">
        <f>SUM(C10:C11)</f>
        <v>0</v>
      </c>
    </row>
    <row r="10" s="197" customFormat="1" ht="36" customHeight="1" spans="1:3">
      <c r="A10" s="212">
        <v>1</v>
      </c>
      <c r="B10" s="213" t="s">
        <v>1959</v>
      </c>
      <c r="C10" s="214"/>
    </row>
    <row r="11" s="197" customFormat="1" ht="36" customHeight="1" spans="1:3">
      <c r="A11" s="221">
        <v>2</v>
      </c>
      <c r="B11" s="213" t="s">
        <v>1960</v>
      </c>
      <c r="C11" s="214"/>
    </row>
    <row r="12" s="197" customFormat="1" ht="36" customHeight="1" spans="1:3">
      <c r="A12" s="222" t="s">
        <v>1961</v>
      </c>
      <c r="B12" s="222"/>
      <c r="C12" s="211">
        <f>C4+C6+C9</f>
        <v>10</v>
      </c>
    </row>
    <row r="13" s="197" customFormat="1" ht="36" customHeight="1" spans="1:3">
      <c r="A13" s="223" t="s">
        <v>1962</v>
      </c>
      <c r="B13" s="224"/>
      <c r="C13" s="211"/>
    </row>
    <row r="14" s="198" customFormat="1" ht="36" customHeight="1" spans="1:16379">
      <c r="A14" s="225" t="s">
        <v>137</v>
      </c>
      <c r="B14" s="226"/>
      <c r="C14" s="211">
        <v>200</v>
      </c>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217"/>
      <c r="FE14" s="217"/>
      <c r="FF14" s="217"/>
      <c r="FG14" s="217"/>
      <c r="FH14" s="217"/>
      <c r="FI14" s="217"/>
      <c r="FJ14" s="217"/>
      <c r="FK14" s="217"/>
      <c r="FL14" s="217"/>
      <c r="FM14" s="217"/>
      <c r="FN14" s="217"/>
      <c r="FO14" s="217"/>
      <c r="FP14" s="217"/>
      <c r="FQ14" s="217"/>
      <c r="FR14" s="217"/>
      <c r="FS14" s="217"/>
      <c r="FT14" s="217"/>
      <c r="FU14" s="217"/>
      <c r="FV14" s="217"/>
      <c r="FW14" s="217"/>
      <c r="FX14" s="217"/>
      <c r="FY14" s="217"/>
      <c r="FZ14" s="217"/>
      <c r="GA14" s="217"/>
      <c r="GB14" s="217"/>
      <c r="GC14" s="217"/>
      <c r="GD14" s="217"/>
      <c r="GE14" s="217"/>
      <c r="GF14" s="217"/>
      <c r="GG14" s="217"/>
      <c r="GH14" s="217"/>
      <c r="GI14" s="217"/>
      <c r="GJ14" s="217"/>
      <c r="GK14" s="217"/>
      <c r="GL14" s="217"/>
      <c r="GM14" s="217"/>
      <c r="GN14" s="217"/>
      <c r="GO14" s="217"/>
      <c r="GP14" s="217"/>
      <c r="GQ14" s="217"/>
      <c r="GR14" s="217"/>
      <c r="GS14" s="217"/>
      <c r="GT14" s="217"/>
      <c r="GU14" s="217"/>
      <c r="GV14" s="217"/>
      <c r="GW14" s="217"/>
      <c r="GX14" s="217"/>
      <c r="GY14" s="217"/>
      <c r="GZ14" s="217"/>
      <c r="HA14" s="217"/>
      <c r="HB14" s="217"/>
      <c r="HC14" s="217"/>
      <c r="HD14" s="217"/>
      <c r="HE14" s="217"/>
      <c r="HF14" s="217"/>
      <c r="HG14" s="217"/>
      <c r="HH14" s="217"/>
      <c r="HI14" s="217"/>
      <c r="HJ14" s="217"/>
      <c r="HK14" s="217"/>
      <c r="HL14" s="217"/>
      <c r="HM14" s="217"/>
      <c r="HN14" s="217"/>
      <c r="HO14" s="217"/>
      <c r="HP14" s="217"/>
      <c r="HQ14" s="217"/>
      <c r="HR14" s="217"/>
      <c r="HS14" s="217"/>
      <c r="HT14" s="217"/>
      <c r="HU14" s="217"/>
      <c r="HV14" s="217"/>
      <c r="HW14" s="217"/>
      <c r="HX14" s="217"/>
      <c r="HY14" s="217"/>
      <c r="HZ14" s="217"/>
      <c r="IA14" s="217"/>
      <c r="IB14" s="217"/>
      <c r="IC14" s="217"/>
      <c r="ID14" s="217"/>
      <c r="IE14" s="217"/>
      <c r="IF14" s="217"/>
      <c r="IG14" s="217"/>
      <c r="IH14" s="217"/>
      <c r="II14" s="217"/>
      <c r="IJ14" s="217"/>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7"/>
      <c r="XEY14" s="217"/>
    </row>
    <row r="15" s="197" customFormat="1" ht="36" customHeight="1" spans="1:3">
      <c r="A15" s="207" t="s">
        <v>1963</v>
      </c>
      <c r="B15" s="208"/>
      <c r="C15" s="211">
        <f>C12+C13+C14</f>
        <v>210</v>
      </c>
    </row>
    <row r="16" spans="3:3">
      <c r="C16" s="227"/>
    </row>
    <row r="17" spans="3:3">
      <c r="C17" s="227"/>
    </row>
    <row r="18" spans="3:3">
      <c r="C18" s="227"/>
    </row>
    <row r="19" spans="3:3">
      <c r="C19" s="227"/>
    </row>
  </sheetData>
  <mergeCells count="8">
    <mergeCell ref="A1:C1"/>
    <mergeCell ref="A4:B4"/>
    <mergeCell ref="A6:B6"/>
    <mergeCell ref="A9:B9"/>
    <mergeCell ref="A12:B12"/>
    <mergeCell ref="A13:B13"/>
    <mergeCell ref="A14:B14"/>
    <mergeCell ref="A15:B15"/>
  </mergeCells>
  <printOptions horizontalCentered="1"/>
  <pageMargins left="0.471527777777778" right="0.393055555555556" top="0.747916666666667" bottom="0.747916666666667" header="0.313888888888889" footer="0.313888888888889"/>
  <pageSetup paperSize="9" scale="75" orientation="portrait"/>
  <headerFooter>
    <oddFooter>&amp;C&amp;16- &amp;P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D41"/>
  <sheetViews>
    <sheetView showGridLines="0" showZeros="0" view="pageBreakPreview" zoomScale="80" zoomScaleNormal="115" workbookViewId="0">
      <selection activeCell="B2" sqref="A$1:D$1048576"/>
    </sheetView>
  </sheetViews>
  <sheetFormatPr defaultColWidth="9" defaultRowHeight="15.75" outlineLevelCol="3"/>
  <cols>
    <col min="1" max="1" width="45.6283185840708" style="167" customWidth="1"/>
    <col min="2" max="4" width="20.6371681415929" style="167" customWidth="1"/>
    <col min="5" max="16384" width="9" style="167"/>
  </cols>
  <sheetData>
    <row r="1" ht="45" customHeight="1" spans="1:4">
      <c r="A1" s="170" t="s">
        <v>1964</v>
      </c>
      <c r="B1" s="170"/>
      <c r="C1" s="170"/>
      <c r="D1" s="170"/>
    </row>
    <row r="2" s="186" customFormat="1" ht="20.1" customHeight="1" spans="1:4">
      <c r="A2" s="187" t="s">
        <v>1965</v>
      </c>
      <c r="B2" s="188"/>
      <c r="C2" s="189"/>
      <c r="D2" s="190" t="s">
        <v>54</v>
      </c>
    </row>
    <row r="3" ht="45" customHeight="1" spans="1:4">
      <c r="A3" s="191" t="s">
        <v>1951</v>
      </c>
      <c r="B3" s="33" t="s">
        <v>1682</v>
      </c>
      <c r="C3" s="33" t="s">
        <v>1700</v>
      </c>
      <c r="D3" s="33" t="s">
        <v>1683</v>
      </c>
    </row>
    <row r="4" ht="36" customHeight="1" spans="1:4">
      <c r="A4" s="192" t="s">
        <v>1623</v>
      </c>
      <c r="B4" s="193">
        <v>21405</v>
      </c>
      <c r="C4" s="193">
        <v>25262</v>
      </c>
      <c r="D4" s="119">
        <f>IF(B4&gt;0,(C4-B4)/B4,"")</f>
        <v>0.18</v>
      </c>
    </row>
    <row r="5" s="168" customFormat="1" ht="36" customHeight="1" spans="1:4">
      <c r="A5" s="194" t="s">
        <v>1624</v>
      </c>
      <c r="B5" s="147">
        <v>13226</v>
      </c>
      <c r="C5" s="162">
        <v>14977</v>
      </c>
      <c r="D5" s="123">
        <f t="shared" ref="D5:D37" si="0">IF(B5&gt;0,(C5-B5)/B5,"")</f>
        <v>0.132</v>
      </c>
    </row>
    <row r="6" s="168" customFormat="1" ht="36" customHeight="1" spans="1:4">
      <c r="A6" s="194" t="s">
        <v>1625</v>
      </c>
      <c r="B6" s="147">
        <v>18</v>
      </c>
      <c r="C6" s="162">
        <v>506</v>
      </c>
      <c r="D6" s="123">
        <f t="shared" si="0"/>
        <v>27.111</v>
      </c>
    </row>
    <row r="7" s="168" customFormat="1" ht="36" customHeight="1" spans="1:4">
      <c r="A7" s="194" t="s">
        <v>1626</v>
      </c>
      <c r="B7" s="147"/>
      <c r="C7" s="162"/>
      <c r="D7" s="123" t="str">
        <f t="shared" si="0"/>
        <v/>
      </c>
    </row>
    <row r="8" s="168" customFormat="1" ht="36" customHeight="1" spans="1:4">
      <c r="A8" s="195" t="s">
        <v>1627</v>
      </c>
      <c r="B8" s="147"/>
      <c r="C8" s="162"/>
      <c r="D8" s="123" t="str">
        <f t="shared" si="0"/>
        <v/>
      </c>
    </row>
    <row r="9" ht="36" customHeight="1" spans="1:4">
      <c r="A9" s="192" t="s">
        <v>1628</v>
      </c>
      <c r="B9" s="193">
        <v>14799</v>
      </c>
      <c r="C9" s="160">
        <v>17510</v>
      </c>
      <c r="D9" s="119">
        <f t="shared" si="0"/>
        <v>0.183</v>
      </c>
    </row>
    <row r="10" s="168" customFormat="1" ht="36" customHeight="1" spans="1:4">
      <c r="A10" s="194" t="s">
        <v>1624</v>
      </c>
      <c r="B10" s="147">
        <v>11247</v>
      </c>
      <c r="C10" s="162">
        <v>11145</v>
      </c>
      <c r="D10" s="123">
        <f t="shared" si="0"/>
        <v>-0.009</v>
      </c>
    </row>
    <row r="11" s="168" customFormat="1" ht="36" customHeight="1" spans="1:4">
      <c r="A11" s="194" t="s">
        <v>1625</v>
      </c>
      <c r="B11" s="147">
        <v>11</v>
      </c>
      <c r="C11" s="162">
        <v>10</v>
      </c>
      <c r="D11" s="123">
        <f t="shared" si="0"/>
        <v>-0.091</v>
      </c>
    </row>
    <row r="12" s="168" customFormat="1" ht="36" customHeight="1" spans="1:4">
      <c r="A12" s="194" t="s">
        <v>1626</v>
      </c>
      <c r="B12" s="147">
        <v>3258</v>
      </c>
      <c r="C12" s="162">
        <v>6155</v>
      </c>
      <c r="D12" s="123">
        <f t="shared" si="0"/>
        <v>0.889</v>
      </c>
    </row>
    <row r="13" ht="36" customHeight="1" spans="1:4">
      <c r="A13" s="192" t="s">
        <v>1629</v>
      </c>
      <c r="B13" s="193">
        <v>1744</v>
      </c>
      <c r="C13" s="160">
        <v>1509</v>
      </c>
      <c r="D13" s="119">
        <f t="shared" si="0"/>
        <v>-0.135</v>
      </c>
    </row>
    <row r="14" s="168" customFormat="1" ht="36" customHeight="1" spans="1:4">
      <c r="A14" s="194" t="s">
        <v>1624</v>
      </c>
      <c r="B14" s="147">
        <v>668</v>
      </c>
      <c r="C14" s="162">
        <v>702</v>
      </c>
      <c r="D14" s="123">
        <f t="shared" si="0"/>
        <v>0.051</v>
      </c>
    </row>
    <row r="15" s="168" customFormat="1" ht="36" customHeight="1" spans="1:4">
      <c r="A15" s="194" t="s">
        <v>1625</v>
      </c>
      <c r="B15" s="147">
        <v>8</v>
      </c>
      <c r="C15" s="162">
        <v>7</v>
      </c>
      <c r="D15" s="123">
        <f t="shared" si="0"/>
        <v>-0.125</v>
      </c>
    </row>
    <row r="16" ht="36" customHeight="1" spans="1:4">
      <c r="A16" s="194" t="s">
        <v>1626</v>
      </c>
      <c r="B16" s="147"/>
      <c r="C16" s="162"/>
      <c r="D16" s="123" t="str">
        <f t="shared" si="0"/>
        <v/>
      </c>
    </row>
    <row r="17" ht="36" customHeight="1" spans="1:4">
      <c r="A17" s="192" t="s">
        <v>1630</v>
      </c>
      <c r="B17" s="193">
        <v>10465</v>
      </c>
      <c r="C17" s="160">
        <v>10839</v>
      </c>
      <c r="D17" s="119">
        <f t="shared" si="0"/>
        <v>0.036</v>
      </c>
    </row>
    <row r="18" s="168" customFormat="1" ht="36" customHeight="1" spans="1:4">
      <c r="A18" s="194" t="s">
        <v>1624</v>
      </c>
      <c r="B18" s="147">
        <v>10419</v>
      </c>
      <c r="C18" s="162">
        <v>10780</v>
      </c>
      <c r="D18" s="123">
        <f t="shared" si="0"/>
        <v>0.035</v>
      </c>
    </row>
    <row r="19" s="168" customFormat="1" ht="36" customHeight="1" spans="1:4">
      <c r="A19" s="194" t="s">
        <v>1625</v>
      </c>
      <c r="B19" s="147">
        <v>34</v>
      </c>
      <c r="C19" s="162">
        <v>39</v>
      </c>
      <c r="D19" s="123">
        <f t="shared" si="0"/>
        <v>0.147</v>
      </c>
    </row>
    <row r="20" s="168" customFormat="1" ht="36" customHeight="1" spans="1:4">
      <c r="A20" s="194" t="s">
        <v>1626</v>
      </c>
      <c r="B20" s="147"/>
      <c r="C20" s="162">
        <v>5</v>
      </c>
      <c r="D20" s="123" t="str">
        <f t="shared" si="0"/>
        <v/>
      </c>
    </row>
    <row r="21" ht="36" customHeight="1" spans="1:4">
      <c r="A21" s="192" t="s">
        <v>1631</v>
      </c>
      <c r="B21" s="193">
        <v>1657</v>
      </c>
      <c r="C21" s="160">
        <v>1755</v>
      </c>
      <c r="D21" s="119">
        <f t="shared" si="0"/>
        <v>0.059</v>
      </c>
    </row>
    <row r="22" s="168" customFormat="1" ht="36" customHeight="1" spans="1:4">
      <c r="A22" s="194" t="s">
        <v>1624</v>
      </c>
      <c r="B22" s="147">
        <v>570</v>
      </c>
      <c r="C22" s="162">
        <v>566</v>
      </c>
      <c r="D22" s="123">
        <f t="shared" si="0"/>
        <v>-0.007</v>
      </c>
    </row>
    <row r="23" s="168" customFormat="1" ht="36" customHeight="1" spans="1:4">
      <c r="A23" s="194" t="s">
        <v>1625</v>
      </c>
      <c r="B23" s="147">
        <v>4</v>
      </c>
      <c r="C23" s="162">
        <v>4</v>
      </c>
      <c r="D23" s="123">
        <f t="shared" si="0"/>
        <v>0</v>
      </c>
    </row>
    <row r="24" s="168" customFormat="1" ht="36" customHeight="1" spans="1:4">
      <c r="A24" s="194" t="s">
        <v>1626</v>
      </c>
      <c r="B24" s="147"/>
      <c r="C24" s="162"/>
      <c r="D24" s="123" t="str">
        <f t="shared" si="0"/>
        <v/>
      </c>
    </row>
    <row r="25" ht="36" customHeight="1" spans="1:4">
      <c r="A25" s="192" t="s">
        <v>1632</v>
      </c>
      <c r="B25" s="193">
        <v>14402</v>
      </c>
      <c r="C25" s="160">
        <v>12997</v>
      </c>
      <c r="D25" s="119">
        <f t="shared" si="0"/>
        <v>-0.098</v>
      </c>
    </row>
    <row r="26" s="168" customFormat="1" ht="36" customHeight="1" spans="1:4">
      <c r="A26" s="194" t="s">
        <v>1624</v>
      </c>
      <c r="B26" s="147">
        <v>7589</v>
      </c>
      <c r="C26" s="162">
        <v>7312</v>
      </c>
      <c r="D26" s="123">
        <f t="shared" si="0"/>
        <v>-0.037</v>
      </c>
    </row>
    <row r="27" s="168" customFormat="1" ht="36" customHeight="1" spans="1:4">
      <c r="A27" s="194" t="s">
        <v>1625</v>
      </c>
      <c r="B27" s="147">
        <v>290</v>
      </c>
      <c r="C27" s="162">
        <v>350</v>
      </c>
      <c r="D27" s="123">
        <f t="shared" si="0"/>
        <v>0.207</v>
      </c>
    </row>
    <row r="28" s="168" customFormat="1" ht="36" customHeight="1" spans="1:4">
      <c r="A28" s="194" t="s">
        <v>1626</v>
      </c>
      <c r="B28" s="147">
        <v>1809</v>
      </c>
      <c r="C28" s="162">
        <v>4755</v>
      </c>
      <c r="D28" s="123">
        <f t="shared" si="0"/>
        <v>1.629</v>
      </c>
    </row>
    <row r="29" ht="36" customHeight="1" spans="1:4">
      <c r="A29" s="192" t="s">
        <v>1966</v>
      </c>
      <c r="B29" s="193">
        <v>9664</v>
      </c>
      <c r="C29" s="160">
        <v>14756</v>
      </c>
      <c r="D29" s="119">
        <f t="shared" si="0"/>
        <v>0.527</v>
      </c>
    </row>
    <row r="30" s="168" customFormat="1" ht="36" customHeight="1" spans="1:4">
      <c r="A30" s="194" t="s">
        <v>1624</v>
      </c>
      <c r="B30" s="147">
        <v>387</v>
      </c>
      <c r="C30" s="162">
        <v>5876</v>
      </c>
      <c r="D30" s="123">
        <f t="shared" si="0"/>
        <v>14.183</v>
      </c>
    </row>
    <row r="31" s="168" customFormat="1" ht="36" customHeight="1" spans="1:4">
      <c r="A31" s="194" t="s">
        <v>1625</v>
      </c>
      <c r="B31" s="147">
        <v>15</v>
      </c>
      <c r="C31" s="162">
        <v>14</v>
      </c>
      <c r="D31" s="123">
        <f t="shared" si="0"/>
        <v>-0.067</v>
      </c>
    </row>
    <row r="32" s="168" customFormat="1" ht="36" customHeight="1" spans="1:4">
      <c r="A32" s="194" t="s">
        <v>1626</v>
      </c>
      <c r="B32" s="147">
        <v>577</v>
      </c>
      <c r="C32" s="162">
        <v>365</v>
      </c>
      <c r="D32" s="123">
        <f t="shared" si="0"/>
        <v>-0.367</v>
      </c>
    </row>
    <row r="33" ht="36" customHeight="1" spans="1:4">
      <c r="A33" s="144" t="s">
        <v>1634</v>
      </c>
      <c r="B33" s="193">
        <f t="shared" ref="B33:B36" si="1">B4+B9+B13+B17+B21+B25+B29</f>
        <v>74136</v>
      </c>
      <c r="C33" s="193">
        <f t="shared" ref="C33:C36" si="2">C4+C9+C13+C17+C21+C25+C29</f>
        <v>84628</v>
      </c>
      <c r="D33" s="119">
        <f t="shared" si="0"/>
        <v>0.142</v>
      </c>
    </row>
    <row r="34" ht="36" customHeight="1" spans="1:4">
      <c r="A34" s="194" t="s">
        <v>1635</v>
      </c>
      <c r="B34" s="147">
        <f t="shared" si="1"/>
        <v>44106</v>
      </c>
      <c r="C34" s="147">
        <f t="shared" si="2"/>
        <v>51358</v>
      </c>
      <c r="D34" s="123">
        <f t="shared" si="0"/>
        <v>0.164</v>
      </c>
    </row>
    <row r="35" ht="36" customHeight="1" spans="1:4">
      <c r="A35" s="194" t="s">
        <v>1636</v>
      </c>
      <c r="B35" s="147">
        <f t="shared" si="1"/>
        <v>380</v>
      </c>
      <c r="C35" s="147">
        <f t="shared" si="2"/>
        <v>930</v>
      </c>
      <c r="D35" s="123">
        <f t="shared" si="0"/>
        <v>1.447</v>
      </c>
    </row>
    <row r="36" ht="36" customHeight="1" spans="1:4">
      <c r="A36" s="194" t="s">
        <v>1637</v>
      </c>
      <c r="B36" s="147">
        <f t="shared" si="1"/>
        <v>5644</v>
      </c>
      <c r="C36" s="147">
        <f t="shared" si="2"/>
        <v>11280</v>
      </c>
      <c r="D36" s="123">
        <f t="shared" si="0"/>
        <v>0.999</v>
      </c>
    </row>
    <row r="37" ht="36" customHeight="1" spans="1:4">
      <c r="A37" s="195" t="s">
        <v>1638</v>
      </c>
      <c r="B37" s="162"/>
      <c r="C37" s="162"/>
      <c r="D37" s="123" t="str">
        <f t="shared" si="0"/>
        <v/>
      </c>
    </row>
    <row r="38" spans="2:3">
      <c r="B38" s="196"/>
      <c r="C38" s="196"/>
    </row>
    <row r="39" spans="2:3">
      <c r="B39" s="196"/>
      <c r="C39" s="196"/>
    </row>
    <row r="40" spans="2:3">
      <c r="B40" s="196"/>
      <c r="C40" s="196"/>
    </row>
    <row r="41" spans="2:3">
      <c r="B41" s="196"/>
      <c r="C41" s="196"/>
    </row>
  </sheetData>
  <autoFilter ref="A3:D37">
    <extLst/>
  </autoFilter>
  <mergeCells count="1">
    <mergeCell ref="A1:D1"/>
  </mergeCells>
  <conditionalFormatting sqref="C5">
    <cfRule type="cellIs" dxfId="3" priority="19" stopIfTrue="1" operator="lessThanOrEqual">
      <formula>-1</formula>
    </cfRule>
  </conditionalFormatting>
  <conditionalFormatting sqref="C6">
    <cfRule type="cellIs" dxfId="3" priority="18" stopIfTrue="1" operator="lessThanOrEqual">
      <formula>-1</formula>
    </cfRule>
  </conditionalFormatting>
  <conditionalFormatting sqref="C10">
    <cfRule type="cellIs" dxfId="3" priority="16" stopIfTrue="1" operator="lessThanOrEqual">
      <formula>-1</formula>
    </cfRule>
  </conditionalFormatting>
  <conditionalFormatting sqref="C11">
    <cfRule type="cellIs" dxfId="3" priority="15" stopIfTrue="1" operator="lessThanOrEqual">
      <formula>-1</formula>
    </cfRule>
  </conditionalFormatting>
  <conditionalFormatting sqref="C12">
    <cfRule type="cellIs" dxfId="3" priority="5" stopIfTrue="1" operator="lessThanOrEqual">
      <formula>-1</formula>
    </cfRule>
  </conditionalFormatting>
  <conditionalFormatting sqref="C14">
    <cfRule type="cellIs" dxfId="3" priority="14" stopIfTrue="1" operator="lessThanOrEqual">
      <formula>-1</formula>
    </cfRule>
  </conditionalFormatting>
  <conditionalFormatting sqref="C15">
    <cfRule type="cellIs" dxfId="3" priority="13" stopIfTrue="1" operator="lessThanOrEqual">
      <formula>-1</formula>
    </cfRule>
  </conditionalFormatting>
  <conditionalFormatting sqref="C16">
    <cfRule type="cellIs" dxfId="3" priority="21" stopIfTrue="1" operator="lessThanOrEqual">
      <formula>-1</formula>
    </cfRule>
  </conditionalFormatting>
  <conditionalFormatting sqref="C22">
    <cfRule type="cellIs" dxfId="3" priority="12" stopIfTrue="1" operator="lessThanOrEqual">
      <formula>-1</formula>
    </cfRule>
  </conditionalFormatting>
  <conditionalFormatting sqref="C23">
    <cfRule type="cellIs" dxfId="3" priority="11" stopIfTrue="1" operator="lessThanOrEqual">
      <formula>-1</formula>
    </cfRule>
  </conditionalFormatting>
  <conditionalFormatting sqref="C24">
    <cfRule type="cellIs" dxfId="3" priority="10" stopIfTrue="1" operator="lessThanOrEqual">
      <formula>-1</formula>
    </cfRule>
  </conditionalFormatting>
  <conditionalFormatting sqref="C26">
    <cfRule type="cellIs" dxfId="3" priority="9" stopIfTrue="1" operator="lessThanOrEqual">
      <formula>-1</formula>
    </cfRule>
  </conditionalFormatting>
  <conditionalFormatting sqref="C30">
    <cfRule type="cellIs" dxfId="3" priority="8" stopIfTrue="1" operator="lessThanOrEqual">
      <formula>-1</formula>
    </cfRule>
  </conditionalFormatting>
  <conditionalFormatting sqref="C31">
    <cfRule type="cellIs" dxfId="3" priority="7" stopIfTrue="1" operator="lessThanOrEqual">
      <formula>-1</formula>
    </cfRule>
  </conditionalFormatting>
  <conditionalFormatting sqref="C32">
    <cfRule type="cellIs" dxfId="3" priority="6" stopIfTrue="1" operator="lessThanOrEqual">
      <formula>-1</formula>
    </cfRule>
  </conditionalFormatting>
  <conditionalFormatting sqref="B37">
    <cfRule type="cellIs" dxfId="3" priority="3" stopIfTrue="1" operator="lessThanOrEqual">
      <formula>-1</formula>
    </cfRule>
  </conditionalFormatting>
  <conditionalFormatting sqref="C37">
    <cfRule type="cellIs" dxfId="3" priority="2" stopIfTrue="1" operator="lessThanOrEqual">
      <formula>-1</formula>
    </cfRule>
  </conditionalFormatting>
  <conditionalFormatting sqref="C7:C8">
    <cfRule type="cellIs" dxfId="3" priority="17" stopIfTrue="1" operator="lessThanOrEqual">
      <formula>-1</formula>
    </cfRule>
  </conditionalFormatting>
  <conditionalFormatting sqref="C18:C20">
    <cfRule type="cellIs" dxfId="3" priority="20" stopIfTrue="1" operator="lessThanOrEqual">
      <formula>-1</formula>
    </cfRule>
  </conditionalFormatting>
  <conditionalFormatting sqref="C27:C28">
    <cfRule type="cellIs" dxfId="3" priority="4"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D25"/>
  <sheetViews>
    <sheetView showGridLines="0" showZeros="0" view="pageBreakPreview" zoomScale="80" zoomScaleNormal="100" workbookViewId="0">
      <pane ySplit="3" topLeftCell="A4" activePane="bottomLeft" state="frozen"/>
      <selection/>
      <selection pane="bottomLeft" activeCell="B2" sqref="A$1:D$1048576"/>
    </sheetView>
  </sheetViews>
  <sheetFormatPr defaultColWidth="9" defaultRowHeight="15.75" outlineLevelCol="3"/>
  <cols>
    <col min="1" max="1" width="45.6283185840708" style="169" customWidth="1"/>
    <col min="2" max="3" width="20.6371681415929" style="169" customWidth="1"/>
    <col min="4" max="4" width="20.6371681415929" style="167" customWidth="1"/>
    <col min="5" max="16384" width="9" style="169"/>
  </cols>
  <sheetData>
    <row r="1" ht="45" customHeight="1" spans="1:4">
      <c r="A1" s="170" t="s">
        <v>1967</v>
      </c>
      <c r="B1" s="170"/>
      <c r="C1" s="170"/>
      <c r="D1" s="170"/>
    </row>
    <row r="2" ht="20.1" customHeight="1" spans="1:4">
      <c r="A2" s="180" t="s">
        <v>1968</v>
      </c>
      <c r="B2" s="181"/>
      <c r="C2" s="182"/>
      <c r="D2" s="183" t="s">
        <v>1969</v>
      </c>
    </row>
    <row r="3" ht="45" customHeight="1" spans="1:4">
      <c r="A3" s="138" t="s">
        <v>1789</v>
      </c>
      <c r="B3" s="33" t="s">
        <v>1682</v>
      </c>
      <c r="C3" s="99" t="s">
        <v>1700</v>
      </c>
      <c r="D3" s="33" t="s">
        <v>1683</v>
      </c>
    </row>
    <row r="4" ht="36" customHeight="1" spans="1:4">
      <c r="A4" s="139" t="s">
        <v>1641</v>
      </c>
      <c r="B4" s="124">
        <v>18751</v>
      </c>
      <c r="C4" s="124">
        <v>27762</v>
      </c>
      <c r="D4" s="119">
        <f>IF(B4&gt;0,(C4-B4)/B4,"")</f>
        <v>0.481</v>
      </c>
    </row>
    <row r="5" s="166" customFormat="1" ht="36" customHeight="1" spans="1:4">
      <c r="A5" s="141" t="s">
        <v>1642</v>
      </c>
      <c r="B5" s="163">
        <v>8284</v>
      </c>
      <c r="C5" s="122">
        <v>9399</v>
      </c>
      <c r="D5" s="123">
        <f t="shared" ref="D5:D21" si="0">IF(B5&gt;0,(C5-B5)/B5,"")</f>
        <v>0.135</v>
      </c>
    </row>
    <row r="6" s="166" customFormat="1" ht="36" customHeight="1" spans="1:4">
      <c r="A6" s="143" t="s">
        <v>1970</v>
      </c>
      <c r="B6" s="163"/>
      <c r="C6" s="122"/>
      <c r="D6" s="123" t="str">
        <f t="shared" si="0"/>
        <v/>
      </c>
    </row>
    <row r="7" ht="36" customHeight="1" spans="1:4">
      <c r="A7" s="139" t="s">
        <v>1644</v>
      </c>
      <c r="B7" s="124">
        <v>15106</v>
      </c>
      <c r="C7" s="124">
        <v>16852</v>
      </c>
      <c r="D7" s="119">
        <f t="shared" si="0"/>
        <v>0.116</v>
      </c>
    </row>
    <row r="8" s="166" customFormat="1" ht="36" customHeight="1" spans="1:4">
      <c r="A8" s="141" t="s">
        <v>1642</v>
      </c>
      <c r="B8" s="163">
        <v>15084</v>
      </c>
      <c r="C8" s="122">
        <v>16852</v>
      </c>
      <c r="D8" s="123">
        <f t="shared" si="0"/>
        <v>0.117</v>
      </c>
    </row>
    <row r="9" s="167" customFormat="1" ht="36" customHeight="1" spans="1:4">
      <c r="A9" s="139" t="s">
        <v>1645</v>
      </c>
      <c r="B9" s="124">
        <v>731</v>
      </c>
      <c r="C9" s="124">
        <v>1499</v>
      </c>
      <c r="D9" s="119">
        <f t="shared" si="0"/>
        <v>1.051</v>
      </c>
    </row>
    <row r="10" s="168" customFormat="1" ht="36" customHeight="1" spans="1:4">
      <c r="A10" s="141" t="s">
        <v>1642</v>
      </c>
      <c r="B10" s="163">
        <v>405</v>
      </c>
      <c r="C10" s="122">
        <v>497</v>
      </c>
      <c r="D10" s="123">
        <f t="shared" si="0"/>
        <v>0.227</v>
      </c>
    </row>
    <row r="11" s="167" customFormat="1" ht="36" customHeight="1" spans="1:4">
      <c r="A11" s="139" t="s">
        <v>1646</v>
      </c>
      <c r="B11" s="124">
        <v>7294</v>
      </c>
      <c r="C11" s="124">
        <v>10839</v>
      </c>
      <c r="D11" s="119">
        <f t="shared" si="0"/>
        <v>0.486</v>
      </c>
    </row>
    <row r="12" s="168" customFormat="1" ht="36" customHeight="1" spans="1:4">
      <c r="A12" s="141" t="s">
        <v>1642</v>
      </c>
      <c r="B12" s="163">
        <v>4544</v>
      </c>
      <c r="C12" s="122">
        <v>5286</v>
      </c>
      <c r="D12" s="123">
        <f t="shared" si="0"/>
        <v>0.163</v>
      </c>
    </row>
    <row r="13" s="167" customFormat="1" ht="36" customHeight="1" spans="1:4">
      <c r="A13" s="139" t="s">
        <v>1647</v>
      </c>
      <c r="B13" s="124">
        <v>1306</v>
      </c>
      <c r="C13" s="124">
        <v>1755</v>
      </c>
      <c r="D13" s="119">
        <f t="shared" si="0"/>
        <v>0.344</v>
      </c>
    </row>
    <row r="14" s="168" customFormat="1" ht="36" customHeight="1" spans="1:4">
      <c r="A14" s="141" t="s">
        <v>1642</v>
      </c>
      <c r="B14" s="163">
        <v>733</v>
      </c>
      <c r="C14" s="122">
        <v>1185</v>
      </c>
      <c r="D14" s="123">
        <f t="shared" si="0"/>
        <v>0.617</v>
      </c>
    </row>
    <row r="15" s="167" customFormat="1" ht="36" customHeight="1" spans="1:4">
      <c r="A15" s="139" t="s">
        <v>1648</v>
      </c>
      <c r="B15" s="124">
        <v>4850</v>
      </c>
      <c r="C15" s="124">
        <v>5564</v>
      </c>
      <c r="D15" s="119">
        <f t="shared" si="0"/>
        <v>0.147</v>
      </c>
    </row>
    <row r="16" s="166" customFormat="1" ht="36" customHeight="1" spans="1:4">
      <c r="A16" s="141" t="s">
        <v>1642</v>
      </c>
      <c r="B16" s="163">
        <v>4843</v>
      </c>
      <c r="C16" s="184">
        <v>5557</v>
      </c>
      <c r="D16" s="123">
        <f t="shared" si="0"/>
        <v>0.147</v>
      </c>
    </row>
    <row r="17" ht="36" customHeight="1" spans="1:4">
      <c r="A17" s="139" t="s">
        <v>1673</v>
      </c>
      <c r="B17" s="124">
        <v>7068</v>
      </c>
      <c r="C17" s="124">
        <v>14756</v>
      </c>
      <c r="D17" s="119">
        <f t="shared" si="0"/>
        <v>1.088</v>
      </c>
    </row>
    <row r="18" s="166" customFormat="1" ht="36" customHeight="1" spans="1:4">
      <c r="A18" s="141" t="s">
        <v>1642</v>
      </c>
      <c r="B18" s="163">
        <v>5457</v>
      </c>
      <c r="C18" s="122">
        <v>7311</v>
      </c>
      <c r="D18" s="123">
        <f t="shared" si="0"/>
        <v>0.34</v>
      </c>
    </row>
    <row r="19" ht="36" customHeight="1" spans="1:4">
      <c r="A19" s="144" t="s">
        <v>1650</v>
      </c>
      <c r="B19" s="124">
        <f>B4+B7+B9+B11+B13+B15+B17</f>
        <v>55106</v>
      </c>
      <c r="C19" s="124">
        <f>C4+C7+C9+C11+C13+C15+C17</f>
        <v>79027</v>
      </c>
      <c r="D19" s="119">
        <f t="shared" si="0"/>
        <v>0.434</v>
      </c>
    </row>
    <row r="20" ht="36" customHeight="1" spans="1:4">
      <c r="A20" s="141" t="s">
        <v>1651</v>
      </c>
      <c r="B20" s="163">
        <f>B5+B8+B10+B12+B14+B16+B18</f>
        <v>39350</v>
      </c>
      <c r="C20" s="163">
        <f>C5+C8+C10+C12+C14+C16+C18</f>
        <v>46087</v>
      </c>
      <c r="D20" s="123">
        <f t="shared" si="0"/>
        <v>0.171</v>
      </c>
    </row>
    <row r="21" ht="36" customHeight="1" spans="1:4">
      <c r="A21" s="143" t="s">
        <v>1643</v>
      </c>
      <c r="B21" s="185"/>
      <c r="C21" s="185"/>
      <c r="D21" s="123" t="str">
        <f t="shared" si="0"/>
        <v/>
      </c>
    </row>
    <row r="22" spans="2:3">
      <c r="B22" s="179"/>
      <c r="C22" s="179"/>
    </row>
    <row r="23" spans="2:3">
      <c r="B23" s="179"/>
      <c r="C23" s="179"/>
    </row>
    <row r="24" spans="2:3">
      <c r="B24" s="179"/>
      <c r="C24" s="179"/>
    </row>
    <row r="25" spans="2:3">
      <c r="B25" s="179"/>
      <c r="C25" s="179"/>
    </row>
  </sheetData>
  <autoFilter ref="A3:D21">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D23"/>
  <sheetViews>
    <sheetView showGridLines="0" showZeros="0" view="pageBreakPreview" zoomScale="80" zoomScaleNormal="100" workbookViewId="0">
      <selection activeCell="B2" sqref="A$1:D$1048576"/>
    </sheetView>
  </sheetViews>
  <sheetFormatPr defaultColWidth="9" defaultRowHeight="15.75" outlineLevelCol="3"/>
  <cols>
    <col min="1" max="1" width="45.6371681415929" style="169" customWidth="1"/>
    <col min="2" max="3" width="20.6371681415929" style="169" customWidth="1"/>
    <col min="4" max="4" width="20.6371681415929" style="167" customWidth="1"/>
    <col min="5" max="16384" width="9" style="169"/>
  </cols>
  <sheetData>
    <row r="1" ht="45" customHeight="1" spans="1:4">
      <c r="A1" s="170" t="s">
        <v>1971</v>
      </c>
      <c r="B1" s="170"/>
      <c r="C1" s="170"/>
      <c r="D1" s="170"/>
    </row>
    <row r="2" ht="20.1" customHeight="1" spans="1:4">
      <c r="A2" s="134" t="s">
        <v>1972</v>
      </c>
      <c r="B2" s="171"/>
      <c r="C2" s="172"/>
      <c r="D2" s="137" t="s">
        <v>1653</v>
      </c>
    </row>
    <row r="3" ht="45" customHeight="1" spans="1:4">
      <c r="A3" s="173" t="s">
        <v>1789</v>
      </c>
      <c r="B3" s="33" t="s">
        <v>1682</v>
      </c>
      <c r="C3" s="99" t="s">
        <v>1700</v>
      </c>
      <c r="D3" s="33" t="s">
        <v>1683</v>
      </c>
    </row>
    <row r="4" ht="36" customHeight="1" spans="1:4">
      <c r="A4" s="174" t="s">
        <v>1654</v>
      </c>
      <c r="B4" s="175">
        <v>2347</v>
      </c>
      <c r="C4" s="118">
        <v>-2500</v>
      </c>
      <c r="D4" s="119">
        <f>IF(B4&gt;0,(C4-B4)/B4,"")</f>
        <v>-2.065</v>
      </c>
    </row>
    <row r="5" s="166" customFormat="1" ht="36" customHeight="1" spans="1:4">
      <c r="A5" s="176" t="s">
        <v>1655</v>
      </c>
      <c r="B5" s="177">
        <v>3580</v>
      </c>
      <c r="C5" s="178">
        <v>1080</v>
      </c>
      <c r="D5" s="123">
        <f t="shared" ref="D5:D19" si="0">IF(B5&gt;0,(C5-B5)/B5,"")</f>
        <v>-0.698</v>
      </c>
    </row>
    <row r="6" ht="36" customHeight="1" spans="1:4">
      <c r="A6" s="174" t="s">
        <v>1676</v>
      </c>
      <c r="B6" s="175">
        <v>-858</v>
      </c>
      <c r="C6" s="118">
        <v>658</v>
      </c>
      <c r="D6" s="119" t="str">
        <f t="shared" si="0"/>
        <v/>
      </c>
    </row>
    <row r="7" s="166" customFormat="1" ht="36" customHeight="1" spans="1:4">
      <c r="A7" s="176" t="s">
        <v>1657</v>
      </c>
      <c r="B7" s="177">
        <v>350</v>
      </c>
      <c r="C7" s="122">
        <v>1267</v>
      </c>
      <c r="D7" s="123">
        <f t="shared" si="0"/>
        <v>2.62</v>
      </c>
    </row>
    <row r="8" s="167" customFormat="1" ht="36" customHeight="1" spans="1:4">
      <c r="A8" s="174" t="s">
        <v>1658</v>
      </c>
      <c r="B8" s="175">
        <v>1100</v>
      </c>
      <c r="C8" s="118">
        <v>10</v>
      </c>
      <c r="D8" s="119">
        <f t="shared" si="0"/>
        <v>-0.991</v>
      </c>
    </row>
    <row r="9" s="168" customFormat="1" ht="36" customHeight="1" spans="1:4">
      <c r="A9" s="176" t="s">
        <v>1659</v>
      </c>
      <c r="B9" s="177">
        <v>300</v>
      </c>
      <c r="C9" s="122">
        <v>242</v>
      </c>
      <c r="D9" s="123">
        <f t="shared" si="0"/>
        <v>-0.193</v>
      </c>
    </row>
    <row r="10" s="167" customFormat="1" ht="36" customHeight="1" spans="1:4">
      <c r="A10" s="174" t="s">
        <v>1660</v>
      </c>
      <c r="B10" s="175">
        <v>50</v>
      </c>
      <c r="C10" s="118"/>
      <c r="D10" s="119">
        <f t="shared" si="0"/>
        <v>-1</v>
      </c>
    </row>
    <row r="11" s="168" customFormat="1" ht="36" customHeight="1" spans="1:4">
      <c r="A11" s="176" t="s">
        <v>1661</v>
      </c>
      <c r="B11" s="177">
        <v>150</v>
      </c>
      <c r="C11" s="122">
        <v>176</v>
      </c>
      <c r="D11" s="123">
        <f t="shared" si="0"/>
        <v>0.173</v>
      </c>
    </row>
    <row r="12" s="167" customFormat="1" ht="36" customHeight="1" spans="1:4">
      <c r="A12" s="174" t="s">
        <v>1662</v>
      </c>
      <c r="B12" s="175"/>
      <c r="C12" s="124"/>
      <c r="D12" s="123" t="str">
        <f t="shared" si="0"/>
        <v/>
      </c>
    </row>
    <row r="13" s="168" customFormat="1" ht="36" customHeight="1" spans="1:4">
      <c r="A13" s="176" t="s">
        <v>1663</v>
      </c>
      <c r="B13" s="177"/>
      <c r="C13" s="122"/>
      <c r="D13" s="123" t="str">
        <f t="shared" si="0"/>
        <v/>
      </c>
    </row>
    <row r="14" s="167" customFormat="1" ht="36" customHeight="1" spans="1:4">
      <c r="A14" s="174" t="s">
        <v>1664</v>
      </c>
      <c r="B14" s="175">
        <v>1500</v>
      </c>
      <c r="C14" s="118">
        <v>7432</v>
      </c>
      <c r="D14" s="119">
        <f t="shared" si="0"/>
        <v>3.955</v>
      </c>
    </row>
    <row r="15" s="168" customFormat="1" ht="36" customHeight="1" spans="1:4">
      <c r="A15" s="176" t="s">
        <v>1973</v>
      </c>
      <c r="B15" s="177">
        <v>18000</v>
      </c>
      <c r="C15" s="122">
        <v>40200</v>
      </c>
      <c r="D15" s="123">
        <f t="shared" si="0"/>
        <v>1.233</v>
      </c>
    </row>
    <row r="16" s="167" customFormat="1" ht="36" customHeight="1" spans="1:4">
      <c r="A16" s="174" t="s">
        <v>1677</v>
      </c>
      <c r="B16" s="175">
        <v>10</v>
      </c>
      <c r="C16" s="118"/>
      <c r="D16" s="119">
        <f t="shared" si="0"/>
        <v>-1</v>
      </c>
    </row>
    <row r="17" s="168" customFormat="1" ht="36" customHeight="1" spans="1:4">
      <c r="A17" s="176" t="s">
        <v>1667</v>
      </c>
      <c r="B17" s="177">
        <v>15</v>
      </c>
      <c r="C17" s="122">
        <v>19</v>
      </c>
      <c r="D17" s="123">
        <f t="shared" si="0"/>
        <v>0.267</v>
      </c>
    </row>
    <row r="18" s="167" customFormat="1" ht="36" customHeight="1" spans="1:4">
      <c r="A18" s="128" t="s">
        <v>1974</v>
      </c>
      <c r="B18" s="175">
        <f>B4+B6+B8+B10+B12+B14+B16</f>
        <v>4149</v>
      </c>
      <c r="C18" s="175">
        <f>C4+C6+C8+C10+C12+C14+C16</f>
        <v>5600</v>
      </c>
      <c r="D18" s="119">
        <f t="shared" si="0"/>
        <v>0.35</v>
      </c>
    </row>
    <row r="19" s="167" customFormat="1" ht="36" customHeight="1" spans="1:4">
      <c r="A19" s="128" t="s">
        <v>1975</v>
      </c>
      <c r="B19" s="175">
        <f>B5+B7+B9+B11+B13+B15+B17</f>
        <v>22395</v>
      </c>
      <c r="C19" s="175">
        <f>C5+C7+C9+C11+C13+C15+C17</f>
        <v>42984</v>
      </c>
      <c r="D19" s="119">
        <f t="shared" si="0"/>
        <v>0.919</v>
      </c>
    </row>
    <row r="20" spans="2:3">
      <c r="B20" s="179"/>
      <c r="C20" s="179"/>
    </row>
    <row r="21" spans="2:3">
      <c r="B21" s="179"/>
      <c r="C21" s="179"/>
    </row>
    <row r="22" spans="2:3">
      <c r="B22" s="179"/>
      <c r="C22" s="179"/>
    </row>
    <row r="23" spans="2:3">
      <c r="B23" s="179"/>
      <c r="C23" s="179"/>
    </row>
  </sheetData>
  <autoFilter ref="A3:D19">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D41"/>
  <sheetViews>
    <sheetView showGridLines="0" showZeros="0" view="pageBreakPreview" zoomScale="80" zoomScaleNormal="100" workbookViewId="0">
      <pane ySplit="3" topLeftCell="A4" activePane="bottomLeft" state="frozen"/>
      <selection/>
      <selection pane="bottomLeft" activeCell="B2" sqref="A$1:D$1048576"/>
    </sheetView>
  </sheetViews>
  <sheetFormatPr defaultColWidth="9" defaultRowHeight="15.75" outlineLevelCol="3"/>
  <cols>
    <col min="1" max="1" width="45.6283185840708" style="152" customWidth="1"/>
    <col min="2" max="3" width="20.6371681415929" style="152" customWidth="1"/>
    <col min="4" max="4" width="20.6371681415929" style="151" customWidth="1"/>
    <col min="5" max="16384" width="9" style="152"/>
  </cols>
  <sheetData>
    <row r="1" ht="45" customHeight="1" spans="1:4">
      <c r="A1" s="153" t="s">
        <v>1976</v>
      </c>
      <c r="B1" s="153"/>
      <c r="C1" s="153"/>
      <c r="D1" s="153"/>
    </row>
    <row r="2" ht="20.1" customHeight="1" spans="1:4">
      <c r="A2" s="154" t="s">
        <v>1977</v>
      </c>
      <c r="B2" s="155"/>
      <c r="C2" s="156"/>
      <c r="D2" s="157" t="s">
        <v>54</v>
      </c>
    </row>
    <row r="3" ht="45" customHeight="1" spans="1:4">
      <c r="A3" s="158" t="s">
        <v>1951</v>
      </c>
      <c r="B3" s="33" t="s">
        <v>1682</v>
      </c>
      <c r="C3" s="99" t="s">
        <v>1700</v>
      </c>
      <c r="D3" s="33" t="s">
        <v>1683</v>
      </c>
    </row>
    <row r="4" ht="38" customHeight="1" spans="1:4">
      <c r="A4" s="159" t="s">
        <v>1623</v>
      </c>
      <c r="B4" s="160">
        <v>21405</v>
      </c>
      <c r="C4" s="160">
        <v>25262</v>
      </c>
      <c r="D4" s="119">
        <f>IF(B4&gt;0,(C4-B4)/B4,"")</f>
        <v>0.18</v>
      </c>
    </row>
    <row r="5" s="149" customFormat="1" ht="38" customHeight="1" spans="1:4">
      <c r="A5" s="161" t="s">
        <v>1624</v>
      </c>
      <c r="B5" s="162">
        <v>13226</v>
      </c>
      <c r="C5" s="162">
        <v>14977</v>
      </c>
      <c r="D5" s="123">
        <f t="shared" ref="D5:D37" si="0">IF(B5&gt;0,(C5-B5)/B5,"")</f>
        <v>0.132</v>
      </c>
    </row>
    <row r="6" s="149" customFormat="1" ht="38" customHeight="1" spans="1:4">
      <c r="A6" s="161" t="s">
        <v>1625</v>
      </c>
      <c r="B6" s="162">
        <v>18</v>
      </c>
      <c r="C6" s="162">
        <v>506</v>
      </c>
      <c r="D6" s="123">
        <f t="shared" si="0"/>
        <v>27.111</v>
      </c>
    </row>
    <row r="7" s="150" customFormat="1" ht="38" customHeight="1" spans="1:4">
      <c r="A7" s="161" t="s">
        <v>1626</v>
      </c>
      <c r="B7" s="162"/>
      <c r="C7" s="162"/>
      <c r="D7" s="123" t="str">
        <f t="shared" si="0"/>
        <v/>
      </c>
    </row>
    <row r="8" s="150" customFormat="1" ht="38" customHeight="1" spans="1:4">
      <c r="A8" s="143" t="s">
        <v>1627</v>
      </c>
      <c r="B8" s="162"/>
      <c r="C8" s="162"/>
      <c r="D8" s="123" t="str">
        <f t="shared" si="0"/>
        <v/>
      </c>
    </row>
    <row r="9" s="151" customFormat="1" ht="38" customHeight="1" spans="1:4">
      <c r="A9" s="159" t="s">
        <v>1628</v>
      </c>
      <c r="B9" s="160">
        <v>14799</v>
      </c>
      <c r="C9" s="160">
        <v>17510</v>
      </c>
      <c r="D9" s="119">
        <f t="shared" si="0"/>
        <v>0.183</v>
      </c>
    </row>
    <row r="10" s="150" customFormat="1" ht="38" customHeight="1" spans="1:4">
      <c r="A10" s="161" t="s">
        <v>1624</v>
      </c>
      <c r="B10" s="162">
        <v>11247</v>
      </c>
      <c r="C10" s="162">
        <v>11145</v>
      </c>
      <c r="D10" s="123">
        <f t="shared" si="0"/>
        <v>-0.009</v>
      </c>
    </row>
    <row r="11" s="150" customFormat="1" ht="38" customHeight="1" spans="1:4">
      <c r="A11" s="161" t="s">
        <v>1625</v>
      </c>
      <c r="B11" s="162">
        <v>11</v>
      </c>
      <c r="C11" s="162">
        <v>10</v>
      </c>
      <c r="D11" s="123">
        <f t="shared" si="0"/>
        <v>-0.091</v>
      </c>
    </row>
    <row r="12" s="150" customFormat="1" ht="38" customHeight="1" spans="1:4">
      <c r="A12" s="161" t="s">
        <v>1626</v>
      </c>
      <c r="B12" s="162">
        <v>3258</v>
      </c>
      <c r="C12" s="162">
        <v>6155</v>
      </c>
      <c r="D12" s="123">
        <f t="shared" si="0"/>
        <v>0.889</v>
      </c>
    </row>
    <row r="13" s="151" customFormat="1" ht="38" customHeight="1" spans="1:4">
      <c r="A13" s="159" t="s">
        <v>1629</v>
      </c>
      <c r="B13" s="160">
        <v>1744</v>
      </c>
      <c r="C13" s="160">
        <v>1509</v>
      </c>
      <c r="D13" s="119">
        <f t="shared" si="0"/>
        <v>-0.135</v>
      </c>
    </row>
    <row r="14" ht="36" customHeight="1" spans="1:4">
      <c r="A14" s="161" t="s">
        <v>1624</v>
      </c>
      <c r="B14" s="162">
        <v>668</v>
      </c>
      <c r="C14" s="163">
        <v>702</v>
      </c>
      <c r="D14" s="123">
        <f t="shared" si="0"/>
        <v>0.051</v>
      </c>
    </row>
    <row r="15" s="149" customFormat="1" ht="38" customHeight="1" spans="1:4">
      <c r="A15" s="161" t="s">
        <v>1625</v>
      </c>
      <c r="B15" s="162">
        <v>8</v>
      </c>
      <c r="C15" s="162">
        <v>7</v>
      </c>
      <c r="D15" s="123">
        <f t="shared" si="0"/>
        <v>-0.125</v>
      </c>
    </row>
    <row r="16" ht="36" customHeight="1" spans="1:4">
      <c r="A16" s="161" t="s">
        <v>1626</v>
      </c>
      <c r="B16" s="162"/>
      <c r="C16" s="163"/>
      <c r="D16" s="123" t="str">
        <f t="shared" si="0"/>
        <v/>
      </c>
    </row>
    <row r="17" ht="38" customHeight="1" spans="1:4">
      <c r="A17" s="159" t="s">
        <v>1630</v>
      </c>
      <c r="B17" s="160">
        <v>10465</v>
      </c>
      <c r="C17" s="160">
        <v>10839</v>
      </c>
      <c r="D17" s="119">
        <f t="shared" si="0"/>
        <v>0.036</v>
      </c>
    </row>
    <row r="18" s="149" customFormat="1" ht="38" customHeight="1" spans="1:4">
      <c r="A18" s="161" t="s">
        <v>1624</v>
      </c>
      <c r="B18" s="162">
        <v>10419</v>
      </c>
      <c r="C18" s="162">
        <v>10780</v>
      </c>
      <c r="D18" s="123">
        <f t="shared" si="0"/>
        <v>0.035</v>
      </c>
    </row>
    <row r="19" s="149" customFormat="1" ht="38" customHeight="1" spans="1:4">
      <c r="A19" s="161" t="s">
        <v>1625</v>
      </c>
      <c r="B19" s="162">
        <v>34</v>
      </c>
      <c r="C19" s="162">
        <v>39</v>
      </c>
      <c r="D19" s="123">
        <f t="shared" si="0"/>
        <v>0.147</v>
      </c>
    </row>
    <row r="20" ht="36" customHeight="1" spans="1:4">
      <c r="A20" s="161" t="s">
        <v>1626</v>
      </c>
      <c r="B20" s="162"/>
      <c r="C20" s="164">
        <v>5</v>
      </c>
      <c r="D20" s="123" t="str">
        <f t="shared" si="0"/>
        <v/>
      </c>
    </row>
    <row r="21" s="149" customFormat="1" ht="38" customHeight="1" spans="1:4">
      <c r="A21" s="159" t="s">
        <v>1631</v>
      </c>
      <c r="B21" s="160">
        <v>1657</v>
      </c>
      <c r="C21" s="160">
        <v>1755</v>
      </c>
      <c r="D21" s="119">
        <f t="shared" si="0"/>
        <v>0.059</v>
      </c>
    </row>
    <row r="22" s="149" customFormat="1" ht="38" customHeight="1" spans="1:4">
      <c r="A22" s="161" t="s">
        <v>1624</v>
      </c>
      <c r="B22" s="162">
        <v>570</v>
      </c>
      <c r="C22" s="122">
        <v>566</v>
      </c>
      <c r="D22" s="123">
        <f t="shared" si="0"/>
        <v>-0.007</v>
      </c>
    </row>
    <row r="23" s="149" customFormat="1" ht="38" customHeight="1" spans="1:4">
      <c r="A23" s="161" t="s">
        <v>1625</v>
      </c>
      <c r="B23" s="162">
        <v>4</v>
      </c>
      <c r="C23" s="162">
        <v>4</v>
      </c>
      <c r="D23" s="123">
        <f t="shared" si="0"/>
        <v>0</v>
      </c>
    </row>
    <row r="24" ht="36" customHeight="1" spans="1:4">
      <c r="A24" s="161" t="s">
        <v>1626</v>
      </c>
      <c r="B24" s="162"/>
      <c r="C24" s="122"/>
      <c r="D24" s="123" t="str">
        <f t="shared" si="0"/>
        <v/>
      </c>
    </row>
    <row r="25" ht="36" customHeight="1" spans="1:4">
      <c r="A25" s="159" t="s">
        <v>1632</v>
      </c>
      <c r="B25" s="160">
        <v>14402</v>
      </c>
      <c r="C25" s="118">
        <v>12997</v>
      </c>
      <c r="D25" s="119">
        <f t="shared" si="0"/>
        <v>-0.098</v>
      </c>
    </row>
    <row r="26" ht="36" customHeight="1" spans="1:4">
      <c r="A26" s="161" t="s">
        <v>1624</v>
      </c>
      <c r="B26" s="162">
        <v>7589</v>
      </c>
      <c r="C26" s="162">
        <v>7312</v>
      </c>
      <c r="D26" s="123">
        <f t="shared" si="0"/>
        <v>-0.037</v>
      </c>
    </row>
    <row r="27" ht="36" customHeight="1" spans="1:4">
      <c r="A27" s="161" t="s">
        <v>1625</v>
      </c>
      <c r="B27" s="162">
        <v>290</v>
      </c>
      <c r="C27" s="162">
        <v>350</v>
      </c>
      <c r="D27" s="123">
        <f t="shared" si="0"/>
        <v>0.207</v>
      </c>
    </row>
    <row r="28" ht="36" customHeight="1" spans="1:4">
      <c r="A28" s="161" t="s">
        <v>1626</v>
      </c>
      <c r="B28" s="162">
        <v>1809</v>
      </c>
      <c r="C28" s="162">
        <v>4755</v>
      </c>
      <c r="D28" s="123">
        <f t="shared" si="0"/>
        <v>1.629</v>
      </c>
    </row>
    <row r="29" ht="38" customHeight="1" spans="1:4">
      <c r="A29" s="159" t="s">
        <v>1966</v>
      </c>
      <c r="B29" s="160">
        <v>9664</v>
      </c>
      <c r="C29" s="118">
        <v>14756</v>
      </c>
      <c r="D29" s="119">
        <f t="shared" si="0"/>
        <v>0.527</v>
      </c>
    </row>
    <row r="30" s="149" customFormat="1" ht="38" customHeight="1" spans="1:4">
      <c r="A30" s="161" t="s">
        <v>1624</v>
      </c>
      <c r="B30" s="162">
        <v>387</v>
      </c>
      <c r="C30" s="162">
        <v>5876</v>
      </c>
      <c r="D30" s="123">
        <f t="shared" si="0"/>
        <v>14.183</v>
      </c>
    </row>
    <row r="31" s="149" customFormat="1" ht="38" customHeight="1" spans="1:4">
      <c r="A31" s="161" t="s">
        <v>1625</v>
      </c>
      <c r="B31" s="162">
        <v>15</v>
      </c>
      <c r="C31" s="162">
        <v>14</v>
      </c>
      <c r="D31" s="123">
        <f t="shared" si="0"/>
        <v>-0.067</v>
      </c>
    </row>
    <row r="32" s="149" customFormat="1" ht="38" customHeight="1" spans="1:4">
      <c r="A32" s="161" t="s">
        <v>1626</v>
      </c>
      <c r="B32" s="162">
        <v>577</v>
      </c>
      <c r="C32" s="162">
        <v>365</v>
      </c>
      <c r="D32" s="123">
        <f t="shared" si="0"/>
        <v>-0.367</v>
      </c>
    </row>
    <row r="33" ht="38" customHeight="1" spans="1:4">
      <c r="A33" s="144" t="s">
        <v>1671</v>
      </c>
      <c r="B33" s="160">
        <f t="shared" ref="B33:B35" si="1">B4+B9+B13+B17+B21+B25+B29</f>
        <v>74136</v>
      </c>
      <c r="C33" s="160">
        <f t="shared" ref="C33:C35" si="2">C4+C9+C13+C17+C21+C25+C29</f>
        <v>84628</v>
      </c>
      <c r="D33" s="119">
        <f t="shared" si="0"/>
        <v>0.142</v>
      </c>
    </row>
    <row r="34" ht="38" customHeight="1" spans="1:4">
      <c r="A34" s="161" t="s">
        <v>1624</v>
      </c>
      <c r="B34" s="162">
        <f t="shared" si="1"/>
        <v>44106</v>
      </c>
      <c r="C34" s="162">
        <f t="shared" si="2"/>
        <v>51358</v>
      </c>
      <c r="D34" s="123">
        <f t="shared" si="0"/>
        <v>0.164</v>
      </c>
    </row>
    <row r="35" ht="38" customHeight="1" spans="1:4">
      <c r="A35" s="161" t="s">
        <v>1636</v>
      </c>
      <c r="B35" s="162">
        <f t="shared" si="1"/>
        <v>380</v>
      </c>
      <c r="C35" s="162">
        <f t="shared" si="2"/>
        <v>930</v>
      </c>
      <c r="D35" s="123">
        <f t="shared" si="0"/>
        <v>1.447</v>
      </c>
    </row>
    <row r="36" ht="38" customHeight="1" spans="1:4">
      <c r="A36" s="161" t="s">
        <v>1637</v>
      </c>
      <c r="B36" s="162">
        <f>B32+B12+B7</f>
        <v>3835</v>
      </c>
      <c r="C36" s="162">
        <f>C32+C12+C7</f>
        <v>6520</v>
      </c>
      <c r="D36" s="123">
        <f t="shared" si="0"/>
        <v>0.7</v>
      </c>
    </row>
    <row r="37" ht="38" customHeight="1" spans="1:4">
      <c r="A37" s="143" t="s">
        <v>1638</v>
      </c>
      <c r="B37" s="147"/>
      <c r="C37" s="147"/>
      <c r="D37" s="123" t="str">
        <f t="shared" si="0"/>
        <v/>
      </c>
    </row>
    <row r="38" spans="2:3">
      <c r="B38" s="165"/>
      <c r="C38" s="165"/>
    </row>
    <row r="39" spans="2:3">
      <c r="B39" s="165"/>
      <c r="C39" s="165"/>
    </row>
    <row r="40" spans="2:3">
      <c r="B40" s="165"/>
      <c r="C40" s="165"/>
    </row>
    <row r="41" spans="2:3">
      <c r="B41" s="165"/>
      <c r="C41" s="165"/>
    </row>
  </sheetData>
  <autoFilter ref="A3:D37">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E25"/>
  <sheetViews>
    <sheetView showGridLines="0" showZeros="0" view="pageBreakPreview" zoomScale="80" zoomScaleNormal="100" workbookViewId="0">
      <selection activeCell="B2" sqref="A$1:D$1048576"/>
    </sheetView>
  </sheetViews>
  <sheetFormatPr defaultColWidth="9" defaultRowHeight="15.75" outlineLevelCol="4"/>
  <cols>
    <col min="1" max="1" width="45.6283185840708" style="131" customWidth="1"/>
    <col min="2" max="3" width="20.6371681415929" style="132" customWidth="1"/>
    <col min="4" max="4" width="20.6371681415929" style="109" customWidth="1"/>
    <col min="5" max="5" width="12.6371681415929" style="131" customWidth="1"/>
    <col min="6" max="244" width="9" style="131"/>
    <col min="245" max="245" width="41.6371681415929" style="131" customWidth="1"/>
    <col min="246" max="247" width="14.5044247787611" style="131" customWidth="1"/>
    <col min="248" max="248" width="13.8849557522124" style="131" customWidth="1"/>
    <col min="249" max="251" width="9" style="131"/>
    <col min="252" max="253" width="10.5044247787611" style="131" customWidth="1"/>
    <col min="254" max="500" width="9" style="131"/>
    <col min="501" max="501" width="41.6371681415929" style="131" customWidth="1"/>
    <col min="502" max="503" width="14.5044247787611" style="131" customWidth="1"/>
    <col min="504" max="504" width="13.8849557522124" style="131" customWidth="1"/>
    <col min="505" max="507" width="9" style="131"/>
    <col min="508" max="509" width="10.5044247787611" style="131" customWidth="1"/>
    <col min="510" max="756" width="9" style="131"/>
    <col min="757" max="757" width="41.6371681415929" style="131" customWidth="1"/>
    <col min="758" max="759" width="14.5044247787611" style="131" customWidth="1"/>
    <col min="760" max="760" width="13.8849557522124" style="131" customWidth="1"/>
    <col min="761" max="763" width="9" style="131"/>
    <col min="764" max="765" width="10.5044247787611" style="131" customWidth="1"/>
    <col min="766" max="1012" width="9" style="131"/>
    <col min="1013" max="1013" width="41.6371681415929" style="131" customWidth="1"/>
    <col min="1014" max="1015" width="14.5044247787611" style="131" customWidth="1"/>
    <col min="1016" max="1016" width="13.8849557522124" style="131" customWidth="1"/>
    <col min="1017" max="1019" width="9" style="131"/>
    <col min="1020" max="1021" width="10.5044247787611" style="131" customWidth="1"/>
    <col min="1022" max="1268" width="9" style="131"/>
    <col min="1269" max="1269" width="41.6371681415929" style="131" customWidth="1"/>
    <col min="1270" max="1271" width="14.5044247787611" style="131" customWidth="1"/>
    <col min="1272" max="1272" width="13.8849557522124" style="131" customWidth="1"/>
    <col min="1273" max="1275" width="9" style="131"/>
    <col min="1276" max="1277" width="10.5044247787611" style="131" customWidth="1"/>
    <col min="1278" max="1524" width="9" style="131"/>
    <col min="1525" max="1525" width="41.6371681415929" style="131" customWidth="1"/>
    <col min="1526" max="1527" width="14.5044247787611" style="131" customWidth="1"/>
    <col min="1528" max="1528" width="13.8849557522124" style="131" customWidth="1"/>
    <col min="1529" max="1531" width="9" style="131"/>
    <col min="1532" max="1533" width="10.5044247787611" style="131" customWidth="1"/>
    <col min="1534" max="1780" width="9" style="131"/>
    <col min="1781" max="1781" width="41.6371681415929" style="131" customWidth="1"/>
    <col min="1782" max="1783" width="14.5044247787611" style="131" customWidth="1"/>
    <col min="1784" max="1784" width="13.8849557522124" style="131" customWidth="1"/>
    <col min="1785" max="1787" width="9" style="131"/>
    <col min="1788" max="1789" width="10.5044247787611" style="131" customWidth="1"/>
    <col min="1790" max="2036" width="9" style="131"/>
    <col min="2037" max="2037" width="41.6371681415929" style="131" customWidth="1"/>
    <col min="2038" max="2039" width="14.5044247787611" style="131" customWidth="1"/>
    <col min="2040" max="2040" width="13.8849557522124" style="131" customWidth="1"/>
    <col min="2041" max="2043" width="9" style="131"/>
    <col min="2044" max="2045" width="10.5044247787611" style="131" customWidth="1"/>
    <col min="2046" max="2292" width="9" style="131"/>
    <col min="2293" max="2293" width="41.6371681415929" style="131" customWidth="1"/>
    <col min="2294" max="2295" width="14.5044247787611" style="131" customWidth="1"/>
    <col min="2296" max="2296" width="13.8849557522124" style="131" customWidth="1"/>
    <col min="2297" max="2299" width="9" style="131"/>
    <col min="2300" max="2301" width="10.5044247787611" style="131" customWidth="1"/>
    <col min="2302" max="2548" width="9" style="131"/>
    <col min="2549" max="2549" width="41.6371681415929" style="131" customWidth="1"/>
    <col min="2550" max="2551" width="14.5044247787611" style="131" customWidth="1"/>
    <col min="2552" max="2552" width="13.8849557522124" style="131" customWidth="1"/>
    <col min="2553" max="2555" width="9" style="131"/>
    <col min="2556" max="2557" width="10.5044247787611" style="131" customWidth="1"/>
    <col min="2558" max="2804" width="9" style="131"/>
    <col min="2805" max="2805" width="41.6371681415929" style="131" customWidth="1"/>
    <col min="2806" max="2807" width="14.5044247787611" style="131" customWidth="1"/>
    <col min="2808" max="2808" width="13.8849557522124" style="131" customWidth="1"/>
    <col min="2809" max="2811" width="9" style="131"/>
    <col min="2812" max="2813" width="10.5044247787611" style="131" customWidth="1"/>
    <col min="2814" max="3060" width="9" style="131"/>
    <col min="3061" max="3061" width="41.6371681415929" style="131" customWidth="1"/>
    <col min="3062" max="3063" width="14.5044247787611" style="131" customWidth="1"/>
    <col min="3064" max="3064" width="13.8849557522124" style="131" customWidth="1"/>
    <col min="3065" max="3067" width="9" style="131"/>
    <col min="3068" max="3069" width="10.5044247787611" style="131" customWidth="1"/>
    <col min="3070" max="3316" width="9" style="131"/>
    <col min="3317" max="3317" width="41.6371681415929" style="131" customWidth="1"/>
    <col min="3318" max="3319" width="14.5044247787611" style="131" customWidth="1"/>
    <col min="3320" max="3320" width="13.8849557522124" style="131" customWidth="1"/>
    <col min="3321" max="3323" width="9" style="131"/>
    <col min="3324" max="3325" width="10.5044247787611" style="131" customWidth="1"/>
    <col min="3326" max="3572" width="9" style="131"/>
    <col min="3573" max="3573" width="41.6371681415929" style="131" customWidth="1"/>
    <col min="3574" max="3575" width="14.5044247787611" style="131" customWidth="1"/>
    <col min="3576" max="3576" width="13.8849557522124" style="131" customWidth="1"/>
    <col min="3577" max="3579" width="9" style="131"/>
    <col min="3580" max="3581" width="10.5044247787611" style="131" customWidth="1"/>
    <col min="3582" max="3828" width="9" style="131"/>
    <col min="3829" max="3829" width="41.6371681415929" style="131" customWidth="1"/>
    <col min="3830" max="3831" width="14.5044247787611" style="131" customWidth="1"/>
    <col min="3832" max="3832" width="13.8849557522124" style="131" customWidth="1"/>
    <col min="3833" max="3835" width="9" style="131"/>
    <col min="3836" max="3837" width="10.5044247787611" style="131" customWidth="1"/>
    <col min="3838" max="4084" width="9" style="131"/>
    <col min="4085" max="4085" width="41.6371681415929" style="131" customWidth="1"/>
    <col min="4086" max="4087" width="14.5044247787611" style="131" customWidth="1"/>
    <col min="4088" max="4088" width="13.8849557522124" style="131" customWidth="1"/>
    <col min="4089" max="4091" width="9" style="131"/>
    <col min="4092" max="4093" width="10.5044247787611" style="131" customWidth="1"/>
    <col min="4094" max="4340" width="9" style="131"/>
    <col min="4341" max="4341" width="41.6371681415929" style="131" customWidth="1"/>
    <col min="4342" max="4343" width="14.5044247787611" style="131" customWidth="1"/>
    <col min="4344" max="4344" width="13.8849557522124" style="131" customWidth="1"/>
    <col min="4345" max="4347" width="9" style="131"/>
    <col min="4348" max="4349" width="10.5044247787611" style="131" customWidth="1"/>
    <col min="4350" max="4596" width="9" style="131"/>
    <col min="4597" max="4597" width="41.6371681415929" style="131" customWidth="1"/>
    <col min="4598" max="4599" width="14.5044247787611" style="131" customWidth="1"/>
    <col min="4600" max="4600" width="13.8849557522124" style="131" customWidth="1"/>
    <col min="4601" max="4603" width="9" style="131"/>
    <col min="4604" max="4605" width="10.5044247787611" style="131" customWidth="1"/>
    <col min="4606" max="4852" width="9" style="131"/>
    <col min="4853" max="4853" width="41.6371681415929" style="131" customWidth="1"/>
    <col min="4854" max="4855" width="14.5044247787611" style="131" customWidth="1"/>
    <col min="4856" max="4856" width="13.8849557522124" style="131" customWidth="1"/>
    <col min="4857" max="4859" width="9" style="131"/>
    <col min="4860" max="4861" width="10.5044247787611" style="131" customWidth="1"/>
    <col min="4862" max="5108" width="9" style="131"/>
    <col min="5109" max="5109" width="41.6371681415929" style="131" customWidth="1"/>
    <col min="5110" max="5111" width="14.5044247787611" style="131" customWidth="1"/>
    <col min="5112" max="5112" width="13.8849557522124" style="131" customWidth="1"/>
    <col min="5113" max="5115" width="9" style="131"/>
    <col min="5116" max="5117" width="10.5044247787611" style="131" customWidth="1"/>
    <col min="5118" max="5364" width="9" style="131"/>
    <col min="5365" max="5365" width="41.6371681415929" style="131" customWidth="1"/>
    <col min="5366" max="5367" width="14.5044247787611" style="131" customWidth="1"/>
    <col min="5368" max="5368" width="13.8849557522124" style="131" customWidth="1"/>
    <col min="5369" max="5371" width="9" style="131"/>
    <col min="5372" max="5373" width="10.5044247787611" style="131" customWidth="1"/>
    <col min="5374" max="5620" width="9" style="131"/>
    <col min="5621" max="5621" width="41.6371681415929" style="131" customWidth="1"/>
    <col min="5622" max="5623" width="14.5044247787611" style="131" customWidth="1"/>
    <col min="5624" max="5624" width="13.8849557522124" style="131" customWidth="1"/>
    <col min="5625" max="5627" width="9" style="131"/>
    <col min="5628" max="5629" width="10.5044247787611" style="131" customWidth="1"/>
    <col min="5630" max="5876" width="9" style="131"/>
    <col min="5877" max="5877" width="41.6371681415929" style="131" customWidth="1"/>
    <col min="5878" max="5879" width="14.5044247787611" style="131" customWidth="1"/>
    <col min="5880" max="5880" width="13.8849557522124" style="131" customWidth="1"/>
    <col min="5881" max="5883" width="9" style="131"/>
    <col min="5884" max="5885" width="10.5044247787611" style="131" customWidth="1"/>
    <col min="5886" max="6132" width="9" style="131"/>
    <col min="6133" max="6133" width="41.6371681415929" style="131" customWidth="1"/>
    <col min="6134" max="6135" width="14.5044247787611" style="131" customWidth="1"/>
    <col min="6136" max="6136" width="13.8849557522124" style="131" customWidth="1"/>
    <col min="6137" max="6139" width="9" style="131"/>
    <col min="6140" max="6141" width="10.5044247787611" style="131" customWidth="1"/>
    <col min="6142" max="6388" width="9" style="131"/>
    <col min="6389" max="6389" width="41.6371681415929" style="131" customWidth="1"/>
    <col min="6390" max="6391" width="14.5044247787611" style="131" customWidth="1"/>
    <col min="6392" max="6392" width="13.8849557522124" style="131" customWidth="1"/>
    <col min="6393" max="6395" width="9" style="131"/>
    <col min="6396" max="6397" width="10.5044247787611" style="131" customWidth="1"/>
    <col min="6398" max="6644" width="9" style="131"/>
    <col min="6645" max="6645" width="41.6371681415929" style="131" customWidth="1"/>
    <col min="6646" max="6647" width="14.5044247787611" style="131" customWidth="1"/>
    <col min="6648" max="6648" width="13.8849557522124" style="131" customWidth="1"/>
    <col min="6649" max="6651" width="9" style="131"/>
    <col min="6652" max="6653" width="10.5044247787611" style="131" customWidth="1"/>
    <col min="6654" max="6900" width="9" style="131"/>
    <col min="6901" max="6901" width="41.6371681415929" style="131" customWidth="1"/>
    <col min="6902" max="6903" width="14.5044247787611" style="131" customWidth="1"/>
    <col min="6904" max="6904" width="13.8849557522124" style="131" customWidth="1"/>
    <col min="6905" max="6907" width="9" style="131"/>
    <col min="6908" max="6909" width="10.5044247787611" style="131" customWidth="1"/>
    <col min="6910" max="7156" width="9" style="131"/>
    <col min="7157" max="7157" width="41.6371681415929" style="131" customWidth="1"/>
    <col min="7158" max="7159" width="14.5044247787611" style="131" customWidth="1"/>
    <col min="7160" max="7160" width="13.8849557522124" style="131" customWidth="1"/>
    <col min="7161" max="7163" width="9" style="131"/>
    <col min="7164" max="7165" width="10.5044247787611" style="131" customWidth="1"/>
    <col min="7166" max="7412" width="9" style="131"/>
    <col min="7413" max="7413" width="41.6371681415929" style="131" customWidth="1"/>
    <col min="7414" max="7415" width="14.5044247787611" style="131" customWidth="1"/>
    <col min="7416" max="7416" width="13.8849557522124" style="131" customWidth="1"/>
    <col min="7417" max="7419" width="9" style="131"/>
    <col min="7420" max="7421" width="10.5044247787611" style="131" customWidth="1"/>
    <col min="7422" max="7668" width="9" style="131"/>
    <col min="7669" max="7669" width="41.6371681415929" style="131" customWidth="1"/>
    <col min="7670" max="7671" width="14.5044247787611" style="131" customWidth="1"/>
    <col min="7672" max="7672" width="13.8849557522124" style="131" customWidth="1"/>
    <col min="7673" max="7675" width="9" style="131"/>
    <col min="7676" max="7677" width="10.5044247787611" style="131" customWidth="1"/>
    <col min="7678" max="7924" width="9" style="131"/>
    <col min="7925" max="7925" width="41.6371681415929" style="131" customWidth="1"/>
    <col min="7926" max="7927" width="14.5044247787611" style="131" customWidth="1"/>
    <col min="7928" max="7928" width="13.8849557522124" style="131" customWidth="1"/>
    <col min="7929" max="7931" width="9" style="131"/>
    <col min="7932" max="7933" width="10.5044247787611" style="131" customWidth="1"/>
    <col min="7934" max="8180" width="9" style="131"/>
    <col min="8181" max="8181" width="41.6371681415929" style="131" customWidth="1"/>
    <col min="8182" max="8183" width="14.5044247787611" style="131" customWidth="1"/>
    <col min="8184" max="8184" width="13.8849557522124" style="131" customWidth="1"/>
    <col min="8185" max="8187" width="9" style="131"/>
    <col min="8188" max="8189" width="10.5044247787611" style="131" customWidth="1"/>
    <col min="8190" max="8436" width="9" style="131"/>
    <col min="8437" max="8437" width="41.6371681415929" style="131" customWidth="1"/>
    <col min="8438" max="8439" width="14.5044247787611" style="131" customWidth="1"/>
    <col min="8440" max="8440" width="13.8849557522124" style="131" customWidth="1"/>
    <col min="8441" max="8443" width="9" style="131"/>
    <col min="8444" max="8445" width="10.5044247787611" style="131" customWidth="1"/>
    <col min="8446" max="8692" width="9" style="131"/>
    <col min="8693" max="8693" width="41.6371681415929" style="131" customWidth="1"/>
    <col min="8694" max="8695" width="14.5044247787611" style="131" customWidth="1"/>
    <col min="8696" max="8696" width="13.8849557522124" style="131" customWidth="1"/>
    <col min="8697" max="8699" width="9" style="131"/>
    <col min="8700" max="8701" width="10.5044247787611" style="131" customWidth="1"/>
    <col min="8702" max="8948" width="9" style="131"/>
    <col min="8949" max="8949" width="41.6371681415929" style="131" customWidth="1"/>
    <col min="8950" max="8951" width="14.5044247787611" style="131" customWidth="1"/>
    <col min="8952" max="8952" width="13.8849557522124" style="131" customWidth="1"/>
    <col min="8953" max="8955" width="9" style="131"/>
    <col min="8956" max="8957" width="10.5044247787611" style="131" customWidth="1"/>
    <col min="8958" max="9204" width="9" style="131"/>
    <col min="9205" max="9205" width="41.6371681415929" style="131" customWidth="1"/>
    <col min="9206" max="9207" width="14.5044247787611" style="131" customWidth="1"/>
    <col min="9208" max="9208" width="13.8849557522124" style="131" customWidth="1"/>
    <col min="9209" max="9211" width="9" style="131"/>
    <col min="9212" max="9213" width="10.5044247787611" style="131" customWidth="1"/>
    <col min="9214" max="9460" width="9" style="131"/>
    <col min="9461" max="9461" width="41.6371681415929" style="131" customWidth="1"/>
    <col min="9462" max="9463" width="14.5044247787611" style="131" customWidth="1"/>
    <col min="9464" max="9464" width="13.8849557522124" style="131" customWidth="1"/>
    <col min="9465" max="9467" width="9" style="131"/>
    <col min="9468" max="9469" width="10.5044247787611" style="131" customWidth="1"/>
    <col min="9470" max="9716" width="9" style="131"/>
    <col min="9717" max="9717" width="41.6371681415929" style="131" customWidth="1"/>
    <col min="9718" max="9719" width="14.5044247787611" style="131" customWidth="1"/>
    <col min="9720" max="9720" width="13.8849557522124" style="131" customWidth="1"/>
    <col min="9721" max="9723" width="9" style="131"/>
    <col min="9724" max="9725" width="10.5044247787611" style="131" customWidth="1"/>
    <col min="9726" max="9972" width="9" style="131"/>
    <col min="9973" max="9973" width="41.6371681415929" style="131" customWidth="1"/>
    <col min="9974" max="9975" width="14.5044247787611" style="131" customWidth="1"/>
    <col min="9976" max="9976" width="13.8849557522124" style="131" customWidth="1"/>
    <col min="9977" max="9979" width="9" style="131"/>
    <col min="9980" max="9981" width="10.5044247787611" style="131" customWidth="1"/>
    <col min="9982" max="10228" width="9" style="131"/>
    <col min="10229" max="10229" width="41.6371681415929" style="131" customWidth="1"/>
    <col min="10230" max="10231" width="14.5044247787611" style="131" customWidth="1"/>
    <col min="10232" max="10232" width="13.8849557522124" style="131" customWidth="1"/>
    <col min="10233" max="10235" width="9" style="131"/>
    <col min="10236" max="10237" width="10.5044247787611" style="131" customWidth="1"/>
    <col min="10238" max="10484" width="9" style="131"/>
    <col min="10485" max="10485" width="41.6371681415929" style="131" customWidth="1"/>
    <col min="10486" max="10487" width="14.5044247787611" style="131" customWidth="1"/>
    <col min="10488" max="10488" width="13.8849557522124" style="131" customWidth="1"/>
    <col min="10489" max="10491" width="9" style="131"/>
    <col min="10492" max="10493" width="10.5044247787611" style="131" customWidth="1"/>
    <col min="10494" max="10740" width="9" style="131"/>
    <col min="10741" max="10741" width="41.6371681415929" style="131" customWidth="1"/>
    <col min="10742" max="10743" width="14.5044247787611" style="131" customWidth="1"/>
    <col min="10744" max="10744" width="13.8849557522124" style="131" customWidth="1"/>
    <col min="10745" max="10747" width="9" style="131"/>
    <col min="10748" max="10749" width="10.5044247787611" style="131" customWidth="1"/>
    <col min="10750" max="10996" width="9" style="131"/>
    <col min="10997" max="10997" width="41.6371681415929" style="131" customWidth="1"/>
    <col min="10998" max="10999" width="14.5044247787611" style="131" customWidth="1"/>
    <col min="11000" max="11000" width="13.8849557522124" style="131" customWidth="1"/>
    <col min="11001" max="11003" width="9" style="131"/>
    <col min="11004" max="11005" width="10.5044247787611" style="131" customWidth="1"/>
    <col min="11006" max="11252" width="9" style="131"/>
    <col min="11253" max="11253" width="41.6371681415929" style="131" customWidth="1"/>
    <col min="11254" max="11255" width="14.5044247787611" style="131" customWidth="1"/>
    <col min="11256" max="11256" width="13.8849557522124" style="131" customWidth="1"/>
    <col min="11257" max="11259" width="9" style="131"/>
    <col min="11260" max="11261" width="10.5044247787611" style="131" customWidth="1"/>
    <col min="11262" max="11508" width="9" style="131"/>
    <col min="11509" max="11509" width="41.6371681415929" style="131" customWidth="1"/>
    <col min="11510" max="11511" width="14.5044247787611" style="131" customWidth="1"/>
    <col min="11512" max="11512" width="13.8849557522124" style="131" customWidth="1"/>
    <col min="11513" max="11515" width="9" style="131"/>
    <col min="11516" max="11517" width="10.5044247787611" style="131" customWidth="1"/>
    <col min="11518" max="11764" width="9" style="131"/>
    <col min="11765" max="11765" width="41.6371681415929" style="131" customWidth="1"/>
    <col min="11766" max="11767" width="14.5044247787611" style="131" customWidth="1"/>
    <col min="11768" max="11768" width="13.8849557522124" style="131" customWidth="1"/>
    <col min="11769" max="11771" width="9" style="131"/>
    <col min="11772" max="11773" width="10.5044247787611" style="131" customWidth="1"/>
    <col min="11774" max="12020" width="9" style="131"/>
    <col min="12021" max="12021" width="41.6371681415929" style="131" customWidth="1"/>
    <col min="12022" max="12023" width="14.5044247787611" style="131" customWidth="1"/>
    <col min="12024" max="12024" width="13.8849557522124" style="131" customWidth="1"/>
    <col min="12025" max="12027" width="9" style="131"/>
    <col min="12028" max="12029" width="10.5044247787611" style="131" customWidth="1"/>
    <col min="12030" max="12276" width="9" style="131"/>
    <col min="12277" max="12277" width="41.6371681415929" style="131" customWidth="1"/>
    <col min="12278" max="12279" width="14.5044247787611" style="131" customWidth="1"/>
    <col min="12280" max="12280" width="13.8849557522124" style="131" customWidth="1"/>
    <col min="12281" max="12283" width="9" style="131"/>
    <col min="12284" max="12285" width="10.5044247787611" style="131" customWidth="1"/>
    <col min="12286" max="12532" width="9" style="131"/>
    <col min="12533" max="12533" width="41.6371681415929" style="131" customWidth="1"/>
    <col min="12534" max="12535" width="14.5044247787611" style="131" customWidth="1"/>
    <col min="12536" max="12536" width="13.8849557522124" style="131" customWidth="1"/>
    <col min="12537" max="12539" width="9" style="131"/>
    <col min="12540" max="12541" width="10.5044247787611" style="131" customWidth="1"/>
    <col min="12542" max="12788" width="9" style="131"/>
    <col min="12789" max="12789" width="41.6371681415929" style="131" customWidth="1"/>
    <col min="12790" max="12791" width="14.5044247787611" style="131" customWidth="1"/>
    <col min="12792" max="12792" width="13.8849557522124" style="131" customWidth="1"/>
    <col min="12793" max="12795" width="9" style="131"/>
    <col min="12796" max="12797" width="10.5044247787611" style="131" customWidth="1"/>
    <col min="12798" max="13044" width="9" style="131"/>
    <col min="13045" max="13045" width="41.6371681415929" style="131" customWidth="1"/>
    <col min="13046" max="13047" width="14.5044247787611" style="131" customWidth="1"/>
    <col min="13048" max="13048" width="13.8849557522124" style="131" customWidth="1"/>
    <col min="13049" max="13051" width="9" style="131"/>
    <col min="13052" max="13053" width="10.5044247787611" style="131" customWidth="1"/>
    <col min="13054" max="13300" width="9" style="131"/>
    <col min="13301" max="13301" width="41.6371681415929" style="131" customWidth="1"/>
    <col min="13302" max="13303" width="14.5044247787611" style="131" customWidth="1"/>
    <col min="13304" max="13304" width="13.8849557522124" style="131" customWidth="1"/>
    <col min="13305" max="13307" width="9" style="131"/>
    <col min="13308" max="13309" width="10.5044247787611" style="131" customWidth="1"/>
    <col min="13310" max="13556" width="9" style="131"/>
    <col min="13557" max="13557" width="41.6371681415929" style="131" customWidth="1"/>
    <col min="13558" max="13559" width="14.5044247787611" style="131" customWidth="1"/>
    <col min="13560" max="13560" width="13.8849557522124" style="131" customWidth="1"/>
    <col min="13561" max="13563" width="9" style="131"/>
    <col min="13564" max="13565" width="10.5044247787611" style="131" customWidth="1"/>
    <col min="13566" max="13812" width="9" style="131"/>
    <col min="13813" max="13813" width="41.6371681415929" style="131" customWidth="1"/>
    <col min="13814" max="13815" width="14.5044247787611" style="131" customWidth="1"/>
    <col min="13816" max="13816" width="13.8849557522124" style="131" customWidth="1"/>
    <col min="13817" max="13819" width="9" style="131"/>
    <col min="13820" max="13821" width="10.5044247787611" style="131" customWidth="1"/>
    <col min="13822" max="14068" width="9" style="131"/>
    <col min="14069" max="14069" width="41.6371681415929" style="131" customWidth="1"/>
    <col min="14070" max="14071" width="14.5044247787611" style="131" customWidth="1"/>
    <col min="14072" max="14072" width="13.8849557522124" style="131" customWidth="1"/>
    <col min="14073" max="14075" width="9" style="131"/>
    <col min="14076" max="14077" width="10.5044247787611" style="131" customWidth="1"/>
    <col min="14078" max="14324" width="9" style="131"/>
    <col min="14325" max="14325" width="41.6371681415929" style="131" customWidth="1"/>
    <col min="14326" max="14327" width="14.5044247787611" style="131" customWidth="1"/>
    <col min="14328" max="14328" width="13.8849557522124" style="131" customWidth="1"/>
    <col min="14329" max="14331" width="9" style="131"/>
    <col min="14332" max="14333" width="10.5044247787611" style="131" customWidth="1"/>
    <col min="14334" max="14580" width="9" style="131"/>
    <col min="14581" max="14581" width="41.6371681415929" style="131" customWidth="1"/>
    <col min="14582" max="14583" width="14.5044247787611" style="131" customWidth="1"/>
    <col min="14584" max="14584" width="13.8849557522124" style="131" customWidth="1"/>
    <col min="14585" max="14587" width="9" style="131"/>
    <col min="14588" max="14589" width="10.5044247787611" style="131" customWidth="1"/>
    <col min="14590" max="14836" width="9" style="131"/>
    <col min="14837" max="14837" width="41.6371681415929" style="131" customWidth="1"/>
    <col min="14838" max="14839" width="14.5044247787611" style="131" customWidth="1"/>
    <col min="14840" max="14840" width="13.8849557522124" style="131" customWidth="1"/>
    <col min="14841" max="14843" width="9" style="131"/>
    <col min="14844" max="14845" width="10.5044247787611" style="131" customWidth="1"/>
    <col min="14846" max="15092" width="9" style="131"/>
    <col min="15093" max="15093" width="41.6371681415929" style="131" customWidth="1"/>
    <col min="15094" max="15095" width="14.5044247787611" style="131" customWidth="1"/>
    <col min="15096" max="15096" width="13.8849557522124" style="131" customWidth="1"/>
    <col min="15097" max="15099" width="9" style="131"/>
    <col min="15100" max="15101" width="10.5044247787611" style="131" customWidth="1"/>
    <col min="15102" max="15348" width="9" style="131"/>
    <col min="15349" max="15349" width="41.6371681415929" style="131" customWidth="1"/>
    <col min="15350" max="15351" width="14.5044247787611" style="131" customWidth="1"/>
    <col min="15352" max="15352" width="13.8849557522124" style="131" customWidth="1"/>
    <col min="15353" max="15355" width="9" style="131"/>
    <col min="15356" max="15357" width="10.5044247787611" style="131" customWidth="1"/>
    <col min="15358" max="15604" width="9" style="131"/>
    <col min="15605" max="15605" width="41.6371681415929" style="131" customWidth="1"/>
    <col min="15606" max="15607" width="14.5044247787611" style="131" customWidth="1"/>
    <col min="15608" max="15608" width="13.8849557522124" style="131" customWidth="1"/>
    <col min="15609" max="15611" width="9" style="131"/>
    <col min="15612" max="15613" width="10.5044247787611" style="131" customWidth="1"/>
    <col min="15614" max="15860" width="9" style="131"/>
    <col min="15861" max="15861" width="41.6371681415929" style="131" customWidth="1"/>
    <col min="15862" max="15863" width="14.5044247787611" style="131" customWidth="1"/>
    <col min="15864" max="15864" width="13.8849557522124" style="131" customWidth="1"/>
    <col min="15865" max="15867" width="9" style="131"/>
    <col min="15868" max="15869" width="10.5044247787611" style="131" customWidth="1"/>
    <col min="15870" max="16116" width="9" style="131"/>
    <col min="16117" max="16117" width="41.6371681415929" style="131" customWidth="1"/>
    <col min="16118" max="16119" width="14.5044247787611" style="131" customWidth="1"/>
    <col min="16120" max="16120" width="13.8849557522124" style="131" customWidth="1"/>
    <col min="16121" max="16123" width="9" style="131"/>
    <col min="16124" max="16125" width="10.5044247787611" style="131" customWidth="1"/>
    <col min="16126" max="16384" width="9" style="131"/>
  </cols>
  <sheetData>
    <row r="1" ht="45" customHeight="1" spans="1:4">
      <c r="A1" s="110" t="s">
        <v>1978</v>
      </c>
      <c r="B1" s="133"/>
      <c r="C1" s="133"/>
      <c r="D1" s="110"/>
    </row>
    <row r="2" ht="20.1" customHeight="1" spans="1:4">
      <c r="A2" s="134" t="s">
        <v>1979</v>
      </c>
      <c r="B2" s="135"/>
      <c r="C2" s="136"/>
      <c r="D2" s="137" t="s">
        <v>1653</v>
      </c>
    </row>
    <row r="3" ht="45" customHeight="1" spans="1:4">
      <c r="A3" s="138" t="s">
        <v>1789</v>
      </c>
      <c r="B3" s="33" t="s">
        <v>1682</v>
      </c>
      <c r="C3" s="99" t="s">
        <v>1700</v>
      </c>
      <c r="D3" s="33" t="s">
        <v>1683</v>
      </c>
    </row>
    <row r="4" ht="36" customHeight="1" spans="1:4">
      <c r="A4" s="139" t="s">
        <v>1641</v>
      </c>
      <c r="B4" s="140">
        <v>18751</v>
      </c>
      <c r="C4" s="140">
        <v>27762</v>
      </c>
      <c r="D4" s="119">
        <f>IF(B4&gt;0,(C4-B4)/B4,"")</f>
        <v>0.481</v>
      </c>
    </row>
    <row r="5" s="130" customFormat="1" ht="36" customHeight="1" spans="1:4">
      <c r="A5" s="141" t="s">
        <v>1642</v>
      </c>
      <c r="B5" s="142">
        <v>8284</v>
      </c>
      <c r="C5" s="142">
        <v>9399</v>
      </c>
      <c r="D5" s="123">
        <f t="shared" ref="D5:D21" si="0">IF(B5&gt;0,(C5-B5)/B5,"")</f>
        <v>0.135</v>
      </c>
    </row>
    <row r="6" s="130" customFormat="1" ht="36" customHeight="1" spans="1:4">
      <c r="A6" s="143" t="s">
        <v>1643</v>
      </c>
      <c r="B6" s="142"/>
      <c r="C6" s="142"/>
      <c r="D6" s="123" t="str">
        <f t="shared" si="0"/>
        <v/>
      </c>
    </row>
    <row r="7" ht="36" customHeight="1" spans="1:4">
      <c r="A7" s="139" t="s">
        <v>1644</v>
      </c>
      <c r="B7" s="140">
        <v>15106</v>
      </c>
      <c r="C7" s="140">
        <v>16852</v>
      </c>
      <c r="D7" s="119">
        <f t="shared" si="0"/>
        <v>0.116</v>
      </c>
    </row>
    <row r="8" s="130" customFormat="1" ht="36" customHeight="1" spans="1:4">
      <c r="A8" s="141" t="s">
        <v>1642</v>
      </c>
      <c r="B8" s="142">
        <v>15084</v>
      </c>
      <c r="C8" s="142">
        <v>16852</v>
      </c>
      <c r="D8" s="123">
        <f t="shared" si="0"/>
        <v>0.117</v>
      </c>
    </row>
    <row r="9" ht="36" customHeight="1" spans="1:4">
      <c r="A9" s="139" t="s">
        <v>1645</v>
      </c>
      <c r="B9" s="140">
        <v>731</v>
      </c>
      <c r="C9" s="140">
        <v>1499</v>
      </c>
      <c r="D9" s="119">
        <f t="shared" si="0"/>
        <v>1.051</v>
      </c>
    </row>
    <row r="10" ht="36" customHeight="1" spans="1:4">
      <c r="A10" s="141" t="s">
        <v>1642</v>
      </c>
      <c r="B10" s="142">
        <v>405</v>
      </c>
      <c r="C10" s="142">
        <v>497</v>
      </c>
      <c r="D10" s="123">
        <f t="shared" si="0"/>
        <v>0.227</v>
      </c>
    </row>
    <row r="11" ht="36" customHeight="1" spans="1:4">
      <c r="A11" s="139" t="s">
        <v>1646</v>
      </c>
      <c r="B11" s="140">
        <v>7294</v>
      </c>
      <c r="C11" s="140">
        <v>10839</v>
      </c>
      <c r="D11" s="119">
        <f t="shared" si="0"/>
        <v>0.486</v>
      </c>
    </row>
    <row r="12" s="130" customFormat="1" ht="36" customHeight="1" spans="1:4">
      <c r="A12" s="141" t="s">
        <v>1642</v>
      </c>
      <c r="B12" s="142">
        <v>4544</v>
      </c>
      <c r="C12" s="142">
        <v>5286</v>
      </c>
      <c r="D12" s="123">
        <f t="shared" si="0"/>
        <v>0.163</v>
      </c>
    </row>
    <row r="13" ht="36" customHeight="1" spans="1:4">
      <c r="A13" s="139" t="s">
        <v>1647</v>
      </c>
      <c r="B13" s="140">
        <v>1306</v>
      </c>
      <c r="C13" s="140">
        <v>1755</v>
      </c>
      <c r="D13" s="119">
        <f t="shared" si="0"/>
        <v>0.344</v>
      </c>
    </row>
    <row r="14" s="130" customFormat="1" ht="36" customHeight="1" spans="1:4">
      <c r="A14" s="141" t="s">
        <v>1642</v>
      </c>
      <c r="B14" s="142">
        <v>733</v>
      </c>
      <c r="C14" s="142">
        <v>1185</v>
      </c>
      <c r="D14" s="123">
        <f t="shared" si="0"/>
        <v>0.617</v>
      </c>
    </row>
    <row r="15" s="109" customFormat="1" ht="36" customHeight="1" spans="1:4">
      <c r="A15" s="139" t="s">
        <v>1648</v>
      </c>
      <c r="B15" s="140">
        <v>4850</v>
      </c>
      <c r="C15" s="140">
        <v>5564</v>
      </c>
      <c r="D15" s="119">
        <f t="shared" si="0"/>
        <v>0.147</v>
      </c>
    </row>
    <row r="16" ht="36" customHeight="1" spans="1:5">
      <c r="A16" s="141" t="s">
        <v>1642</v>
      </c>
      <c r="B16" s="142">
        <v>4843</v>
      </c>
      <c r="C16" s="142">
        <v>5557</v>
      </c>
      <c r="D16" s="123">
        <f t="shared" si="0"/>
        <v>0.147</v>
      </c>
      <c r="E16" s="130"/>
    </row>
    <row r="17" ht="36" customHeight="1" spans="1:4">
      <c r="A17" s="139" t="s">
        <v>1673</v>
      </c>
      <c r="B17" s="140">
        <v>7068</v>
      </c>
      <c r="C17" s="140">
        <v>14756</v>
      </c>
      <c r="D17" s="119">
        <f t="shared" si="0"/>
        <v>1.088</v>
      </c>
    </row>
    <row r="18" s="130" customFormat="1" ht="36" customHeight="1" spans="1:4">
      <c r="A18" s="141" t="s">
        <v>1642</v>
      </c>
      <c r="B18" s="142">
        <v>5457</v>
      </c>
      <c r="C18" s="142">
        <v>7311</v>
      </c>
      <c r="D18" s="123">
        <f t="shared" si="0"/>
        <v>0.34</v>
      </c>
    </row>
    <row r="19" ht="36" customHeight="1" spans="1:4">
      <c r="A19" s="144" t="s">
        <v>1674</v>
      </c>
      <c r="B19" s="145">
        <f>B4+B7+B9+B11+B13+B15+B17</f>
        <v>55106</v>
      </c>
      <c r="C19" s="145">
        <f>C4+C7+C9+C11+C13+C15+C17</f>
        <v>79027</v>
      </c>
      <c r="D19" s="119">
        <f t="shared" si="0"/>
        <v>0.434</v>
      </c>
    </row>
    <row r="20" ht="36" customHeight="1" spans="1:4">
      <c r="A20" s="141" t="s">
        <v>1651</v>
      </c>
      <c r="B20" s="146">
        <f>B5+B8+B10+B12+B14+B16+B18</f>
        <v>39350</v>
      </c>
      <c r="C20" s="146">
        <f>C5+C8+C10+C12+C14+C16+C18</f>
        <v>46087</v>
      </c>
      <c r="D20" s="123">
        <f t="shared" si="0"/>
        <v>0.171</v>
      </c>
    </row>
    <row r="21" ht="36" customHeight="1" spans="1:4">
      <c r="A21" s="143" t="s">
        <v>1643</v>
      </c>
      <c r="B21" s="147"/>
      <c r="C21" s="147"/>
      <c r="D21" s="123" t="str">
        <f t="shared" si="0"/>
        <v/>
      </c>
    </row>
    <row r="22" spans="2:3">
      <c r="B22" s="148"/>
      <c r="C22" s="148"/>
    </row>
    <row r="23" spans="2:3">
      <c r="B23" s="148"/>
      <c r="C23" s="148"/>
    </row>
    <row r="24" spans="2:3">
      <c r="B24" s="148"/>
      <c r="C24" s="148"/>
    </row>
    <row r="25" spans="2:3">
      <c r="B25" s="148"/>
      <c r="C25" s="148"/>
    </row>
  </sheetData>
  <autoFilter ref="A3:E21">
    <extLst/>
  </autoFilter>
  <mergeCells count="1">
    <mergeCell ref="A1:D1"/>
  </mergeCells>
  <conditionalFormatting sqref="E17">
    <cfRule type="cellIs" dxfId="4" priority="8" stopIfTrue="1" operator="lessThan">
      <formula>0</formula>
    </cfRule>
  </conditionalFormatting>
  <conditionalFormatting sqref="B19:B20">
    <cfRule type="cellIs" dxfId="4" priority="3" stopIfTrue="1" operator="lessThan">
      <formula>0</formula>
    </cfRule>
  </conditionalFormatting>
  <conditionalFormatting sqref="C19:C20">
    <cfRule type="cellIs" dxfId="4"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D23"/>
  <sheetViews>
    <sheetView showGridLines="0" showZeros="0" view="pageBreakPreview" zoomScale="80" zoomScaleNormal="100" workbookViewId="0">
      <selection activeCell="B2" sqref="A$1:D$1048576"/>
    </sheetView>
  </sheetViews>
  <sheetFormatPr defaultColWidth="9" defaultRowHeight="15.75" outlineLevelCol="3"/>
  <cols>
    <col min="1" max="1" width="45.6283185840708" style="109" customWidth="1"/>
    <col min="2" max="4" width="20.6371681415929" style="109" customWidth="1"/>
    <col min="5" max="244" width="9" style="109"/>
    <col min="245" max="245" width="46.2566371681416" style="109" customWidth="1"/>
    <col min="246" max="247" width="17" style="109" customWidth="1"/>
    <col min="248" max="248" width="15" style="109" customWidth="1"/>
    <col min="249" max="500" width="9" style="109"/>
    <col min="501" max="501" width="46.2566371681416" style="109" customWidth="1"/>
    <col min="502" max="503" width="17" style="109" customWidth="1"/>
    <col min="504" max="504" width="15" style="109" customWidth="1"/>
    <col min="505" max="756" width="9" style="109"/>
    <col min="757" max="757" width="46.2566371681416" style="109" customWidth="1"/>
    <col min="758" max="759" width="17" style="109" customWidth="1"/>
    <col min="760" max="760" width="15" style="109" customWidth="1"/>
    <col min="761" max="1012" width="9" style="109"/>
    <col min="1013" max="1013" width="46.2566371681416" style="109" customWidth="1"/>
    <col min="1014" max="1015" width="17" style="109" customWidth="1"/>
    <col min="1016" max="1016" width="15" style="109" customWidth="1"/>
    <col min="1017" max="1268" width="9" style="109"/>
    <col min="1269" max="1269" width="46.2566371681416" style="109" customWidth="1"/>
    <col min="1270" max="1271" width="17" style="109" customWidth="1"/>
    <col min="1272" max="1272" width="15" style="109" customWidth="1"/>
    <col min="1273" max="1524" width="9" style="109"/>
    <col min="1525" max="1525" width="46.2566371681416" style="109" customWidth="1"/>
    <col min="1526" max="1527" width="17" style="109" customWidth="1"/>
    <col min="1528" max="1528" width="15" style="109" customWidth="1"/>
    <col min="1529" max="1780" width="9" style="109"/>
    <col min="1781" max="1781" width="46.2566371681416" style="109" customWidth="1"/>
    <col min="1782" max="1783" width="17" style="109" customWidth="1"/>
    <col min="1784" max="1784" width="15" style="109" customWidth="1"/>
    <col min="1785" max="2036" width="9" style="109"/>
    <col min="2037" max="2037" width="46.2566371681416" style="109" customWidth="1"/>
    <col min="2038" max="2039" width="17" style="109" customWidth="1"/>
    <col min="2040" max="2040" width="15" style="109" customWidth="1"/>
    <col min="2041" max="2292" width="9" style="109"/>
    <col min="2293" max="2293" width="46.2566371681416" style="109" customWidth="1"/>
    <col min="2294" max="2295" width="17" style="109" customWidth="1"/>
    <col min="2296" max="2296" width="15" style="109" customWidth="1"/>
    <col min="2297" max="2548" width="9" style="109"/>
    <col min="2549" max="2549" width="46.2566371681416" style="109" customWidth="1"/>
    <col min="2550" max="2551" width="17" style="109" customWidth="1"/>
    <col min="2552" max="2552" width="15" style="109" customWidth="1"/>
    <col min="2553" max="2804" width="9" style="109"/>
    <col min="2805" max="2805" width="46.2566371681416" style="109" customWidth="1"/>
    <col min="2806" max="2807" width="17" style="109" customWidth="1"/>
    <col min="2808" max="2808" width="15" style="109" customWidth="1"/>
    <col min="2809" max="3060" width="9" style="109"/>
    <col min="3061" max="3061" width="46.2566371681416" style="109" customWidth="1"/>
    <col min="3062" max="3063" width="17" style="109" customWidth="1"/>
    <col min="3064" max="3064" width="15" style="109" customWidth="1"/>
    <col min="3065" max="3316" width="9" style="109"/>
    <col min="3317" max="3317" width="46.2566371681416" style="109" customWidth="1"/>
    <col min="3318" max="3319" width="17" style="109" customWidth="1"/>
    <col min="3320" max="3320" width="15" style="109" customWidth="1"/>
    <col min="3321" max="3572" width="9" style="109"/>
    <col min="3573" max="3573" width="46.2566371681416" style="109" customWidth="1"/>
    <col min="3574" max="3575" width="17" style="109" customWidth="1"/>
    <col min="3576" max="3576" width="15" style="109" customWidth="1"/>
    <col min="3577" max="3828" width="9" style="109"/>
    <col min="3829" max="3829" width="46.2566371681416" style="109" customWidth="1"/>
    <col min="3830" max="3831" width="17" style="109" customWidth="1"/>
    <col min="3832" max="3832" width="15" style="109" customWidth="1"/>
    <col min="3833" max="4084" width="9" style="109"/>
    <col min="4085" max="4085" width="46.2566371681416" style="109" customWidth="1"/>
    <col min="4086" max="4087" width="17" style="109" customWidth="1"/>
    <col min="4088" max="4088" width="15" style="109" customWidth="1"/>
    <col min="4089" max="4340" width="9" style="109"/>
    <col min="4341" max="4341" width="46.2566371681416" style="109" customWidth="1"/>
    <col min="4342" max="4343" width="17" style="109" customWidth="1"/>
    <col min="4344" max="4344" width="15" style="109" customWidth="1"/>
    <col min="4345" max="4596" width="9" style="109"/>
    <col min="4597" max="4597" width="46.2566371681416" style="109" customWidth="1"/>
    <col min="4598" max="4599" width="17" style="109" customWidth="1"/>
    <col min="4600" max="4600" width="15" style="109" customWidth="1"/>
    <col min="4601" max="4852" width="9" style="109"/>
    <col min="4853" max="4853" width="46.2566371681416" style="109" customWidth="1"/>
    <col min="4854" max="4855" width="17" style="109" customWidth="1"/>
    <col min="4856" max="4856" width="15" style="109" customWidth="1"/>
    <col min="4857" max="5108" width="9" style="109"/>
    <col min="5109" max="5109" width="46.2566371681416" style="109" customWidth="1"/>
    <col min="5110" max="5111" width="17" style="109" customWidth="1"/>
    <col min="5112" max="5112" width="15" style="109" customWidth="1"/>
    <col min="5113" max="5364" width="9" style="109"/>
    <col min="5365" max="5365" width="46.2566371681416" style="109" customWidth="1"/>
    <col min="5366" max="5367" width="17" style="109" customWidth="1"/>
    <col min="5368" max="5368" width="15" style="109" customWidth="1"/>
    <col min="5369" max="5620" width="9" style="109"/>
    <col min="5621" max="5621" width="46.2566371681416" style="109" customWidth="1"/>
    <col min="5622" max="5623" width="17" style="109" customWidth="1"/>
    <col min="5624" max="5624" width="15" style="109" customWidth="1"/>
    <col min="5625" max="5876" width="9" style="109"/>
    <col min="5877" max="5877" width="46.2566371681416" style="109" customWidth="1"/>
    <col min="5878" max="5879" width="17" style="109" customWidth="1"/>
    <col min="5880" max="5880" width="15" style="109" customWidth="1"/>
    <col min="5881" max="6132" width="9" style="109"/>
    <col min="6133" max="6133" width="46.2566371681416" style="109" customWidth="1"/>
    <col min="6134" max="6135" width="17" style="109" customWidth="1"/>
    <col min="6136" max="6136" width="15" style="109" customWidth="1"/>
    <col min="6137" max="6388" width="9" style="109"/>
    <col min="6389" max="6389" width="46.2566371681416" style="109" customWidth="1"/>
    <col min="6390" max="6391" width="17" style="109" customWidth="1"/>
    <col min="6392" max="6392" width="15" style="109" customWidth="1"/>
    <col min="6393" max="6644" width="9" style="109"/>
    <col min="6645" max="6645" width="46.2566371681416" style="109" customWidth="1"/>
    <col min="6646" max="6647" width="17" style="109" customWidth="1"/>
    <col min="6648" max="6648" width="15" style="109" customWidth="1"/>
    <col min="6649" max="6900" width="9" style="109"/>
    <col min="6901" max="6901" width="46.2566371681416" style="109" customWidth="1"/>
    <col min="6902" max="6903" width="17" style="109" customWidth="1"/>
    <col min="6904" max="6904" width="15" style="109" customWidth="1"/>
    <col min="6905" max="7156" width="9" style="109"/>
    <col min="7157" max="7157" width="46.2566371681416" style="109" customWidth="1"/>
    <col min="7158" max="7159" width="17" style="109" customWidth="1"/>
    <col min="7160" max="7160" width="15" style="109" customWidth="1"/>
    <col min="7161" max="7412" width="9" style="109"/>
    <col min="7413" max="7413" width="46.2566371681416" style="109" customWidth="1"/>
    <col min="7414" max="7415" width="17" style="109" customWidth="1"/>
    <col min="7416" max="7416" width="15" style="109" customWidth="1"/>
    <col min="7417" max="7668" width="9" style="109"/>
    <col min="7669" max="7669" width="46.2566371681416" style="109" customWidth="1"/>
    <col min="7670" max="7671" width="17" style="109" customWidth="1"/>
    <col min="7672" max="7672" width="15" style="109" customWidth="1"/>
    <col min="7673" max="7924" width="9" style="109"/>
    <col min="7925" max="7925" width="46.2566371681416" style="109" customWidth="1"/>
    <col min="7926" max="7927" width="17" style="109" customWidth="1"/>
    <col min="7928" max="7928" width="15" style="109" customWidth="1"/>
    <col min="7929" max="8180" width="9" style="109"/>
    <col min="8181" max="8181" width="46.2566371681416" style="109" customWidth="1"/>
    <col min="8182" max="8183" width="17" style="109" customWidth="1"/>
    <col min="8184" max="8184" width="15" style="109" customWidth="1"/>
    <col min="8185" max="8436" width="9" style="109"/>
    <col min="8437" max="8437" width="46.2566371681416" style="109" customWidth="1"/>
    <col min="8438" max="8439" width="17" style="109" customWidth="1"/>
    <col min="8440" max="8440" width="15" style="109" customWidth="1"/>
    <col min="8441" max="8692" width="9" style="109"/>
    <col min="8693" max="8693" width="46.2566371681416" style="109" customWidth="1"/>
    <col min="8694" max="8695" width="17" style="109" customWidth="1"/>
    <col min="8696" max="8696" width="15" style="109" customWidth="1"/>
    <col min="8697" max="8948" width="9" style="109"/>
    <col min="8949" max="8949" width="46.2566371681416" style="109" customWidth="1"/>
    <col min="8950" max="8951" width="17" style="109" customWidth="1"/>
    <col min="8952" max="8952" width="15" style="109" customWidth="1"/>
    <col min="8953" max="9204" width="9" style="109"/>
    <col min="9205" max="9205" width="46.2566371681416" style="109" customWidth="1"/>
    <col min="9206" max="9207" width="17" style="109" customWidth="1"/>
    <col min="9208" max="9208" width="15" style="109" customWidth="1"/>
    <col min="9209" max="9460" width="9" style="109"/>
    <col min="9461" max="9461" width="46.2566371681416" style="109" customWidth="1"/>
    <col min="9462" max="9463" width="17" style="109" customWidth="1"/>
    <col min="9464" max="9464" width="15" style="109" customWidth="1"/>
    <col min="9465" max="9716" width="9" style="109"/>
    <col min="9717" max="9717" width="46.2566371681416" style="109" customWidth="1"/>
    <col min="9718" max="9719" width="17" style="109" customWidth="1"/>
    <col min="9720" max="9720" width="15" style="109" customWidth="1"/>
    <col min="9721" max="9972" width="9" style="109"/>
    <col min="9973" max="9973" width="46.2566371681416" style="109" customWidth="1"/>
    <col min="9974" max="9975" width="17" style="109" customWidth="1"/>
    <col min="9976" max="9976" width="15" style="109" customWidth="1"/>
    <col min="9977" max="10228" width="9" style="109"/>
    <col min="10229" max="10229" width="46.2566371681416" style="109" customWidth="1"/>
    <col min="10230" max="10231" width="17" style="109" customWidth="1"/>
    <col min="10232" max="10232" width="15" style="109" customWidth="1"/>
    <col min="10233" max="10484" width="9" style="109"/>
    <col min="10485" max="10485" width="46.2566371681416" style="109" customWidth="1"/>
    <col min="10486" max="10487" width="17" style="109" customWidth="1"/>
    <col min="10488" max="10488" width="15" style="109" customWidth="1"/>
    <col min="10489" max="10740" width="9" style="109"/>
    <col min="10741" max="10741" width="46.2566371681416" style="109" customWidth="1"/>
    <col min="10742" max="10743" width="17" style="109" customWidth="1"/>
    <col min="10744" max="10744" width="15" style="109" customWidth="1"/>
    <col min="10745" max="10996" width="9" style="109"/>
    <col min="10997" max="10997" width="46.2566371681416" style="109" customWidth="1"/>
    <col min="10998" max="10999" width="17" style="109" customWidth="1"/>
    <col min="11000" max="11000" width="15" style="109" customWidth="1"/>
    <col min="11001" max="11252" width="9" style="109"/>
    <col min="11253" max="11253" width="46.2566371681416" style="109" customWidth="1"/>
    <col min="11254" max="11255" width="17" style="109" customWidth="1"/>
    <col min="11256" max="11256" width="15" style="109" customWidth="1"/>
    <col min="11257" max="11508" width="9" style="109"/>
    <col min="11509" max="11509" width="46.2566371681416" style="109" customWidth="1"/>
    <col min="11510" max="11511" width="17" style="109" customWidth="1"/>
    <col min="11512" max="11512" width="15" style="109" customWidth="1"/>
    <col min="11513" max="11764" width="9" style="109"/>
    <col min="11765" max="11765" width="46.2566371681416" style="109" customWidth="1"/>
    <col min="11766" max="11767" width="17" style="109" customWidth="1"/>
    <col min="11768" max="11768" width="15" style="109" customWidth="1"/>
    <col min="11769" max="12020" width="9" style="109"/>
    <col min="12021" max="12021" width="46.2566371681416" style="109" customWidth="1"/>
    <col min="12022" max="12023" width="17" style="109" customWidth="1"/>
    <col min="12024" max="12024" width="15" style="109" customWidth="1"/>
    <col min="12025" max="12276" width="9" style="109"/>
    <col min="12277" max="12277" width="46.2566371681416" style="109" customWidth="1"/>
    <col min="12278" max="12279" width="17" style="109" customWidth="1"/>
    <col min="12280" max="12280" width="15" style="109" customWidth="1"/>
    <col min="12281" max="12532" width="9" style="109"/>
    <col min="12533" max="12533" width="46.2566371681416" style="109" customWidth="1"/>
    <col min="12534" max="12535" width="17" style="109" customWidth="1"/>
    <col min="12536" max="12536" width="15" style="109" customWidth="1"/>
    <col min="12537" max="12788" width="9" style="109"/>
    <col min="12789" max="12789" width="46.2566371681416" style="109" customWidth="1"/>
    <col min="12790" max="12791" width="17" style="109" customWidth="1"/>
    <col min="12792" max="12792" width="15" style="109" customWidth="1"/>
    <col min="12793" max="13044" width="9" style="109"/>
    <col min="13045" max="13045" width="46.2566371681416" style="109" customWidth="1"/>
    <col min="13046" max="13047" width="17" style="109" customWidth="1"/>
    <col min="13048" max="13048" width="15" style="109" customWidth="1"/>
    <col min="13049" max="13300" width="9" style="109"/>
    <col min="13301" max="13301" width="46.2566371681416" style="109" customWidth="1"/>
    <col min="13302" max="13303" width="17" style="109" customWidth="1"/>
    <col min="13304" max="13304" width="15" style="109" customWidth="1"/>
    <col min="13305" max="13556" width="9" style="109"/>
    <col min="13557" max="13557" width="46.2566371681416" style="109" customWidth="1"/>
    <col min="13558" max="13559" width="17" style="109" customWidth="1"/>
    <col min="13560" max="13560" width="15" style="109" customWidth="1"/>
    <col min="13561" max="13812" width="9" style="109"/>
    <col min="13813" max="13813" width="46.2566371681416" style="109" customWidth="1"/>
    <col min="13814" max="13815" width="17" style="109" customWidth="1"/>
    <col min="13816" max="13816" width="15" style="109" customWidth="1"/>
    <col min="13817" max="14068" width="9" style="109"/>
    <col min="14069" max="14069" width="46.2566371681416" style="109" customWidth="1"/>
    <col min="14070" max="14071" width="17" style="109" customWidth="1"/>
    <col min="14072" max="14072" width="15" style="109" customWidth="1"/>
    <col min="14073" max="14324" width="9" style="109"/>
    <col min="14325" max="14325" width="46.2566371681416" style="109" customWidth="1"/>
    <col min="14326" max="14327" width="17" style="109" customWidth="1"/>
    <col min="14328" max="14328" width="15" style="109" customWidth="1"/>
    <col min="14329" max="14580" width="9" style="109"/>
    <col min="14581" max="14581" width="46.2566371681416" style="109" customWidth="1"/>
    <col min="14582" max="14583" width="17" style="109" customWidth="1"/>
    <col min="14584" max="14584" width="15" style="109" customWidth="1"/>
    <col min="14585" max="14836" width="9" style="109"/>
    <col min="14837" max="14837" width="46.2566371681416" style="109" customWidth="1"/>
    <col min="14838" max="14839" width="17" style="109" customWidth="1"/>
    <col min="14840" max="14840" width="15" style="109" customWidth="1"/>
    <col min="14841" max="15092" width="9" style="109"/>
    <col min="15093" max="15093" width="46.2566371681416" style="109" customWidth="1"/>
    <col min="15094" max="15095" width="17" style="109" customWidth="1"/>
    <col min="15096" max="15096" width="15" style="109" customWidth="1"/>
    <col min="15097" max="15348" width="9" style="109"/>
    <col min="15349" max="15349" width="46.2566371681416" style="109" customWidth="1"/>
    <col min="15350" max="15351" width="17" style="109" customWidth="1"/>
    <col min="15352" max="15352" width="15" style="109" customWidth="1"/>
    <col min="15353" max="15604" width="9" style="109"/>
    <col min="15605" max="15605" width="46.2566371681416" style="109" customWidth="1"/>
    <col min="15606" max="15607" width="17" style="109" customWidth="1"/>
    <col min="15608" max="15608" width="15" style="109" customWidth="1"/>
    <col min="15609" max="15860" width="9" style="109"/>
    <col min="15861" max="15861" width="46.2566371681416" style="109" customWidth="1"/>
    <col min="15862" max="15863" width="17" style="109" customWidth="1"/>
    <col min="15864" max="15864" width="15" style="109" customWidth="1"/>
    <col min="15865" max="16116" width="9" style="109"/>
    <col min="16117" max="16117" width="46.2566371681416" style="109" customWidth="1"/>
    <col min="16118" max="16119" width="17" style="109" customWidth="1"/>
    <col min="16120" max="16120" width="15" style="109" customWidth="1"/>
    <col min="16121" max="16384" width="9" style="109"/>
  </cols>
  <sheetData>
    <row r="1" ht="45" customHeight="1" spans="1:4">
      <c r="A1" s="110" t="s">
        <v>1980</v>
      </c>
      <c r="B1" s="110"/>
      <c r="C1" s="110"/>
      <c r="D1" s="110"/>
    </row>
    <row r="2" ht="20.1" customHeight="1" spans="1:4">
      <c r="A2" s="111" t="s">
        <v>1981</v>
      </c>
      <c r="B2" s="112"/>
      <c r="C2" s="113"/>
      <c r="D2" s="114" t="s">
        <v>1653</v>
      </c>
    </row>
    <row r="3" ht="45" customHeight="1" spans="1:4">
      <c r="A3" s="115" t="s">
        <v>1789</v>
      </c>
      <c r="B3" s="33" t="s">
        <v>1682</v>
      </c>
      <c r="C3" s="33" t="s">
        <v>1700</v>
      </c>
      <c r="D3" s="33" t="s">
        <v>1683</v>
      </c>
    </row>
    <row r="4" ht="36" customHeight="1" spans="1:4">
      <c r="A4" s="116" t="s">
        <v>1654</v>
      </c>
      <c r="B4" s="117">
        <v>2347</v>
      </c>
      <c r="C4" s="118">
        <v>-2500</v>
      </c>
      <c r="D4" s="119">
        <f>IF(B4&gt;0,(C4-B4)/B4,"")</f>
        <v>-2.065</v>
      </c>
    </row>
    <row r="5" s="108" customFormat="1" ht="36" customHeight="1" spans="1:4">
      <c r="A5" s="120" t="s">
        <v>1655</v>
      </c>
      <c r="B5" s="121">
        <v>3580</v>
      </c>
      <c r="C5" s="122">
        <v>1080</v>
      </c>
      <c r="D5" s="123">
        <f t="shared" ref="D5:D19" si="0">IF(B5&gt;0,(C5-B5)/B5,"")</f>
        <v>-0.698</v>
      </c>
    </row>
    <row r="6" ht="36" customHeight="1" spans="1:4">
      <c r="A6" s="116" t="s">
        <v>1676</v>
      </c>
      <c r="B6" s="117">
        <v>-858</v>
      </c>
      <c r="C6" s="118">
        <v>658</v>
      </c>
      <c r="D6" s="119" t="str">
        <f t="shared" si="0"/>
        <v/>
      </c>
    </row>
    <row r="7" s="108" customFormat="1" ht="36" customHeight="1" spans="1:4">
      <c r="A7" s="120" t="s">
        <v>1657</v>
      </c>
      <c r="B7" s="121">
        <v>350</v>
      </c>
      <c r="C7" s="122">
        <v>1267</v>
      </c>
      <c r="D7" s="123">
        <f t="shared" si="0"/>
        <v>2.62</v>
      </c>
    </row>
    <row r="8" ht="36" customHeight="1" spans="1:4">
      <c r="A8" s="116" t="s">
        <v>1658</v>
      </c>
      <c r="B8" s="117">
        <v>1100</v>
      </c>
      <c r="C8" s="118">
        <v>10</v>
      </c>
      <c r="D8" s="119">
        <f t="shared" si="0"/>
        <v>-0.991</v>
      </c>
    </row>
    <row r="9" s="108" customFormat="1" ht="36" customHeight="1" spans="1:4">
      <c r="A9" s="120" t="s">
        <v>1659</v>
      </c>
      <c r="B9" s="121">
        <v>300</v>
      </c>
      <c r="C9" s="122">
        <v>242</v>
      </c>
      <c r="D9" s="123">
        <f t="shared" si="0"/>
        <v>-0.193</v>
      </c>
    </row>
    <row r="10" ht="36" customHeight="1" spans="1:4">
      <c r="A10" s="116" t="s">
        <v>1660</v>
      </c>
      <c r="B10" s="117">
        <v>50</v>
      </c>
      <c r="C10" s="118"/>
      <c r="D10" s="119">
        <f t="shared" si="0"/>
        <v>-1</v>
      </c>
    </row>
    <row r="11" s="108" customFormat="1" ht="36" customHeight="1" spans="1:4">
      <c r="A11" s="120" t="s">
        <v>1661</v>
      </c>
      <c r="B11" s="121">
        <v>150</v>
      </c>
      <c r="C11" s="122">
        <v>176</v>
      </c>
      <c r="D11" s="123">
        <f t="shared" si="0"/>
        <v>0.173</v>
      </c>
    </row>
    <row r="12" s="109" customFormat="1" ht="36" customHeight="1" spans="1:4">
      <c r="A12" s="116" t="s">
        <v>1662</v>
      </c>
      <c r="B12" s="117"/>
      <c r="C12" s="124"/>
      <c r="D12" s="119" t="str">
        <f t="shared" si="0"/>
        <v/>
      </c>
    </row>
    <row r="13" s="108" customFormat="1" ht="36" customHeight="1" spans="1:4">
      <c r="A13" s="120" t="s">
        <v>1663</v>
      </c>
      <c r="B13" s="121"/>
      <c r="C13" s="122"/>
      <c r="D13" s="123" t="str">
        <f t="shared" si="0"/>
        <v/>
      </c>
    </row>
    <row r="14" s="109" customFormat="1" ht="36" customHeight="1" spans="1:4">
      <c r="A14" s="125" t="s">
        <v>1982</v>
      </c>
      <c r="B14" s="117">
        <v>1500</v>
      </c>
      <c r="C14" s="118">
        <v>7432</v>
      </c>
      <c r="D14" s="119">
        <f t="shared" si="0"/>
        <v>3.955</v>
      </c>
    </row>
    <row r="15" ht="36" customHeight="1" spans="1:4">
      <c r="A15" s="120" t="s">
        <v>1983</v>
      </c>
      <c r="B15" s="121">
        <v>18000</v>
      </c>
      <c r="C15" s="122">
        <v>40200</v>
      </c>
      <c r="D15" s="123">
        <f t="shared" si="0"/>
        <v>1.233</v>
      </c>
    </row>
    <row r="16" ht="36" customHeight="1" spans="1:4">
      <c r="A16" s="125" t="s">
        <v>1984</v>
      </c>
      <c r="B16" s="117">
        <v>10</v>
      </c>
      <c r="C16" s="118"/>
      <c r="D16" s="119">
        <f t="shared" si="0"/>
        <v>-1</v>
      </c>
    </row>
    <row r="17" s="108" customFormat="1" ht="36" customHeight="1" spans="1:4">
      <c r="A17" s="126" t="s">
        <v>1985</v>
      </c>
      <c r="B17" s="121">
        <v>15</v>
      </c>
      <c r="C17" s="122">
        <v>19</v>
      </c>
      <c r="D17" s="123">
        <f t="shared" si="0"/>
        <v>0.267</v>
      </c>
    </row>
    <row r="18" ht="36" customHeight="1" spans="1:4">
      <c r="A18" s="127" t="s">
        <v>1974</v>
      </c>
      <c r="B18" s="124">
        <f>B4+B6+B8+B10+B12+B14+B16</f>
        <v>4149</v>
      </c>
      <c r="C18" s="124">
        <f>C4+C6+C8+C10+C12+C14+C16</f>
        <v>5600</v>
      </c>
      <c r="D18" s="119">
        <f t="shared" si="0"/>
        <v>0.35</v>
      </c>
    </row>
    <row r="19" ht="36" customHeight="1" spans="1:4">
      <c r="A19" s="128" t="s">
        <v>1975</v>
      </c>
      <c r="B19" s="124">
        <f>B5+B7+B9+B11+B13+B15+B17</f>
        <v>22395</v>
      </c>
      <c r="C19" s="124">
        <f>C5+C7+C9+C11+C13+C15+C17</f>
        <v>42984</v>
      </c>
      <c r="D19" s="119">
        <f t="shared" si="0"/>
        <v>0.919</v>
      </c>
    </row>
    <row r="20" spans="2:3">
      <c r="B20" s="129"/>
      <c r="C20" s="129"/>
    </row>
    <row r="21" spans="2:3">
      <c r="B21" s="129"/>
      <c r="C21" s="129"/>
    </row>
    <row r="22" spans="2:3">
      <c r="B22" s="129"/>
      <c r="C22" s="129"/>
    </row>
    <row r="23" spans="2:3">
      <c r="B23" s="129"/>
      <c r="C23" s="129"/>
    </row>
  </sheetData>
  <autoFilter ref="A3:D19">
    <extLst/>
  </autoFilter>
  <mergeCells count="1">
    <mergeCell ref="A1:D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K45"/>
  <sheetViews>
    <sheetView showGridLines="0" view="pageBreakPreview" zoomScale="85" zoomScaleNormal="85" workbookViewId="0">
      <pane xSplit="1" ySplit="5" topLeftCell="B27" activePane="bottomRight" state="frozen"/>
      <selection/>
      <selection pane="topRight"/>
      <selection pane="bottomLeft"/>
      <selection pane="bottomRight" activeCell="G2" sqref="E$1:H$1048576"/>
    </sheetView>
  </sheetViews>
  <sheetFormatPr defaultColWidth="9" defaultRowHeight="13.5"/>
  <cols>
    <col min="1" max="1" width="50.6283185840708" style="26" customWidth="1"/>
    <col min="2" max="4" width="18.6283185840708" style="26" customWidth="1"/>
    <col min="5" max="5" width="51.3716814159292" style="26" customWidth="1"/>
    <col min="6" max="8" width="18.6283185840708" style="26" customWidth="1"/>
    <col min="9" max="16384" width="9" style="26"/>
  </cols>
  <sheetData>
    <row r="1" ht="45" customHeight="1" spans="1:8">
      <c r="A1" s="27" t="s">
        <v>1986</v>
      </c>
      <c r="B1" s="27"/>
      <c r="C1" s="27"/>
      <c r="D1" s="27"/>
      <c r="E1" s="27" t="s">
        <v>1986</v>
      </c>
      <c r="F1" s="27"/>
      <c r="G1" s="27"/>
      <c r="H1" s="27"/>
    </row>
    <row r="2" s="25" customFormat="1" ht="20.1" customHeight="1" spans="1:8">
      <c r="A2" s="97" t="s">
        <v>1987</v>
      </c>
      <c r="B2" s="28"/>
      <c r="C2" s="28"/>
      <c r="D2" s="29" t="s">
        <v>1988</v>
      </c>
      <c r="E2" s="97" t="s">
        <v>1987</v>
      </c>
      <c r="F2" s="29"/>
      <c r="G2" s="29"/>
      <c r="H2" s="29" t="s">
        <v>1988</v>
      </c>
    </row>
    <row r="3" s="25" customFormat="1" ht="45" customHeight="1" spans="1:8">
      <c r="A3" s="30" t="s">
        <v>1989</v>
      </c>
      <c r="B3" s="98" t="s">
        <v>1990</v>
      </c>
      <c r="C3" s="98"/>
      <c r="D3" s="98"/>
      <c r="E3" s="30" t="s">
        <v>1989</v>
      </c>
      <c r="F3" s="98" t="s">
        <v>1991</v>
      </c>
      <c r="G3" s="98"/>
      <c r="H3" s="98"/>
    </row>
    <row r="4" ht="45" customHeight="1" spans="1:8">
      <c r="A4" s="30"/>
      <c r="B4" s="30" t="s">
        <v>1992</v>
      </c>
      <c r="C4" s="99" t="s">
        <v>106</v>
      </c>
      <c r="D4" s="33" t="s">
        <v>1993</v>
      </c>
      <c r="E4" s="30"/>
      <c r="F4" s="30" t="s">
        <v>1992</v>
      </c>
      <c r="G4" s="99" t="s">
        <v>106</v>
      </c>
      <c r="H4" s="33" t="s">
        <v>1993</v>
      </c>
    </row>
    <row r="5" ht="36" customHeight="1" spans="1:8">
      <c r="A5" s="30" t="s">
        <v>1994</v>
      </c>
      <c r="B5" s="30"/>
      <c r="C5" s="30"/>
      <c r="D5" s="30"/>
      <c r="E5" s="30" t="s">
        <v>1994</v>
      </c>
      <c r="F5" s="30"/>
      <c r="G5" s="30"/>
      <c r="H5" s="30"/>
    </row>
    <row r="6" ht="36" customHeight="1" spans="1:8">
      <c r="A6" s="37" t="s">
        <v>1995</v>
      </c>
      <c r="B6" s="51">
        <v>18</v>
      </c>
      <c r="C6" s="38">
        <f>B17+C8</f>
        <v>24.4</v>
      </c>
      <c r="D6" s="36">
        <f>IF(B6&lt;&gt;0,C6/B6-1,"")</f>
        <v>0.356</v>
      </c>
      <c r="E6" s="37" t="s">
        <v>1995</v>
      </c>
      <c r="F6" s="51">
        <v>18</v>
      </c>
      <c r="G6" s="38">
        <f>F17+G8</f>
        <v>24.4</v>
      </c>
      <c r="H6" s="36">
        <f t="shared" ref="H6:H12" si="0">IF(F6&lt;&gt;0,G6/F6-1,"")</f>
        <v>0.356</v>
      </c>
    </row>
    <row r="7" ht="36" customHeight="1" spans="1:8">
      <c r="A7" s="100" t="s">
        <v>1996</v>
      </c>
      <c r="B7" s="49">
        <v>18</v>
      </c>
      <c r="C7" s="42">
        <v>24.4</v>
      </c>
      <c r="D7" s="101"/>
      <c r="E7" s="100" t="s">
        <v>1996</v>
      </c>
      <c r="F7" s="49">
        <v>18</v>
      </c>
      <c r="G7" s="42">
        <v>24.4</v>
      </c>
      <c r="H7" s="101"/>
    </row>
    <row r="8" ht="36" customHeight="1" spans="1:8">
      <c r="A8" s="100" t="s">
        <v>1997</v>
      </c>
      <c r="B8" s="49">
        <v>0</v>
      </c>
      <c r="C8" s="42">
        <v>0</v>
      </c>
      <c r="D8" s="101"/>
      <c r="E8" s="100" t="s">
        <v>1997</v>
      </c>
      <c r="F8" s="49">
        <v>0</v>
      </c>
      <c r="G8" s="42">
        <v>0</v>
      </c>
      <c r="H8" s="101"/>
    </row>
    <row r="9" ht="36" customHeight="1" spans="1:11">
      <c r="A9" s="37" t="s">
        <v>1998</v>
      </c>
      <c r="B9" s="51">
        <v>32</v>
      </c>
      <c r="C9" s="38">
        <v>32</v>
      </c>
      <c r="D9" s="39">
        <f t="shared" ref="D6:D13" si="1">IF(B9&lt;&gt;0,C9/B9-1,"")</f>
        <v>0</v>
      </c>
      <c r="E9" s="37" t="s">
        <v>1998</v>
      </c>
      <c r="F9" s="51">
        <v>32</v>
      </c>
      <c r="G9" s="38">
        <v>32</v>
      </c>
      <c r="H9" s="36">
        <f t="shared" si="0"/>
        <v>0</v>
      </c>
      <c r="J9" s="107"/>
      <c r="K9" s="107"/>
    </row>
    <row r="10" ht="36" customHeight="1" spans="1:8">
      <c r="A10" s="37" t="s">
        <v>1999</v>
      </c>
      <c r="B10" s="51">
        <f>B12</f>
        <v>8.6</v>
      </c>
      <c r="C10" s="51">
        <v>2.6</v>
      </c>
      <c r="D10" s="39">
        <f t="shared" si="1"/>
        <v>-0.698</v>
      </c>
      <c r="E10" s="37" t="s">
        <v>1999</v>
      </c>
      <c r="F10" s="51">
        <f>F12</f>
        <v>8.6</v>
      </c>
      <c r="G10" s="51">
        <v>2.6</v>
      </c>
      <c r="H10" s="36">
        <f t="shared" si="0"/>
        <v>-0.698</v>
      </c>
    </row>
    <row r="11" ht="36" customHeight="1" spans="1:8">
      <c r="A11" s="40" t="s">
        <v>2000</v>
      </c>
      <c r="B11" s="49">
        <v>0</v>
      </c>
      <c r="C11" s="49">
        <v>0</v>
      </c>
      <c r="D11" s="43" t="str">
        <f t="shared" si="1"/>
        <v/>
      </c>
      <c r="E11" s="40" t="s">
        <v>2001</v>
      </c>
      <c r="F11" s="49">
        <v>0</v>
      </c>
      <c r="G11" s="49">
        <v>0</v>
      </c>
      <c r="H11" s="101" t="str">
        <f t="shared" si="0"/>
        <v/>
      </c>
    </row>
    <row r="12" ht="36" customHeight="1" spans="1:8">
      <c r="A12" s="40" t="s">
        <v>2002</v>
      </c>
      <c r="B12" s="49">
        <v>8.6</v>
      </c>
      <c r="C12" s="49">
        <v>2.6</v>
      </c>
      <c r="D12" s="43">
        <f t="shared" si="1"/>
        <v>-0.698</v>
      </c>
      <c r="E12" s="40" t="s">
        <v>2003</v>
      </c>
      <c r="F12" s="49">
        <v>8.6</v>
      </c>
      <c r="G12" s="49">
        <v>2.6</v>
      </c>
      <c r="H12" s="101">
        <f t="shared" si="0"/>
        <v>-0.698</v>
      </c>
    </row>
    <row r="13" ht="36" customHeight="1" spans="1:8">
      <c r="A13" s="40" t="s">
        <v>2004</v>
      </c>
      <c r="B13" s="49">
        <v>0</v>
      </c>
      <c r="C13" s="49">
        <v>0</v>
      </c>
      <c r="D13" s="43" t="str">
        <f t="shared" si="1"/>
        <v/>
      </c>
      <c r="E13" s="40" t="s">
        <v>2005</v>
      </c>
      <c r="F13" s="49">
        <v>0</v>
      </c>
      <c r="G13" s="49">
        <v>0</v>
      </c>
      <c r="H13" s="101"/>
    </row>
    <row r="14" ht="36" customHeight="1" spans="1:8">
      <c r="A14" s="102" t="s">
        <v>2006</v>
      </c>
      <c r="B14" s="49">
        <v>0</v>
      </c>
      <c r="C14" s="49">
        <v>0</v>
      </c>
      <c r="D14" s="43"/>
      <c r="E14" s="102" t="s">
        <v>2007</v>
      </c>
      <c r="F14" s="49">
        <v>0</v>
      </c>
      <c r="G14" s="49">
        <v>0</v>
      </c>
      <c r="H14" s="101"/>
    </row>
    <row r="15" ht="36" customHeight="1" spans="1:8">
      <c r="A15" s="37" t="s">
        <v>2008</v>
      </c>
      <c r="B15" s="51">
        <v>2.3</v>
      </c>
      <c r="C15" s="38">
        <v>2.6</v>
      </c>
      <c r="D15" s="39">
        <f t="shared" ref="D15:D19" si="2">IF(B15&lt;&gt;0,C15/B15-1,"")</f>
        <v>0.13</v>
      </c>
      <c r="E15" s="37" t="s">
        <v>2008</v>
      </c>
      <c r="F15" s="51">
        <v>2.3</v>
      </c>
      <c r="G15" s="38">
        <v>2.6</v>
      </c>
      <c r="H15" s="36">
        <f t="shared" ref="H15:H19" si="3">IF(F15&lt;&gt;0,G15/F15-1,"")</f>
        <v>0.13</v>
      </c>
    </row>
    <row r="16" ht="36" customHeight="1" spans="1:8">
      <c r="A16" s="37" t="s">
        <v>2009</v>
      </c>
      <c r="B16" s="51">
        <v>0</v>
      </c>
      <c r="C16" s="38">
        <v>0</v>
      </c>
      <c r="D16" s="39"/>
      <c r="E16" s="37" t="s">
        <v>2009</v>
      </c>
      <c r="F16" s="51">
        <v>0</v>
      </c>
      <c r="G16" s="38">
        <v>0</v>
      </c>
      <c r="H16" s="36"/>
    </row>
    <row r="17" ht="36" customHeight="1" spans="1:8">
      <c r="A17" s="37" t="s">
        <v>2010</v>
      </c>
      <c r="B17" s="51">
        <v>24.4</v>
      </c>
      <c r="C17" s="38">
        <f>C6+C10-C15</f>
        <v>24.4</v>
      </c>
      <c r="D17" s="39">
        <f t="shared" si="2"/>
        <v>0</v>
      </c>
      <c r="E17" s="37" t="s">
        <v>2010</v>
      </c>
      <c r="F17" s="51">
        <v>24.4</v>
      </c>
      <c r="G17" s="38">
        <f>G6+G10-G15</f>
        <v>24.4</v>
      </c>
      <c r="H17" s="36">
        <f t="shared" si="3"/>
        <v>0</v>
      </c>
    </row>
    <row r="18" ht="36" customHeight="1" spans="1:8">
      <c r="A18" s="69" t="s">
        <v>2011</v>
      </c>
      <c r="B18" s="69"/>
      <c r="C18" s="69"/>
      <c r="D18" s="69"/>
      <c r="E18" s="69" t="s">
        <v>2011</v>
      </c>
      <c r="F18" s="69"/>
      <c r="G18" s="69"/>
      <c r="H18" s="69"/>
    </row>
    <row r="19" ht="36" customHeight="1" spans="1:8">
      <c r="A19" s="37" t="s">
        <v>2012</v>
      </c>
      <c r="B19" s="51">
        <v>57.6</v>
      </c>
      <c r="C19" s="51">
        <f>C20+C21</f>
        <v>78.2</v>
      </c>
      <c r="D19" s="39">
        <f t="shared" si="2"/>
        <v>0.358</v>
      </c>
      <c r="E19" s="37" t="s">
        <v>2012</v>
      </c>
      <c r="F19" s="51">
        <v>57.6</v>
      </c>
      <c r="G19" s="51">
        <f>G20+G21</f>
        <v>78.2</v>
      </c>
      <c r="H19" s="36">
        <f t="shared" si="3"/>
        <v>0.358</v>
      </c>
    </row>
    <row r="20" ht="36" customHeight="1" spans="1:8">
      <c r="A20" s="100" t="s">
        <v>2013</v>
      </c>
      <c r="B20" s="49">
        <v>57.6</v>
      </c>
      <c r="C20" s="49">
        <v>78.2</v>
      </c>
      <c r="D20" s="43"/>
      <c r="E20" s="100" t="s">
        <v>2013</v>
      </c>
      <c r="F20" s="49">
        <v>57.6</v>
      </c>
      <c r="G20" s="49">
        <v>78.2</v>
      </c>
      <c r="H20" s="101"/>
    </row>
    <row r="21" ht="36" customHeight="1" spans="1:8">
      <c r="A21" s="100" t="s">
        <v>2014</v>
      </c>
      <c r="B21" s="49">
        <v>0</v>
      </c>
      <c r="C21" s="49">
        <v>0</v>
      </c>
      <c r="D21" s="43"/>
      <c r="E21" s="100" t="s">
        <v>2014</v>
      </c>
      <c r="F21" s="49">
        <v>0</v>
      </c>
      <c r="G21" s="49">
        <v>0</v>
      </c>
      <c r="H21" s="101"/>
    </row>
    <row r="22" ht="36" customHeight="1" spans="1:10">
      <c r="A22" s="37" t="s">
        <v>2015</v>
      </c>
      <c r="B22" s="51">
        <v>79.8</v>
      </c>
      <c r="C22" s="51">
        <v>80.8</v>
      </c>
      <c r="D22" s="39">
        <f t="shared" ref="D22:D28" si="4">IF(B22&lt;&gt;0,C22/B22-1,"")</f>
        <v>0.013</v>
      </c>
      <c r="E22" s="37" t="s">
        <v>2015</v>
      </c>
      <c r="F22" s="51">
        <v>79.8</v>
      </c>
      <c r="G22" s="51">
        <v>80.8</v>
      </c>
      <c r="H22" s="36">
        <f t="shared" ref="H22:H26" si="5">IF(F22&lt;&gt;0,G22/F22-1,"")</f>
        <v>0.013</v>
      </c>
      <c r="J22" s="107"/>
    </row>
    <row r="23" ht="36" customHeight="1" spans="1:8">
      <c r="A23" s="37" t="s">
        <v>2016</v>
      </c>
      <c r="B23" s="51">
        <v>21.5</v>
      </c>
      <c r="C23" s="51">
        <v>2.1</v>
      </c>
      <c r="D23" s="39">
        <f t="shared" si="4"/>
        <v>-0.902</v>
      </c>
      <c r="E23" s="37" t="s">
        <v>2016</v>
      </c>
      <c r="F23" s="51">
        <v>21.5</v>
      </c>
      <c r="G23" s="51">
        <v>2.1</v>
      </c>
      <c r="H23" s="36">
        <f t="shared" si="5"/>
        <v>-0.902</v>
      </c>
    </row>
    <row r="24" ht="36" customHeight="1" spans="1:8">
      <c r="A24" s="40" t="s">
        <v>2017</v>
      </c>
      <c r="B24" s="49">
        <v>14.7</v>
      </c>
      <c r="C24" s="49">
        <v>1</v>
      </c>
      <c r="D24" s="43">
        <f t="shared" si="4"/>
        <v>-0.932</v>
      </c>
      <c r="E24" s="40" t="s">
        <v>2017</v>
      </c>
      <c r="F24" s="49">
        <v>14.7</v>
      </c>
      <c r="G24" s="49">
        <v>1</v>
      </c>
      <c r="H24" s="101">
        <f t="shared" si="5"/>
        <v>-0.932</v>
      </c>
    </row>
    <row r="25" ht="36" customHeight="1" spans="1:8">
      <c r="A25" s="40" t="s">
        <v>2018</v>
      </c>
      <c r="B25" s="49">
        <v>6.8</v>
      </c>
      <c r="C25" s="49">
        <v>1</v>
      </c>
      <c r="D25" s="43">
        <f t="shared" si="4"/>
        <v>-0.853</v>
      </c>
      <c r="E25" s="40" t="s">
        <v>2018</v>
      </c>
      <c r="F25" s="49">
        <v>6.8</v>
      </c>
      <c r="G25" s="49">
        <v>1</v>
      </c>
      <c r="H25" s="101">
        <f t="shared" si="5"/>
        <v>-0.853</v>
      </c>
    </row>
    <row r="26" ht="36" customHeight="1" spans="1:8">
      <c r="A26" s="40" t="s">
        <v>2019</v>
      </c>
      <c r="B26" s="49">
        <v>0</v>
      </c>
      <c r="C26" s="49">
        <v>0</v>
      </c>
      <c r="D26" s="43" t="str">
        <f t="shared" si="4"/>
        <v/>
      </c>
      <c r="E26" s="40" t="s">
        <v>2019</v>
      </c>
      <c r="F26" s="49">
        <v>0</v>
      </c>
      <c r="G26" s="49">
        <v>0</v>
      </c>
      <c r="H26" s="101" t="str">
        <f t="shared" si="5"/>
        <v/>
      </c>
    </row>
    <row r="27" ht="36" customHeight="1" spans="1:8">
      <c r="A27" s="37" t="s">
        <v>2020</v>
      </c>
      <c r="B27" s="51">
        <v>0.8</v>
      </c>
      <c r="C27" s="51">
        <v>1.4</v>
      </c>
      <c r="D27" s="39">
        <f t="shared" si="4"/>
        <v>0.75</v>
      </c>
      <c r="E27" s="37" t="s">
        <v>2020</v>
      </c>
      <c r="F27" s="51">
        <v>0.8</v>
      </c>
      <c r="G27" s="51">
        <v>1.4</v>
      </c>
      <c r="H27" s="36"/>
    </row>
    <row r="28" ht="36" customHeight="1" spans="1:8">
      <c r="A28" s="34" t="s">
        <v>2021</v>
      </c>
      <c r="B28" s="51">
        <v>78.2</v>
      </c>
      <c r="C28" s="51">
        <v>78.8</v>
      </c>
      <c r="D28" s="39">
        <f t="shared" si="4"/>
        <v>0.008</v>
      </c>
      <c r="E28" s="34" t="s">
        <v>2021</v>
      </c>
      <c r="F28" s="51">
        <v>78.2</v>
      </c>
      <c r="G28" s="51">
        <v>78.8</v>
      </c>
      <c r="H28" s="36">
        <f t="shared" ref="H28:H34" si="6">IF(F28&lt;&gt;0,G28/F28-1,"")</f>
        <v>0.008</v>
      </c>
    </row>
    <row r="29" ht="36" customHeight="1" spans="1:8">
      <c r="A29" s="69" t="s">
        <v>1795</v>
      </c>
      <c r="B29" s="69"/>
      <c r="C29" s="69"/>
      <c r="D29" s="69"/>
      <c r="E29" s="69" t="s">
        <v>1795</v>
      </c>
      <c r="F29" s="69"/>
      <c r="G29" s="69"/>
      <c r="H29" s="69"/>
    </row>
    <row r="30" ht="36" customHeight="1" spans="1:8">
      <c r="A30" s="37" t="s">
        <v>2022</v>
      </c>
      <c r="B30" s="52">
        <f t="shared" ref="B30:G30" si="7">B6+B19</f>
        <v>75.6</v>
      </c>
      <c r="C30" s="52">
        <f t="shared" si="7"/>
        <v>102.6</v>
      </c>
      <c r="D30" s="39">
        <f t="shared" ref="D30:D35" si="8">IF(B30&lt;&gt;0,C30/B30-1,"")</f>
        <v>0.357</v>
      </c>
      <c r="E30" s="37" t="s">
        <v>2022</v>
      </c>
      <c r="F30" s="52">
        <f t="shared" si="7"/>
        <v>75.6</v>
      </c>
      <c r="G30" s="52">
        <f t="shared" si="7"/>
        <v>102.6</v>
      </c>
      <c r="H30" s="36">
        <f t="shared" si="6"/>
        <v>0.357</v>
      </c>
    </row>
    <row r="31" ht="36" customHeight="1" spans="1:8">
      <c r="A31" s="37" t="s">
        <v>2023</v>
      </c>
      <c r="B31" s="52">
        <f t="shared" ref="B31:B35" si="9">B9+B22</f>
        <v>111.8</v>
      </c>
      <c r="C31" s="52">
        <f t="shared" ref="C31:C35" si="10">C9+C22</f>
        <v>112.8</v>
      </c>
      <c r="D31" s="39">
        <f t="shared" si="8"/>
        <v>0.009</v>
      </c>
      <c r="E31" s="37" t="s">
        <v>2023</v>
      </c>
      <c r="F31" s="52">
        <f t="shared" ref="F31:F35" si="11">F9+F22</f>
        <v>111.8</v>
      </c>
      <c r="G31" s="52">
        <f t="shared" ref="G31:G35" si="12">G9+G22</f>
        <v>112.8</v>
      </c>
      <c r="H31" s="36">
        <f t="shared" si="6"/>
        <v>0.009</v>
      </c>
    </row>
    <row r="32" ht="36" customHeight="1" spans="1:8">
      <c r="A32" s="37" t="s">
        <v>2024</v>
      </c>
      <c r="B32" s="52">
        <f t="shared" si="9"/>
        <v>30.1</v>
      </c>
      <c r="C32" s="52">
        <f t="shared" si="10"/>
        <v>4.7</v>
      </c>
      <c r="D32" s="39">
        <f t="shared" si="8"/>
        <v>-0.844</v>
      </c>
      <c r="E32" s="37" t="s">
        <v>2024</v>
      </c>
      <c r="F32" s="52">
        <f t="shared" si="11"/>
        <v>30.1</v>
      </c>
      <c r="G32" s="52">
        <f t="shared" si="12"/>
        <v>4.7</v>
      </c>
      <c r="H32" s="36">
        <f t="shared" si="6"/>
        <v>-0.844</v>
      </c>
    </row>
    <row r="33" ht="36" customHeight="1" spans="1:8">
      <c r="A33" s="40" t="s">
        <v>2025</v>
      </c>
      <c r="B33" s="53">
        <f t="shared" si="9"/>
        <v>14.7</v>
      </c>
      <c r="C33" s="53">
        <f t="shared" si="10"/>
        <v>1</v>
      </c>
      <c r="D33" s="43">
        <f t="shared" si="8"/>
        <v>-0.932</v>
      </c>
      <c r="E33" s="40" t="s">
        <v>2025</v>
      </c>
      <c r="F33" s="53">
        <f t="shared" si="11"/>
        <v>14.7</v>
      </c>
      <c r="G33" s="53">
        <f t="shared" si="12"/>
        <v>1</v>
      </c>
      <c r="H33" s="101">
        <f t="shared" si="6"/>
        <v>-0.932</v>
      </c>
    </row>
    <row r="34" ht="36" customHeight="1" spans="1:8">
      <c r="A34" s="40" t="s">
        <v>2026</v>
      </c>
      <c r="B34" s="53">
        <f t="shared" si="9"/>
        <v>15.4</v>
      </c>
      <c r="C34" s="53">
        <f t="shared" si="10"/>
        <v>3.6</v>
      </c>
      <c r="D34" s="43">
        <f t="shared" si="8"/>
        <v>-0.766</v>
      </c>
      <c r="E34" s="40" t="s">
        <v>2026</v>
      </c>
      <c r="F34" s="53">
        <f t="shared" si="11"/>
        <v>15.4</v>
      </c>
      <c r="G34" s="53">
        <f t="shared" si="12"/>
        <v>3.6</v>
      </c>
      <c r="H34" s="101">
        <f t="shared" si="6"/>
        <v>-0.766</v>
      </c>
    </row>
    <row r="35" ht="36" customHeight="1" spans="1:8">
      <c r="A35" s="40" t="s">
        <v>2027</v>
      </c>
      <c r="B35" s="53">
        <f t="shared" si="9"/>
        <v>0</v>
      </c>
      <c r="C35" s="53">
        <f t="shared" si="10"/>
        <v>0</v>
      </c>
      <c r="D35" s="43" t="str">
        <f t="shared" si="8"/>
        <v/>
      </c>
      <c r="E35" s="40" t="s">
        <v>2027</v>
      </c>
      <c r="F35" s="53">
        <f t="shared" si="11"/>
        <v>0</v>
      </c>
      <c r="G35" s="53">
        <f t="shared" si="12"/>
        <v>0</v>
      </c>
      <c r="H35" s="101"/>
    </row>
    <row r="36" ht="36" customHeight="1" spans="1:8">
      <c r="A36" s="102" t="s">
        <v>2007</v>
      </c>
      <c r="B36" s="53">
        <f>B14</f>
        <v>0</v>
      </c>
      <c r="C36" s="53">
        <f>C14</f>
        <v>0</v>
      </c>
      <c r="D36" s="43"/>
      <c r="E36" s="102" t="s">
        <v>2007</v>
      </c>
      <c r="F36" s="53">
        <v>0</v>
      </c>
      <c r="G36" s="53">
        <v>0</v>
      </c>
      <c r="H36" s="101"/>
    </row>
    <row r="37" ht="36" customHeight="1" spans="1:8">
      <c r="A37" s="37" t="s">
        <v>2028</v>
      </c>
      <c r="B37" s="52">
        <f t="shared" ref="B37:G37" si="13">B15+B27</f>
        <v>3.1</v>
      </c>
      <c r="C37" s="52">
        <f t="shared" si="13"/>
        <v>4</v>
      </c>
      <c r="D37" s="39">
        <f>IF(B37&lt;&gt;0,C37/B37-1,"")</f>
        <v>0.29</v>
      </c>
      <c r="E37" s="37" t="s">
        <v>2028</v>
      </c>
      <c r="F37" s="52">
        <f t="shared" si="13"/>
        <v>3.1</v>
      </c>
      <c r="G37" s="52">
        <f t="shared" si="13"/>
        <v>4</v>
      </c>
      <c r="H37" s="36">
        <f>IF(F37&lt;&gt;0,G37/F37-1,"")</f>
        <v>0.29</v>
      </c>
    </row>
    <row r="38" ht="36" customHeight="1" spans="1:8">
      <c r="A38" s="37" t="s">
        <v>2029</v>
      </c>
      <c r="B38" s="52">
        <f t="shared" ref="B38:G38" si="14">B16</f>
        <v>0</v>
      </c>
      <c r="C38" s="52">
        <f t="shared" si="14"/>
        <v>0</v>
      </c>
      <c r="D38" s="39"/>
      <c r="E38" s="37" t="s">
        <v>2029</v>
      </c>
      <c r="F38" s="52">
        <f t="shared" si="14"/>
        <v>0</v>
      </c>
      <c r="G38" s="52">
        <f t="shared" si="14"/>
        <v>0</v>
      </c>
      <c r="H38" s="36"/>
    </row>
    <row r="39" ht="45" customHeight="1" spans="1:8">
      <c r="A39" s="37" t="s">
        <v>2030</v>
      </c>
      <c r="B39" s="52">
        <f t="shared" ref="B39:G39" si="15">B17+B28</f>
        <v>102.6</v>
      </c>
      <c r="C39" s="52">
        <f t="shared" si="15"/>
        <v>103.2</v>
      </c>
      <c r="D39" s="39">
        <f>IF(B39&lt;&gt;0,C39/B39-1,"")</f>
        <v>0.006</v>
      </c>
      <c r="E39" s="37" t="s">
        <v>2030</v>
      </c>
      <c r="F39" s="52">
        <f t="shared" si="15"/>
        <v>102.6</v>
      </c>
      <c r="G39" s="52">
        <f t="shared" si="15"/>
        <v>103.2</v>
      </c>
      <c r="H39" s="39">
        <f>IF(F39&lt;&gt;0,G39/F39-1,"")</f>
        <v>0.006</v>
      </c>
    </row>
    <row r="40" ht="51.95" customHeight="1" spans="1:8">
      <c r="A40" s="103"/>
      <c r="B40" s="103"/>
      <c r="C40" s="103"/>
      <c r="D40" s="103"/>
      <c r="E40" s="104"/>
      <c r="F40" s="104"/>
      <c r="G40" s="104"/>
      <c r="H40" s="104"/>
    </row>
    <row r="41" ht="86.1" customHeight="1" spans="1:8">
      <c r="A41" s="105"/>
      <c r="B41" s="105"/>
      <c r="C41" s="105"/>
      <c r="D41" s="105"/>
      <c r="E41" s="106"/>
      <c r="F41" s="106"/>
      <c r="G41" s="106"/>
      <c r="H41" s="106"/>
    </row>
    <row r="42" spans="2:7">
      <c r="B42" s="56"/>
      <c r="C42" s="56"/>
      <c r="F42" s="56"/>
      <c r="G42" s="56"/>
    </row>
    <row r="43" spans="2:7">
      <c r="B43" s="56"/>
      <c r="C43" s="56"/>
      <c r="F43" s="56"/>
      <c r="G43" s="56"/>
    </row>
    <row r="44" spans="2:7">
      <c r="B44" s="56"/>
      <c r="C44" s="56"/>
      <c r="F44" s="56"/>
      <c r="G44" s="56"/>
    </row>
    <row r="45" spans="2:7">
      <c r="B45" s="56"/>
      <c r="C45" s="56"/>
      <c r="F45" s="56"/>
      <c r="G45" s="56"/>
    </row>
  </sheetData>
  <mergeCells count="15">
    <mergeCell ref="A1:D1"/>
    <mergeCell ref="E1:H1"/>
    <mergeCell ref="B3:D3"/>
    <mergeCell ref="F3:H3"/>
    <mergeCell ref="A5:D5"/>
    <mergeCell ref="E5:H5"/>
    <mergeCell ref="A18:D18"/>
    <mergeCell ref="E18:H18"/>
    <mergeCell ref="A29:D29"/>
    <mergeCell ref="E29:H29"/>
    <mergeCell ref="A40:D40"/>
    <mergeCell ref="A41:D41"/>
    <mergeCell ref="A3:A4"/>
    <mergeCell ref="E3:E4"/>
    <mergeCell ref="E40:H41"/>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O1293"/>
  <sheetViews>
    <sheetView showGridLines="0" showZeros="0" view="pageBreakPreview" zoomScale="80" zoomScaleNormal="100" workbookViewId="0">
      <pane ySplit="4" topLeftCell="A1269" activePane="bottomLeft" state="frozen"/>
      <selection/>
      <selection pane="bottomLeft" activeCell="F2" sqref="C$1:H$1048576"/>
    </sheetView>
  </sheetViews>
  <sheetFormatPr defaultColWidth="9" defaultRowHeight="13.5"/>
  <cols>
    <col min="1" max="1" width="9" style="524"/>
    <col min="2" max="2" width="15" style="524" customWidth="1"/>
    <col min="3" max="3" width="30.6283185840708" style="524" customWidth="1"/>
    <col min="4" max="6" width="16.6283185840708" style="524" customWidth="1"/>
    <col min="7" max="8" width="15.5044247787611" style="524" customWidth="1"/>
    <col min="9" max="9" width="6.87610619469027" style="524" customWidth="1"/>
    <col min="10" max="10" width="9" style="524" customWidth="1"/>
    <col min="11" max="16384" width="9" style="524"/>
  </cols>
  <sheetData>
    <row r="1" s="524" customFormat="1" ht="43.9" customHeight="1" spans="2:9">
      <c r="B1" s="667"/>
      <c r="C1" s="296" t="str">
        <f>YEAR([118]封面!$B$7)-1&amp;"年澄江市一般公共预算支出执行情况表"</f>
        <v>2022年澄江市一般公共预算支出执行情况表</v>
      </c>
      <c r="D1" s="296"/>
      <c r="E1" s="296"/>
      <c r="F1" s="296"/>
      <c r="G1" s="296"/>
      <c r="H1" s="296"/>
      <c r="I1" s="294"/>
    </row>
    <row r="2" s="524" customFormat="1" ht="17.6" spans="2:9">
      <c r="B2" s="668"/>
      <c r="C2" s="513" t="s">
        <v>149</v>
      </c>
      <c r="D2" s="298"/>
      <c r="E2" s="298"/>
      <c r="F2" s="669"/>
      <c r="G2" s="669"/>
      <c r="H2" s="670" t="s">
        <v>54</v>
      </c>
      <c r="I2" s="671"/>
    </row>
    <row r="3" s="524" customFormat="1" ht="34.9" customHeight="1" spans="2:9">
      <c r="B3" s="630" t="s">
        <v>55</v>
      </c>
      <c r="C3" s="499" t="s">
        <v>56</v>
      </c>
      <c r="D3" s="235" t="str">
        <f>YEAR([118]封面!$B$7)-2&amp;"年决算数"</f>
        <v>2021年决算数</v>
      </c>
      <c r="E3" s="235" t="str">
        <f>YEAR([118]封面!$B$7)-1&amp;"年"</f>
        <v>2022年</v>
      </c>
      <c r="F3" s="235"/>
      <c r="G3" s="499" t="s">
        <v>57</v>
      </c>
      <c r="H3" s="499"/>
      <c r="I3" s="672"/>
    </row>
    <row r="4" s="524" customFormat="1" ht="35.25" spans="2:10">
      <c r="B4" s="631"/>
      <c r="C4" s="499"/>
      <c r="D4" s="235"/>
      <c r="E4" s="235" t="s">
        <v>58</v>
      </c>
      <c r="F4" s="235" t="s">
        <v>106</v>
      </c>
      <c r="G4" s="235" t="str">
        <f>"比"&amp;YEAR([118]封面!$B$7)-2&amp;"年决算数增长%"</f>
        <v>比2021年决算数增长%</v>
      </c>
      <c r="H4" s="235" t="str">
        <f>"完成"&amp;YEAR([118]封面!$B$7)-1&amp;"年预算数的%"</f>
        <v>完成2022年预算数的%</v>
      </c>
      <c r="I4" s="672"/>
      <c r="J4" s="673"/>
    </row>
    <row r="5" s="524" customFormat="1" ht="36" customHeight="1" spans="1:10">
      <c r="A5" s="524">
        <f t="shared" ref="A5:A68" si="0">LEN(B5)</f>
        <v>3</v>
      </c>
      <c r="B5" s="308">
        <v>201</v>
      </c>
      <c r="C5" s="302" t="s">
        <v>150</v>
      </c>
      <c r="D5" s="303">
        <f>SUM(D6,D18,D27,D38,D49,D60,D71,D79,D88,D101,D110,D121,D133,D140,D148,D154,D161,D168,D175,D182,D189,D197,D203,D209,D216,D231)</f>
        <v>25427</v>
      </c>
      <c r="E5" s="303">
        <v>25277</v>
      </c>
      <c r="F5" s="303">
        <f>SUM(F6,F18,F27,F38,F49,F60,F71,F79,F88,F101,F110,F121,F133,F140,F148,F154,F161,F168,F175,F182,F189,F197,F203,F209,F216,F231)</f>
        <v>30864</v>
      </c>
      <c r="G5" s="119">
        <f t="shared" ref="G5:G68" si="1">IF(D5&gt;0,F5/D5-1,"")</f>
        <v>0.214</v>
      </c>
      <c r="H5" s="119">
        <f t="shared" ref="H5:H68" si="2">IF(E5&gt;0,F5/E5,"")</f>
        <v>1.221</v>
      </c>
      <c r="I5" s="657"/>
      <c r="J5" s="658"/>
    </row>
    <row r="6" s="524" customFormat="1" ht="36" customHeight="1" spans="1:10">
      <c r="A6" s="524">
        <f t="shared" si="0"/>
        <v>5</v>
      </c>
      <c r="B6" s="305">
        <v>20101</v>
      </c>
      <c r="C6" s="348" t="s">
        <v>151</v>
      </c>
      <c r="D6" s="320">
        <f>SUM(D7:D17)</f>
        <v>1213</v>
      </c>
      <c r="E6" s="320">
        <v>1360</v>
      </c>
      <c r="F6" s="320">
        <f>SUM(F7:F17)</f>
        <v>1317</v>
      </c>
      <c r="G6" s="123">
        <f t="shared" si="1"/>
        <v>0.086</v>
      </c>
      <c r="H6" s="123">
        <f t="shared" si="2"/>
        <v>0.968</v>
      </c>
      <c r="I6" s="657"/>
      <c r="J6" s="658"/>
    </row>
    <row r="7" s="524" customFormat="1" ht="36" customHeight="1" spans="1:10">
      <c r="A7" s="524">
        <f t="shared" si="0"/>
        <v>7</v>
      </c>
      <c r="B7" s="305">
        <v>2010101</v>
      </c>
      <c r="C7" s="432" t="s">
        <v>152</v>
      </c>
      <c r="D7" s="320">
        <v>805</v>
      </c>
      <c r="E7" s="320">
        <v>873</v>
      </c>
      <c r="F7" s="367">
        <f>VLOOKUP(B7,[117]表二!$B$7:$AA$1333,26,FALSE)</f>
        <v>904</v>
      </c>
      <c r="G7" s="123">
        <f t="shared" si="1"/>
        <v>0.123</v>
      </c>
      <c r="H7" s="123">
        <f t="shared" si="2"/>
        <v>1.036</v>
      </c>
      <c r="I7" s="657"/>
      <c r="J7" s="658"/>
    </row>
    <row r="8" s="524" customFormat="1" ht="36" customHeight="1" spans="1:10">
      <c r="A8" s="524">
        <f t="shared" si="0"/>
        <v>7</v>
      </c>
      <c r="B8" s="305">
        <v>2010102</v>
      </c>
      <c r="C8" s="432" t="s">
        <v>153</v>
      </c>
      <c r="D8" s="320"/>
      <c r="E8" s="320">
        <v>9</v>
      </c>
      <c r="F8" s="367">
        <f>VLOOKUP(B8,[117]表二!$B$7:$AA$1333,26,FALSE)</f>
        <v>3</v>
      </c>
      <c r="G8" s="123" t="str">
        <f t="shared" si="1"/>
        <v/>
      </c>
      <c r="H8" s="123">
        <f t="shared" si="2"/>
        <v>0.333</v>
      </c>
      <c r="I8" s="657"/>
      <c r="J8" s="658"/>
    </row>
    <row r="9" s="524" customFormat="1" ht="36" customHeight="1" spans="1:10">
      <c r="A9" s="524">
        <f t="shared" si="0"/>
        <v>7</v>
      </c>
      <c r="B9" s="305">
        <v>2010103</v>
      </c>
      <c r="C9" s="432" t="s">
        <v>154</v>
      </c>
      <c r="D9" s="320"/>
      <c r="E9" s="320">
        <v>0</v>
      </c>
      <c r="F9" s="367">
        <f>VLOOKUP(B9,[117]表二!$B$7:$AA$1333,26,FALSE)</f>
        <v>0</v>
      </c>
      <c r="G9" s="123" t="str">
        <f t="shared" si="1"/>
        <v/>
      </c>
      <c r="H9" s="123" t="str">
        <f t="shared" si="2"/>
        <v/>
      </c>
      <c r="I9" s="657"/>
      <c r="J9" s="658"/>
    </row>
    <row r="10" s="524" customFormat="1" ht="36" customHeight="1" spans="1:10">
      <c r="A10" s="524">
        <f t="shared" si="0"/>
        <v>7</v>
      </c>
      <c r="B10" s="305">
        <v>2010104</v>
      </c>
      <c r="C10" s="432" t="s">
        <v>155</v>
      </c>
      <c r="D10" s="320">
        <v>28</v>
      </c>
      <c r="E10" s="320">
        <v>55</v>
      </c>
      <c r="F10" s="367">
        <f>VLOOKUP(B10,[117]表二!$B$7:$AA$1333,26,FALSE)</f>
        <v>55</v>
      </c>
      <c r="G10" s="123">
        <f t="shared" si="1"/>
        <v>0.964</v>
      </c>
      <c r="H10" s="123">
        <f t="shared" si="2"/>
        <v>1</v>
      </c>
      <c r="I10" s="657"/>
      <c r="J10" s="658"/>
    </row>
    <row r="11" s="524" customFormat="1" ht="36" customHeight="1" spans="1:10">
      <c r="A11" s="524">
        <f t="shared" si="0"/>
        <v>7</v>
      </c>
      <c r="B11" s="305">
        <v>2010105</v>
      </c>
      <c r="C11" s="432" t="s">
        <v>156</v>
      </c>
      <c r="D11" s="320"/>
      <c r="E11" s="320">
        <v>2</v>
      </c>
      <c r="F11" s="367">
        <f>VLOOKUP(B11,[117]表二!$B$7:$AA$1333,26,FALSE)</f>
        <v>0</v>
      </c>
      <c r="G11" s="123" t="str">
        <f t="shared" si="1"/>
        <v/>
      </c>
      <c r="H11" s="123">
        <f t="shared" si="2"/>
        <v>0</v>
      </c>
      <c r="I11" s="657"/>
      <c r="J11" s="658"/>
    </row>
    <row r="12" s="524" customFormat="1" ht="36" customHeight="1" spans="1:10">
      <c r="A12" s="524">
        <f t="shared" si="0"/>
        <v>7</v>
      </c>
      <c r="B12" s="305">
        <v>2010106</v>
      </c>
      <c r="C12" s="432" t="s">
        <v>157</v>
      </c>
      <c r="D12" s="320"/>
      <c r="E12" s="320">
        <v>0</v>
      </c>
      <c r="F12" s="367">
        <f>VLOOKUP(B12,[117]表二!$B$7:$AA$1333,26,FALSE)</f>
        <v>0</v>
      </c>
      <c r="G12" s="123" t="str">
        <f t="shared" si="1"/>
        <v/>
      </c>
      <c r="H12" s="123" t="str">
        <f t="shared" si="2"/>
        <v/>
      </c>
      <c r="I12" s="657"/>
      <c r="J12" s="658"/>
    </row>
    <row r="13" s="524" customFormat="1" ht="36" customHeight="1" spans="1:10">
      <c r="A13" s="524">
        <f t="shared" si="0"/>
        <v>7</v>
      </c>
      <c r="B13" s="305">
        <v>2010107</v>
      </c>
      <c r="C13" s="432" t="s">
        <v>158</v>
      </c>
      <c r="D13" s="320">
        <v>56</v>
      </c>
      <c r="E13" s="320">
        <v>5</v>
      </c>
      <c r="F13" s="367">
        <f>VLOOKUP(B13,[117]表二!$B$7:$AA$1333,26,FALSE)</f>
        <v>5</v>
      </c>
      <c r="G13" s="123">
        <f t="shared" si="1"/>
        <v>-0.911</v>
      </c>
      <c r="H13" s="123">
        <f t="shared" si="2"/>
        <v>1</v>
      </c>
      <c r="I13" s="657"/>
      <c r="J13" s="658"/>
    </row>
    <row r="14" s="524" customFormat="1" ht="36" customHeight="1" spans="1:10">
      <c r="A14" s="524">
        <f t="shared" si="0"/>
        <v>7</v>
      </c>
      <c r="B14" s="305">
        <v>2010108</v>
      </c>
      <c r="C14" s="432" t="s">
        <v>159</v>
      </c>
      <c r="D14" s="320">
        <v>324</v>
      </c>
      <c r="E14" s="320">
        <v>416</v>
      </c>
      <c r="F14" s="367">
        <f>VLOOKUP(B14,[117]表二!$B$7:$AA$1333,26,FALSE)</f>
        <v>350</v>
      </c>
      <c r="G14" s="123">
        <f t="shared" si="1"/>
        <v>0.08</v>
      </c>
      <c r="H14" s="123">
        <f t="shared" si="2"/>
        <v>0.841</v>
      </c>
      <c r="I14" s="657"/>
      <c r="J14" s="658"/>
    </row>
    <row r="15" s="524" customFormat="1" ht="36" customHeight="1" spans="1:10">
      <c r="A15" s="524">
        <f t="shared" si="0"/>
        <v>7</v>
      </c>
      <c r="B15" s="305">
        <v>2010109</v>
      </c>
      <c r="C15" s="432" t="s">
        <v>160</v>
      </c>
      <c r="D15" s="320"/>
      <c r="E15" s="320">
        <v>0</v>
      </c>
      <c r="F15" s="367">
        <f>VLOOKUP(B15,[117]表二!$B$7:$AA$1333,26,FALSE)</f>
        <v>0</v>
      </c>
      <c r="G15" s="123" t="str">
        <f t="shared" si="1"/>
        <v/>
      </c>
      <c r="H15" s="123" t="str">
        <f t="shared" si="2"/>
        <v/>
      </c>
      <c r="I15" s="657"/>
      <c r="J15" s="658"/>
    </row>
    <row r="16" s="524" customFormat="1" ht="36" customHeight="1" spans="1:10">
      <c r="A16" s="524">
        <f t="shared" si="0"/>
        <v>7</v>
      </c>
      <c r="B16" s="305">
        <v>2010150</v>
      </c>
      <c r="C16" s="432" t="s">
        <v>161</v>
      </c>
      <c r="D16" s="320"/>
      <c r="E16" s="320">
        <v>0</v>
      </c>
      <c r="F16" s="367">
        <f>VLOOKUP(B16,[117]表二!$B$7:$AA$1333,26,FALSE)</f>
        <v>0</v>
      </c>
      <c r="G16" s="123" t="str">
        <f t="shared" si="1"/>
        <v/>
      </c>
      <c r="H16" s="123" t="str">
        <f t="shared" si="2"/>
        <v/>
      </c>
      <c r="I16" s="657"/>
      <c r="J16" s="658"/>
    </row>
    <row r="17" s="524" customFormat="1" ht="36" customHeight="1" spans="1:10">
      <c r="A17" s="524">
        <f t="shared" si="0"/>
        <v>7</v>
      </c>
      <c r="B17" s="305">
        <v>2010199</v>
      </c>
      <c r="C17" s="432" t="s">
        <v>162</v>
      </c>
      <c r="D17" s="320"/>
      <c r="E17" s="320">
        <v>0</v>
      </c>
      <c r="F17" s="367">
        <f>VLOOKUP(B17,[117]表二!$B$7:$AA$1333,26,FALSE)</f>
        <v>0</v>
      </c>
      <c r="G17" s="123" t="str">
        <f t="shared" si="1"/>
        <v/>
      </c>
      <c r="H17" s="123" t="str">
        <f t="shared" si="2"/>
        <v/>
      </c>
      <c r="I17" s="657"/>
      <c r="J17" s="658"/>
    </row>
    <row r="18" s="524" customFormat="1" ht="36" customHeight="1" spans="1:10">
      <c r="A18" s="524">
        <f t="shared" si="0"/>
        <v>5</v>
      </c>
      <c r="B18" s="305">
        <v>20102</v>
      </c>
      <c r="C18" s="348" t="s">
        <v>163</v>
      </c>
      <c r="D18" s="320">
        <f>SUM(D19:D26)</f>
        <v>930</v>
      </c>
      <c r="E18" s="320">
        <v>1291</v>
      </c>
      <c r="F18" s="320">
        <f>SUM(F19:F26)</f>
        <v>1106</v>
      </c>
      <c r="G18" s="123">
        <f t="shared" si="1"/>
        <v>0.189</v>
      </c>
      <c r="H18" s="123">
        <f t="shared" si="2"/>
        <v>0.857</v>
      </c>
      <c r="I18" s="657"/>
      <c r="J18" s="658"/>
    </row>
    <row r="19" s="524" customFormat="1" ht="36" customHeight="1" spans="1:10">
      <c r="A19" s="524">
        <f t="shared" si="0"/>
        <v>7</v>
      </c>
      <c r="B19" s="305">
        <v>2010201</v>
      </c>
      <c r="C19" s="432" t="s">
        <v>152</v>
      </c>
      <c r="D19" s="320">
        <v>661</v>
      </c>
      <c r="E19" s="320">
        <v>729</v>
      </c>
      <c r="F19" s="367">
        <f>VLOOKUP(B19,[117]表二!$B$7:$AA$1333,26,FALSE)</f>
        <v>793</v>
      </c>
      <c r="G19" s="123">
        <f t="shared" si="1"/>
        <v>0.2</v>
      </c>
      <c r="H19" s="123">
        <f t="shared" si="2"/>
        <v>1.088</v>
      </c>
      <c r="I19" s="657"/>
      <c r="J19" s="658"/>
    </row>
    <row r="20" s="524" customFormat="1" ht="36" customHeight="1" spans="1:10">
      <c r="A20" s="524">
        <f t="shared" si="0"/>
        <v>7</v>
      </c>
      <c r="B20" s="305">
        <v>2010202</v>
      </c>
      <c r="C20" s="432" t="s">
        <v>153</v>
      </c>
      <c r="D20" s="320">
        <v>142</v>
      </c>
      <c r="E20" s="320">
        <v>190</v>
      </c>
      <c r="F20" s="367">
        <f>VLOOKUP(B20,[117]表二!$B$7:$AA$1333,26,FALSE)</f>
        <v>190</v>
      </c>
      <c r="G20" s="123">
        <f t="shared" si="1"/>
        <v>0.338</v>
      </c>
      <c r="H20" s="123">
        <f t="shared" si="2"/>
        <v>1</v>
      </c>
      <c r="I20" s="657"/>
      <c r="J20" s="658"/>
    </row>
    <row r="21" s="524" customFormat="1" ht="36" customHeight="1" spans="1:10">
      <c r="A21" s="524">
        <f t="shared" si="0"/>
        <v>7</v>
      </c>
      <c r="B21" s="305">
        <v>2010203</v>
      </c>
      <c r="C21" s="432" t="s">
        <v>154</v>
      </c>
      <c r="D21" s="320"/>
      <c r="E21" s="320">
        <v>190</v>
      </c>
      <c r="F21" s="367">
        <f>VLOOKUP(B21,[117]表二!$B$7:$AA$1333,26,FALSE)</f>
        <v>0</v>
      </c>
      <c r="G21" s="123" t="str">
        <f t="shared" si="1"/>
        <v/>
      </c>
      <c r="H21" s="123">
        <f t="shared" si="2"/>
        <v>0</v>
      </c>
      <c r="I21" s="657"/>
      <c r="J21" s="658"/>
    </row>
    <row r="22" s="524" customFormat="1" ht="36" customHeight="1" spans="1:10">
      <c r="A22" s="524">
        <f t="shared" si="0"/>
        <v>7</v>
      </c>
      <c r="B22" s="305">
        <v>2010204</v>
      </c>
      <c r="C22" s="432" t="s">
        <v>164</v>
      </c>
      <c r="D22" s="320">
        <v>30</v>
      </c>
      <c r="E22" s="320">
        <v>75</v>
      </c>
      <c r="F22" s="367">
        <f>VLOOKUP(B22,[117]表二!$B$7:$AA$1333,26,FALSE)</f>
        <v>53</v>
      </c>
      <c r="G22" s="123">
        <f t="shared" si="1"/>
        <v>0.767</v>
      </c>
      <c r="H22" s="123">
        <f t="shared" si="2"/>
        <v>0.707</v>
      </c>
      <c r="I22" s="657"/>
      <c r="J22" s="658"/>
    </row>
    <row r="23" s="524" customFormat="1" ht="36" customHeight="1" spans="1:10">
      <c r="A23" s="524">
        <f t="shared" si="0"/>
        <v>7</v>
      </c>
      <c r="B23" s="305">
        <v>2010205</v>
      </c>
      <c r="C23" s="432" t="s">
        <v>165</v>
      </c>
      <c r="D23" s="320"/>
      <c r="E23" s="320">
        <v>20</v>
      </c>
      <c r="F23" s="367">
        <f>VLOOKUP(B23,[117]表二!$B$7:$AA$1333,26,FALSE)</f>
        <v>21</v>
      </c>
      <c r="G23" s="123" t="str">
        <f t="shared" si="1"/>
        <v/>
      </c>
      <c r="H23" s="123">
        <f t="shared" si="2"/>
        <v>1.05</v>
      </c>
      <c r="I23" s="657"/>
      <c r="J23" s="658"/>
    </row>
    <row r="24" s="524" customFormat="1" ht="36" customHeight="1" spans="1:10">
      <c r="A24" s="524">
        <f t="shared" si="0"/>
        <v>7</v>
      </c>
      <c r="B24" s="305">
        <v>2010206</v>
      </c>
      <c r="C24" s="432" t="s">
        <v>166</v>
      </c>
      <c r="D24" s="320"/>
      <c r="E24" s="320">
        <v>32</v>
      </c>
      <c r="F24" s="367">
        <f>VLOOKUP(B24,[117]表二!$B$7:$AA$1333,26,FALSE)</f>
        <v>32</v>
      </c>
      <c r="G24" s="123" t="str">
        <f t="shared" si="1"/>
        <v/>
      </c>
      <c r="H24" s="123">
        <f t="shared" si="2"/>
        <v>1</v>
      </c>
      <c r="I24" s="657"/>
      <c r="J24" s="658"/>
    </row>
    <row r="25" s="524" customFormat="1" ht="36" customHeight="1" spans="1:10">
      <c r="A25" s="524">
        <f t="shared" si="0"/>
        <v>7</v>
      </c>
      <c r="B25" s="305">
        <v>2010250</v>
      </c>
      <c r="C25" s="432" t="s">
        <v>161</v>
      </c>
      <c r="D25" s="320"/>
      <c r="E25" s="320">
        <v>0</v>
      </c>
      <c r="F25" s="367">
        <f>VLOOKUP(B25,[117]表二!$B$7:$AA$1333,26,FALSE)</f>
        <v>0</v>
      </c>
      <c r="G25" s="123" t="str">
        <f t="shared" si="1"/>
        <v/>
      </c>
      <c r="H25" s="123" t="str">
        <f t="shared" si="2"/>
        <v/>
      </c>
      <c r="I25" s="657"/>
      <c r="J25" s="658"/>
    </row>
    <row r="26" s="524" customFormat="1" ht="36" customHeight="1" spans="1:10">
      <c r="A26" s="524">
        <f t="shared" si="0"/>
        <v>7</v>
      </c>
      <c r="B26" s="305">
        <v>2010299</v>
      </c>
      <c r="C26" s="432" t="s">
        <v>167</v>
      </c>
      <c r="D26" s="320">
        <v>97</v>
      </c>
      <c r="E26" s="320">
        <v>55</v>
      </c>
      <c r="F26" s="367">
        <f>VLOOKUP(B26,[117]表二!$B$7:$AA$1333,26,FALSE)</f>
        <v>17</v>
      </c>
      <c r="G26" s="123">
        <f t="shared" si="1"/>
        <v>-0.825</v>
      </c>
      <c r="H26" s="123">
        <f t="shared" si="2"/>
        <v>0.309</v>
      </c>
      <c r="I26" s="657"/>
      <c r="J26" s="658"/>
    </row>
    <row r="27" s="524" customFormat="1" ht="36" customHeight="1" spans="1:10">
      <c r="A27" s="524">
        <f t="shared" si="0"/>
        <v>5</v>
      </c>
      <c r="B27" s="305">
        <v>20103</v>
      </c>
      <c r="C27" s="348" t="s">
        <v>168</v>
      </c>
      <c r="D27" s="320">
        <f>SUM(D28:D37)</f>
        <v>13444</v>
      </c>
      <c r="E27" s="320">
        <v>5402</v>
      </c>
      <c r="F27" s="320">
        <f>SUM(F28:F37)</f>
        <v>4711</v>
      </c>
      <c r="G27" s="123">
        <f t="shared" si="1"/>
        <v>-0.65</v>
      </c>
      <c r="H27" s="123">
        <f t="shared" si="2"/>
        <v>0.872</v>
      </c>
      <c r="I27" s="657"/>
      <c r="J27" s="658"/>
    </row>
    <row r="28" s="524" customFormat="1" ht="36" customHeight="1" spans="1:10">
      <c r="A28" s="524">
        <f t="shared" si="0"/>
        <v>7</v>
      </c>
      <c r="B28" s="305">
        <v>2010301</v>
      </c>
      <c r="C28" s="432" t="s">
        <v>152</v>
      </c>
      <c r="D28" s="320">
        <v>3166</v>
      </c>
      <c r="E28" s="320">
        <v>3174</v>
      </c>
      <c r="F28" s="367">
        <f>VLOOKUP(B28,[117]表二!$B$7:$AA$1333,26,FALSE)</f>
        <v>3329</v>
      </c>
      <c r="G28" s="123">
        <f t="shared" si="1"/>
        <v>0.051</v>
      </c>
      <c r="H28" s="123">
        <f t="shared" si="2"/>
        <v>1.049</v>
      </c>
      <c r="I28" s="657"/>
      <c r="J28" s="658"/>
    </row>
    <row r="29" s="524" customFormat="1" ht="36" customHeight="1" spans="1:10">
      <c r="A29" s="524">
        <f t="shared" si="0"/>
        <v>7</v>
      </c>
      <c r="B29" s="305">
        <v>2010302</v>
      </c>
      <c r="C29" s="432" t="s">
        <v>153</v>
      </c>
      <c r="D29" s="320">
        <v>632</v>
      </c>
      <c r="E29" s="320">
        <v>1059</v>
      </c>
      <c r="F29" s="367">
        <f>VLOOKUP(B29,[117]表二!$B$7:$AA$1333,26,FALSE)</f>
        <v>245</v>
      </c>
      <c r="G29" s="123">
        <f t="shared" si="1"/>
        <v>-0.612</v>
      </c>
      <c r="H29" s="123">
        <f t="shared" si="2"/>
        <v>0.231</v>
      </c>
      <c r="I29" s="657"/>
      <c r="J29" s="658"/>
    </row>
    <row r="30" s="524" customFormat="1" ht="36" customHeight="1" spans="1:10">
      <c r="A30" s="524">
        <f t="shared" si="0"/>
        <v>7</v>
      </c>
      <c r="B30" s="305">
        <v>2010303</v>
      </c>
      <c r="C30" s="432" t="s">
        <v>154</v>
      </c>
      <c r="D30" s="320">
        <v>9</v>
      </c>
      <c r="E30" s="320">
        <v>434</v>
      </c>
      <c r="F30" s="367">
        <f>VLOOKUP(B30,[117]表二!$B$7:$AA$1333,26,FALSE)</f>
        <v>483</v>
      </c>
      <c r="G30" s="123">
        <f t="shared" si="1"/>
        <v>52.667</v>
      </c>
      <c r="H30" s="123">
        <f t="shared" si="2"/>
        <v>1.113</v>
      </c>
      <c r="I30" s="657"/>
      <c r="J30" s="658"/>
    </row>
    <row r="31" s="524" customFormat="1" ht="36" customHeight="1" spans="1:10">
      <c r="A31" s="524">
        <f t="shared" si="0"/>
        <v>7</v>
      </c>
      <c r="B31" s="305">
        <v>2010304</v>
      </c>
      <c r="C31" s="432" t="s">
        <v>169</v>
      </c>
      <c r="D31" s="320"/>
      <c r="E31" s="320">
        <v>0</v>
      </c>
      <c r="F31" s="367">
        <f>VLOOKUP(B31,[117]表二!$B$7:$AA$1333,26,FALSE)</f>
        <v>0</v>
      </c>
      <c r="G31" s="123" t="str">
        <f t="shared" si="1"/>
        <v/>
      </c>
      <c r="H31" s="123" t="str">
        <f t="shared" si="2"/>
        <v/>
      </c>
      <c r="I31" s="657"/>
      <c r="J31" s="658"/>
    </row>
    <row r="32" s="524" customFormat="1" ht="36" customHeight="1" spans="1:10">
      <c r="A32" s="524">
        <f t="shared" si="0"/>
        <v>7</v>
      </c>
      <c r="B32" s="305">
        <v>2010305</v>
      </c>
      <c r="C32" s="432" t="s">
        <v>170</v>
      </c>
      <c r="D32" s="320"/>
      <c r="E32" s="320">
        <v>0</v>
      </c>
      <c r="F32" s="367">
        <f>VLOOKUP(B32,[117]表二!$B$7:$AA$1333,26,FALSE)</f>
        <v>0</v>
      </c>
      <c r="G32" s="123" t="str">
        <f t="shared" si="1"/>
        <v/>
      </c>
      <c r="H32" s="123" t="str">
        <f t="shared" si="2"/>
        <v/>
      </c>
      <c r="I32" s="657"/>
      <c r="J32" s="658"/>
    </row>
    <row r="33" s="524" customFormat="1" ht="36" customHeight="1" spans="1:10">
      <c r="A33" s="524">
        <f t="shared" si="0"/>
        <v>7</v>
      </c>
      <c r="B33" s="305">
        <v>2010306</v>
      </c>
      <c r="C33" s="432" t="s">
        <v>171</v>
      </c>
      <c r="D33" s="320"/>
      <c r="E33" s="320">
        <v>0</v>
      </c>
      <c r="F33" s="367">
        <f>VLOOKUP(B33,[117]表二!$B$7:$AA$1333,26,FALSE)</f>
        <v>0</v>
      </c>
      <c r="G33" s="123" t="str">
        <f t="shared" si="1"/>
        <v/>
      </c>
      <c r="H33" s="123" t="str">
        <f t="shared" si="2"/>
        <v/>
      </c>
      <c r="I33" s="657"/>
      <c r="J33" s="658"/>
    </row>
    <row r="34" s="524" customFormat="1" ht="36" customHeight="1" spans="1:10">
      <c r="A34" s="524">
        <f t="shared" si="0"/>
        <v>7</v>
      </c>
      <c r="B34" s="305">
        <v>2010308</v>
      </c>
      <c r="C34" s="432" t="s">
        <v>172</v>
      </c>
      <c r="D34" s="320">
        <v>2</v>
      </c>
      <c r="E34" s="320">
        <v>15</v>
      </c>
      <c r="F34" s="367">
        <f>VLOOKUP(B34,[117]表二!$B$7:$AA$1333,26,FALSE)</f>
        <v>48</v>
      </c>
      <c r="G34" s="123">
        <f t="shared" si="1"/>
        <v>23</v>
      </c>
      <c r="H34" s="123">
        <f t="shared" si="2"/>
        <v>3.2</v>
      </c>
      <c r="I34" s="657"/>
      <c r="J34" s="658"/>
    </row>
    <row r="35" s="524" customFormat="1" ht="36" customHeight="1" spans="1:10">
      <c r="A35" s="524">
        <f t="shared" si="0"/>
        <v>7</v>
      </c>
      <c r="B35" s="305">
        <v>2010309</v>
      </c>
      <c r="C35" s="432" t="s">
        <v>173</v>
      </c>
      <c r="D35" s="320"/>
      <c r="E35" s="320">
        <v>0</v>
      </c>
      <c r="F35" s="367">
        <f>VLOOKUP(B35,[117]表二!$B$7:$AA$1333,26,FALSE)</f>
        <v>0</v>
      </c>
      <c r="G35" s="123" t="str">
        <f t="shared" si="1"/>
        <v/>
      </c>
      <c r="H35" s="123" t="str">
        <f t="shared" si="2"/>
        <v/>
      </c>
      <c r="I35" s="657"/>
      <c r="J35" s="658"/>
    </row>
    <row r="36" s="524" customFormat="1" ht="36" customHeight="1" spans="1:10">
      <c r="A36" s="524">
        <f t="shared" si="0"/>
        <v>7</v>
      </c>
      <c r="B36" s="305">
        <v>2010350</v>
      </c>
      <c r="C36" s="432" t="s">
        <v>161</v>
      </c>
      <c r="D36" s="320">
        <v>611</v>
      </c>
      <c r="E36" s="320">
        <v>231</v>
      </c>
      <c r="F36" s="367">
        <f>VLOOKUP(B36,[117]表二!$B$7:$AA$1333,26,FALSE)</f>
        <v>263</v>
      </c>
      <c r="G36" s="123">
        <f t="shared" si="1"/>
        <v>-0.57</v>
      </c>
      <c r="H36" s="123">
        <f t="shared" si="2"/>
        <v>1.139</v>
      </c>
      <c r="I36" s="657"/>
      <c r="J36" s="658"/>
    </row>
    <row r="37" s="524" customFormat="1" ht="64" customHeight="1" spans="1:10">
      <c r="A37" s="524">
        <f t="shared" si="0"/>
        <v>7</v>
      </c>
      <c r="B37" s="500">
        <v>2010399</v>
      </c>
      <c r="C37" s="432" t="s">
        <v>174</v>
      </c>
      <c r="D37" s="320">
        <v>9024</v>
      </c>
      <c r="E37" s="320">
        <v>489</v>
      </c>
      <c r="F37" s="367">
        <f>VLOOKUP(B37,[117]表二!$B$7:$AA$1333,26,FALSE)</f>
        <v>343</v>
      </c>
      <c r="G37" s="123">
        <f t="shared" si="1"/>
        <v>-0.962</v>
      </c>
      <c r="H37" s="123">
        <f t="shared" si="2"/>
        <v>0.701</v>
      </c>
      <c r="I37" s="657"/>
      <c r="J37" s="658"/>
    </row>
    <row r="38" s="524" customFormat="1" ht="36" customHeight="1" spans="1:10">
      <c r="A38" s="524">
        <f t="shared" si="0"/>
        <v>5</v>
      </c>
      <c r="B38" s="305">
        <v>20104</v>
      </c>
      <c r="C38" s="348" t="s">
        <v>175</v>
      </c>
      <c r="D38" s="320">
        <f>SUM(D39:D48)</f>
        <v>503</v>
      </c>
      <c r="E38" s="320">
        <v>554</v>
      </c>
      <c r="F38" s="320">
        <f>SUM(F39:F48)</f>
        <v>508</v>
      </c>
      <c r="G38" s="123">
        <f t="shared" si="1"/>
        <v>0.01</v>
      </c>
      <c r="H38" s="123">
        <f t="shared" si="2"/>
        <v>0.917</v>
      </c>
      <c r="I38" s="657"/>
      <c r="J38" s="658"/>
    </row>
    <row r="39" s="524" customFormat="1" ht="36" customHeight="1" spans="1:10">
      <c r="A39" s="524">
        <f t="shared" si="0"/>
        <v>7</v>
      </c>
      <c r="B39" s="305">
        <v>2010401</v>
      </c>
      <c r="C39" s="432" t="s">
        <v>152</v>
      </c>
      <c r="D39" s="320">
        <v>382</v>
      </c>
      <c r="E39" s="320">
        <v>334</v>
      </c>
      <c r="F39" s="367">
        <f>VLOOKUP(B39,[117]表二!$B$7:$AA$1333,26,FALSE)</f>
        <v>345</v>
      </c>
      <c r="G39" s="123">
        <f t="shared" si="1"/>
        <v>-0.097</v>
      </c>
      <c r="H39" s="123">
        <f t="shared" si="2"/>
        <v>1.033</v>
      </c>
      <c r="I39" s="657"/>
      <c r="J39" s="658"/>
    </row>
    <row r="40" s="524" customFormat="1" ht="36" customHeight="1" spans="1:10">
      <c r="A40" s="524">
        <f t="shared" si="0"/>
        <v>7</v>
      </c>
      <c r="B40" s="305">
        <v>2010402</v>
      </c>
      <c r="C40" s="432" t="s">
        <v>153</v>
      </c>
      <c r="D40" s="320">
        <v>11</v>
      </c>
      <c r="E40" s="320">
        <v>9</v>
      </c>
      <c r="F40" s="367">
        <f>VLOOKUP(B40,[117]表二!$B$7:$AA$1333,26,FALSE)</f>
        <v>9</v>
      </c>
      <c r="G40" s="123">
        <f t="shared" si="1"/>
        <v>-0.182</v>
      </c>
      <c r="H40" s="123">
        <f t="shared" si="2"/>
        <v>1</v>
      </c>
      <c r="I40" s="657"/>
      <c r="J40" s="658"/>
    </row>
    <row r="41" s="524" customFormat="1" ht="36" customHeight="1" spans="1:10">
      <c r="A41" s="524">
        <f t="shared" si="0"/>
        <v>7</v>
      </c>
      <c r="B41" s="305">
        <v>2010403</v>
      </c>
      <c r="C41" s="432" t="s">
        <v>154</v>
      </c>
      <c r="D41" s="320"/>
      <c r="E41" s="320">
        <v>0</v>
      </c>
      <c r="F41" s="367">
        <f>VLOOKUP(B41,[117]表二!$B$7:$AA$1333,26,FALSE)</f>
        <v>0</v>
      </c>
      <c r="G41" s="123" t="str">
        <f t="shared" si="1"/>
        <v/>
      </c>
      <c r="H41" s="123" t="str">
        <f t="shared" si="2"/>
        <v/>
      </c>
      <c r="I41" s="657"/>
      <c r="J41" s="658"/>
    </row>
    <row r="42" s="524" customFormat="1" ht="36" customHeight="1" spans="1:10">
      <c r="A42" s="524">
        <f t="shared" si="0"/>
        <v>7</v>
      </c>
      <c r="B42" s="305">
        <v>2010404</v>
      </c>
      <c r="C42" s="432" t="s">
        <v>176</v>
      </c>
      <c r="D42" s="320"/>
      <c r="E42" s="320">
        <v>56</v>
      </c>
      <c r="F42" s="367">
        <f>VLOOKUP(B42,[117]表二!$B$7:$AA$1333,26,FALSE)</f>
        <v>0</v>
      </c>
      <c r="G42" s="123" t="str">
        <f t="shared" si="1"/>
        <v/>
      </c>
      <c r="H42" s="123">
        <f t="shared" si="2"/>
        <v>0</v>
      </c>
      <c r="I42" s="657"/>
      <c r="J42" s="658"/>
    </row>
    <row r="43" s="524" customFormat="1" ht="36" customHeight="1" spans="1:10">
      <c r="A43" s="524">
        <f t="shared" si="0"/>
        <v>7</v>
      </c>
      <c r="B43" s="305">
        <v>2010405</v>
      </c>
      <c r="C43" s="432" t="s">
        <v>177</v>
      </c>
      <c r="D43" s="320"/>
      <c r="E43" s="320">
        <v>0</v>
      </c>
      <c r="F43" s="367">
        <f>VLOOKUP(B43,[117]表二!$B$7:$AA$1333,26,FALSE)</f>
        <v>8</v>
      </c>
      <c r="G43" s="123" t="str">
        <f t="shared" si="1"/>
        <v/>
      </c>
      <c r="H43" s="123" t="str">
        <f t="shared" si="2"/>
        <v/>
      </c>
      <c r="I43" s="657"/>
      <c r="J43" s="658"/>
    </row>
    <row r="44" s="524" customFormat="1" ht="36" customHeight="1" spans="1:10">
      <c r="A44" s="524">
        <f t="shared" si="0"/>
        <v>7</v>
      </c>
      <c r="B44" s="305">
        <v>2010406</v>
      </c>
      <c r="C44" s="432" t="s">
        <v>178</v>
      </c>
      <c r="D44" s="320"/>
      <c r="E44" s="320">
        <v>0</v>
      </c>
      <c r="F44" s="367">
        <f>VLOOKUP(B44,[117]表二!$B$7:$AA$1333,26,FALSE)</f>
        <v>0</v>
      </c>
      <c r="G44" s="123" t="str">
        <f t="shared" si="1"/>
        <v/>
      </c>
      <c r="H44" s="123" t="str">
        <f t="shared" si="2"/>
        <v/>
      </c>
      <c r="I44" s="657"/>
      <c r="J44" s="658"/>
    </row>
    <row r="45" s="524" customFormat="1" ht="36" customHeight="1" spans="1:10">
      <c r="A45" s="524">
        <f t="shared" si="0"/>
        <v>7</v>
      </c>
      <c r="B45" s="305">
        <v>2010407</v>
      </c>
      <c r="C45" s="432" t="s">
        <v>179</v>
      </c>
      <c r="D45" s="320"/>
      <c r="E45" s="320">
        <v>0</v>
      </c>
      <c r="F45" s="367">
        <f>VLOOKUP(B45,[117]表二!$B$7:$AA$1333,26,FALSE)</f>
        <v>0</v>
      </c>
      <c r="G45" s="123" t="str">
        <f t="shared" si="1"/>
        <v/>
      </c>
      <c r="H45" s="123" t="str">
        <f t="shared" si="2"/>
        <v/>
      </c>
      <c r="I45" s="657"/>
      <c r="J45" s="658"/>
    </row>
    <row r="46" s="524" customFormat="1" ht="36" customHeight="1" spans="1:10">
      <c r="A46" s="524">
        <f t="shared" si="0"/>
        <v>7</v>
      </c>
      <c r="B46" s="305">
        <v>2010408</v>
      </c>
      <c r="C46" s="432" t="s">
        <v>180</v>
      </c>
      <c r="D46" s="320">
        <v>3</v>
      </c>
      <c r="E46" s="320">
        <v>0</v>
      </c>
      <c r="F46" s="367">
        <f>VLOOKUP(B46,[117]表二!$B$7:$AA$1333,26,FALSE)</f>
        <v>0</v>
      </c>
      <c r="G46" s="123">
        <f t="shared" si="1"/>
        <v>-1</v>
      </c>
      <c r="H46" s="123" t="str">
        <f t="shared" si="2"/>
        <v/>
      </c>
      <c r="I46" s="657"/>
      <c r="J46" s="658"/>
    </row>
    <row r="47" s="524" customFormat="1" ht="36" customHeight="1" spans="1:10">
      <c r="A47" s="524">
        <f t="shared" si="0"/>
        <v>7</v>
      </c>
      <c r="B47" s="305">
        <v>2010450</v>
      </c>
      <c r="C47" s="432" t="s">
        <v>161</v>
      </c>
      <c r="D47" s="320">
        <v>107</v>
      </c>
      <c r="E47" s="320">
        <v>134</v>
      </c>
      <c r="F47" s="367">
        <f>VLOOKUP(B47,[117]表二!$B$7:$AA$1333,26,FALSE)</f>
        <v>142</v>
      </c>
      <c r="G47" s="123">
        <f t="shared" si="1"/>
        <v>0.327</v>
      </c>
      <c r="H47" s="123">
        <f t="shared" si="2"/>
        <v>1.06</v>
      </c>
      <c r="I47" s="657"/>
      <c r="J47" s="658"/>
    </row>
    <row r="48" s="524" customFormat="1" ht="36" customHeight="1" spans="1:10">
      <c r="A48" s="524">
        <f t="shared" si="0"/>
        <v>7</v>
      </c>
      <c r="B48" s="305">
        <v>2010499</v>
      </c>
      <c r="C48" s="432" t="s">
        <v>181</v>
      </c>
      <c r="D48" s="320"/>
      <c r="E48" s="320">
        <v>21</v>
      </c>
      <c r="F48" s="367">
        <f>VLOOKUP(B48,[117]表二!$B$7:$AA$1333,26,FALSE)</f>
        <v>4</v>
      </c>
      <c r="G48" s="123" t="str">
        <f t="shared" si="1"/>
        <v/>
      </c>
      <c r="H48" s="123">
        <f t="shared" si="2"/>
        <v>0.19</v>
      </c>
      <c r="I48" s="657"/>
      <c r="J48" s="658"/>
    </row>
    <row r="49" s="524" customFormat="1" ht="36" customHeight="1" spans="1:10">
      <c r="A49" s="524">
        <f t="shared" si="0"/>
        <v>5</v>
      </c>
      <c r="B49" s="305">
        <v>20105</v>
      </c>
      <c r="C49" s="348" t="s">
        <v>182</v>
      </c>
      <c r="D49" s="320">
        <f>SUM(D50:D59)</f>
        <v>534</v>
      </c>
      <c r="E49" s="320">
        <v>574</v>
      </c>
      <c r="F49" s="320">
        <f>SUM(F50:F59)</f>
        <v>631</v>
      </c>
      <c r="G49" s="123">
        <f t="shared" si="1"/>
        <v>0.182</v>
      </c>
      <c r="H49" s="123">
        <f t="shared" si="2"/>
        <v>1.099</v>
      </c>
      <c r="I49" s="657"/>
      <c r="J49" s="658"/>
    </row>
    <row r="50" s="524" customFormat="1" ht="36" customHeight="1" spans="1:10">
      <c r="A50" s="524">
        <f t="shared" si="0"/>
        <v>7</v>
      </c>
      <c r="B50" s="305">
        <v>2010501</v>
      </c>
      <c r="C50" s="432" t="s">
        <v>152</v>
      </c>
      <c r="D50" s="320">
        <v>297</v>
      </c>
      <c r="E50" s="320">
        <v>304</v>
      </c>
      <c r="F50" s="367">
        <f>VLOOKUP(B50,[117]表二!$B$7:$AA$1333,26,FALSE)</f>
        <v>303</v>
      </c>
      <c r="G50" s="123">
        <f t="shared" si="1"/>
        <v>0.02</v>
      </c>
      <c r="H50" s="123">
        <f t="shared" si="2"/>
        <v>0.997</v>
      </c>
      <c r="I50" s="657"/>
      <c r="J50" s="658"/>
    </row>
    <row r="51" s="524" customFormat="1" ht="36" customHeight="1" spans="1:10">
      <c r="A51" s="524">
        <f t="shared" si="0"/>
        <v>7</v>
      </c>
      <c r="B51" s="305">
        <v>2010502</v>
      </c>
      <c r="C51" s="432" t="s">
        <v>153</v>
      </c>
      <c r="D51" s="320"/>
      <c r="E51" s="320">
        <v>0</v>
      </c>
      <c r="F51" s="367">
        <f>VLOOKUP(B51,[117]表二!$B$7:$AA$1333,26,FALSE)</f>
        <v>0</v>
      </c>
      <c r="G51" s="123" t="str">
        <f t="shared" si="1"/>
        <v/>
      </c>
      <c r="H51" s="123" t="str">
        <f t="shared" si="2"/>
        <v/>
      </c>
      <c r="I51" s="657"/>
      <c r="J51" s="658"/>
    </row>
    <row r="52" s="524" customFormat="1" ht="36" customHeight="1" spans="1:10">
      <c r="A52" s="524">
        <f t="shared" si="0"/>
        <v>7</v>
      </c>
      <c r="B52" s="305">
        <v>2010503</v>
      </c>
      <c r="C52" s="432" t="s">
        <v>154</v>
      </c>
      <c r="D52" s="320"/>
      <c r="E52" s="320">
        <v>0</v>
      </c>
      <c r="F52" s="367">
        <f>VLOOKUP(B52,[117]表二!$B$7:$AA$1333,26,FALSE)</f>
        <v>0</v>
      </c>
      <c r="G52" s="123" t="str">
        <f t="shared" si="1"/>
        <v/>
      </c>
      <c r="H52" s="123" t="str">
        <f t="shared" si="2"/>
        <v/>
      </c>
      <c r="I52" s="657"/>
      <c r="J52" s="658"/>
    </row>
    <row r="53" s="524" customFormat="1" ht="36" customHeight="1" spans="1:10">
      <c r="A53" s="524">
        <f t="shared" si="0"/>
        <v>7</v>
      </c>
      <c r="B53" s="305">
        <v>2010504</v>
      </c>
      <c r="C53" s="432" t="s">
        <v>183</v>
      </c>
      <c r="D53" s="320"/>
      <c r="E53" s="320">
        <v>0</v>
      </c>
      <c r="F53" s="367">
        <f>VLOOKUP(B53,[117]表二!$B$7:$AA$1333,26,FALSE)</f>
        <v>0</v>
      </c>
      <c r="G53" s="123" t="str">
        <f t="shared" si="1"/>
        <v/>
      </c>
      <c r="H53" s="123" t="str">
        <f t="shared" si="2"/>
        <v/>
      </c>
      <c r="I53" s="657"/>
      <c r="J53" s="658"/>
    </row>
    <row r="54" s="524" customFormat="1" ht="36" customHeight="1" spans="1:10">
      <c r="A54" s="524">
        <f t="shared" si="0"/>
        <v>7</v>
      </c>
      <c r="B54" s="305">
        <v>2010505</v>
      </c>
      <c r="C54" s="432" t="s">
        <v>184</v>
      </c>
      <c r="D54" s="320"/>
      <c r="E54" s="320">
        <v>7</v>
      </c>
      <c r="F54" s="367">
        <f>VLOOKUP(B54,[117]表二!$B$7:$AA$1333,26,FALSE)</f>
        <v>7</v>
      </c>
      <c r="G54" s="123" t="str">
        <f t="shared" si="1"/>
        <v/>
      </c>
      <c r="H54" s="123">
        <f t="shared" si="2"/>
        <v>1</v>
      </c>
      <c r="I54" s="657"/>
      <c r="J54" s="658"/>
    </row>
    <row r="55" s="524" customFormat="1" ht="36" customHeight="1" spans="1:10">
      <c r="A55" s="524">
        <f t="shared" si="0"/>
        <v>7</v>
      </c>
      <c r="B55" s="305">
        <v>2010506</v>
      </c>
      <c r="C55" s="432" t="s">
        <v>185</v>
      </c>
      <c r="D55" s="320"/>
      <c r="E55" s="320">
        <v>0</v>
      </c>
      <c r="F55" s="367">
        <f>VLOOKUP(B55,[117]表二!$B$7:$AA$1333,26,FALSE)</f>
        <v>0</v>
      </c>
      <c r="G55" s="123" t="str">
        <f t="shared" si="1"/>
        <v/>
      </c>
      <c r="H55" s="123" t="str">
        <f t="shared" si="2"/>
        <v/>
      </c>
      <c r="I55" s="657"/>
      <c r="J55" s="658"/>
    </row>
    <row r="56" s="524" customFormat="1" ht="36" customHeight="1" spans="1:10">
      <c r="A56" s="524">
        <f t="shared" si="0"/>
        <v>7</v>
      </c>
      <c r="B56" s="305">
        <v>2010507</v>
      </c>
      <c r="C56" s="432" t="s">
        <v>186</v>
      </c>
      <c r="D56" s="320"/>
      <c r="E56" s="320">
        <v>0</v>
      </c>
      <c r="F56" s="367">
        <f>VLOOKUP(B56,[117]表二!$B$7:$AA$1333,26,FALSE)</f>
        <v>0</v>
      </c>
      <c r="G56" s="123" t="str">
        <f t="shared" si="1"/>
        <v/>
      </c>
      <c r="H56" s="123" t="str">
        <f t="shared" si="2"/>
        <v/>
      </c>
      <c r="I56" s="657"/>
      <c r="J56" s="658"/>
    </row>
    <row r="57" s="524" customFormat="1" ht="36" customHeight="1" spans="1:10">
      <c r="A57" s="524">
        <f t="shared" si="0"/>
        <v>7</v>
      </c>
      <c r="B57" s="305">
        <v>2010508</v>
      </c>
      <c r="C57" s="432" t="s">
        <v>187</v>
      </c>
      <c r="D57" s="320"/>
      <c r="E57" s="320">
        <v>58</v>
      </c>
      <c r="F57" s="367">
        <f>VLOOKUP(B57,[117]表二!$B$7:$AA$1333,26,FALSE)</f>
        <v>84</v>
      </c>
      <c r="G57" s="123" t="str">
        <f t="shared" si="1"/>
        <v/>
      </c>
      <c r="H57" s="123">
        <f t="shared" si="2"/>
        <v>1.448</v>
      </c>
      <c r="I57" s="657"/>
      <c r="J57" s="658"/>
    </row>
    <row r="58" s="524" customFormat="1" ht="36" customHeight="1" spans="1:10">
      <c r="A58" s="524">
        <f t="shared" si="0"/>
        <v>7</v>
      </c>
      <c r="B58" s="305">
        <v>2010550</v>
      </c>
      <c r="C58" s="432" t="s">
        <v>161</v>
      </c>
      <c r="D58" s="320">
        <v>232</v>
      </c>
      <c r="E58" s="320">
        <v>205</v>
      </c>
      <c r="F58" s="367">
        <f>VLOOKUP(B58,[117]表二!$B$7:$AA$1333,26,FALSE)</f>
        <v>237</v>
      </c>
      <c r="G58" s="123">
        <f t="shared" si="1"/>
        <v>0.022</v>
      </c>
      <c r="H58" s="123">
        <f t="shared" si="2"/>
        <v>1.156</v>
      </c>
      <c r="I58" s="657"/>
      <c r="J58" s="658"/>
    </row>
    <row r="59" s="524" customFormat="1" ht="36" customHeight="1" spans="1:10">
      <c r="A59" s="524">
        <f t="shared" si="0"/>
        <v>7</v>
      </c>
      <c r="B59" s="305">
        <v>2010599</v>
      </c>
      <c r="C59" s="432" t="s">
        <v>188</v>
      </c>
      <c r="D59" s="320">
        <v>5</v>
      </c>
      <c r="E59" s="320">
        <v>0</v>
      </c>
      <c r="F59" s="367">
        <f>VLOOKUP(B59,[117]表二!$B$7:$AA$1333,26,FALSE)</f>
        <v>0</v>
      </c>
      <c r="G59" s="123">
        <f t="shared" si="1"/>
        <v>-1</v>
      </c>
      <c r="H59" s="123" t="str">
        <f t="shared" si="2"/>
        <v/>
      </c>
      <c r="I59" s="657"/>
      <c r="J59" s="658"/>
    </row>
    <row r="60" s="524" customFormat="1" ht="36" customHeight="1" spans="1:10">
      <c r="A60" s="524">
        <f t="shared" si="0"/>
        <v>5</v>
      </c>
      <c r="B60" s="305">
        <v>20106</v>
      </c>
      <c r="C60" s="348" t="s">
        <v>189</v>
      </c>
      <c r="D60" s="320">
        <f>SUM(D61:D70)</f>
        <v>1515</v>
      </c>
      <c r="E60" s="320">
        <v>1481</v>
      </c>
      <c r="F60" s="320">
        <f>SUM(F61:F70)</f>
        <v>1580</v>
      </c>
      <c r="G60" s="123">
        <f t="shared" si="1"/>
        <v>0.043</v>
      </c>
      <c r="H60" s="123">
        <f t="shared" si="2"/>
        <v>1.067</v>
      </c>
      <c r="I60" s="657"/>
      <c r="J60" s="658"/>
    </row>
    <row r="61" s="524" customFormat="1" ht="36" customHeight="1" spans="1:10">
      <c r="A61" s="524">
        <f t="shared" si="0"/>
        <v>7</v>
      </c>
      <c r="B61" s="305">
        <v>2010601</v>
      </c>
      <c r="C61" s="432" t="s">
        <v>152</v>
      </c>
      <c r="D61" s="320">
        <v>1037</v>
      </c>
      <c r="E61" s="320">
        <v>807</v>
      </c>
      <c r="F61" s="367">
        <f>VLOOKUP(B61,[117]表二!$B$7:$AA$1333,26,FALSE)</f>
        <v>850</v>
      </c>
      <c r="G61" s="123">
        <f t="shared" si="1"/>
        <v>-0.18</v>
      </c>
      <c r="H61" s="123">
        <f t="shared" si="2"/>
        <v>1.053</v>
      </c>
      <c r="I61" s="657"/>
      <c r="J61" s="658"/>
    </row>
    <row r="62" s="524" customFormat="1" ht="36" customHeight="1" spans="1:10">
      <c r="A62" s="524">
        <f t="shared" si="0"/>
        <v>7</v>
      </c>
      <c r="B62" s="305">
        <v>2010602</v>
      </c>
      <c r="C62" s="432" t="s">
        <v>153</v>
      </c>
      <c r="D62" s="320"/>
      <c r="E62" s="320">
        <v>0</v>
      </c>
      <c r="F62" s="367">
        <f>VLOOKUP(B62,[117]表二!$B$7:$AA$1333,26,FALSE)</f>
        <v>0</v>
      </c>
      <c r="G62" s="123" t="str">
        <f t="shared" si="1"/>
        <v/>
      </c>
      <c r="H62" s="123" t="str">
        <f t="shared" si="2"/>
        <v/>
      </c>
      <c r="I62" s="657"/>
      <c r="J62" s="658"/>
    </row>
    <row r="63" s="524" customFormat="1" ht="36" customHeight="1" spans="1:10">
      <c r="A63" s="524">
        <f t="shared" si="0"/>
        <v>7</v>
      </c>
      <c r="B63" s="305">
        <v>2010603</v>
      </c>
      <c r="C63" s="432" t="s">
        <v>154</v>
      </c>
      <c r="D63" s="320"/>
      <c r="E63" s="320">
        <v>0</v>
      </c>
      <c r="F63" s="367">
        <f>VLOOKUP(B63,[117]表二!$B$7:$AA$1333,26,FALSE)</f>
        <v>0</v>
      </c>
      <c r="G63" s="123" t="str">
        <f t="shared" si="1"/>
        <v/>
      </c>
      <c r="H63" s="123" t="str">
        <f t="shared" si="2"/>
        <v/>
      </c>
      <c r="I63" s="657"/>
      <c r="J63" s="658"/>
    </row>
    <row r="64" s="524" customFormat="1" ht="36" customHeight="1" spans="1:10">
      <c r="A64" s="524">
        <f t="shared" si="0"/>
        <v>7</v>
      </c>
      <c r="B64" s="305">
        <v>2010604</v>
      </c>
      <c r="C64" s="432" t="s">
        <v>190</v>
      </c>
      <c r="D64" s="320"/>
      <c r="E64" s="320">
        <v>0</v>
      </c>
      <c r="F64" s="367">
        <f>VLOOKUP(B64,[117]表二!$B$7:$AA$1333,26,FALSE)</f>
        <v>0</v>
      </c>
      <c r="G64" s="123" t="str">
        <f t="shared" si="1"/>
        <v/>
      </c>
      <c r="H64" s="123" t="str">
        <f t="shared" si="2"/>
        <v/>
      </c>
      <c r="I64" s="657"/>
      <c r="J64" s="658"/>
    </row>
    <row r="65" s="524" customFormat="1" ht="36" customHeight="1" spans="1:10">
      <c r="A65" s="524">
        <f t="shared" si="0"/>
        <v>7</v>
      </c>
      <c r="B65" s="305">
        <v>2010605</v>
      </c>
      <c r="C65" s="432" t="s">
        <v>191</v>
      </c>
      <c r="D65" s="320"/>
      <c r="E65" s="320">
        <v>0</v>
      </c>
      <c r="F65" s="367">
        <f>VLOOKUP(B65,[117]表二!$B$7:$AA$1333,26,FALSE)</f>
        <v>0</v>
      </c>
      <c r="G65" s="123" t="str">
        <f t="shared" si="1"/>
        <v/>
      </c>
      <c r="H65" s="123" t="str">
        <f t="shared" si="2"/>
        <v/>
      </c>
      <c r="I65" s="657"/>
      <c r="J65" s="658"/>
    </row>
    <row r="66" s="524" customFormat="1" ht="36" customHeight="1" spans="1:10">
      <c r="A66" s="524">
        <f t="shared" si="0"/>
        <v>7</v>
      </c>
      <c r="B66" s="305">
        <v>2010606</v>
      </c>
      <c r="C66" s="432" t="s">
        <v>192</v>
      </c>
      <c r="D66" s="320"/>
      <c r="E66" s="320">
        <v>0</v>
      </c>
      <c r="F66" s="367">
        <f>VLOOKUP(B66,[117]表二!$B$7:$AA$1333,26,FALSE)</f>
        <v>0</v>
      </c>
      <c r="G66" s="123" t="str">
        <f t="shared" si="1"/>
        <v/>
      </c>
      <c r="H66" s="123" t="str">
        <f t="shared" si="2"/>
        <v/>
      </c>
      <c r="I66" s="657"/>
      <c r="J66" s="658"/>
    </row>
    <row r="67" s="524" customFormat="1" ht="36" customHeight="1" spans="1:10">
      <c r="A67" s="524">
        <f t="shared" si="0"/>
        <v>7</v>
      </c>
      <c r="B67" s="305">
        <v>2010607</v>
      </c>
      <c r="C67" s="432" t="s">
        <v>193</v>
      </c>
      <c r="D67" s="320">
        <v>29</v>
      </c>
      <c r="E67" s="320">
        <v>74</v>
      </c>
      <c r="F67" s="367">
        <f>VLOOKUP(B67,[117]表二!$B$7:$AA$1333,26,FALSE)</f>
        <v>83</v>
      </c>
      <c r="G67" s="123">
        <f t="shared" si="1"/>
        <v>1.862</v>
      </c>
      <c r="H67" s="123">
        <f t="shared" si="2"/>
        <v>1.122</v>
      </c>
      <c r="I67" s="657"/>
      <c r="J67" s="658"/>
    </row>
    <row r="68" s="524" customFormat="1" ht="36" customHeight="1" spans="1:10">
      <c r="A68" s="524">
        <f t="shared" si="0"/>
        <v>7</v>
      </c>
      <c r="B68" s="305">
        <v>2010608</v>
      </c>
      <c r="C68" s="432" t="s">
        <v>194</v>
      </c>
      <c r="D68" s="320">
        <v>10</v>
      </c>
      <c r="E68" s="320">
        <v>50</v>
      </c>
      <c r="F68" s="367">
        <f>VLOOKUP(B68,[117]表二!$B$7:$AA$1333,26,FALSE)</f>
        <v>45</v>
      </c>
      <c r="G68" s="123">
        <f t="shared" si="1"/>
        <v>3.5</v>
      </c>
      <c r="H68" s="123">
        <f t="shared" si="2"/>
        <v>0.9</v>
      </c>
      <c r="I68" s="657"/>
      <c r="J68" s="658"/>
    </row>
    <row r="69" s="524" customFormat="1" ht="36" customHeight="1" spans="1:10">
      <c r="A69" s="524">
        <f t="shared" ref="A69:A132" si="3">LEN(B69)</f>
        <v>7</v>
      </c>
      <c r="B69" s="305">
        <v>2010650</v>
      </c>
      <c r="C69" s="432" t="s">
        <v>161</v>
      </c>
      <c r="D69" s="320">
        <v>407</v>
      </c>
      <c r="E69" s="320">
        <v>450</v>
      </c>
      <c r="F69" s="367">
        <f>VLOOKUP(B69,[117]表二!$B$7:$AA$1333,26,FALSE)</f>
        <v>493</v>
      </c>
      <c r="G69" s="123">
        <f t="shared" ref="G69:G132" si="4">IF(D69&gt;0,F69/D69-1,"")</f>
        <v>0.211</v>
      </c>
      <c r="H69" s="123">
        <f t="shared" ref="H69:H132" si="5">IF(E69&gt;0,F69/E69,"")</f>
        <v>1.096</v>
      </c>
      <c r="I69" s="657"/>
      <c r="J69" s="658"/>
    </row>
    <row r="70" s="524" customFormat="1" ht="36" customHeight="1" spans="1:10">
      <c r="A70" s="524">
        <f t="shared" si="3"/>
        <v>7</v>
      </c>
      <c r="B70" s="305">
        <v>2010699</v>
      </c>
      <c r="C70" s="432" t="s">
        <v>195</v>
      </c>
      <c r="D70" s="320">
        <v>32</v>
      </c>
      <c r="E70" s="320">
        <v>100</v>
      </c>
      <c r="F70" s="367">
        <f>VLOOKUP(B70,[117]表二!$B$7:$AA$1333,26,FALSE)</f>
        <v>109</v>
      </c>
      <c r="G70" s="123">
        <f t="shared" si="4"/>
        <v>2.406</v>
      </c>
      <c r="H70" s="123">
        <f t="shared" si="5"/>
        <v>1.09</v>
      </c>
      <c r="I70" s="657"/>
      <c r="J70" s="658"/>
    </row>
    <row r="71" s="524" customFormat="1" ht="36" customHeight="1" spans="1:10">
      <c r="A71" s="524">
        <f t="shared" si="3"/>
        <v>5</v>
      </c>
      <c r="B71" s="305">
        <v>20107</v>
      </c>
      <c r="C71" s="348" t="s">
        <v>196</v>
      </c>
      <c r="D71" s="320">
        <f>SUM(D72:D78)</f>
        <v>248</v>
      </c>
      <c r="E71" s="320">
        <v>300</v>
      </c>
      <c r="F71" s="320">
        <f>SUM(F72:F78)</f>
        <v>241</v>
      </c>
      <c r="G71" s="123">
        <f t="shared" si="4"/>
        <v>-0.028</v>
      </c>
      <c r="H71" s="123">
        <f t="shared" si="5"/>
        <v>0.803</v>
      </c>
      <c r="I71" s="657"/>
      <c r="J71" s="658"/>
    </row>
    <row r="72" s="524" customFormat="1" ht="36" customHeight="1" spans="1:10">
      <c r="A72" s="524">
        <f t="shared" si="3"/>
        <v>7</v>
      </c>
      <c r="B72" s="305">
        <v>2010701</v>
      </c>
      <c r="C72" s="432" t="s">
        <v>152</v>
      </c>
      <c r="D72" s="320"/>
      <c r="E72" s="320">
        <v>0</v>
      </c>
      <c r="F72" s="367">
        <f>VLOOKUP(B72,[117]表二!$B$7:$AA$1333,26,FALSE)</f>
        <v>0</v>
      </c>
      <c r="G72" s="123" t="str">
        <f t="shared" si="4"/>
        <v/>
      </c>
      <c r="H72" s="123" t="str">
        <f t="shared" si="5"/>
        <v/>
      </c>
      <c r="I72" s="657"/>
      <c r="J72" s="658"/>
    </row>
    <row r="73" s="524" customFormat="1" ht="36" customHeight="1" spans="1:10">
      <c r="A73" s="524">
        <f t="shared" si="3"/>
        <v>7</v>
      </c>
      <c r="B73" s="305">
        <v>2010702</v>
      </c>
      <c r="C73" s="432" t="s">
        <v>153</v>
      </c>
      <c r="D73" s="320"/>
      <c r="E73" s="320">
        <v>0</v>
      </c>
      <c r="F73" s="367">
        <f>VLOOKUP(B73,[117]表二!$B$7:$AA$1333,26,FALSE)</f>
        <v>0</v>
      </c>
      <c r="G73" s="123" t="str">
        <f t="shared" si="4"/>
        <v/>
      </c>
      <c r="H73" s="123" t="str">
        <f t="shared" si="5"/>
        <v/>
      </c>
      <c r="I73" s="657"/>
      <c r="J73" s="658"/>
    </row>
    <row r="74" s="524" customFormat="1" ht="36" customHeight="1" spans="1:10">
      <c r="A74" s="524">
        <f t="shared" si="3"/>
        <v>7</v>
      </c>
      <c r="B74" s="305">
        <v>2010703</v>
      </c>
      <c r="C74" s="432" t="s">
        <v>154</v>
      </c>
      <c r="D74" s="320"/>
      <c r="E74" s="320">
        <v>0</v>
      </c>
      <c r="F74" s="367">
        <f>VLOOKUP(B74,[117]表二!$B$7:$AA$1333,26,FALSE)</f>
        <v>0</v>
      </c>
      <c r="G74" s="123" t="str">
        <f t="shared" si="4"/>
        <v/>
      </c>
      <c r="H74" s="123" t="str">
        <f t="shared" si="5"/>
        <v/>
      </c>
      <c r="I74" s="657"/>
      <c r="J74" s="658"/>
    </row>
    <row r="75" s="524" customFormat="1" ht="36" customHeight="1" spans="1:10">
      <c r="A75" s="524">
        <f t="shared" si="3"/>
        <v>7</v>
      </c>
      <c r="B75" s="305">
        <v>2010709</v>
      </c>
      <c r="C75" s="432" t="s">
        <v>193</v>
      </c>
      <c r="D75" s="320"/>
      <c r="E75" s="320">
        <v>0</v>
      </c>
      <c r="F75" s="367">
        <f>VLOOKUP(B75,[117]表二!$B$7:$AA$1333,26,FALSE)</f>
        <v>0</v>
      </c>
      <c r="G75" s="123" t="str">
        <f t="shared" si="4"/>
        <v/>
      </c>
      <c r="H75" s="123" t="str">
        <f t="shared" si="5"/>
        <v/>
      </c>
      <c r="I75" s="657"/>
      <c r="J75" s="658"/>
    </row>
    <row r="76" s="524" customFormat="1" ht="36" customHeight="1" spans="1:10">
      <c r="A76" s="524">
        <f t="shared" si="3"/>
        <v>7</v>
      </c>
      <c r="B76" s="501">
        <v>2010710</v>
      </c>
      <c r="C76" s="432" t="s">
        <v>197</v>
      </c>
      <c r="D76" s="320"/>
      <c r="E76" s="320">
        <v>0</v>
      </c>
      <c r="F76" s="367">
        <f>VLOOKUP(B76,[117]表二!$B$7:$AA$1333,26,FALSE)</f>
        <v>0</v>
      </c>
      <c r="G76" s="123" t="str">
        <f t="shared" si="4"/>
        <v/>
      </c>
      <c r="H76" s="123" t="str">
        <f t="shared" si="5"/>
        <v/>
      </c>
      <c r="I76" s="657"/>
      <c r="J76" s="658"/>
    </row>
    <row r="77" s="524" customFormat="1" ht="36" customHeight="1" spans="1:10">
      <c r="A77" s="524">
        <f t="shared" si="3"/>
        <v>7</v>
      </c>
      <c r="B77" s="305">
        <v>2010750</v>
      </c>
      <c r="C77" s="432" t="s">
        <v>161</v>
      </c>
      <c r="D77" s="320"/>
      <c r="E77" s="320">
        <v>0</v>
      </c>
      <c r="F77" s="367">
        <f>VLOOKUP(B77,[117]表二!$B$7:$AA$1333,26,FALSE)</f>
        <v>0</v>
      </c>
      <c r="G77" s="123" t="str">
        <f t="shared" si="4"/>
        <v/>
      </c>
      <c r="H77" s="123" t="str">
        <f t="shared" si="5"/>
        <v/>
      </c>
      <c r="I77" s="657"/>
      <c r="J77" s="658"/>
    </row>
    <row r="78" s="524" customFormat="1" ht="36" customHeight="1" spans="1:10">
      <c r="A78" s="524">
        <f t="shared" si="3"/>
        <v>7</v>
      </c>
      <c r="B78" s="305">
        <v>2010799</v>
      </c>
      <c r="C78" s="432" t="s">
        <v>198</v>
      </c>
      <c r="D78" s="320">
        <v>248</v>
      </c>
      <c r="E78" s="320">
        <v>300</v>
      </c>
      <c r="F78" s="367">
        <f>VLOOKUP(B78,[117]表二!$B$7:$AA$1333,26,FALSE)</f>
        <v>241</v>
      </c>
      <c r="G78" s="123">
        <f t="shared" si="4"/>
        <v>-0.028</v>
      </c>
      <c r="H78" s="123">
        <f t="shared" si="5"/>
        <v>0.803</v>
      </c>
      <c r="I78" s="657"/>
      <c r="J78" s="658"/>
    </row>
    <row r="79" s="524" customFormat="1" ht="36" customHeight="1" spans="1:10">
      <c r="A79" s="524">
        <f t="shared" si="3"/>
        <v>5</v>
      </c>
      <c r="B79" s="305">
        <v>20108</v>
      </c>
      <c r="C79" s="348" t="s">
        <v>199</v>
      </c>
      <c r="D79" s="320">
        <f>SUM(D80:D87)</f>
        <v>44</v>
      </c>
      <c r="E79" s="320">
        <v>48</v>
      </c>
      <c r="F79" s="320">
        <f>SUM(F80:F87)</f>
        <v>-272</v>
      </c>
      <c r="G79" s="123">
        <f t="shared" si="4"/>
        <v>-7.182</v>
      </c>
      <c r="H79" s="123">
        <f t="shared" si="5"/>
        <v>-5.667</v>
      </c>
      <c r="I79" s="657"/>
      <c r="J79" s="658"/>
    </row>
    <row r="80" s="524" customFormat="1" ht="36" customHeight="1" spans="1:10">
      <c r="A80" s="524">
        <f t="shared" si="3"/>
        <v>7</v>
      </c>
      <c r="B80" s="305">
        <v>2010801</v>
      </c>
      <c r="C80" s="432" t="s">
        <v>152</v>
      </c>
      <c r="D80" s="320">
        <v>27</v>
      </c>
      <c r="E80" s="320">
        <v>38</v>
      </c>
      <c r="F80" s="367">
        <f>VLOOKUP(B80,[117]表二!$B$7:$AA$1333,26,FALSE)</f>
        <v>-7</v>
      </c>
      <c r="G80" s="123">
        <f t="shared" si="4"/>
        <v>-1.259</v>
      </c>
      <c r="H80" s="123">
        <f t="shared" si="5"/>
        <v>-0.184</v>
      </c>
      <c r="I80" s="657"/>
      <c r="J80" s="658"/>
    </row>
    <row r="81" s="524" customFormat="1" ht="36" customHeight="1" spans="1:10">
      <c r="A81" s="524">
        <f t="shared" si="3"/>
        <v>7</v>
      </c>
      <c r="B81" s="305">
        <v>2010802</v>
      </c>
      <c r="C81" s="432" t="s">
        <v>153</v>
      </c>
      <c r="D81" s="320"/>
      <c r="E81" s="320">
        <v>0</v>
      </c>
      <c r="F81" s="367">
        <f>VLOOKUP(B81,[117]表二!$B$7:$AA$1333,26,FALSE)</f>
        <v>0</v>
      </c>
      <c r="G81" s="123" t="str">
        <f t="shared" si="4"/>
        <v/>
      </c>
      <c r="H81" s="123" t="str">
        <f t="shared" si="5"/>
        <v/>
      </c>
      <c r="I81" s="657"/>
      <c r="J81" s="658"/>
    </row>
    <row r="82" s="524" customFormat="1" ht="36" customHeight="1" spans="1:10">
      <c r="A82" s="524">
        <f t="shared" si="3"/>
        <v>7</v>
      </c>
      <c r="B82" s="305">
        <v>2010803</v>
      </c>
      <c r="C82" s="432" t="s">
        <v>154</v>
      </c>
      <c r="D82" s="320"/>
      <c r="E82" s="320">
        <v>0</v>
      </c>
      <c r="F82" s="367">
        <f>VLOOKUP(B82,[117]表二!$B$7:$AA$1333,26,FALSE)</f>
        <v>0</v>
      </c>
      <c r="G82" s="123" t="str">
        <f t="shared" si="4"/>
        <v/>
      </c>
      <c r="H82" s="123" t="str">
        <f t="shared" si="5"/>
        <v/>
      </c>
      <c r="I82" s="657"/>
      <c r="J82" s="658"/>
    </row>
    <row r="83" s="524" customFormat="1" ht="36" customHeight="1" spans="1:10">
      <c r="A83" s="524">
        <f t="shared" si="3"/>
        <v>7</v>
      </c>
      <c r="B83" s="305">
        <v>2010804</v>
      </c>
      <c r="C83" s="432" t="s">
        <v>200</v>
      </c>
      <c r="D83" s="320"/>
      <c r="E83" s="320">
        <v>10</v>
      </c>
      <c r="F83" s="367">
        <f>VLOOKUP(B83,[117]表二!$B$7:$AA$1333,26,FALSE)</f>
        <v>-265</v>
      </c>
      <c r="G83" s="123" t="str">
        <f t="shared" si="4"/>
        <v/>
      </c>
      <c r="H83" s="123">
        <f t="shared" si="5"/>
        <v>-26.5</v>
      </c>
      <c r="I83" s="657"/>
      <c r="J83" s="658"/>
    </row>
    <row r="84" s="524" customFormat="1" ht="36" customHeight="1" spans="1:10">
      <c r="A84" s="524">
        <f t="shared" si="3"/>
        <v>7</v>
      </c>
      <c r="B84" s="305">
        <v>2010805</v>
      </c>
      <c r="C84" s="432" t="s">
        <v>201</v>
      </c>
      <c r="D84" s="320"/>
      <c r="E84" s="320">
        <v>0</v>
      </c>
      <c r="F84" s="367">
        <f>VLOOKUP(B84,[117]表二!$B$7:$AA$1333,26,FALSE)</f>
        <v>0</v>
      </c>
      <c r="G84" s="123" t="str">
        <f t="shared" si="4"/>
        <v/>
      </c>
      <c r="H84" s="123" t="str">
        <f t="shared" si="5"/>
        <v/>
      </c>
      <c r="I84" s="657"/>
      <c r="J84" s="658"/>
    </row>
    <row r="85" s="524" customFormat="1" ht="36" customHeight="1" spans="1:10">
      <c r="A85" s="524">
        <f t="shared" si="3"/>
        <v>7</v>
      </c>
      <c r="B85" s="305">
        <v>2010806</v>
      </c>
      <c r="C85" s="432" t="s">
        <v>193</v>
      </c>
      <c r="D85" s="320"/>
      <c r="E85" s="320">
        <v>0</v>
      </c>
      <c r="F85" s="367">
        <f>VLOOKUP(B85,[117]表二!$B$7:$AA$1333,26,FALSE)</f>
        <v>0</v>
      </c>
      <c r="G85" s="123" t="str">
        <f t="shared" si="4"/>
        <v/>
      </c>
      <c r="H85" s="123" t="str">
        <f t="shared" si="5"/>
        <v/>
      </c>
      <c r="I85" s="657"/>
      <c r="J85" s="658"/>
    </row>
    <row r="86" s="524" customFormat="1" ht="36" customHeight="1" spans="1:10">
      <c r="A86" s="524">
        <f t="shared" si="3"/>
        <v>7</v>
      </c>
      <c r="B86" s="305">
        <v>2010850</v>
      </c>
      <c r="C86" s="432" t="s">
        <v>161</v>
      </c>
      <c r="D86" s="320">
        <v>17</v>
      </c>
      <c r="E86" s="320">
        <v>0</v>
      </c>
      <c r="F86" s="367">
        <f>VLOOKUP(B86,[117]表二!$B$7:$AA$1333,26,FALSE)</f>
        <v>0</v>
      </c>
      <c r="G86" s="123">
        <f t="shared" si="4"/>
        <v>-1</v>
      </c>
      <c r="H86" s="123" t="str">
        <f t="shared" si="5"/>
        <v/>
      </c>
      <c r="I86" s="657"/>
      <c r="J86" s="658"/>
    </row>
    <row r="87" s="524" customFormat="1" ht="36" customHeight="1" spans="1:10">
      <c r="A87" s="524">
        <f t="shared" si="3"/>
        <v>7</v>
      </c>
      <c r="B87" s="305">
        <v>2010899</v>
      </c>
      <c r="C87" s="432" t="s">
        <v>202</v>
      </c>
      <c r="D87" s="320"/>
      <c r="E87" s="320">
        <v>0</v>
      </c>
      <c r="F87" s="367">
        <f>VLOOKUP(B87,[117]表二!$B$7:$AA$1333,26,FALSE)</f>
        <v>0</v>
      </c>
      <c r="G87" s="123" t="str">
        <f t="shared" si="4"/>
        <v/>
      </c>
      <c r="H87" s="123" t="str">
        <f t="shared" si="5"/>
        <v/>
      </c>
      <c r="I87" s="657"/>
      <c r="J87" s="658"/>
    </row>
    <row r="88" s="524" customFormat="1" ht="36" customHeight="1" spans="1:10">
      <c r="A88" s="524">
        <f t="shared" si="3"/>
        <v>5</v>
      </c>
      <c r="B88" s="305">
        <v>20109</v>
      </c>
      <c r="C88" s="348" t="s">
        <v>203</v>
      </c>
      <c r="D88" s="320">
        <f>SUM(D89:D100)</f>
        <v>0</v>
      </c>
      <c r="E88" s="320">
        <v>0</v>
      </c>
      <c r="F88" s="320">
        <f>SUM(F89:F100)</f>
        <v>0</v>
      </c>
      <c r="G88" s="123" t="str">
        <f t="shared" si="4"/>
        <v/>
      </c>
      <c r="H88" s="123" t="str">
        <f t="shared" si="5"/>
        <v/>
      </c>
      <c r="I88" s="657"/>
      <c r="J88" s="658"/>
    </row>
    <row r="89" s="524" customFormat="1" ht="36" customHeight="1" spans="1:10">
      <c r="A89" s="524">
        <f t="shared" si="3"/>
        <v>7</v>
      </c>
      <c r="B89" s="305">
        <v>2010901</v>
      </c>
      <c r="C89" s="432" t="s">
        <v>152</v>
      </c>
      <c r="D89" s="320"/>
      <c r="E89" s="320">
        <v>0</v>
      </c>
      <c r="F89" s="367">
        <f>VLOOKUP(B89,[117]表二!$B$7:$AA$1333,26,FALSE)</f>
        <v>0</v>
      </c>
      <c r="G89" s="123" t="str">
        <f t="shared" si="4"/>
        <v/>
      </c>
      <c r="H89" s="123" t="str">
        <f t="shared" si="5"/>
        <v/>
      </c>
      <c r="I89" s="657"/>
      <c r="J89" s="658"/>
    </row>
    <row r="90" s="524" customFormat="1" ht="36" customHeight="1" spans="1:10">
      <c r="A90" s="524">
        <f t="shared" si="3"/>
        <v>7</v>
      </c>
      <c r="B90" s="305">
        <v>2010902</v>
      </c>
      <c r="C90" s="432" t="s">
        <v>153</v>
      </c>
      <c r="D90" s="320"/>
      <c r="E90" s="320">
        <v>0</v>
      </c>
      <c r="F90" s="367">
        <f>VLOOKUP(B90,[117]表二!$B$7:$AA$1333,26,FALSE)</f>
        <v>0</v>
      </c>
      <c r="G90" s="123" t="str">
        <f t="shared" si="4"/>
        <v/>
      </c>
      <c r="H90" s="123" t="str">
        <f t="shared" si="5"/>
        <v/>
      </c>
      <c r="I90" s="657"/>
      <c r="J90" s="658"/>
    </row>
    <row r="91" s="524" customFormat="1" ht="36" customHeight="1" spans="1:10">
      <c r="A91" s="524">
        <f t="shared" si="3"/>
        <v>7</v>
      </c>
      <c r="B91" s="305">
        <v>2010903</v>
      </c>
      <c r="C91" s="432" t="s">
        <v>154</v>
      </c>
      <c r="D91" s="320"/>
      <c r="E91" s="320">
        <v>0</v>
      </c>
      <c r="F91" s="367">
        <f>VLOOKUP(B91,[117]表二!$B$7:$AA$1333,26,FALSE)</f>
        <v>0</v>
      </c>
      <c r="G91" s="123" t="str">
        <f t="shared" si="4"/>
        <v/>
      </c>
      <c r="H91" s="123" t="str">
        <f t="shared" si="5"/>
        <v/>
      </c>
      <c r="I91" s="657"/>
      <c r="J91" s="658"/>
    </row>
    <row r="92" s="524" customFormat="1" ht="36" customHeight="1" spans="1:10">
      <c r="A92" s="524">
        <f t="shared" si="3"/>
        <v>7</v>
      </c>
      <c r="B92" s="305">
        <v>2010905</v>
      </c>
      <c r="C92" s="432" t="s">
        <v>204</v>
      </c>
      <c r="D92" s="320"/>
      <c r="E92" s="320">
        <v>0</v>
      </c>
      <c r="F92" s="367">
        <f>VLOOKUP(B92,[117]表二!$B$7:$AA$1333,26,FALSE)</f>
        <v>0</v>
      </c>
      <c r="G92" s="123" t="str">
        <f t="shared" si="4"/>
        <v/>
      </c>
      <c r="H92" s="123" t="str">
        <f t="shared" si="5"/>
        <v/>
      </c>
      <c r="I92" s="657"/>
      <c r="J92" s="658"/>
    </row>
    <row r="93" s="524" customFormat="1" ht="36" customHeight="1" spans="1:10">
      <c r="A93" s="524">
        <f t="shared" si="3"/>
        <v>7</v>
      </c>
      <c r="B93" s="305">
        <v>2010907</v>
      </c>
      <c r="C93" s="432" t="s">
        <v>205</v>
      </c>
      <c r="D93" s="320"/>
      <c r="E93" s="320">
        <v>0</v>
      </c>
      <c r="F93" s="367">
        <f>VLOOKUP(B93,[117]表二!$B$7:$AA$1333,26,FALSE)</f>
        <v>0</v>
      </c>
      <c r="G93" s="123" t="str">
        <f t="shared" si="4"/>
        <v/>
      </c>
      <c r="H93" s="123" t="str">
        <f t="shared" si="5"/>
        <v/>
      </c>
      <c r="I93" s="657"/>
      <c r="J93" s="658"/>
    </row>
    <row r="94" s="524" customFormat="1" ht="36" customHeight="1" spans="1:10">
      <c r="A94" s="524">
        <f t="shared" si="3"/>
        <v>7</v>
      </c>
      <c r="B94" s="305">
        <v>2010908</v>
      </c>
      <c r="C94" s="432" t="s">
        <v>193</v>
      </c>
      <c r="D94" s="320"/>
      <c r="E94" s="320">
        <v>0</v>
      </c>
      <c r="F94" s="367">
        <f>VLOOKUP(B94,[117]表二!$B$7:$AA$1333,26,FALSE)</f>
        <v>0</v>
      </c>
      <c r="G94" s="123" t="str">
        <f t="shared" si="4"/>
        <v/>
      </c>
      <c r="H94" s="123" t="str">
        <f t="shared" si="5"/>
        <v/>
      </c>
      <c r="I94" s="657"/>
      <c r="J94" s="658"/>
    </row>
    <row r="95" s="524" customFormat="1" ht="36" customHeight="1" spans="1:10">
      <c r="A95" s="524">
        <f t="shared" si="3"/>
        <v>7</v>
      </c>
      <c r="B95" s="305">
        <v>2010909</v>
      </c>
      <c r="C95" s="432" t="s">
        <v>206</v>
      </c>
      <c r="D95" s="320"/>
      <c r="E95" s="320">
        <v>0</v>
      </c>
      <c r="F95" s="367">
        <f>VLOOKUP(B95,[117]表二!$B$7:$AA$1333,26,FALSE)</f>
        <v>0</v>
      </c>
      <c r="G95" s="123" t="str">
        <f t="shared" si="4"/>
        <v/>
      </c>
      <c r="H95" s="123" t="str">
        <f t="shared" si="5"/>
        <v/>
      </c>
      <c r="I95" s="657"/>
      <c r="J95" s="658"/>
    </row>
    <row r="96" s="524" customFormat="1" ht="36" customHeight="1" spans="1:10">
      <c r="A96" s="524">
        <f t="shared" si="3"/>
        <v>7</v>
      </c>
      <c r="B96" s="305">
        <v>2010910</v>
      </c>
      <c r="C96" s="432" t="s">
        <v>207</v>
      </c>
      <c r="D96" s="320"/>
      <c r="E96" s="320">
        <v>0</v>
      </c>
      <c r="F96" s="367">
        <f>VLOOKUP(B96,[117]表二!$B$7:$AA$1333,26,FALSE)</f>
        <v>0</v>
      </c>
      <c r="G96" s="123" t="str">
        <f t="shared" si="4"/>
        <v/>
      </c>
      <c r="H96" s="123" t="str">
        <f t="shared" si="5"/>
        <v/>
      </c>
      <c r="I96" s="657"/>
      <c r="J96" s="658"/>
    </row>
    <row r="97" s="524" customFormat="1" ht="36" customHeight="1" spans="1:10">
      <c r="A97" s="524">
        <f t="shared" si="3"/>
        <v>7</v>
      </c>
      <c r="B97" s="305">
        <v>2010911</v>
      </c>
      <c r="C97" s="432" t="s">
        <v>208</v>
      </c>
      <c r="D97" s="320"/>
      <c r="E97" s="320">
        <v>0</v>
      </c>
      <c r="F97" s="367">
        <f>VLOOKUP(B97,[117]表二!$B$7:$AA$1333,26,FALSE)</f>
        <v>0</v>
      </c>
      <c r="G97" s="123" t="str">
        <f t="shared" si="4"/>
        <v/>
      </c>
      <c r="H97" s="123" t="str">
        <f t="shared" si="5"/>
        <v/>
      </c>
      <c r="I97" s="657"/>
      <c r="J97" s="658"/>
    </row>
    <row r="98" s="524" customFormat="1" ht="36" customHeight="1" spans="1:10">
      <c r="A98" s="524">
        <f t="shared" si="3"/>
        <v>7</v>
      </c>
      <c r="B98" s="305">
        <v>2010912</v>
      </c>
      <c r="C98" s="432" t="s">
        <v>209</v>
      </c>
      <c r="D98" s="320"/>
      <c r="E98" s="320">
        <v>0</v>
      </c>
      <c r="F98" s="367">
        <f>VLOOKUP(B98,[117]表二!$B$7:$AA$1333,26,FALSE)</f>
        <v>0</v>
      </c>
      <c r="G98" s="123" t="str">
        <f t="shared" si="4"/>
        <v/>
      </c>
      <c r="H98" s="123" t="str">
        <f t="shared" si="5"/>
        <v/>
      </c>
      <c r="I98" s="657"/>
      <c r="J98" s="658"/>
    </row>
    <row r="99" s="524" customFormat="1" ht="36" customHeight="1" spans="1:10">
      <c r="A99" s="524">
        <f t="shared" si="3"/>
        <v>7</v>
      </c>
      <c r="B99" s="305">
        <v>2010950</v>
      </c>
      <c r="C99" s="432" t="s">
        <v>161</v>
      </c>
      <c r="D99" s="320"/>
      <c r="E99" s="320">
        <v>0</v>
      </c>
      <c r="F99" s="367">
        <f>VLOOKUP(B99,[117]表二!$B$7:$AA$1333,26,FALSE)</f>
        <v>0</v>
      </c>
      <c r="G99" s="123" t="str">
        <f t="shared" si="4"/>
        <v/>
      </c>
      <c r="H99" s="123" t="str">
        <f t="shared" si="5"/>
        <v/>
      </c>
      <c r="I99" s="657"/>
      <c r="J99" s="658"/>
    </row>
    <row r="100" s="524" customFormat="1" ht="36" customHeight="1" spans="1:10">
      <c r="A100" s="524">
        <f t="shared" si="3"/>
        <v>7</v>
      </c>
      <c r="B100" s="305">
        <v>2010999</v>
      </c>
      <c r="C100" s="432" t="s">
        <v>210</v>
      </c>
      <c r="D100" s="320"/>
      <c r="E100" s="320">
        <v>0</v>
      </c>
      <c r="F100" s="367">
        <f>VLOOKUP(B100,[117]表二!$B$7:$AA$1333,26,FALSE)</f>
        <v>0</v>
      </c>
      <c r="G100" s="123" t="str">
        <f t="shared" si="4"/>
        <v/>
      </c>
      <c r="H100" s="123" t="str">
        <f t="shared" si="5"/>
        <v/>
      </c>
      <c r="I100" s="657"/>
      <c r="J100" s="658"/>
    </row>
    <row r="101" s="524" customFormat="1" ht="36" customHeight="1" spans="1:10">
      <c r="A101" s="524">
        <f t="shared" si="3"/>
        <v>5</v>
      </c>
      <c r="B101" s="305">
        <v>20111</v>
      </c>
      <c r="C101" s="348" t="s">
        <v>211</v>
      </c>
      <c r="D101" s="320">
        <f>SUM(D102:D109)</f>
        <v>1418</v>
      </c>
      <c r="E101" s="320">
        <v>1438</v>
      </c>
      <c r="F101" s="320">
        <f>SUM(F102:F109)</f>
        <v>1502</v>
      </c>
      <c r="G101" s="123">
        <f t="shared" si="4"/>
        <v>0.059</v>
      </c>
      <c r="H101" s="123">
        <f t="shared" si="5"/>
        <v>1.045</v>
      </c>
      <c r="I101" s="657"/>
      <c r="J101" s="658"/>
    </row>
    <row r="102" s="524" customFormat="1" ht="36" customHeight="1" spans="1:10">
      <c r="A102" s="524">
        <f t="shared" si="3"/>
        <v>7</v>
      </c>
      <c r="B102" s="305">
        <v>2011101</v>
      </c>
      <c r="C102" s="432" t="s">
        <v>152</v>
      </c>
      <c r="D102" s="320">
        <v>1418</v>
      </c>
      <c r="E102" s="320">
        <v>1438</v>
      </c>
      <c r="F102" s="367">
        <f>VLOOKUP(B102,[117]表二!$B$7:$AA$1333,26,FALSE)</f>
        <v>1487</v>
      </c>
      <c r="G102" s="123">
        <f t="shared" si="4"/>
        <v>0.049</v>
      </c>
      <c r="H102" s="123">
        <f t="shared" si="5"/>
        <v>1.034</v>
      </c>
      <c r="I102" s="657"/>
      <c r="J102" s="658"/>
    </row>
    <row r="103" s="524" customFormat="1" ht="36" customHeight="1" spans="1:10">
      <c r="A103" s="524">
        <f t="shared" si="3"/>
        <v>7</v>
      </c>
      <c r="B103" s="305">
        <v>2011102</v>
      </c>
      <c r="C103" s="432" t="s">
        <v>153</v>
      </c>
      <c r="D103" s="320"/>
      <c r="E103" s="320">
        <v>0</v>
      </c>
      <c r="F103" s="367">
        <f>VLOOKUP(B103,[117]表二!$B$7:$AA$1333,26,FALSE)</f>
        <v>0</v>
      </c>
      <c r="G103" s="123" t="str">
        <f t="shared" si="4"/>
        <v/>
      </c>
      <c r="H103" s="123" t="str">
        <f t="shared" si="5"/>
        <v/>
      </c>
      <c r="I103" s="657"/>
      <c r="J103" s="658"/>
    </row>
    <row r="104" s="524" customFormat="1" ht="36" customHeight="1" spans="1:10">
      <c r="A104" s="524">
        <f t="shared" si="3"/>
        <v>7</v>
      </c>
      <c r="B104" s="305">
        <v>2011103</v>
      </c>
      <c r="C104" s="432" t="s">
        <v>154</v>
      </c>
      <c r="D104" s="320"/>
      <c r="E104" s="320">
        <v>0</v>
      </c>
      <c r="F104" s="367">
        <f>VLOOKUP(B104,[117]表二!$B$7:$AA$1333,26,FALSE)</f>
        <v>0</v>
      </c>
      <c r="G104" s="123" t="str">
        <f t="shared" si="4"/>
        <v/>
      </c>
      <c r="H104" s="123" t="str">
        <f t="shared" si="5"/>
        <v/>
      </c>
      <c r="I104" s="657"/>
      <c r="J104" s="658"/>
    </row>
    <row r="105" s="524" customFormat="1" ht="36" customHeight="1" spans="1:10">
      <c r="A105" s="524">
        <f t="shared" si="3"/>
        <v>7</v>
      </c>
      <c r="B105" s="305">
        <v>2011104</v>
      </c>
      <c r="C105" s="432" t="s">
        <v>212</v>
      </c>
      <c r="D105" s="320"/>
      <c r="E105" s="320">
        <v>0</v>
      </c>
      <c r="F105" s="367">
        <f>VLOOKUP(B105,[117]表二!$B$7:$AA$1333,26,FALSE)</f>
        <v>0</v>
      </c>
      <c r="G105" s="123" t="str">
        <f t="shared" si="4"/>
        <v/>
      </c>
      <c r="H105" s="123" t="str">
        <f t="shared" si="5"/>
        <v/>
      </c>
      <c r="I105" s="657"/>
      <c r="J105" s="658"/>
    </row>
    <row r="106" s="524" customFormat="1" ht="36" customHeight="1" spans="1:10">
      <c r="A106" s="524">
        <f t="shared" si="3"/>
        <v>7</v>
      </c>
      <c r="B106" s="305">
        <v>2011105</v>
      </c>
      <c r="C106" s="432" t="s">
        <v>213</v>
      </c>
      <c r="D106" s="320"/>
      <c r="E106" s="320">
        <v>0</v>
      </c>
      <c r="F106" s="367">
        <f>VLOOKUP(B106,[117]表二!$B$7:$AA$1333,26,FALSE)</f>
        <v>0</v>
      </c>
      <c r="G106" s="123" t="str">
        <f t="shared" si="4"/>
        <v/>
      </c>
      <c r="H106" s="123" t="str">
        <f t="shared" si="5"/>
        <v/>
      </c>
      <c r="I106" s="657"/>
      <c r="J106" s="658"/>
    </row>
    <row r="107" s="524" customFormat="1" ht="36" customHeight="1" spans="1:10">
      <c r="A107" s="524">
        <f t="shared" si="3"/>
        <v>7</v>
      </c>
      <c r="B107" s="305">
        <v>2011106</v>
      </c>
      <c r="C107" s="432" t="s">
        <v>214</v>
      </c>
      <c r="D107" s="320"/>
      <c r="E107" s="320">
        <v>0</v>
      </c>
      <c r="F107" s="367">
        <f>VLOOKUP(B107,[117]表二!$B$7:$AA$1333,26,FALSE)</f>
        <v>0</v>
      </c>
      <c r="G107" s="123" t="str">
        <f t="shared" si="4"/>
        <v/>
      </c>
      <c r="H107" s="123" t="str">
        <f t="shared" si="5"/>
        <v/>
      </c>
      <c r="I107" s="657"/>
      <c r="J107" s="658"/>
    </row>
    <row r="108" s="524" customFormat="1" ht="36" customHeight="1" spans="1:10">
      <c r="A108" s="524">
        <f t="shared" si="3"/>
        <v>7</v>
      </c>
      <c r="B108" s="305">
        <v>2011150</v>
      </c>
      <c r="C108" s="432" t="s">
        <v>161</v>
      </c>
      <c r="D108" s="320"/>
      <c r="E108" s="320">
        <v>0</v>
      </c>
      <c r="F108" s="367">
        <f>VLOOKUP(B108,[117]表二!$B$7:$AA$1333,26,FALSE)</f>
        <v>0</v>
      </c>
      <c r="G108" s="123" t="str">
        <f t="shared" si="4"/>
        <v/>
      </c>
      <c r="H108" s="123" t="str">
        <f t="shared" si="5"/>
        <v/>
      </c>
      <c r="I108" s="657"/>
      <c r="J108" s="658"/>
    </row>
    <row r="109" s="524" customFormat="1" ht="36" customHeight="1" spans="1:10">
      <c r="A109" s="524">
        <f t="shared" si="3"/>
        <v>7</v>
      </c>
      <c r="B109" s="305">
        <v>2011199</v>
      </c>
      <c r="C109" s="432" t="s">
        <v>215</v>
      </c>
      <c r="D109" s="320"/>
      <c r="E109" s="320">
        <v>0</v>
      </c>
      <c r="F109" s="367">
        <f>VLOOKUP(B109,[117]表二!$B$7:$AA$1333,26,FALSE)</f>
        <v>15</v>
      </c>
      <c r="G109" s="123" t="str">
        <f t="shared" si="4"/>
        <v/>
      </c>
      <c r="H109" s="123" t="str">
        <f t="shared" si="5"/>
        <v/>
      </c>
      <c r="I109" s="657"/>
      <c r="J109" s="658"/>
    </row>
    <row r="110" s="524" customFormat="1" ht="36" customHeight="1" spans="1:10">
      <c r="A110" s="524">
        <f t="shared" si="3"/>
        <v>5</v>
      </c>
      <c r="B110" s="305">
        <v>20113</v>
      </c>
      <c r="C110" s="348" t="s">
        <v>216</v>
      </c>
      <c r="D110" s="320">
        <f>SUM(D111:D120)</f>
        <v>179</v>
      </c>
      <c r="E110" s="320">
        <v>411</v>
      </c>
      <c r="F110" s="320">
        <f>SUM(F111:F120)</f>
        <v>166</v>
      </c>
      <c r="G110" s="123">
        <f t="shared" si="4"/>
        <v>-0.073</v>
      </c>
      <c r="H110" s="123">
        <f t="shared" si="5"/>
        <v>0.404</v>
      </c>
      <c r="I110" s="657"/>
      <c r="J110" s="658"/>
    </row>
    <row r="111" s="524" customFormat="1" ht="36" customHeight="1" spans="1:10">
      <c r="A111" s="524">
        <f t="shared" si="3"/>
        <v>7</v>
      </c>
      <c r="B111" s="305">
        <v>2011301</v>
      </c>
      <c r="C111" s="432" t="s">
        <v>152</v>
      </c>
      <c r="D111" s="320">
        <v>174</v>
      </c>
      <c r="E111" s="320">
        <v>154</v>
      </c>
      <c r="F111" s="367">
        <f>VLOOKUP(B111,[117]表二!$B$7:$AA$1333,26,FALSE)</f>
        <v>159</v>
      </c>
      <c r="G111" s="123">
        <f t="shared" si="4"/>
        <v>-0.086</v>
      </c>
      <c r="H111" s="123">
        <f t="shared" si="5"/>
        <v>1.032</v>
      </c>
      <c r="I111" s="657"/>
      <c r="J111" s="658"/>
    </row>
    <row r="112" s="524" customFormat="1" ht="36" customHeight="1" spans="1:10">
      <c r="A112" s="524">
        <f t="shared" si="3"/>
        <v>7</v>
      </c>
      <c r="B112" s="305">
        <v>2011302</v>
      </c>
      <c r="C112" s="432" t="s">
        <v>153</v>
      </c>
      <c r="D112" s="320"/>
      <c r="E112" s="320">
        <v>0</v>
      </c>
      <c r="F112" s="367">
        <f>VLOOKUP(B112,[117]表二!$B$7:$AA$1333,26,FALSE)</f>
        <v>0</v>
      </c>
      <c r="G112" s="123" t="str">
        <f t="shared" si="4"/>
        <v/>
      </c>
      <c r="H112" s="123" t="str">
        <f t="shared" si="5"/>
        <v/>
      </c>
      <c r="I112" s="657"/>
      <c r="J112" s="658"/>
    </row>
    <row r="113" s="524" customFormat="1" ht="36" customHeight="1" spans="1:10">
      <c r="A113" s="524">
        <f t="shared" si="3"/>
        <v>7</v>
      </c>
      <c r="B113" s="305">
        <v>2011303</v>
      </c>
      <c r="C113" s="432" t="s">
        <v>154</v>
      </c>
      <c r="D113" s="320"/>
      <c r="E113" s="320">
        <v>0</v>
      </c>
      <c r="F113" s="367">
        <f>VLOOKUP(B113,[117]表二!$B$7:$AA$1333,26,FALSE)</f>
        <v>0</v>
      </c>
      <c r="G113" s="123" t="str">
        <f t="shared" si="4"/>
        <v/>
      </c>
      <c r="H113" s="123" t="str">
        <f t="shared" si="5"/>
        <v/>
      </c>
      <c r="I113" s="657"/>
      <c r="J113" s="658"/>
    </row>
    <row r="114" s="524" customFormat="1" ht="36" customHeight="1" spans="1:10">
      <c r="A114" s="524">
        <f t="shared" si="3"/>
        <v>7</v>
      </c>
      <c r="B114" s="305">
        <v>2011304</v>
      </c>
      <c r="C114" s="432" t="s">
        <v>217</v>
      </c>
      <c r="D114" s="320"/>
      <c r="E114" s="320">
        <v>0</v>
      </c>
      <c r="F114" s="367">
        <f>VLOOKUP(B114,[117]表二!$B$7:$AA$1333,26,FALSE)</f>
        <v>0</v>
      </c>
      <c r="G114" s="123" t="str">
        <f t="shared" si="4"/>
        <v/>
      </c>
      <c r="H114" s="123" t="str">
        <f t="shared" si="5"/>
        <v/>
      </c>
      <c r="I114" s="657"/>
      <c r="J114" s="658"/>
    </row>
    <row r="115" s="524" customFormat="1" ht="36" customHeight="1" spans="1:10">
      <c r="A115" s="524">
        <f t="shared" si="3"/>
        <v>7</v>
      </c>
      <c r="B115" s="305">
        <v>2011305</v>
      </c>
      <c r="C115" s="432" t="s">
        <v>218</v>
      </c>
      <c r="D115" s="320"/>
      <c r="E115" s="320">
        <v>0</v>
      </c>
      <c r="F115" s="367">
        <f>VLOOKUP(B115,[117]表二!$B$7:$AA$1333,26,FALSE)</f>
        <v>0</v>
      </c>
      <c r="G115" s="123" t="str">
        <f t="shared" si="4"/>
        <v/>
      </c>
      <c r="H115" s="123" t="str">
        <f t="shared" si="5"/>
        <v/>
      </c>
      <c r="I115" s="657"/>
      <c r="J115" s="658"/>
    </row>
    <row r="116" s="524" customFormat="1" ht="36" customHeight="1" spans="1:10">
      <c r="A116" s="524">
        <f t="shared" si="3"/>
        <v>7</v>
      </c>
      <c r="B116" s="305">
        <v>2011306</v>
      </c>
      <c r="C116" s="432" t="s">
        <v>219</v>
      </c>
      <c r="D116" s="320"/>
      <c r="E116" s="320">
        <v>0</v>
      </c>
      <c r="F116" s="367">
        <f>VLOOKUP(B116,[117]表二!$B$7:$AA$1333,26,FALSE)</f>
        <v>0</v>
      </c>
      <c r="G116" s="123" t="str">
        <f t="shared" si="4"/>
        <v/>
      </c>
      <c r="H116" s="123" t="str">
        <f t="shared" si="5"/>
        <v/>
      </c>
      <c r="I116" s="657"/>
      <c r="J116" s="658"/>
    </row>
    <row r="117" s="524" customFormat="1" ht="36" customHeight="1" spans="1:10">
      <c r="A117" s="524">
        <f t="shared" si="3"/>
        <v>7</v>
      </c>
      <c r="B117" s="305">
        <v>2011307</v>
      </c>
      <c r="C117" s="432" t="s">
        <v>220</v>
      </c>
      <c r="D117" s="320"/>
      <c r="E117" s="320">
        <v>0</v>
      </c>
      <c r="F117" s="367">
        <f>VLOOKUP(B117,[117]表二!$B$7:$AA$1333,26,FALSE)</f>
        <v>0</v>
      </c>
      <c r="G117" s="123" t="str">
        <f t="shared" si="4"/>
        <v/>
      </c>
      <c r="H117" s="123" t="str">
        <f t="shared" si="5"/>
        <v/>
      </c>
      <c r="I117" s="657"/>
      <c r="J117" s="658"/>
    </row>
    <row r="118" s="524" customFormat="1" ht="36" customHeight="1" spans="1:10">
      <c r="A118" s="524">
        <f t="shared" si="3"/>
        <v>7</v>
      </c>
      <c r="B118" s="305">
        <v>2011308</v>
      </c>
      <c r="C118" s="432" t="s">
        <v>221</v>
      </c>
      <c r="D118" s="320"/>
      <c r="E118" s="320">
        <v>252</v>
      </c>
      <c r="F118" s="367">
        <f>VLOOKUP(B118,[117]表二!$B$7:$AA$1333,26,FALSE)</f>
        <v>7</v>
      </c>
      <c r="G118" s="123" t="str">
        <f t="shared" si="4"/>
        <v/>
      </c>
      <c r="H118" s="123">
        <f t="shared" si="5"/>
        <v>0.028</v>
      </c>
      <c r="I118" s="657"/>
      <c r="J118" s="658"/>
    </row>
    <row r="119" s="524" customFormat="1" ht="36" customHeight="1" spans="1:10">
      <c r="A119" s="524">
        <f t="shared" si="3"/>
        <v>7</v>
      </c>
      <c r="B119" s="305">
        <v>2011350</v>
      </c>
      <c r="C119" s="432" t="s">
        <v>161</v>
      </c>
      <c r="D119" s="320"/>
      <c r="E119" s="320">
        <v>0</v>
      </c>
      <c r="F119" s="367">
        <f>VLOOKUP(B119,[117]表二!$B$7:$AA$1333,26,FALSE)</f>
        <v>0</v>
      </c>
      <c r="G119" s="123" t="str">
        <f t="shared" si="4"/>
        <v/>
      </c>
      <c r="H119" s="123" t="str">
        <f t="shared" si="5"/>
        <v/>
      </c>
      <c r="I119" s="657"/>
      <c r="J119" s="658"/>
    </row>
    <row r="120" s="524" customFormat="1" ht="36" customHeight="1" spans="1:10">
      <c r="A120" s="524">
        <f t="shared" si="3"/>
        <v>7</v>
      </c>
      <c r="B120" s="305">
        <v>2011399</v>
      </c>
      <c r="C120" s="432" t="s">
        <v>222</v>
      </c>
      <c r="D120" s="320">
        <v>5</v>
      </c>
      <c r="E120" s="320">
        <v>5</v>
      </c>
      <c r="F120" s="367">
        <f>VLOOKUP(B120,[117]表二!$B$7:$AA$1333,26,FALSE)</f>
        <v>0</v>
      </c>
      <c r="G120" s="123">
        <f t="shared" si="4"/>
        <v>-1</v>
      </c>
      <c r="H120" s="123">
        <f t="shared" si="5"/>
        <v>0</v>
      </c>
      <c r="I120" s="657"/>
      <c r="J120" s="658"/>
    </row>
    <row r="121" s="524" customFormat="1" ht="36" customHeight="1" spans="1:10">
      <c r="A121" s="524">
        <f t="shared" si="3"/>
        <v>5</v>
      </c>
      <c r="B121" s="305">
        <v>20114</v>
      </c>
      <c r="C121" s="348" t="s">
        <v>223</v>
      </c>
      <c r="D121" s="320">
        <f>SUM(D122:D132)</f>
        <v>0</v>
      </c>
      <c r="E121" s="320">
        <v>0</v>
      </c>
      <c r="F121" s="320">
        <f>SUM(F122:F132)</f>
        <v>0</v>
      </c>
      <c r="G121" s="123" t="str">
        <f t="shared" si="4"/>
        <v/>
      </c>
      <c r="H121" s="123" t="str">
        <f t="shared" si="5"/>
        <v/>
      </c>
      <c r="I121" s="657"/>
      <c r="J121" s="658"/>
    </row>
    <row r="122" s="524" customFormat="1" ht="36" customHeight="1" spans="1:10">
      <c r="A122" s="524">
        <f t="shared" si="3"/>
        <v>7</v>
      </c>
      <c r="B122" s="305">
        <v>2011401</v>
      </c>
      <c r="C122" s="432" t="s">
        <v>152</v>
      </c>
      <c r="D122" s="320"/>
      <c r="E122" s="320">
        <v>0</v>
      </c>
      <c r="F122" s="367">
        <f>VLOOKUP(B122,[117]表二!$B$7:$AA$1333,26,FALSE)</f>
        <v>0</v>
      </c>
      <c r="G122" s="123" t="str">
        <f t="shared" si="4"/>
        <v/>
      </c>
      <c r="H122" s="123" t="str">
        <f t="shared" si="5"/>
        <v/>
      </c>
      <c r="I122" s="657"/>
      <c r="J122" s="658"/>
    </row>
    <row r="123" s="524" customFormat="1" ht="36" customHeight="1" spans="1:10">
      <c r="A123" s="524">
        <f t="shared" si="3"/>
        <v>7</v>
      </c>
      <c r="B123" s="305">
        <v>2011402</v>
      </c>
      <c r="C123" s="432" t="s">
        <v>153</v>
      </c>
      <c r="D123" s="320"/>
      <c r="E123" s="320">
        <v>0</v>
      </c>
      <c r="F123" s="367">
        <f>VLOOKUP(B123,[117]表二!$B$7:$AA$1333,26,FALSE)</f>
        <v>0</v>
      </c>
      <c r="G123" s="123" t="str">
        <f t="shared" si="4"/>
        <v/>
      </c>
      <c r="H123" s="123" t="str">
        <f t="shared" si="5"/>
        <v/>
      </c>
      <c r="I123" s="657"/>
      <c r="J123" s="658"/>
    </row>
    <row r="124" s="524" customFormat="1" ht="36" customHeight="1" spans="1:10">
      <c r="A124" s="524">
        <f t="shared" si="3"/>
        <v>7</v>
      </c>
      <c r="B124" s="305">
        <v>2011403</v>
      </c>
      <c r="C124" s="432" t="s">
        <v>154</v>
      </c>
      <c r="D124" s="320"/>
      <c r="E124" s="320">
        <v>0</v>
      </c>
      <c r="F124" s="367">
        <f>VLOOKUP(B124,[117]表二!$B$7:$AA$1333,26,FALSE)</f>
        <v>0</v>
      </c>
      <c r="G124" s="123" t="str">
        <f t="shared" si="4"/>
        <v/>
      </c>
      <c r="H124" s="123" t="str">
        <f t="shared" si="5"/>
        <v/>
      </c>
      <c r="I124" s="657"/>
      <c r="J124" s="658"/>
    </row>
    <row r="125" s="524" customFormat="1" ht="36" customHeight="1" spans="1:10">
      <c r="A125" s="524">
        <f t="shared" si="3"/>
        <v>7</v>
      </c>
      <c r="B125" s="305">
        <v>2011404</v>
      </c>
      <c r="C125" s="432" t="s">
        <v>224</v>
      </c>
      <c r="D125" s="320"/>
      <c r="E125" s="320">
        <v>0</v>
      </c>
      <c r="F125" s="367">
        <f>VLOOKUP(B125,[117]表二!$B$7:$AA$1333,26,FALSE)</f>
        <v>0</v>
      </c>
      <c r="G125" s="123" t="str">
        <f t="shared" si="4"/>
        <v/>
      </c>
      <c r="H125" s="123" t="str">
        <f t="shared" si="5"/>
        <v/>
      </c>
      <c r="I125" s="657"/>
      <c r="J125" s="658"/>
    </row>
    <row r="126" s="524" customFormat="1" ht="36" customHeight="1" spans="1:10">
      <c r="A126" s="524">
        <f t="shared" si="3"/>
        <v>7</v>
      </c>
      <c r="B126" s="305">
        <v>2011405</v>
      </c>
      <c r="C126" s="432" t="s">
        <v>225</v>
      </c>
      <c r="D126" s="320"/>
      <c r="E126" s="320">
        <v>0</v>
      </c>
      <c r="F126" s="367">
        <f>VLOOKUP(B126,[117]表二!$B$7:$AA$1333,26,FALSE)</f>
        <v>0</v>
      </c>
      <c r="G126" s="123" t="str">
        <f t="shared" si="4"/>
        <v/>
      </c>
      <c r="H126" s="123" t="str">
        <f t="shared" si="5"/>
        <v/>
      </c>
      <c r="I126" s="657"/>
      <c r="J126" s="658"/>
    </row>
    <row r="127" s="524" customFormat="1" ht="36" customHeight="1" spans="1:10">
      <c r="A127" s="524">
        <f t="shared" si="3"/>
        <v>7</v>
      </c>
      <c r="B127" s="305">
        <v>2011408</v>
      </c>
      <c r="C127" s="432" t="s">
        <v>226</v>
      </c>
      <c r="D127" s="320"/>
      <c r="E127" s="320">
        <v>0</v>
      </c>
      <c r="F127" s="367">
        <f>VLOOKUP(B127,[117]表二!$B$7:$AA$1333,26,FALSE)</f>
        <v>0</v>
      </c>
      <c r="G127" s="123" t="str">
        <f t="shared" si="4"/>
        <v/>
      </c>
      <c r="H127" s="123" t="str">
        <f t="shared" si="5"/>
        <v/>
      </c>
      <c r="I127" s="657"/>
      <c r="J127" s="658"/>
    </row>
    <row r="128" s="524" customFormat="1" ht="36" customHeight="1" spans="1:10">
      <c r="A128" s="524">
        <f t="shared" si="3"/>
        <v>7</v>
      </c>
      <c r="B128" s="305">
        <v>2011409</v>
      </c>
      <c r="C128" s="432" t="s">
        <v>227</v>
      </c>
      <c r="D128" s="320"/>
      <c r="E128" s="320">
        <v>0</v>
      </c>
      <c r="F128" s="367">
        <f>VLOOKUP(B128,[117]表二!$B$7:$AA$1333,26,FALSE)</f>
        <v>0</v>
      </c>
      <c r="G128" s="123" t="str">
        <f t="shared" si="4"/>
        <v/>
      </c>
      <c r="H128" s="123" t="str">
        <f t="shared" si="5"/>
        <v/>
      </c>
      <c r="I128" s="657"/>
      <c r="J128" s="658"/>
    </row>
    <row r="129" s="524" customFormat="1" ht="36" customHeight="1" spans="1:10">
      <c r="A129" s="524">
        <f t="shared" si="3"/>
        <v>7</v>
      </c>
      <c r="B129" s="305">
        <v>2011410</v>
      </c>
      <c r="C129" s="432" t="s">
        <v>228</v>
      </c>
      <c r="D129" s="320"/>
      <c r="E129" s="320">
        <v>0</v>
      </c>
      <c r="F129" s="367">
        <f>VLOOKUP(B129,[117]表二!$B$7:$AA$1333,26,FALSE)</f>
        <v>0</v>
      </c>
      <c r="G129" s="123" t="str">
        <f t="shared" si="4"/>
        <v/>
      </c>
      <c r="H129" s="123" t="str">
        <f t="shared" si="5"/>
        <v/>
      </c>
      <c r="I129" s="657"/>
      <c r="J129" s="658"/>
    </row>
    <row r="130" s="524" customFormat="1" ht="36" customHeight="1" spans="1:10">
      <c r="A130" s="524">
        <f t="shared" si="3"/>
        <v>7</v>
      </c>
      <c r="B130" s="305">
        <v>2011411</v>
      </c>
      <c r="C130" s="432" t="s">
        <v>229</v>
      </c>
      <c r="D130" s="320"/>
      <c r="E130" s="320">
        <v>0</v>
      </c>
      <c r="F130" s="367">
        <f>VLOOKUP(B130,[117]表二!$B$7:$AA$1333,26,FALSE)</f>
        <v>0</v>
      </c>
      <c r="G130" s="123" t="str">
        <f t="shared" si="4"/>
        <v/>
      </c>
      <c r="H130" s="123" t="str">
        <f t="shared" si="5"/>
        <v/>
      </c>
      <c r="I130" s="657"/>
      <c r="J130" s="658"/>
    </row>
    <row r="131" s="524" customFormat="1" ht="36" customHeight="1" spans="1:10">
      <c r="A131" s="524">
        <f t="shared" si="3"/>
        <v>7</v>
      </c>
      <c r="B131" s="305">
        <v>2011450</v>
      </c>
      <c r="C131" s="432" t="s">
        <v>161</v>
      </c>
      <c r="D131" s="320"/>
      <c r="E131" s="320">
        <v>0</v>
      </c>
      <c r="F131" s="367">
        <f>VLOOKUP(B131,[117]表二!$B$7:$AA$1333,26,FALSE)</f>
        <v>0</v>
      </c>
      <c r="G131" s="123" t="str">
        <f t="shared" si="4"/>
        <v/>
      </c>
      <c r="H131" s="123" t="str">
        <f t="shared" si="5"/>
        <v/>
      </c>
      <c r="I131" s="657"/>
      <c r="J131" s="658"/>
    </row>
    <row r="132" s="524" customFormat="1" ht="36" customHeight="1" spans="1:10">
      <c r="A132" s="524">
        <f t="shared" si="3"/>
        <v>7</v>
      </c>
      <c r="B132" s="305">
        <v>2011499</v>
      </c>
      <c r="C132" s="432" t="s">
        <v>230</v>
      </c>
      <c r="D132" s="320"/>
      <c r="E132" s="320">
        <v>0</v>
      </c>
      <c r="F132" s="367">
        <f>VLOOKUP(B132,[117]表二!$B$7:$AA$1333,26,FALSE)</f>
        <v>0</v>
      </c>
      <c r="G132" s="123" t="str">
        <f t="shared" si="4"/>
        <v/>
      </c>
      <c r="H132" s="123" t="str">
        <f t="shared" si="5"/>
        <v/>
      </c>
      <c r="I132" s="657"/>
      <c r="J132" s="658"/>
    </row>
    <row r="133" s="524" customFormat="1" ht="36" customHeight="1" spans="1:10">
      <c r="A133" s="524">
        <f t="shared" ref="A133:A196" si="6">LEN(B133)</f>
        <v>5</v>
      </c>
      <c r="B133" s="305">
        <v>20123</v>
      </c>
      <c r="C133" s="348" t="s">
        <v>231</v>
      </c>
      <c r="D133" s="320">
        <f>SUM(D134:D139)</f>
        <v>198</v>
      </c>
      <c r="E133" s="320">
        <v>23</v>
      </c>
      <c r="F133" s="320">
        <f>SUM(F134:F139)</f>
        <v>205</v>
      </c>
      <c r="G133" s="123">
        <f t="shared" ref="G133:G196" si="7">IF(D133&gt;0,F133/D133-1,"")</f>
        <v>0.035</v>
      </c>
      <c r="H133" s="123">
        <f t="shared" ref="H133:H196" si="8">IF(E133&gt;0,F133/E133,"")</f>
        <v>8.913</v>
      </c>
      <c r="I133" s="657"/>
      <c r="J133" s="658"/>
    </row>
    <row r="134" s="524" customFormat="1" ht="36" customHeight="1" spans="1:10">
      <c r="A134" s="524">
        <f t="shared" si="6"/>
        <v>7</v>
      </c>
      <c r="B134" s="305">
        <v>2012301</v>
      </c>
      <c r="C134" s="432" t="s">
        <v>152</v>
      </c>
      <c r="D134" s="320"/>
      <c r="E134" s="320">
        <v>0</v>
      </c>
      <c r="F134" s="367">
        <f>VLOOKUP(B134,[117]表二!$B$7:$AA$1333,26,FALSE)</f>
        <v>0</v>
      </c>
      <c r="G134" s="123" t="str">
        <f t="shared" si="7"/>
        <v/>
      </c>
      <c r="H134" s="123" t="str">
        <f t="shared" si="8"/>
        <v/>
      </c>
      <c r="I134" s="657"/>
      <c r="J134" s="658"/>
    </row>
    <row r="135" s="524" customFormat="1" ht="36" customHeight="1" spans="1:10">
      <c r="A135" s="524">
        <f t="shared" si="6"/>
        <v>7</v>
      </c>
      <c r="B135" s="305">
        <v>2012302</v>
      </c>
      <c r="C135" s="432" t="s">
        <v>153</v>
      </c>
      <c r="D135" s="320"/>
      <c r="E135" s="320">
        <v>0</v>
      </c>
      <c r="F135" s="367">
        <f>VLOOKUP(B135,[117]表二!$B$7:$AA$1333,26,FALSE)</f>
        <v>0</v>
      </c>
      <c r="G135" s="123" t="str">
        <f t="shared" si="7"/>
        <v/>
      </c>
      <c r="H135" s="123" t="str">
        <f t="shared" si="8"/>
        <v/>
      </c>
      <c r="I135" s="657"/>
      <c r="J135" s="658"/>
    </row>
    <row r="136" s="524" customFormat="1" ht="36" customHeight="1" spans="1:10">
      <c r="A136" s="524">
        <f t="shared" si="6"/>
        <v>7</v>
      </c>
      <c r="B136" s="305">
        <v>2012303</v>
      </c>
      <c r="C136" s="432" t="s">
        <v>154</v>
      </c>
      <c r="D136" s="320"/>
      <c r="E136" s="320">
        <v>0</v>
      </c>
      <c r="F136" s="367">
        <f>VLOOKUP(B136,[117]表二!$B$7:$AA$1333,26,FALSE)</f>
        <v>0</v>
      </c>
      <c r="G136" s="123" t="str">
        <f t="shared" si="7"/>
        <v/>
      </c>
      <c r="H136" s="123" t="str">
        <f t="shared" si="8"/>
        <v/>
      </c>
      <c r="I136" s="657"/>
      <c r="J136" s="658"/>
    </row>
    <row r="137" s="524" customFormat="1" ht="36" customHeight="1" spans="1:10">
      <c r="A137" s="524">
        <f t="shared" si="6"/>
        <v>7</v>
      </c>
      <c r="B137" s="305">
        <v>2012304</v>
      </c>
      <c r="C137" s="432" t="s">
        <v>232</v>
      </c>
      <c r="D137" s="320"/>
      <c r="E137" s="320">
        <v>20</v>
      </c>
      <c r="F137" s="367">
        <f>VLOOKUP(B137,[117]表二!$B$7:$AA$1333,26,FALSE)</f>
        <v>202</v>
      </c>
      <c r="G137" s="123" t="str">
        <f t="shared" si="7"/>
        <v/>
      </c>
      <c r="H137" s="123">
        <f t="shared" si="8"/>
        <v>10.1</v>
      </c>
      <c r="I137" s="657"/>
      <c r="J137" s="658"/>
    </row>
    <row r="138" s="524" customFormat="1" ht="36" customHeight="1" spans="1:10">
      <c r="A138" s="524">
        <f t="shared" si="6"/>
        <v>7</v>
      </c>
      <c r="B138" s="305">
        <v>2012350</v>
      </c>
      <c r="C138" s="432" t="s">
        <v>161</v>
      </c>
      <c r="D138" s="320"/>
      <c r="E138" s="320">
        <v>0</v>
      </c>
      <c r="F138" s="367">
        <f>VLOOKUP(B138,[117]表二!$B$7:$AA$1333,26,FALSE)</f>
        <v>0</v>
      </c>
      <c r="G138" s="123" t="str">
        <f t="shared" si="7"/>
        <v/>
      </c>
      <c r="H138" s="123" t="str">
        <f t="shared" si="8"/>
        <v/>
      </c>
      <c r="I138" s="657"/>
      <c r="J138" s="658"/>
    </row>
    <row r="139" s="524" customFormat="1" ht="36" customHeight="1" spans="1:10">
      <c r="A139" s="524">
        <f t="shared" si="6"/>
        <v>7</v>
      </c>
      <c r="B139" s="305">
        <v>2012399</v>
      </c>
      <c r="C139" s="432" t="s">
        <v>233</v>
      </c>
      <c r="D139" s="320">
        <v>198</v>
      </c>
      <c r="E139" s="320">
        <v>3</v>
      </c>
      <c r="F139" s="367">
        <f>VLOOKUP(B139,[117]表二!$B$7:$AA$1333,26,FALSE)</f>
        <v>3</v>
      </c>
      <c r="G139" s="123">
        <f t="shared" si="7"/>
        <v>-0.985</v>
      </c>
      <c r="H139" s="123">
        <f t="shared" si="8"/>
        <v>1</v>
      </c>
      <c r="I139" s="657"/>
      <c r="J139" s="658"/>
    </row>
    <row r="140" s="524" customFormat="1" ht="36" customHeight="1" spans="1:10">
      <c r="A140" s="524">
        <f t="shared" si="6"/>
        <v>5</v>
      </c>
      <c r="B140" s="305">
        <v>20125</v>
      </c>
      <c r="C140" s="348" t="s">
        <v>234</v>
      </c>
      <c r="D140" s="320">
        <f>SUM(D141:D147)</f>
        <v>0</v>
      </c>
      <c r="E140" s="320">
        <v>0</v>
      </c>
      <c r="F140" s="320">
        <f>SUM(F141:F147)</f>
        <v>0</v>
      </c>
      <c r="G140" s="123" t="str">
        <f t="shared" si="7"/>
        <v/>
      </c>
      <c r="H140" s="123" t="str">
        <f t="shared" si="8"/>
        <v/>
      </c>
      <c r="I140" s="657"/>
      <c r="J140" s="658"/>
    </row>
    <row r="141" s="524" customFormat="1" ht="36" customHeight="1" spans="1:10">
      <c r="A141" s="524">
        <f t="shared" si="6"/>
        <v>7</v>
      </c>
      <c r="B141" s="305">
        <v>2012501</v>
      </c>
      <c r="C141" s="432" t="s">
        <v>152</v>
      </c>
      <c r="D141" s="320"/>
      <c r="E141" s="320">
        <v>0</v>
      </c>
      <c r="F141" s="367">
        <f>VLOOKUP(B141,[117]表二!$B$7:$AA$1333,26,FALSE)</f>
        <v>0</v>
      </c>
      <c r="G141" s="123" t="str">
        <f t="shared" si="7"/>
        <v/>
      </c>
      <c r="H141" s="123" t="str">
        <f t="shared" si="8"/>
        <v/>
      </c>
      <c r="I141" s="657"/>
      <c r="J141" s="658"/>
    </row>
    <row r="142" s="524" customFormat="1" ht="36" customHeight="1" spans="1:10">
      <c r="A142" s="524">
        <f t="shared" si="6"/>
        <v>7</v>
      </c>
      <c r="B142" s="305">
        <v>2012502</v>
      </c>
      <c r="C142" s="432" t="s">
        <v>153</v>
      </c>
      <c r="D142" s="320"/>
      <c r="E142" s="320">
        <v>0</v>
      </c>
      <c r="F142" s="367">
        <f>VLOOKUP(B142,[117]表二!$B$7:$AA$1333,26,FALSE)</f>
        <v>0</v>
      </c>
      <c r="G142" s="123" t="str">
        <f t="shared" si="7"/>
        <v/>
      </c>
      <c r="H142" s="123" t="str">
        <f t="shared" si="8"/>
        <v/>
      </c>
      <c r="I142" s="657"/>
      <c r="J142" s="658"/>
    </row>
    <row r="143" s="524" customFormat="1" ht="36" customHeight="1" spans="1:10">
      <c r="A143" s="524">
        <f t="shared" si="6"/>
        <v>7</v>
      </c>
      <c r="B143" s="305">
        <v>2012503</v>
      </c>
      <c r="C143" s="432" t="s">
        <v>154</v>
      </c>
      <c r="D143" s="320"/>
      <c r="E143" s="320">
        <v>0</v>
      </c>
      <c r="F143" s="367">
        <f>VLOOKUP(B143,[117]表二!$B$7:$AA$1333,26,FALSE)</f>
        <v>0</v>
      </c>
      <c r="G143" s="123" t="str">
        <f t="shared" si="7"/>
        <v/>
      </c>
      <c r="H143" s="123" t="str">
        <f t="shared" si="8"/>
        <v/>
      </c>
      <c r="I143" s="657"/>
      <c r="J143" s="658"/>
    </row>
    <row r="144" s="524" customFormat="1" ht="36" customHeight="1" spans="1:10">
      <c r="A144" s="524">
        <f t="shared" si="6"/>
        <v>7</v>
      </c>
      <c r="B144" s="305">
        <v>2012504</v>
      </c>
      <c r="C144" s="432" t="s">
        <v>235</v>
      </c>
      <c r="D144" s="320"/>
      <c r="E144" s="320">
        <v>0</v>
      </c>
      <c r="F144" s="367">
        <f>VLOOKUP(B144,[117]表二!$B$7:$AA$1333,26,FALSE)</f>
        <v>0</v>
      </c>
      <c r="G144" s="123" t="str">
        <f t="shared" si="7"/>
        <v/>
      </c>
      <c r="H144" s="123" t="str">
        <f t="shared" si="8"/>
        <v/>
      </c>
      <c r="I144" s="657"/>
      <c r="J144" s="658"/>
    </row>
    <row r="145" s="524" customFormat="1" ht="36" customHeight="1" spans="1:10">
      <c r="A145" s="524">
        <f t="shared" si="6"/>
        <v>7</v>
      </c>
      <c r="B145" s="305">
        <v>2012505</v>
      </c>
      <c r="C145" s="432" t="s">
        <v>236</v>
      </c>
      <c r="D145" s="320"/>
      <c r="E145" s="320">
        <v>0</v>
      </c>
      <c r="F145" s="367">
        <f>VLOOKUP(B145,[117]表二!$B$7:$AA$1333,26,FALSE)</f>
        <v>0</v>
      </c>
      <c r="G145" s="123" t="str">
        <f t="shared" si="7"/>
        <v/>
      </c>
      <c r="H145" s="123" t="str">
        <f t="shared" si="8"/>
        <v/>
      </c>
      <c r="I145" s="657"/>
      <c r="J145" s="658"/>
    </row>
    <row r="146" s="524" customFormat="1" ht="36" customHeight="1" spans="1:10">
      <c r="A146" s="524">
        <f t="shared" si="6"/>
        <v>7</v>
      </c>
      <c r="B146" s="305">
        <v>2012550</v>
      </c>
      <c r="C146" s="432" t="s">
        <v>161</v>
      </c>
      <c r="D146" s="320"/>
      <c r="E146" s="320">
        <v>0</v>
      </c>
      <c r="F146" s="367">
        <f>VLOOKUP(B146,[117]表二!$B$7:$AA$1333,26,FALSE)</f>
        <v>0</v>
      </c>
      <c r="G146" s="123" t="str">
        <f t="shared" si="7"/>
        <v/>
      </c>
      <c r="H146" s="123" t="str">
        <f t="shared" si="8"/>
        <v/>
      </c>
      <c r="I146" s="657"/>
      <c r="J146" s="658"/>
    </row>
    <row r="147" s="524" customFormat="1" ht="36" customHeight="1" spans="1:10">
      <c r="A147" s="524">
        <f t="shared" si="6"/>
        <v>7</v>
      </c>
      <c r="B147" s="305">
        <v>2012599</v>
      </c>
      <c r="C147" s="432" t="s">
        <v>237</v>
      </c>
      <c r="D147" s="320"/>
      <c r="E147" s="320">
        <v>0</v>
      </c>
      <c r="F147" s="367">
        <f>VLOOKUP(B147,[117]表二!$B$7:$AA$1333,26,FALSE)</f>
        <v>0</v>
      </c>
      <c r="G147" s="123" t="str">
        <f t="shared" si="7"/>
        <v/>
      </c>
      <c r="H147" s="123" t="str">
        <f t="shared" si="8"/>
        <v/>
      </c>
      <c r="I147" s="657"/>
      <c r="J147" s="658"/>
    </row>
    <row r="148" s="524" customFormat="1" ht="36" customHeight="1" spans="1:10">
      <c r="A148" s="524">
        <f t="shared" si="6"/>
        <v>5</v>
      </c>
      <c r="B148" s="305">
        <v>20126</v>
      </c>
      <c r="C148" s="348" t="s">
        <v>238</v>
      </c>
      <c r="D148" s="320">
        <f>SUM(D149:D153)</f>
        <v>114</v>
      </c>
      <c r="E148" s="320">
        <v>127</v>
      </c>
      <c r="F148" s="320">
        <f>SUM(F149:F153)</f>
        <v>66</v>
      </c>
      <c r="G148" s="123">
        <f t="shared" si="7"/>
        <v>-0.421</v>
      </c>
      <c r="H148" s="123">
        <f t="shared" si="8"/>
        <v>0.52</v>
      </c>
      <c r="I148" s="657"/>
      <c r="J148" s="658"/>
    </row>
    <row r="149" s="524" customFormat="1" ht="36" customHeight="1" spans="1:10">
      <c r="A149" s="524">
        <f t="shared" si="6"/>
        <v>7</v>
      </c>
      <c r="B149" s="305">
        <v>2012601</v>
      </c>
      <c r="C149" s="432" t="s">
        <v>152</v>
      </c>
      <c r="D149" s="320">
        <v>86</v>
      </c>
      <c r="E149" s="320">
        <v>99</v>
      </c>
      <c r="F149" s="367">
        <f>VLOOKUP(B149,[117]表二!$B$7:$AA$1333,26,FALSE)</f>
        <v>101</v>
      </c>
      <c r="G149" s="123">
        <f t="shared" si="7"/>
        <v>0.174</v>
      </c>
      <c r="H149" s="123">
        <f t="shared" si="8"/>
        <v>1.02</v>
      </c>
      <c r="I149" s="657"/>
      <c r="J149" s="658"/>
    </row>
    <row r="150" s="524" customFormat="1" ht="36" customHeight="1" spans="1:10">
      <c r="A150" s="524">
        <f t="shared" si="6"/>
        <v>7</v>
      </c>
      <c r="B150" s="305">
        <v>2012602</v>
      </c>
      <c r="C150" s="432" t="s">
        <v>153</v>
      </c>
      <c r="D150" s="320"/>
      <c r="E150" s="320">
        <v>0</v>
      </c>
      <c r="F150" s="367">
        <f>VLOOKUP(B150,[117]表二!$B$7:$AA$1333,26,FALSE)</f>
        <v>0</v>
      </c>
      <c r="G150" s="123" t="str">
        <f t="shared" si="7"/>
        <v/>
      </c>
      <c r="H150" s="123" t="str">
        <f t="shared" si="8"/>
        <v/>
      </c>
      <c r="I150" s="657"/>
      <c r="J150" s="658"/>
    </row>
    <row r="151" s="524" customFormat="1" ht="36" customHeight="1" spans="1:10">
      <c r="A151" s="524">
        <f t="shared" si="6"/>
        <v>7</v>
      </c>
      <c r="B151" s="305">
        <v>2012603</v>
      </c>
      <c r="C151" s="432" t="s">
        <v>154</v>
      </c>
      <c r="D151" s="320"/>
      <c r="E151" s="320">
        <v>0</v>
      </c>
      <c r="F151" s="367">
        <f>VLOOKUP(B151,[117]表二!$B$7:$AA$1333,26,FALSE)</f>
        <v>0</v>
      </c>
      <c r="G151" s="123" t="str">
        <f t="shared" si="7"/>
        <v/>
      </c>
      <c r="H151" s="123" t="str">
        <f t="shared" si="8"/>
        <v/>
      </c>
      <c r="I151" s="657"/>
      <c r="J151" s="658"/>
    </row>
    <row r="152" s="524" customFormat="1" ht="36" customHeight="1" spans="1:10">
      <c r="A152" s="524">
        <f t="shared" si="6"/>
        <v>7</v>
      </c>
      <c r="B152" s="305">
        <v>2012604</v>
      </c>
      <c r="C152" s="432" t="s">
        <v>239</v>
      </c>
      <c r="D152" s="320">
        <v>18</v>
      </c>
      <c r="E152" s="320">
        <v>0</v>
      </c>
      <c r="F152" s="367">
        <f>VLOOKUP(B152,[117]表二!$B$7:$AA$1333,26,FALSE)</f>
        <v>0</v>
      </c>
      <c r="G152" s="123">
        <f t="shared" si="7"/>
        <v>-1</v>
      </c>
      <c r="H152" s="123" t="str">
        <f t="shared" si="8"/>
        <v/>
      </c>
      <c r="I152" s="657"/>
      <c r="J152" s="658"/>
    </row>
    <row r="153" s="524" customFormat="1" ht="36" customHeight="1" spans="1:10">
      <c r="A153" s="524">
        <f t="shared" si="6"/>
        <v>7</v>
      </c>
      <c r="B153" s="305">
        <v>2012699</v>
      </c>
      <c r="C153" s="432" t="s">
        <v>240</v>
      </c>
      <c r="D153" s="320">
        <v>10</v>
      </c>
      <c r="E153" s="320">
        <v>28</v>
      </c>
      <c r="F153" s="367">
        <f>VLOOKUP(B153,[117]表二!$B$7:$AA$1333,26,FALSE)</f>
        <v>-35</v>
      </c>
      <c r="G153" s="123">
        <f t="shared" si="7"/>
        <v>-4.5</v>
      </c>
      <c r="H153" s="123">
        <f t="shared" si="8"/>
        <v>-1.25</v>
      </c>
      <c r="I153" s="657"/>
      <c r="J153" s="658"/>
    </row>
    <row r="154" s="524" customFormat="1" ht="36" customHeight="1" spans="1:10">
      <c r="A154" s="524">
        <f t="shared" si="6"/>
        <v>5</v>
      </c>
      <c r="B154" s="305">
        <v>20128</v>
      </c>
      <c r="C154" s="348" t="s">
        <v>241</v>
      </c>
      <c r="D154" s="320">
        <f>SUM(D155:D160)</f>
        <v>71</v>
      </c>
      <c r="E154" s="320">
        <v>54</v>
      </c>
      <c r="F154" s="320">
        <f>SUM(F155:F160)</f>
        <v>57</v>
      </c>
      <c r="G154" s="123">
        <f t="shared" si="7"/>
        <v>-0.197</v>
      </c>
      <c r="H154" s="123">
        <f t="shared" si="8"/>
        <v>1.056</v>
      </c>
      <c r="I154" s="657"/>
      <c r="J154" s="658"/>
    </row>
    <row r="155" s="524" customFormat="1" ht="36" customHeight="1" spans="1:10">
      <c r="A155" s="524">
        <f t="shared" si="6"/>
        <v>7</v>
      </c>
      <c r="B155" s="305">
        <v>2012801</v>
      </c>
      <c r="C155" s="432" t="s">
        <v>152</v>
      </c>
      <c r="D155" s="320">
        <v>71</v>
      </c>
      <c r="E155" s="320">
        <v>50</v>
      </c>
      <c r="F155" s="367">
        <f>VLOOKUP(B155,[117]表二!$B$7:$AA$1333,26,FALSE)</f>
        <v>53</v>
      </c>
      <c r="G155" s="123">
        <f t="shared" si="7"/>
        <v>-0.254</v>
      </c>
      <c r="H155" s="123">
        <f t="shared" si="8"/>
        <v>1.06</v>
      </c>
      <c r="I155" s="657"/>
      <c r="J155" s="658"/>
    </row>
    <row r="156" s="524" customFormat="1" ht="36" customHeight="1" spans="1:10">
      <c r="A156" s="524">
        <f t="shared" si="6"/>
        <v>7</v>
      </c>
      <c r="B156" s="305">
        <v>2012802</v>
      </c>
      <c r="C156" s="432" t="s">
        <v>153</v>
      </c>
      <c r="D156" s="320"/>
      <c r="E156" s="320">
        <v>0</v>
      </c>
      <c r="F156" s="367">
        <f>VLOOKUP(B156,[117]表二!$B$7:$AA$1333,26,FALSE)</f>
        <v>0</v>
      </c>
      <c r="G156" s="123" t="str">
        <f t="shared" si="7"/>
        <v/>
      </c>
      <c r="H156" s="123" t="str">
        <f t="shared" si="8"/>
        <v/>
      </c>
      <c r="I156" s="657"/>
      <c r="J156" s="658"/>
    </row>
    <row r="157" s="524" customFormat="1" ht="36" customHeight="1" spans="1:10">
      <c r="A157" s="524">
        <f t="shared" si="6"/>
        <v>7</v>
      </c>
      <c r="B157" s="305">
        <v>2012803</v>
      </c>
      <c r="C157" s="432" t="s">
        <v>154</v>
      </c>
      <c r="D157" s="320"/>
      <c r="E157" s="320">
        <v>0</v>
      </c>
      <c r="F157" s="367">
        <f>VLOOKUP(B157,[117]表二!$B$7:$AA$1333,26,FALSE)</f>
        <v>0</v>
      </c>
      <c r="G157" s="123" t="str">
        <f t="shared" si="7"/>
        <v/>
      </c>
      <c r="H157" s="123" t="str">
        <f t="shared" si="8"/>
        <v/>
      </c>
      <c r="I157" s="657"/>
      <c r="J157" s="658"/>
    </row>
    <row r="158" s="524" customFormat="1" ht="36" customHeight="1" spans="1:10">
      <c r="A158" s="524">
        <f t="shared" si="6"/>
        <v>7</v>
      </c>
      <c r="B158" s="305">
        <v>2012804</v>
      </c>
      <c r="C158" s="432" t="s">
        <v>166</v>
      </c>
      <c r="D158" s="320"/>
      <c r="E158" s="320">
        <v>0</v>
      </c>
      <c r="F158" s="367">
        <f>VLOOKUP(B158,[117]表二!$B$7:$AA$1333,26,FALSE)</f>
        <v>0</v>
      </c>
      <c r="G158" s="123" t="str">
        <f t="shared" si="7"/>
        <v/>
      </c>
      <c r="H158" s="123" t="str">
        <f t="shared" si="8"/>
        <v/>
      </c>
      <c r="I158" s="657"/>
      <c r="J158" s="658"/>
    </row>
    <row r="159" s="524" customFormat="1" ht="36" customHeight="1" spans="1:10">
      <c r="A159" s="524">
        <f t="shared" si="6"/>
        <v>7</v>
      </c>
      <c r="B159" s="305">
        <v>2012850</v>
      </c>
      <c r="C159" s="432" t="s">
        <v>161</v>
      </c>
      <c r="D159" s="320"/>
      <c r="E159" s="320">
        <v>0</v>
      </c>
      <c r="F159" s="367">
        <f>VLOOKUP(B159,[117]表二!$B$7:$AA$1333,26,FALSE)</f>
        <v>0</v>
      </c>
      <c r="G159" s="123" t="str">
        <f t="shared" si="7"/>
        <v/>
      </c>
      <c r="H159" s="123" t="str">
        <f t="shared" si="8"/>
        <v/>
      </c>
      <c r="I159" s="657"/>
      <c r="J159" s="658"/>
    </row>
    <row r="160" s="524" customFormat="1" ht="36" customHeight="1" spans="1:10">
      <c r="A160" s="524">
        <f t="shared" si="6"/>
        <v>7</v>
      </c>
      <c r="B160" s="305">
        <v>2012899</v>
      </c>
      <c r="C160" s="432" t="s">
        <v>242</v>
      </c>
      <c r="D160" s="320"/>
      <c r="E160" s="320">
        <v>4</v>
      </c>
      <c r="F160" s="367">
        <f>VLOOKUP(B160,[117]表二!$B$7:$AA$1333,26,FALSE)</f>
        <v>4</v>
      </c>
      <c r="G160" s="123" t="str">
        <f t="shared" si="7"/>
        <v/>
      </c>
      <c r="H160" s="123">
        <f t="shared" si="8"/>
        <v>1</v>
      </c>
      <c r="I160" s="657"/>
      <c r="J160" s="658"/>
    </row>
    <row r="161" s="524" customFormat="1" ht="36" customHeight="1" spans="1:10">
      <c r="A161" s="524">
        <f t="shared" si="6"/>
        <v>5</v>
      </c>
      <c r="B161" s="305">
        <v>20129</v>
      </c>
      <c r="C161" s="348" t="s">
        <v>243</v>
      </c>
      <c r="D161" s="320">
        <f>SUM(D162:D167)</f>
        <v>375</v>
      </c>
      <c r="E161" s="320">
        <v>443</v>
      </c>
      <c r="F161" s="320">
        <f>SUM(F162:F167)</f>
        <v>340</v>
      </c>
      <c r="G161" s="123">
        <f t="shared" si="7"/>
        <v>-0.093</v>
      </c>
      <c r="H161" s="123">
        <f t="shared" si="8"/>
        <v>0.767</v>
      </c>
      <c r="I161" s="657"/>
      <c r="J161" s="658"/>
    </row>
    <row r="162" s="524" customFormat="1" ht="36" customHeight="1" spans="1:10">
      <c r="A162" s="524">
        <f t="shared" si="6"/>
        <v>7</v>
      </c>
      <c r="B162" s="305">
        <v>2012901</v>
      </c>
      <c r="C162" s="432" t="s">
        <v>152</v>
      </c>
      <c r="D162" s="320">
        <v>250</v>
      </c>
      <c r="E162" s="320">
        <v>227</v>
      </c>
      <c r="F162" s="367">
        <f>VLOOKUP(B162,[117]表二!$B$7:$AA$1333,26,FALSE)</f>
        <v>246</v>
      </c>
      <c r="G162" s="123">
        <f t="shared" si="7"/>
        <v>-0.016</v>
      </c>
      <c r="H162" s="123">
        <f t="shared" si="8"/>
        <v>1.084</v>
      </c>
      <c r="I162" s="657"/>
      <c r="J162" s="658"/>
    </row>
    <row r="163" s="524" customFormat="1" ht="36" customHeight="1" spans="1:10">
      <c r="A163" s="524">
        <f t="shared" si="6"/>
        <v>7</v>
      </c>
      <c r="B163" s="305">
        <v>2012902</v>
      </c>
      <c r="C163" s="432" t="s">
        <v>153</v>
      </c>
      <c r="D163" s="320">
        <v>6</v>
      </c>
      <c r="E163" s="320">
        <v>6</v>
      </c>
      <c r="F163" s="367">
        <f>VLOOKUP(B163,[117]表二!$B$7:$AA$1333,26,FALSE)</f>
        <v>8</v>
      </c>
      <c r="G163" s="123">
        <f t="shared" si="7"/>
        <v>0.333</v>
      </c>
      <c r="H163" s="123">
        <f t="shared" si="8"/>
        <v>1.333</v>
      </c>
      <c r="I163" s="657"/>
      <c r="J163" s="658"/>
    </row>
    <row r="164" s="524" customFormat="1" ht="36" customHeight="1" spans="1:10">
      <c r="A164" s="524">
        <f t="shared" si="6"/>
        <v>7</v>
      </c>
      <c r="B164" s="305">
        <v>2012903</v>
      </c>
      <c r="C164" s="432" t="s">
        <v>154</v>
      </c>
      <c r="D164" s="320"/>
      <c r="E164" s="320">
        <v>0</v>
      </c>
      <c r="F164" s="367">
        <f>VLOOKUP(B164,[117]表二!$B$7:$AA$1333,26,FALSE)</f>
        <v>0</v>
      </c>
      <c r="G164" s="123" t="str">
        <f t="shared" si="7"/>
        <v/>
      </c>
      <c r="H164" s="123" t="str">
        <f t="shared" si="8"/>
        <v/>
      </c>
      <c r="I164" s="657"/>
      <c r="J164" s="658"/>
    </row>
    <row r="165" s="524" customFormat="1" ht="36" customHeight="1" spans="1:10">
      <c r="A165" s="524">
        <f t="shared" si="6"/>
        <v>7</v>
      </c>
      <c r="B165" s="310">
        <v>2012906</v>
      </c>
      <c r="C165" s="432" t="s">
        <v>244</v>
      </c>
      <c r="D165" s="320"/>
      <c r="E165" s="320">
        <v>0</v>
      </c>
      <c r="F165" s="367">
        <f>VLOOKUP(B165,[117]表二!$B$7:$AA$1333,26,FALSE)</f>
        <v>0</v>
      </c>
      <c r="G165" s="123" t="str">
        <f t="shared" si="7"/>
        <v/>
      </c>
      <c r="H165" s="123" t="str">
        <f t="shared" si="8"/>
        <v/>
      </c>
      <c r="I165" s="657"/>
      <c r="J165" s="658"/>
    </row>
    <row r="166" s="524" customFormat="1" ht="36" customHeight="1" spans="1:10">
      <c r="A166" s="524">
        <f t="shared" si="6"/>
        <v>7</v>
      </c>
      <c r="B166" s="305">
        <v>2012950</v>
      </c>
      <c r="C166" s="432" t="s">
        <v>161</v>
      </c>
      <c r="D166" s="320">
        <v>37</v>
      </c>
      <c r="E166" s="320">
        <v>42</v>
      </c>
      <c r="F166" s="367">
        <f>VLOOKUP(B166,[117]表二!$B$7:$AA$1333,26,FALSE)</f>
        <v>44</v>
      </c>
      <c r="G166" s="123">
        <f t="shared" si="7"/>
        <v>0.189</v>
      </c>
      <c r="H166" s="123">
        <f t="shared" si="8"/>
        <v>1.048</v>
      </c>
      <c r="I166" s="657"/>
      <c r="J166" s="658"/>
    </row>
    <row r="167" s="524" customFormat="1" ht="36" customHeight="1" spans="1:10">
      <c r="A167" s="524">
        <f t="shared" si="6"/>
        <v>7</v>
      </c>
      <c r="B167" s="305">
        <v>2012999</v>
      </c>
      <c r="C167" s="432" t="s">
        <v>245</v>
      </c>
      <c r="D167" s="320">
        <v>82</v>
      </c>
      <c r="E167" s="320">
        <v>168</v>
      </c>
      <c r="F167" s="367">
        <f>VLOOKUP(B167,[117]表二!$B$7:$AA$1333,26,FALSE)</f>
        <v>42</v>
      </c>
      <c r="G167" s="123">
        <f t="shared" si="7"/>
        <v>-0.488</v>
      </c>
      <c r="H167" s="123">
        <f t="shared" si="8"/>
        <v>0.25</v>
      </c>
      <c r="I167" s="657"/>
      <c r="J167" s="658"/>
    </row>
    <row r="168" s="524" customFormat="1" ht="36" customHeight="1" spans="1:10">
      <c r="A168" s="524">
        <f t="shared" si="6"/>
        <v>5</v>
      </c>
      <c r="B168" s="305">
        <v>20131</v>
      </c>
      <c r="C168" s="348" t="s">
        <v>246</v>
      </c>
      <c r="D168" s="320">
        <f>SUM(D169:D174)</f>
        <v>1353</v>
      </c>
      <c r="E168" s="320">
        <v>1456</v>
      </c>
      <c r="F168" s="320">
        <f>SUM(F169:F174)</f>
        <v>1462</v>
      </c>
      <c r="G168" s="123">
        <f t="shared" si="7"/>
        <v>0.081</v>
      </c>
      <c r="H168" s="123">
        <f t="shared" si="8"/>
        <v>1.004</v>
      </c>
      <c r="I168" s="657"/>
      <c r="J168" s="658"/>
    </row>
    <row r="169" s="524" customFormat="1" ht="36" customHeight="1" spans="1:10">
      <c r="A169" s="524">
        <f t="shared" si="6"/>
        <v>7</v>
      </c>
      <c r="B169" s="305">
        <v>2013101</v>
      </c>
      <c r="C169" s="432" t="s">
        <v>152</v>
      </c>
      <c r="D169" s="320">
        <v>1261</v>
      </c>
      <c r="E169" s="320">
        <v>1192</v>
      </c>
      <c r="F169" s="367">
        <f>VLOOKUP(B169,[117]表二!$B$7:$AA$1333,26,FALSE)</f>
        <v>1213</v>
      </c>
      <c r="G169" s="123">
        <f t="shared" si="7"/>
        <v>-0.038</v>
      </c>
      <c r="H169" s="123">
        <f t="shared" si="8"/>
        <v>1.018</v>
      </c>
      <c r="I169" s="657"/>
      <c r="J169" s="658"/>
    </row>
    <row r="170" s="524" customFormat="1" ht="36" customHeight="1" spans="1:10">
      <c r="A170" s="524">
        <f t="shared" si="6"/>
        <v>7</v>
      </c>
      <c r="B170" s="305">
        <v>2013102</v>
      </c>
      <c r="C170" s="432" t="s">
        <v>153</v>
      </c>
      <c r="D170" s="320">
        <v>4</v>
      </c>
      <c r="E170" s="320">
        <v>177</v>
      </c>
      <c r="F170" s="367">
        <f>VLOOKUP(B170,[117]表二!$B$7:$AA$1333,26,FALSE)</f>
        <v>150</v>
      </c>
      <c r="G170" s="123">
        <f t="shared" si="7"/>
        <v>36.5</v>
      </c>
      <c r="H170" s="123">
        <f t="shared" si="8"/>
        <v>0.847</v>
      </c>
      <c r="I170" s="657"/>
      <c r="J170" s="658"/>
    </row>
    <row r="171" s="524" customFormat="1" ht="36" customHeight="1" spans="1:10">
      <c r="A171" s="524">
        <f t="shared" si="6"/>
        <v>7</v>
      </c>
      <c r="B171" s="305">
        <v>2013103</v>
      </c>
      <c r="C171" s="432" t="s">
        <v>154</v>
      </c>
      <c r="D171" s="320"/>
      <c r="E171" s="320">
        <v>0</v>
      </c>
      <c r="F171" s="367">
        <f>VLOOKUP(B171,[117]表二!$B$7:$AA$1333,26,FALSE)</f>
        <v>0</v>
      </c>
      <c r="G171" s="123" t="str">
        <f t="shared" si="7"/>
        <v/>
      </c>
      <c r="H171" s="123" t="str">
        <f t="shared" si="8"/>
        <v/>
      </c>
      <c r="I171" s="657"/>
      <c r="J171" s="658"/>
    </row>
    <row r="172" s="524" customFormat="1" ht="36" customHeight="1" spans="1:10">
      <c r="A172" s="524">
        <f t="shared" si="6"/>
        <v>7</v>
      </c>
      <c r="B172" s="305">
        <v>2013105</v>
      </c>
      <c r="C172" s="432" t="s">
        <v>247</v>
      </c>
      <c r="D172" s="320"/>
      <c r="E172" s="320">
        <v>0</v>
      </c>
      <c r="F172" s="367">
        <f>VLOOKUP(B172,[117]表二!$B$7:$AA$1333,26,FALSE)</f>
        <v>0</v>
      </c>
      <c r="G172" s="123" t="str">
        <f t="shared" si="7"/>
        <v/>
      </c>
      <c r="H172" s="123" t="str">
        <f t="shared" si="8"/>
        <v/>
      </c>
      <c r="I172" s="657"/>
      <c r="J172" s="658"/>
    </row>
    <row r="173" s="524" customFormat="1" ht="36" customHeight="1" spans="1:15">
      <c r="A173" s="524">
        <f t="shared" si="6"/>
        <v>7</v>
      </c>
      <c r="B173" s="305">
        <v>2013150</v>
      </c>
      <c r="C173" s="432" t="s">
        <v>161</v>
      </c>
      <c r="D173" s="320">
        <v>88</v>
      </c>
      <c r="E173" s="320">
        <v>86</v>
      </c>
      <c r="F173" s="367">
        <f>VLOOKUP(B173,[117]表二!$B$7:$AA$1333,26,FALSE)</f>
        <v>98</v>
      </c>
      <c r="G173" s="123">
        <f t="shared" si="7"/>
        <v>0.114</v>
      </c>
      <c r="H173" s="123">
        <f t="shared" si="8"/>
        <v>1.14</v>
      </c>
      <c r="I173" s="657"/>
      <c r="J173" s="658"/>
      <c r="K173" s="674"/>
      <c r="L173" s="674"/>
      <c r="M173" s="674"/>
      <c r="N173" s="674"/>
      <c r="O173" s="674"/>
    </row>
    <row r="174" s="524" customFormat="1" ht="64" customHeight="1" spans="1:15">
      <c r="A174" s="524">
        <f t="shared" si="6"/>
        <v>7</v>
      </c>
      <c r="B174" s="305">
        <v>2013199</v>
      </c>
      <c r="C174" s="432" t="s">
        <v>248</v>
      </c>
      <c r="D174" s="320"/>
      <c r="E174" s="320">
        <v>1</v>
      </c>
      <c r="F174" s="367">
        <f>VLOOKUP(B174,[117]表二!$B$7:$AA$1333,26,FALSE)</f>
        <v>1</v>
      </c>
      <c r="G174" s="123" t="str">
        <f t="shared" si="7"/>
        <v/>
      </c>
      <c r="H174" s="123">
        <f t="shared" si="8"/>
        <v>1</v>
      </c>
      <c r="I174" s="657"/>
      <c r="J174" s="658"/>
      <c r="K174" s="674"/>
      <c r="L174" s="674"/>
      <c r="M174" s="674"/>
      <c r="N174" s="674"/>
      <c r="O174" s="674"/>
    </row>
    <row r="175" s="524" customFormat="1" ht="36" customHeight="1" spans="1:15">
      <c r="A175" s="524">
        <f t="shared" si="6"/>
        <v>5</v>
      </c>
      <c r="B175" s="305">
        <v>20132</v>
      </c>
      <c r="C175" s="348" t="s">
        <v>249</v>
      </c>
      <c r="D175" s="320">
        <f>SUM(D176:D181)</f>
        <v>623</v>
      </c>
      <c r="E175" s="320">
        <v>1535</v>
      </c>
      <c r="F175" s="320">
        <f>SUM(F176:F181)</f>
        <v>44</v>
      </c>
      <c r="G175" s="123">
        <f t="shared" si="7"/>
        <v>-0.929</v>
      </c>
      <c r="H175" s="123">
        <f t="shared" si="8"/>
        <v>0.029</v>
      </c>
      <c r="I175" s="657"/>
      <c r="J175" s="658"/>
      <c r="K175" s="675"/>
      <c r="L175" s="674"/>
      <c r="M175" s="674"/>
      <c r="N175" s="674"/>
      <c r="O175" s="674"/>
    </row>
    <row r="176" s="524" customFormat="1" ht="36" customHeight="1" spans="1:15">
      <c r="A176" s="524">
        <f t="shared" si="6"/>
        <v>7</v>
      </c>
      <c r="B176" s="305">
        <v>2013201</v>
      </c>
      <c r="C176" s="432" t="s">
        <v>152</v>
      </c>
      <c r="D176" s="320">
        <v>551</v>
      </c>
      <c r="E176" s="320">
        <v>728</v>
      </c>
      <c r="F176" s="367">
        <f>VLOOKUP(B176,[117]表二!$B$7:$AA$1333,26,FALSE)</f>
        <v>730</v>
      </c>
      <c r="G176" s="123">
        <f t="shared" si="7"/>
        <v>0.325</v>
      </c>
      <c r="H176" s="123">
        <f t="shared" si="8"/>
        <v>1.003</v>
      </c>
      <c r="I176" s="657"/>
      <c r="J176" s="658"/>
      <c r="K176" s="675"/>
      <c r="L176" s="674"/>
      <c r="M176" s="674"/>
      <c r="N176" s="674"/>
      <c r="O176" s="674"/>
    </row>
    <row r="177" s="524" customFormat="1" ht="36" customHeight="1" spans="1:15">
      <c r="A177" s="524">
        <f t="shared" si="6"/>
        <v>7</v>
      </c>
      <c r="B177" s="305">
        <v>2013202</v>
      </c>
      <c r="C177" s="432" t="s">
        <v>153</v>
      </c>
      <c r="D177" s="320">
        <v>72</v>
      </c>
      <c r="E177" s="320">
        <v>802</v>
      </c>
      <c r="F177" s="367">
        <f>VLOOKUP(B177,[117]表二!$B$7:$AA$1333,26,FALSE)</f>
        <v>-686</v>
      </c>
      <c r="G177" s="123">
        <f t="shared" si="7"/>
        <v>-10.528</v>
      </c>
      <c r="H177" s="123">
        <f t="shared" si="8"/>
        <v>-0.855</v>
      </c>
      <c r="I177" s="657"/>
      <c r="J177" s="658"/>
      <c r="K177" s="675"/>
      <c r="L177" s="674"/>
      <c r="M177" s="674"/>
      <c r="N177" s="674"/>
      <c r="O177" s="674"/>
    </row>
    <row r="178" s="524" customFormat="1" ht="36" customHeight="1" spans="1:15">
      <c r="A178" s="524">
        <f t="shared" si="6"/>
        <v>7</v>
      </c>
      <c r="B178" s="305">
        <v>2013203</v>
      </c>
      <c r="C178" s="432" t="s">
        <v>154</v>
      </c>
      <c r="D178" s="320"/>
      <c r="E178" s="320">
        <v>0</v>
      </c>
      <c r="F178" s="367">
        <f>VLOOKUP(B178,[117]表二!$B$7:$AA$1333,26,FALSE)</f>
        <v>0</v>
      </c>
      <c r="G178" s="123" t="str">
        <f t="shared" si="7"/>
        <v/>
      </c>
      <c r="H178" s="123" t="str">
        <f t="shared" si="8"/>
        <v/>
      </c>
      <c r="I178" s="657"/>
      <c r="J178" s="658"/>
      <c r="K178" s="675"/>
      <c r="L178" s="674"/>
      <c r="M178" s="674"/>
      <c r="N178" s="674"/>
      <c r="O178" s="674"/>
    </row>
    <row r="179" s="524" customFormat="1" ht="36" customHeight="1" spans="1:15">
      <c r="A179" s="524">
        <f t="shared" si="6"/>
        <v>7</v>
      </c>
      <c r="B179" s="305">
        <v>2013204</v>
      </c>
      <c r="C179" s="432" t="s">
        <v>250</v>
      </c>
      <c r="D179" s="320"/>
      <c r="E179" s="320">
        <v>0</v>
      </c>
      <c r="F179" s="367">
        <f>VLOOKUP(B179,[117]表二!$B$7:$AA$1333,26,FALSE)</f>
        <v>0</v>
      </c>
      <c r="G179" s="123" t="str">
        <f t="shared" si="7"/>
        <v/>
      </c>
      <c r="H179" s="123" t="str">
        <f t="shared" si="8"/>
        <v/>
      </c>
      <c r="I179" s="657"/>
      <c r="J179" s="658"/>
      <c r="K179" s="675"/>
      <c r="L179" s="674"/>
      <c r="M179" s="674"/>
      <c r="N179" s="674"/>
      <c r="O179" s="674"/>
    </row>
    <row r="180" s="524" customFormat="1" ht="36" customHeight="1" spans="1:15">
      <c r="A180" s="524">
        <f t="shared" si="6"/>
        <v>7</v>
      </c>
      <c r="B180" s="305">
        <v>2013250</v>
      </c>
      <c r="C180" s="432" t="s">
        <v>161</v>
      </c>
      <c r="D180" s="320"/>
      <c r="E180" s="320">
        <v>0</v>
      </c>
      <c r="F180" s="367">
        <f>VLOOKUP(B180,[117]表二!$B$7:$AA$1333,26,FALSE)</f>
        <v>0</v>
      </c>
      <c r="G180" s="123" t="str">
        <f t="shared" si="7"/>
        <v/>
      </c>
      <c r="H180" s="123" t="str">
        <f t="shared" si="8"/>
        <v/>
      </c>
      <c r="I180" s="657"/>
      <c r="J180" s="658"/>
      <c r="K180" s="675"/>
      <c r="L180" s="674"/>
      <c r="M180" s="674"/>
      <c r="N180" s="674"/>
      <c r="O180" s="674"/>
    </row>
    <row r="181" s="524" customFormat="1" ht="36" customHeight="1" spans="1:15">
      <c r="A181" s="524">
        <f t="shared" si="6"/>
        <v>7</v>
      </c>
      <c r="B181" s="305">
        <v>2013299</v>
      </c>
      <c r="C181" s="432" t="s">
        <v>251</v>
      </c>
      <c r="D181" s="320"/>
      <c r="E181" s="320">
        <v>5</v>
      </c>
      <c r="F181" s="367">
        <f>VLOOKUP(B181,[117]表二!$B$7:$AA$1333,26,FALSE)</f>
        <v>0</v>
      </c>
      <c r="G181" s="123" t="str">
        <f t="shared" si="7"/>
        <v/>
      </c>
      <c r="H181" s="123">
        <f t="shared" si="8"/>
        <v>0</v>
      </c>
      <c r="I181" s="657"/>
      <c r="J181" s="658"/>
      <c r="K181" s="675"/>
      <c r="L181" s="674"/>
      <c r="M181" s="674"/>
      <c r="N181" s="674"/>
      <c r="O181" s="674"/>
    </row>
    <row r="182" s="524" customFormat="1" ht="36" customHeight="1" spans="1:15">
      <c r="A182" s="524">
        <f t="shared" si="6"/>
        <v>5</v>
      </c>
      <c r="B182" s="305">
        <v>20133</v>
      </c>
      <c r="C182" s="348" t="s">
        <v>252</v>
      </c>
      <c r="D182" s="320">
        <f>SUM(D183:D188)</f>
        <v>930</v>
      </c>
      <c r="E182" s="320">
        <v>738</v>
      </c>
      <c r="F182" s="320">
        <f>SUM(F183:F188)</f>
        <v>505</v>
      </c>
      <c r="G182" s="123">
        <f t="shared" si="7"/>
        <v>-0.457</v>
      </c>
      <c r="H182" s="123">
        <f t="shared" si="8"/>
        <v>0.684</v>
      </c>
      <c r="I182" s="657"/>
      <c r="J182" s="658"/>
      <c r="K182" s="675"/>
      <c r="L182" s="674"/>
      <c r="M182" s="674"/>
      <c r="N182" s="674"/>
      <c r="O182" s="674"/>
    </row>
    <row r="183" s="524" customFormat="1" ht="36" customHeight="1" spans="1:15">
      <c r="A183" s="524">
        <f t="shared" si="6"/>
        <v>7</v>
      </c>
      <c r="B183" s="305">
        <v>2013301</v>
      </c>
      <c r="C183" s="432" t="s">
        <v>152</v>
      </c>
      <c r="D183" s="320">
        <v>311</v>
      </c>
      <c r="E183" s="320">
        <v>262</v>
      </c>
      <c r="F183" s="367">
        <f>VLOOKUP(B183,[117]表二!$B$7:$AA$1333,26,FALSE)</f>
        <v>262</v>
      </c>
      <c r="G183" s="123">
        <f t="shared" si="7"/>
        <v>-0.158</v>
      </c>
      <c r="H183" s="123">
        <f t="shared" si="8"/>
        <v>1</v>
      </c>
      <c r="I183" s="657"/>
      <c r="J183" s="658"/>
      <c r="K183" s="675"/>
      <c r="L183" s="674"/>
      <c r="M183" s="674"/>
      <c r="N183" s="674"/>
      <c r="O183" s="674"/>
    </row>
    <row r="184" s="524" customFormat="1" ht="36" customHeight="1" spans="1:15">
      <c r="A184" s="524">
        <f t="shared" si="6"/>
        <v>7</v>
      </c>
      <c r="B184" s="305">
        <v>2013302</v>
      </c>
      <c r="C184" s="432" t="s">
        <v>153</v>
      </c>
      <c r="D184" s="320">
        <v>586</v>
      </c>
      <c r="E184" s="320">
        <v>154</v>
      </c>
      <c r="F184" s="367">
        <f>VLOOKUP(B184,[117]表二!$B$7:$AA$1333,26,FALSE)</f>
        <v>148</v>
      </c>
      <c r="G184" s="123">
        <f t="shared" si="7"/>
        <v>-0.747</v>
      </c>
      <c r="H184" s="123">
        <f t="shared" si="8"/>
        <v>0.961</v>
      </c>
      <c r="I184" s="657"/>
      <c r="J184" s="658"/>
      <c r="K184" s="675"/>
      <c r="L184" s="674"/>
      <c r="M184" s="674"/>
      <c r="N184" s="674"/>
      <c r="O184" s="674"/>
    </row>
    <row r="185" s="524" customFormat="1" ht="36" customHeight="1" spans="1:15">
      <c r="A185" s="524">
        <f t="shared" si="6"/>
        <v>7</v>
      </c>
      <c r="B185" s="305">
        <v>2013303</v>
      </c>
      <c r="C185" s="432" t="s">
        <v>154</v>
      </c>
      <c r="D185" s="320"/>
      <c r="E185" s="320">
        <v>0</v>
      </c>
      <c r="F185" s="367">
        <f>VLOOKUP(B185,[117]表二!$B$7:$AA$1333,26,FALSE)</f>
        <v>0</v>
      </c>
      <c r="G185" s="123" t="str">
        <f t="shared" si="7"/>
        <v/>
      </c>
      <c r="H185" s="123" t="str">
        <f t="shared" si="8"/>
        <v/>
      </c>
      <c r="I185" s="657"/>
      <c r="J185" s="658"/>
      <c r="K185" s="675"/>
      <c r="L185" s="674"/>
      <c r="M185" s="674"/>
      <c r="N185" s="674"/>
      <c r="O185" s="674"/>
    </row>
    <row r="186" s="524" customFormat="1" ht="36" customHeight="1" spans="1:10">
      <c r="A186" s="524">
        <f t="shared" si="6"/>
        <v>7</v>
      </c>
      <c r="B186" s="305">
        <v>2013304</v>
      </c>
      <c r="C186" s="432" t="s">
        <v>253</v>
      </c>
      <c r="D186" s="320"/>
      <c r="E186" s="320">
        <v>157</v>
      </c>
      <c r="F186" s="367">
        <f>VLOOKUP(B186,[117]表二!$B$7:$AA$1333,26,FALSE)</f>
        <v>-94</v>
      </c>
      <c r="G186" s="123" t="str">
        <f t="shared" si="7"/>
        <v/>
      </c>
      <c r="H186" s="123">
        <f t="shared" si="8"/>
        <v>-0.599</v>
      </c>
      <c r="I186" s="657"/>
      <c r="J186" s="658"/>
    </row>
    <row r="187" s="524" customFormat="1" ht="36" customHeight="1" spans="1:10">
      <c r="A187" s="524">
        <f t="shared" si="6"/>
        <v>7</v>
      </c>
      <c r="B187" s="305">
        <v>2013350</v>
      </c>
      <c r="C187" s="432" t="s">
        <v>161</v>
      </c>
      <c r="D187" s="320">
        <v>33</v>
      </c>
      <c r="E187" s="320">
        <v>81</v>
      </c>
      <c r="F187" s="367">
        <f>VLOOKUP(B187,[117]表二!$B$7:$AA$1333,26,FALSE)</f>
        <v>105</v>
      </c>
      <c r="G187" s="123">
        <f t="shared" si="7"/>
        <v>2.182</v>
      </c>
      <c r="H187" s="123">
        <f t="shared" si="8"/>
        <v>1.296</v>
      </c>
      <c r="I187" s="657"/>
      <c r="J187" s="658"/>
    </row>
    <row r="188" s="524" customFormat="1" ht="36" customHeight="1" spans="1:10">
      <c r="A188" s="524">
        <f t="shared" si="6"/>
        <v>7</v>
      </c>
      <c r="B188" s="305">
        <v>2013399</v>
      </c>
      <c r="C188" s="432" t="s">
        <v>254</v>
      </c>
      <c r="D188" s="320"/>
      <c r="E188" s="320">
        <v>84</v>
      </c>
      <c r="F188" s="367">
        <f>VLOOKUP(B188,[117]表二!$B$7:$AA$1333,26,FALSE)</f>
        <v>84</v>
      </c>
      <c r="G188" s="123" t="str">
        <f t="shared" si="7"/>
        <v/>
      </c>
      <c r="H188" s="123">
        <f t="shared" si="8"/>
        <v>1</v>
      </c>
      <c r="I188" s="657"/>
      <c r="J188" s="658"/>
    </row>
    <row r="189" s="524" customFormat="1" ht="36" customHeight="1" spans="1:10">
      <c r="A189" s="524">
        <f t="shared" si="6"/>
        <v>5</v>
      </c>
      <c r="B189" s="305">
        <v>20134</v>
      </c>
      <c r="C189" s="348" t="s">
        <v>255</v>
      </c>
      <c r="D189" s="320">
        <f>SUM(D190:D196)</f>
        <v>383</v>
      </c>
      <c r="E189" s="320">
        <v>256</v>
      </c>
      <c r="F189" s="320">
        <f>SUM(F190:F196)</f>
        <v>713</v>
      </c>
      <c r="G189" s="123">
        <f t="shared" si="7"/>
        <v>0.862</v>
      </c>
      <c r="H189" s="123">
        <f t="shared" si="8"/>
        <v>2.785</v>
      </c>
      <c r="I189" s="657"/>
      <c r="J189" s="658"/>
    </row>
    <row r="190" s="524" customFormat="1" ht="36" customHeight="1" spans="1:10">
      <c r="A190" s="524">
        <f t="shared" si="6"/>
        <v>7</v>
      </c>
      <c r="B190" s="305">
        <v>2013401</v>
      </c>
      <c r="C190" s="432" t="s">
        <v>152</v>
      </c>
      <c r="D190" s="320">
        <v>168</v>
      </c>
      <c r="E190" s="320">
        <v>155</v>
      </c>
      <c r="F190" s="367">
        <f>VLOOKUP(B190,[117]表二!$B$7:$AA$1333,26,FALSE)</f>
        <v>152</v>
      </c>
      <c r="G190" s="123">
        <f t="shared" si="7"/>
        <v>-0.095</v>
      </c>
      <c r="H190" s="123">
        <f t="shared" si="8"/>
        <v>0.981</v>
      </c>
      <c r="I190" s="657"/>
      <c r="J190" s="658"/>
    </row>
    <row r="191" s="524" customFormat="1" ht="36" customHeight="1" spans="1:10">
      <c r="A191" s="524">
        <f t="shared" si="6"/>
        <v>7</v>
      </c>
      <c r="B191" s="305">
        <v>2013402</v>
      </c>
      <c r="C191" s="432" t="s">
        <v>153</v>
      </c>
      <c r="D191" s="320"/>
      <c r="E191" s="320">
        <v>1</v>
      </c>
      <c r="F191" s="367">
        <f>VLOOKUP(B191,[117]表二!$B$7:$AA$1333,26,FALSE)</f>
        <v>1</v>
      </c>
      <c r="G191" s="123" t="str">
        <f t="shared" si="7"/>
        <v/>
      </c>
      <c r="H191" s="123">
        <f t="shared" si="8"/>
        <v>1</v>
      </c>
      <c r="I191" s="657"/>
      <c r="J191" s="658"/>
    </row>
    <row r="192" s="524" customFormat="1" ht="36" customHeight="1" spans="1:10">
      <c r="A192" s="524">
        <f t="shared" si="6"/>
        <v>7</v>
      </c>
      <c r="B192" s="305">
        <v>2013403</v>
      </c>
      <c r="C192" s="432" t="s">
        <v>154</v>
      </c>
      <c r="D192" s="320"/>
      <c r="E192" s="320">
        <v>0</v>
      </c>
      <c r="F192" s="367">
        <f>VLOOKUP(B192,[117]表二!$B$7:$AA$1333,26,FALSE)</f>
        <v>0</v>
      </c>
      <c r="G192" s="123" t="str">
        <f t="shared" si="7"/>
        <v/>
      </c>
      <c r="H192" s="123" t="str">
        <f t="shared" si="8"/>
        <v/>
      </c>
      <c r="I192" s="657"/>
      <c r="J192" s="658"/>
    </row>
    <row r="193" s="524" customFormat="1" ht="36" customHeight="1" spans="1:10">
      <c r="A193" s="524">
        <f t="shared" si="6"/>
        <v>7</v>
      </c>
      <c r="B193" s="305">
        <v>2013404</v>
      </c>
      <c r="C193" s="432" t="s">
        <v>256</v>
      </c>
      <c r="D193" s="320">
        <v>183</v>
      </c>
      <c r="E193" s="320">
        <v>27</v>
      </c>
      <c r="F193" s="367">
        <f>VLOOKUP(B193,[117]表二!$B$7:$AA$1333,26,FALSE)</f>
        <v>482</v>
      </c>
      <c r="G193" s="123">
        <f t="shared" si="7"/>
        <v>1.634</v>
      </c>
      <c r="H193" s="123">
        <f t="shared" si="8"/>
        <v>17.852</v>
      </c>
      <c r="I193" s="657"/>
      <c r="J193" s="658"/>
    </row>
    <row r="194" s="524" customFormat="1" ht="36" customHeight="1" spans="1:10">
      <c r="A194" s="524">
        <f t="shared" si="6"/>
        <v>7</v>
      </c>
      <c r="B194" s="305">
        <v>2013405</v>
      </c>
      <c r="C194" s="432" t="s">
        <v>257</v>
      </c>
      <c r="D194" s="320"/>
      <c r="E194" s="320">
        <v>0</v>
      </c>
      <c r="F194" s="367">
        <f>VLOOKUP(B194,[117]表二!$B$7:$AA$1333,26,FALSE)</f>
        <v>5</v>
      </c>
      <c r="G194" s="123" t="str">
        <f t="shared" si="7"/>
        <v/>
      </c>
      <c r="H194" s="123" t="str">
        <f t="shared" si="8"/>
        <v/>
      </c>
      <c r="I194" s="657"/>
      <c r="J194" s="658"/>
    </row>
    <row r="195" s="524" customFormat="1" ht="36" customHeight="1" spans="1:10">
      <c r="A195" s="524">
        <f t="shared" si="6"/>
        <v>7</v>
      </c>
      <c r="B195" s="305">
        <v>2013450</v>
      </c>
      <c r="C195" s="432" t="s">
        <v>161</v>
      </c>
      <c r="D195" s="320"/>
      <c r="E195" s="320">
        <v>0</v>
      </c>
      <c r="F195" s="367">
        <f>VLOOKUP(B195,[117]表二!$B$7:$AA$1333,26,FALSE)</f>
        <v>23</v>
      </c>
      <c r="G195" s="123" t="str">
        <f t="shared" si="7"/>
        <v/>
      </c>
      <c r="H195" s="123" t="str">
        <f t="shared" si="8"/>
        <v/>
      </c>
      <c r="I195" s="657"/>
      <c r="J195" s="658"/>
    </row>
    <row r="196" s="524" customFormat="1" ht="36" customHeight="1" spans="1:10">
      <c r="A196" s="524">
        <f t="shared" si="6"/>
        <v>7</v>
      </c>
      <c r="B196" s="305">
        <v>2013499</v>
      </c>
      <c r="C196" s="432" t="s">
        <v>258</v>
      </c>
      <c r="D196" s="320">
        <v>32</v>
      </c>
      <c r="E196" s="320">
        <v>73</v>
      </c>
      <c r="F196" s="367">
        <f>VLOOKUP(B196,[117]表二!$B$7:$AA$1333,26,FALSE)</f>
        <v>50</v>
      </c>
      <c r="G196" s="123">
        <f t="shared" si="7"/>
        <v>0.563</v>
      </c>
      <c r="H196" s="123">
        <f t="shared" si="8"/>
        <v>0.685</v>
      </c>
      <c r="I196" s="657"/>
      <c r="J196" s="658"/>
    </row>
    <row r="197" s="524" customFormat="1" ht="36" customHeight="1" spans="1:10">
      <c r="A197" s="524">
        <f t="shared" ref="A197:A260" si="9">LEN(B197)</f>
        <v>5</v>
      </c>
      <c r="B197" s="305">
        <v>20135</v>
      </c>
      <c r="C197" s="348" t="s">
        <v>259</v>
      </c>
      <c r="D197" s="320">
        <f>SUM(D198:D202)</f>
        <v>0</v>
      </c>
      <c r="E197" s="320">
        <v>0</v>
      </c>
      <c r="F197" s="320">
        <f>SUM(F198:F202)</f>
        <v>0</v>
      </c>
      <c r="G197" s="123" t="str">
        <f t="shared" ref="G197:G260" si="10">IF(D197&gt;0,F197/D197-1,"")</f>
        <v/>
      </c>
      <c r="H197" s="123" t="str">
        <f t="shared" ref="H197:H260" si="11">IF(E197&gt;0,F197/E197,"")</f>
        <v/>
      </c>
      <c r="I197" s="657"/>
      <c r="J197" s="658"/>
    </row>
    <row r="198" s="524" customFormat="1" ht="36" customHeight="1" spans="1:10">
      <c r="A198" s="524">
        <f t="shared" si="9"/>
        <v>7</v>
      </c>
      <c r="B198" s="305">
        <v>2013501</v>
      </c>
      <c r="C198" s="432" t="s">
        <v>152</v>
      </c>
      <c r="D198" s="320"/>
      <c r="E198" s="320">
        <v>0</v>
      </c>
      <c r="F198" s="367">
        <f>VLOOKUP(B198,[117]表二!$B$7:$AA$1333,26,FALSE)</f>
        <v>0</v>
      </c>
      <c r="G198" s="123" t="str">
        <f t="shared" si="10"/>
        <v/>
      </c>
      <c r="H198" s="123" t="str">
        <f t="shared" si="11"/>
        <v/>
      </c>
      <c r="I198" s="657"/>
      <c r="J198" s="658"/>
    </row>
    <row r="199" s="524" customFormat="1" ht="36" customHeight="1" spans="1:10">
      <c r="A199" s="524">
        <f t="shared" si="9"/>
        <v>7</v>
      </c>
      <c r="B199" s="305">
        <v>2013502</v>
      </c>
      <c r="C199" s="432" t="s">
        <v>153</v>
      </c>
      <c r="D199" s="320"/>
      <c r="E199" s="320">
        <v>0</v>
      </c>
      <c r="F199" s="367">
        <f>VLOOKUP(B199,[117]表二!$B$7:$AA$1333,26,FALSE)</f>
        <v>0</v>
      </c>
      <c r="G199" s="123" t="str">
        <f t="shared" si="10"/>
        <v/>
      </c>
      <c r="H199" s="123" t="str">
        <f t="shared" si="11"/>
        <v/>
      </c>
      <c r="I199" s="657"/>
      <c r="J199" s="658"/>
    </row>
    <row r="200" s="524" customFormat="1" ht="36" customHeight="1" spans="1:10">
      <c r="A200" s="524">
        <f t="shared" si="9"/>
        <v>7</v>
      </c>
      <c r="B200" s="305">
        <v>2013503</v>
      </c>
      <c r="C200" s="432" t="s">
        <v>154</v>
      </c>
      <c r="D200" s="320"/>
      <c r="E200" s="320">
        <v>0</v>
      </c>
      <c r="F200" s="367">
        <f>VLOOKUP(B200,[117]表二!$B$7:$AA$1333,26,FALSE)</f>
        <v>0</v>
      </c>
      <c r="G200" s="123" t="str">
        <f t="shared" si="10"/>
        <v/>
      </c>
      <c r="H200" s="123" t="str">
        <f t="shared" si="11"/>
        <v/>
      </c>
      <c r="I200" s="657"/>
      <c r="J200" s="658"/>
    </row>
    <row r="201" s="524" customFormat="1" ht="36" customHeight="1" spans="1:10">
      <c r="A201" s="524">
        <f t="shared" si="9"/>
        <v>7</v>
      </c>
      <c r="B201" s="305">
        <v>2013550</v>
      </c>
      <c r="C201" s="432" t="s">
        <v>161</v>
      </c>
      <c r="D201" s="320"/>
      <c r="E201" s="320">
        <v>0</v>
      </c>
      <c r="F201" s="367">
        <f>VLOOKUP(B201,[117]表二!$B$7:$AA$1333,26,FALSE)</f>
        <v>0</v>
      </c>
      <c r="G201" s="123" t="str">
        <f t="shared" si="10"/>
        <v/>
      </c>
      <c r="H201" s="123" t="str">
        <f t="shared" si="11"/>
        <v/>
      </c>
      <c r="I201" s="657"/>
      <c r="J201" s="658"/>
    </row>
    <row r="202" s="524" customFormat="1" ht="36" customHeight="1" spans="1:10">
      <c r="A202" s="524">
        <f t="shared" si="9"/>
        <v>7</v>
      </c>
      <c r="B202" s="305">
        <v>2013599</v>
      </c>
      <c r="C202" s="432" t="s">
        <v>260</v>
      </c>
      <c r="D202" s="320"/>
      <c r="E202" s="320">
        <v>0</v>
      </c>
      <c r="F202" s="367">
        <f>VLOOKUP(B202,[117]表二!$B$7:$AA$1333,26,FALSE)</f>
        <v>0</v>
      </c>
      <c r="G202" s="123" t="str">
        <f t="shared" si="10"/>
        <v/>
      </c>
      <c r="H202" s="123" t="str">
        <f t="shared" si="11"/>
        <v/>
      </c>
      <c r="I202" s="657"/>
      <c r="J202" s="658"/>
    </row>
    <row r="203" s="524" customFormat="1" ht="36" customHeight="1" spans="1:10">
      <c r="A203" s="524">
        <f t="shared" si="9"/>
        <v>5</v>
      </c>
      <c r="B203" s="305">
        <v>20136</v>
      </c>
      <c r="C203" s="348" t="s">
        <v>261</v>
      </c>
      <c r="D203" s="320">
        <f>SUM(D204:D208)</f>
        <v>107</v>
      </c>
      <c r="E203" s="320">
        <v>132</v>
      </c>
      <c r="F203" s="320">
        <f>SUM(F204:F208)</f>
        <v>134</v>
      </c>
      <c r="G203" s="123">
        <f t="shared" si="10"/>
        <v>0.252</v>
      </c>
      <c r="H203" s="123">
        <f t="shared" si="11"/>
        <v>1.015</v>
      </c>
      <c r="I203" s="657"/>
      <c r="J203" s="658"/>
    </row>
    <row r="204" s="524" customFormat="1" ht="36" customHeight="1" spans="1:10">
      <c r="A204" s="524">
        <f t="shared" si="9"/>
        <v>7</v>
      </c>
      <c r="B204" s="305">
        <v>2013601</v>
      </c>
      <c r="C204" s="432" t="s">
        <v>152</v>
      </c>
      <c r="D204" s="320"/>
      <c r="E204" s="320">
        <v>0</v>
      </c>
      <c r="F204" s="367">
        <f>VLOOKUP(B204,[117]表二!$B$7:$AA$1333,26,FALSE)</f>
        <v>0</v>
      </c>
      <c r="G204" s="123" t="str">
        <f t="shared" si="10"/>
        <v/>
      </c>
      <c r="H204" s="123" t="str">
        <f t="shared" si="11"/>
        <v/>
      </c>
      <c r="I204" s="657"/>
      <c r="J204" s="658"/>
    </row>
    <row r="205" s="524" customFormat="1" ht="36" customHeight="1" spans="1:10">
      <c r="A205" s="524">
        <f t="shared" si="9"/>
        <v>7</v>
      </c>
      <c r="B205" s="305">
        <v>2013602</v>
      </c>
      <c r="C205" s="432" t="s">
        <v>153</v>
      </c>
      <c r="D205" s="320">
        <v>1</v>
      </c>
      <c r="E205" s="320">
        <v>21</v>
      </c>
      <c r="F205" s="367">
        <f>VLOOKUP(B205,[117]表二!$B$7:$AA$1333,26,FALSE)</f>
        <v>21</v>
      </c>
      <c r="G205" s="123">
        <f t="shared" si="10"/>
        <v>20</v>
      </c>
      <c r="H205" s="123">
        <f t="shared" si="11"/>
        <v>1</v>
      </c>
      <c r="I205" s="657"/>
      <c r="J205" s="658"/>
    </row>
    <row r="206" s="524" customFormat="1" ht="36" customHeight="1" spans="1:10">
      <c r="A206" s="524">
        <f t="shared" si="9"/>
        <v>7</v>
      </c>
      <c r="B206" s="305">
        <v>2013603</v>
      </c>
      <c r="C206" s="432" t="s">
        <v>154</v>
      </c>
      <c r="D206" s="320"/>
      <c r="E206" s="320">
        <v>0</v>
      </c>
      <c r="F206" s="367">
        <f>VLOOKUP(B206,[117]表二!$B$7:$AA$1333,26,FALSE)</f>
        <v>0</v>
      </c>
      <c r="G206" s="123" t="str">
        <f t="shared" si="10"/>
        <v/>
      </c>
      <c r="H206" s="123" t="str">
        <f t="shared" si="11"/>
        <v/>
      </c>
      <c r="I206" s="657"/>
      <c r="J206" s="658"/>
    </row>
    <row r="207" s="524" customFormat="1" ht="36" customHeight="1" spans="1:10">
      <c r="A207" s="524">
        <f t="shared" si="9"/>
        <v>7</v>
      </c>
      <c r="B207" s="305">
        <v>2013650</v>
      </c>
      <c r="C207" s="432" t="s">
        <v>161</v>
      </c>
      <c r="D207" s="320">
        <v>94</v>
      </c>
      <c r="E207" s="320">
        <v>101</v>
      </c>
      <c r="F207" s="367">
        <f>VLOOKUP(B207,[117]表二!$B$7:$AA$1333,26,FALSE)</f>
        <v>110</v>
      </c>
      <c r="G207" s="123">
        <f t="shared" si="10"/>
        <v>0.17</v>
      </c>
      <c r="H207" s="123">
        <f t="shared" si="11"/>
        <v>1.089</v>
      </c>
      <c r="I207" s="657"/>
      <c r="J207" s="658"/>
    </row>
    <row r="208" s="524" customFormat="1" ht="36" customHeight="1" spans="1:10">
      <c r="A208" s="524">
        <f t="shared" si="9"/>
        <v>7</v>
      </c>
      <c r="B208" s="305">
        <v>2013699</v>
      </c>
      <c r="C208" s="432" t="s">
        <v>261</v>
      </c>
      <c r="D208" s="320">
        <v>12</v>
      </c>
      <c r="E208" s="320">
        <v>10</v>
      </c>
      <c r="F208" s="367">
        <f>VLOOKUP(B208,[117]表二!$B$7:$AA$1333,26,FALSE)</f>
        <v>3</v>
      </c>
      <c r="G208" s="123">
        <f t="shared" si="10"/>
        <v>-0.75</v>
      </c>
      <c r="H208" s="123">
        <f t="shared" si="11"/>
        <v>0.3</v>
      </c>
      <c r="I208" s="657"/>
      <c r="J208" s="658"/>
    </row>
    <row r="209" s="524" customFormat="1" ht="36" customHeight="1" spans="1:10">
      <c r="A209" s="524">
        <f t="shared" si="9"/>
        <v>5</v>
      </c>
      <c r="B209" s="305">
        <v>20137</v>
      </c>
      <c r="C209" s="348" t="s">
        <v>262</v>
      </c>
      <c r="D209" s="320">
        <f>SUM(D210:D215)</f>
        <v>0</v>
      </c>
      <c r="E209" s="320">
        <v>0</v>
      </c>
      <c r="F209" s="320">
        <f>SUM(F210:F215)</f>
        <v>0</v>
      </c>
      <c r="G209" s="123" t="str">
        <f t="shared" si="10"/>
        <v/>
      </c>
      <c r="H209" s="123" t="str">
        <f t="shared" si="11"/>
        <v/>
      </c>
      <c r="I209" s="657"/>
      <c r="J209" s="658"/>
    </row>
    <row r="210" s="524" customFormat="1" ht="36" customHeight="1" spans="1:10">
      <c r="A210" s="524">
        <f t="shared" si="9"/>
        <v>7</v>
      </c>
      <c r="B210" s="305">
        <v>2013701</v>
      </c>
      <c r="C210" s="432" t="s">
        <v>152</v>
      </c>
      <c r="D210" s="320"/>
      <c r="E210" s="320">
        <v>0</v>
      </c>
      <c r="F210" s="367">
        <f>VLOOKUP(B210,[117]表二!$B$7:$AA$1333,26,FALSE)</f>
        <v>0</v>
      </c>
      <c r="G210" s="123" t="str">
        <f t="shared" si="10"/>
        <v/>
      </c>
      <c r="H210" s="123" t="str">
        <f t="shared" si="11"/>
        <v/>
      </c>
      <c r="I210" s="657"/>
      <c r="J210" s="658"/>
    </row>
    <row r="211" s="524" customFormat="1" ht="36" customHeight="1" spans="1:10">
      <c r="A211" s="524">
        <f t="shared" si="9"/>
        <v>7</v>
      </c>
      <c r="B211" s="305">
        <v>2013702</v>
      </c>
      <c r="C211" s="432" t="s">
        <v>153</v>
      </c>
      <c r="D211" s="320"/>
      <c r="E211" s="320">
        <v>0</v>
      </c>
      <c r="F211" s="367">
        <f>VLOOKUP(B211,[117]表二!$B$7:$AA$1333,26,FALSE)</f>
        <v>0</v>
      </c>
      <c r="G211" s="123" t="str">
        <f t="shared" si="10"/>
        <v/>
      </c>
      <c r="H211" s="123" t="str">
        <f t="shared" si="11"/>
        <v/>
      </c>
      <c r="I211" s="657"/>
      <c r="J211" s="658"/>
    </row>
    <row r="212" s="524" customFormat="1" ht="36" customHeight="1" spans="1:10">
      <c r="A212" s="524">
        <f t="shared" si="9"/>
        <v>7</v>
      </c>
      <c r="B212" s="305">
        <v>2013703</v>
      </c>
      <c r="C212" s="432" t="s">
        <v>154</v>
      </c>
      <c r="D212" s="320"/>
      <c r="E212" s="320">
        <v>0</v>
      </c>
      <c r="F212" s="367">
        <f>VLOOKUP(B212,[117]表二!$B$7:$AA$1333,26,FALSE)</f>
        <v>0</v>
      </c>
      <c r="G212" s="123" t="str">
        <f t="shared" si="10"/>
        <v/>
      </c>
      <c r="H212" s="123" t="str">
        <f t="shared" si="11"/>
        <v/>
      </c>
      <c r="I212" s="657"/>
      <c r="J212" s="658"/>
    </row>
    <row r="213" s="524" customFormat="1" ht="36" customHeight="1" spans="1:10">
      <c r="A213" s="524">
        <f t="shared" si="9"/>
        <v>7</v>
      </c>
      <c r="B213" s="305">
        <v>2013704</v>
      </c>
      <c r="C213" s="432" t="s">
        <v>263</v>
      </c>
      <c r="D213" s="320"/>
      <c r="E213" s="320">
        <v>0</v>
      </c>
      <c r="F213" s="367">
        <f>VLOOKUP(B213,[117]表二!$B$7:$AA$1333,26,FALSE)</f>
        <v>0</v>
      </c>
      <c r="G213" s="123" t="str">
        <f t="shared" si="10"/>
        <v/>
      </c>
      <c r="H213" s="123" t="str">
        <f t="shared" si="11"/>
        <v/>
      </c>
      <c r="I213" s="657"/>
      <c r="J213" s="658"/>
    </row>
    <row r="214" s="524" customFormat="1" ht="36" customHeight="1" spans="1:10">
      <c r="A214" s="524">
        <f t="shared" si="9"/>
        <v>7</v>
      </c>
      <c r="B214" s="305">
        <v>2013750</v>
      </c>
      <c r="C214" s="432" t="s">
        <v>161</v>
      </c>
      <c r="D214" s="320"/>
      <c r="E214" s="320">
        <v>0</v>
      </c>
      <c r="F214" s="367">
        <f>VLOOKUP(B214,[117]表二!$B$7:$AA$1333,26,FALSE)</f>
        <v>0</v>
      </c>
      <c r="G214" s="123" t="str">
        <f t="shared" si="10"/>
        <v/>
      </c>
      <c r="H214" s="123" t="str">
        <f t="shared" si="11"/>
        <v/>
      </c>
      <c r="I214" s="657"/>
      <c r="J214" s="658"/>
    </row>
    <row r="215" s="524" customFormat="1" ht="36" customHeight="1" spans="1:10">
      <c r="A215" s="524">
        <f t="shared" si="9"/>
        <v>7</v>
      </c>
      <c r="B215" s="305">
        <v>2013799</v>
      </c>
      <c r="C215" s="432" t="s">
        <v>264</v>
      </c>
      <c r="D215" s="320"/>
      <c r="E215" s="320">
        <v>0</v>
      </c>
      <c r="F215" s="367">
        <f>VLOOKUP(B215,[117]表二!$B$7:$AA$1333,26,FALSE)</f>
        <v>0</v>
      </c>
      <c r="G215" s="123" t="str">
        <f t="shared" si="10"/>
        <v/>
      </c>
      <c r="H215" s="123" t="str">
        <f t="shared" si="11"/>
        <v/>
      </c>
      <c r="I215" s="657"/>
      <c r="J215" s="658"/>
    </row>
    <row r="216" s="524" customFormat="1" ht="36" customHeight="1" spans="1:10">
      <c r="A216" s="524">
        <f t="shared" si="9"/>
        <v>5</v>
      </c>
      <c r="B216" s="305">
        <v>20138</v>
      </c>
      <c r="C216" s="348" t="s">
        <v>265</v>
      </c>
      <c r="D216" s="320">
        <f>SUM(D217:D230)</f>
        <v>1088</v>
      </c>
      <c r="E216" s="320">
        <v>1106</v>
      </c>
      <c r="F216" s="320">
        <f>SUM(F217:F230)</f>
        <v>1112</v>
      </c>
      <c r="G216" s="123">
        <f t="shared" si="10"/>
        <v>0.022</v>
      </c>
      <c r="H216" s="123">
        <f t="shared" si="11"/>
        <v>1.005</v>
      </c>
      <c r="I216" s="657"/>
      <c r="J216" s="658"/>
    </row>
    <row r="217" s="524" customFormat="1" ht="36" customHeight="1" spans="1:10">
      <c r="A217" s="524">
        <f t="shared" si="9"/>
        <v>7</v>
      </c>
      <c r="B217" s="305">
        <v>2013801</v>
      </c>
      <c r="C217" s="432" t="s">
        <v>152</v>
      </c>
      <c r="D217" s="320">
        <v>930</v>
      </c>
      <c r="E217" s="320">
        <v>888</v>
      </c>
      <c r="F217" s="367">
        <f>VLOOKUP(B217,[117]表二!$B$7:$AA$1333,26,FALSE)</f>
        <v>912</v>
      </c>
      <c r="G217" s="123">
        <f t="shared" si="10"/>
        <v>-0.019</v>
      </c>
      <c r="H217" s="123">
        <f t="shared" si="11"/>
        <v>1.027</v>
      </c>
      <c r="I217" s="657"/>
      <c r="J217" s="658"/>
    </row>
    <row r="218" s="524" customFormat="1" ht="36" customHeight="1" spans="1:10">
      <c r="A218" s="524">
        <f t="shared" si="9"/>
        <v>7</v>
      </c>
      <c r="B218" s="305">
        <v>2013802</v>
      </c>
      <c r="C218" s="432" t="s">
        <v>153</v>
      </c>
      <c r="D218" s="320"/>
      <c r="E218" s="320">
        <v>0</v>
      </c>
      <c r="F218" s="367">
        <f>VLOOKUP(B218,[117]表二!$B$7:$AA$1333,26,FALSE)</f>
        <v>0</v>
      </c>
      <c r="G218" s="123" t="str">
        <f t="shared" si="10"/>
        <v/>
      </c>
      <c r="H218" s="123" t="str">
        <f t="shared" si="11"/>
        <v/>
      </c>
      <c r="I218" s="657"/>
      <c r="J218" s="658"/>
    </row>
    <row r="219" s="524" customFormat="1" ht="36" customHeight="1" spans="1:10">
      <c r="A219" s="524">
        <f t="shared" si="9"/>
        <v>7</v>
      </c>
      <c r="B219" s="305">
        <v>2013803</v>
      </c>
      <c r="C219" s="432" t="s">
        <v>154</v>
      </c>
      <c r="D219" s="320"/>
      <c r="E219" s="320">
        <v>0</v>
      </c>
      <c r="F219" s="367">
        <f>VLOOKUP(B219,[117]表二!$B$7:$AA$1333,26,FALSE)</f>
        <v>0</v>
      </c>
      <c r="G219" s="123" t="str">
        <f t="shared" si="10"/>
        <v/>
      </c>
      <c r="H219" s="123" t="str">
        <f t="shared" si="11"/>
        <v/>
      </c>
      <c r="I219" s="657"/>
      <c r="J219" s="658"/>
    </row>
    <row r="220" s="524" customFormat="1" ht="36" customHeight="1" spans="1:10">
      <c r="A220" s="524">
        <f t="shared" si="9"/>
        <v>7</v>
      </c>
      <c r="B220" s="305">
        <v>2013804</v>
      </c>
      <c r="C220" s="432" t="s">
        <v>266</v>
      </c>
      <c r="D220" s="320">
        <v>11</v>
      </c>
      <c r="E220" s="320">
        <v>20</v>
      </c>
      <c r="F220" s="367">
        <f>VLOOKUP(B220,[117]表二!$B$7:$AA$1333,26,FALSE)</f>
        <v>20</v>
      </c>
      <c r="G220" s="123">
        <f t="shared" si="10"/>
        <v>0.818</v>
      </c>
      <c r="H220" s="123">
        <f t="shared" si="11"/>
        <v>1</v>
      </c>
      <c r="I220" s="657"/>
      <c r="J220" s="658"/>
    </row>
    <row r="221" s="524" customFormat="1" ht="36" customHeight="1" spans="1:10">
      <c r="A221" s="524">
        <f t="shared" si="9"/>
        <v>7</v>
      </c>
      <c r="B221" s="305">
        <v>2013805</v>
      </c>
      <c r="C221" s="432" t="s">
        <v>267</v>
      </c>
      <c r="D221" s="320"/>
      <c r="E221" s="320">
        <v>5</v>
      </c>
      <c r="F221" s="367">
        <f>VLOOKUP(B221,[117]表二!$B$7:$AA$1333,26,FALSE)</f>
        <v>5</v>
      </c>
      <c r="G221" s="123" t="str">
        <f t="shared" si="10"/>
        <v/>
      </c>
      <c r="H221" s="123">
        <f t="shared" si="11"/>
        <v>1</v>
      </c>
      <c r="I221" s="657"/>
      <c r="J221" s="658"/>
    </row>
    <row r="222" s="524" customFormat="1" ht="36" customHeight="1" spans="1:10">
      <c r="A222" s="524">
        <f t="shared" si="9"/>
        <v>7</v>
      </c>
      <c r="B222" s="305">
        <v>2013808</v>
      </c>
      <c r="C222" s="432" t="s">
        <v>193</v>
      </c>
      <c r="D222" s="320"/>
      <c r="E222" s="320">
        <v>0</v>
      </c>
      <c r="F222" s="367">
        <f>VLOOKUP(B222,[117]表二!$B$7:$AA$1333,26,FALSE)</f>
        <v>0</v>
      </c>
      <c r="G222" s="123" t="str">
        <f t="shared" si="10"/>
        <v/>
      </c>
      <c r="H222" s="123" t="str">
        <f t="shared" si="11"/>
        <v/>
      </c>
      <c r="I222" s="657"/>
      <c r="J222" s="658"/>
    </row>
    <row r="223" s="524" customFormat="1" ht="36" customHeight="1" spans="1:10">
      <c r="A223" s="524">
        <f t="shared" si="9"/>
        <v>7</v>
      </c>
      <c r="B223" s="305">
        <v>2013810</v>
      </c>
      <c r="C223" s="432" t="s">
        <v>268</v>
      </c>
      <c r="D223" s="320"/>
      <c r="E223" s="320">
        <v>11</v>
      </c>
      <c r="F223" s="367">
        <f>VLOOKUP(B223,[117]表二!$B$7:$AA$1333,26,FALSE)</f>
        <v>-5</v>
      </c>
      <c r="G223" s="123" t="str">
        <f t="shared" si="10"/>
        <v/>
      </c>
      <c r="H223" s="123">
        <f t="shared" si="11"/>
        <v>-0.455</v>
      </c>
      <c r="I223" s="657"/>
      <c r="J223" s="658"/>
    </row>
    <row r="224" s="524" customFormat="1" ht="36" customHeight="1" spans="1:10">
      <c r="A224" s="524">
        <f t="shared" si="9"/>
        <v>7</v>
      </c>
      <c r="B224" s="305">
        <v>2013812</v>
      </c>
      <c r="C224" s="432" t="s">
        <v>269</v>
      </c>
      <c r="D224" s="320">
        <v>1</v>
      </c>
      <c r="E224" s="320">
        <v>3</v>
      </c>
      <c r="F224" s="367">
        <f>VLOOKUP(B224,[117]表二!$B$7:$AA$1333,26,FALSE)</f>
        <v>3</v>
      </c>
      <c r="G224" s="123">
        <f t="shared" si="10"/>
        <v>2</v>
      </c>
      <c r="H224" s="123">
        <f t="shared" si="11"/>
        <v>1</v>
      </c>
      <c r="I224" s="657"/>
      <c r="J224" s="658"/>
    </row>
    <row r="225" s="524" customFormat="1" ht="36" customHeight="1" spans="1:10">
      <c r="A225" s="524">
        <f t="shared" si="9"/>
        <v>7</v>
      </c>
      <c r="B225" s="305">
        <v>2013813</v>
      </c>
      <c r="C225" s="432" t="s">
        <v>270</v>
      </c>
      <c r="D225" s="320"/>
      <c r="E225" s="320">
        <v>0</v>
      </c>
      <c r="F225" s="367">
        <f>VLOOKUP(B225,[117]表二!$B$7:$AA$1333,26,FALSE)</f>
        <v>0</v>
      </c>
      <c r="G225" s="123" t="str">
        <f t="shared" si="10"/>
        <v/>
      </c>
      <c r="H225" s="123" t="str">
        <f t="shared" si="11"/>
        <v/>
      </c>
      <c r="I225" s="657"/>
      <c r="J225" s="658"/>
    </row>
    <row r="226" s="524" customFormat="1" ht="36" customHeight="1" spans="1:10">
      <c r="A226" s="524">
        <f t="shared" si="9"/>
        <v>7</v>
      </c>
      <c r="B226" s="305">
        <v>2013814</v>
      </c>
      <c r="C226" s="432" t="s">
        <v>271</v>
      </c>
      <c r="D226" s="320"/>
      <c r="E226" s="320">
        <v>0</v>
      </c>
      <c r="F226" s="367">
        <f>VLOOKUP(B226,[117]表二!$B$7:$AA$1333,26,FALSE)</f>
        <v>0</v>
      </c>
      <c r="G226" s="123" t="str">
        <f t="shared" si="10"/>
        <v/>
      </c>
      <c r="H226" s="123" t="str">
        <f t="shared" si="11"/>
        <v/>
      </c>
      <c r="I226" s="657"/>
      <c r="J226" s="658"/>
    </row>
    <row r="227" s="524" customFormat="1" ht="36" customHeight="1" spans="1:10">
      <c r="A227" s="524">
        <f t="shared" si="9"/>
        <v>7</v>
      </c>
      <c r="B227" s="305">
        <v>2013815</v>
      </c>
      <c r="C227" s="432" t="s">
        <v>272</v>
      </c>
      <c r="D227" s="320">
        <v>7</v>
      </c>
      <c r="E227" s="320">
        <v>9</v>
      </c>
      <c r="F227" s="367">
        <f>VLOOKUP(B227,[117]表二!$B$7:$AA$1333,26,FALSE)</f>
        <v>9</v>
      </c>
      <c r="G227" s="123">
        <f t="shared" si="10"/>
        <v>0.286</v>
      </c>
      <c r="H227" s="123">
        <f t="shared" si="11"/>
        <v>1</v>
      </c>
      <c r="I227" s="657"/>
      <c r="J227" s="658"/>
    </row>
    <row r="228" s="524" customFormat="1" ht="36" customHeight="1" spans="1:10">
      <c r="A228" s="524">
        <f t="shared" si="9"/>
        <v>7</v>
      </c>
      <c r="B228" s="305">
        <v>2013816</v>
      </c>
      <c r="C228" s="432" t="s">
        <v>273</v>
      </c>
      <c r="D228" s="320"/>
      <c r="E228" s="320">
        <v>29</v>
      </c>
      <c r="F228" s="367">
        <f>VLOOKUP(B228,[117]表二!$B$7:$AA$1333,26,FALSE)</f>
        <v>27</v>
      </c>
      <c r="G228" s="123" t="str">
        <f t="shared" si="10"/>
        <v/>
      </c>
      <c r="H228" s="123">
        <f t="shared" si="11"/>
        <v>0.931</v>
      </c>
      <c r="I228" s="657"/>
      <c r="J228" s="658"/>
    </row>
    <row r="229" s="524" customFormat="1" ht="36" customHeight="1" spans="1:10">
      <c r="A229" s="524">
        <f t="shared" si="9"/>
        <v>7</v>
      </c>
      <c r="B229" s="305">
        <v>2013850</v>
      </c>
      <c r="C229" s="432" t="s">
        <v>161</v>
      </c>
      <c r="D229" s="320">
        <v>139</v>
      </c>
      <c r="E229" s="320">
        <v>136</v>
      </c>
      <c r="F229" s="367">
        <f>VLOOKUP(B229,[117]表二!$B$7:$AA$1333,26,FALSE)</f>
        <v>136</v>
      </c>
      <c r="G229" s="123">
        <f t="shared" si="10"/>
        <v>-0.022</v>
      </c>
      <c r="H229" s="123">
        <f t="shared" si="11"/>
        <v>1</v>
      </c>
      <c r="I229" s="657"/>
      <c r="J229" s="658"/>
    </row>
    <row r="230" s="524" customFormat="1" ht="36" customHeight="1" spans="1:10">
      <c r="A230" s="524">
        <f t="shared" si="9"/>
        <v>7</v>
      </c>
      <c r="B230" s="305">
        <v>2013899</v>
      </c>
      <c r="C230" s="432" t="s">
        <v>274</v>
      </c>
      <c r="D230" s="320"/>
      <c r="E230" s="320">
        <v>5</v>
      </c>
      <c r="F230" s="367">
        <f>VLOOKUP(B230,[117]表二!$B$7:$AA$1333,26,FALSE)</f>
        <v>5</v>
      </c>
      <c r="G230" s="123" t="str">
        <f t="shared" si="10"/>
        <v/>
      </c>
      <c r="H230" s="123">
        <f t="shared" si="11"/>
        <v>1</v>
      </c>
      <c r="I230" s="657"/>
      <c r="J230" s="658"/>
    </row>
    <row r="231" s="524" customFormat="1" ht="36" customHeight="1" spans="1:10">
      <c r="A231" s="524">
        <f t="shared" si="9"/>
        <v>5</v>
      </c>
      <c r="B231" s="305">
        <v>20199</v>
      </c>
      <c r="C231" s="348" t="s">
        <v>275</v>
      </c>
      <c r="D231" s="320">
        <f>SUM(D232:D233)</f>
        <v>157</v>
      </c>
      <c r="E231" s="320">
        <v>6548</v>
      </c>
      <c r="F231" s="320">
        <f>SUM(F232:F233)</f>
        <v>14736</v>
      </c>
      <c r="G231" s="123">
        <f t="shared" si="10"/>
        <v>92.86</v>
      </c>
      <c r="H231" s="123">
        <f t="shared" si="11"/>
        <v>2.25</v>
      </c>
      <c r="I231" s="657"/>
      <c r="J231" s="658"/>
    </row>
    <row r="232" s="524" customFormat="1" ht="36" customHeight="1" spans="1:10">
      <c r="A232" s="524">
        <f t="shared" si="9"/>
        <v>7</v>
      </c>
      <c r="B232" s="305">
        <v>2019901</v>
      </c>
      <c r="C232" s="432" t="s">
        <v>276</v>
      </c>
      <c r="D232" s="320"/>
      <c r="E232" s="320">
        <v>0</v>
      </c>
      <c r="F232" s="367">
        <f>VLOOKUP(B232,[117]表二!$B$7:$AA$1333,26,FALSE)</f>
        <v>0</v>
      </c>
      <c r="G232" s="123" t="str">
        <f t="shared" si="10"/>
        <v/>
      </c>
      <c r="H232" s="123" t="str">
        <f t="shared" si="11"/>
        <v/>
      </c>
      <c r="I232" s="657"/>
      <c r="J232" s="658"/>
    </row>
    <row r="233" s="524" customFormat="1" ht="36" customHeight="1" spans="1:10">
      <c r="A233" s="524">
        <f t="shared" si="9"/>
        <v>7</v>
      </c>
      <c r="B233" s="305">
        <v>2019999</v>
      </c>
      <c r="C233" s="432" t="s">
        <v>275</v>
      </c>
      <c r="D233" s="320">
        <v>157</v>
      </c>
      <c r="E233" s="320">
        <v>6548</v>
      </c>
      <c r="F233" s="367">
        <f>VLOOKUP(B233,[117]表二!$B$7:$AA$1333,26,FALSE)</f>
        <v>14736</v>
      </c>
      <c r="G233" s="123">
        <f t="shared" si="10"/>
        <v>92.86</v>
      </c>
      <c r="H233" s="123">
        <f t="shared" si="11"/>
        <v>2.25</v>
      </c>
      <c r="I233" s="657"/>
      <c r="J233" s="658"/>
    </row>
    <row r="234" s="524" customFormat="1" ht="36" customHeight="1" spans="1:10">
      <c r="A234" s="524">
        <f t="shared" si="9"/>
        <v>3</v>
      </c>
      <c r="B234" s="308">
        <v>202</v>
      </c>
      <c r="C234" s="302" t="s">
        <v>108</v>
      </c>
      <c r="D234" s="303">
        <f>SUM(D235:D236)</f>
        <v>0</v>
      </c>
      <c r="E234" s="303">
        <v>0</v>
      </c>
      <c r="F234" s="303">
        <f>SUM(F235:F236)</f>
        <v>0</v>
      </c>
      <c r="G234" s="119" t="str">
        <f t="shared" si="10"/>
        <v/>
      </c>
      <c r="H234" s="119" t="str">
        <f t="shared" si="11"/>
        <v/>
      </c>
      <c r="I234" s="657"/>
      <c r="J234" s="658"/>
    </row>
    <row r="235" s="524" customFormat="1" ht="36" customHeight="1" spans="1:10">
      <c r="A235" s="524">
        <f t="shared" si="9"/>
        <v>5</v>
      </c>
      <c r="B235" s="305">
        <v>20205</v>
      </c>
      <c r="C235" s="348" t="s">
        <v>277</v>
      </c>
      <c r="D235" s="320"/>
      <c r="E235" s="320"/>
      <c r="F235" s="320"/>
      <c r="G235" s="123" t="str">
        <f t="shared" si="10"/>
        <v/>
      </c>
      <c r="H235" s="123" t="str">
        <f t="shared" si="11"/>
        <v/>
      </c>
      <c r="I235" s="657"/>
      <c r="J235" s="658"/>
    </row>
    <row r="236" s="524" customFormat="1" ht="36" customHeight="1" spans="1:10">
      <c r="A236" s="524">
        <f t="shared" si="9"/>
        <v>5</v>
      </c>
      <c r="B236" s="305">
        <v>20299</v>
      </c>
      <c r="C236" s="348" t="s">
        <v>278</v>
      </c>
      <c r="D236" s="303"/>
      <c r="E236" s="303"/>
      <c r="F236" s="303"/>
      <c r="G236" s="123" t="str">
        <f t="shared" si="10"/>
        <v/>
      </c>
      <c r="H236" s="123" t="str">
        <f t="shared" si="11"/>
        <v/>
      </c>
      <c r="I236" s="657"/>
      <c r="J236" s="658"/>
    </row>
    <row r="237" s="524" customFormat="1" ht="36" customHeight="1" spans="1:10">
      <c r="A237" s="524">
        <f t="shared" si="9"/>
        <v>3</v>
      </c>
      <c r="B237" s="308">
        <v>203</v>
      </c>
      <c r="C237" s="302" t="s">
        <v>109</v>
      </c>
      <c r="D237" s="303">
        <f>SUM(D238,D242,D244,D246,D256)</f>
        <v>177</v>
      </c>
      <c r="E237" s="303">
        <v>142</v>
      </c>
      <c r="F237" s="303">
        <f>SUM(F238,F242,F244,F246,F256)</f>
        <v>200</v>
      </c>
      <c r="G237" s="119">
        <f t="shared" si="10"/>
        <v>0.13</v>
      </c>
      <c r="H237" s="119">
        <f t="shared" si="11"/>
        <v>1.408</v>
      </c>
      <c r="I237" s="657"/>
      <c r="J237" s="658"/>
    </row>
    <row r="238" s="524" customFormat="1" ht="36" customHeight="1" spans="1:10">
      <c r="A238" s="524">
        <f t="shared" si="9"/>
        <v>5</v>
      </c>
      <c r="B238" s="318">
        <v>20301</v>
      </c>
      <c r="C238" s="364" t="s">
        <v>279</v>
      </c>
      <c r="D238" s="320">
        <f>SUM(D239:D241)</f>
        <v>0</v>
      </c>
      <c r="E238" s="320">
        <v>0</v>
      </c>
      <c r="F238" s="320">
        <f>SUM(F239:F241)</f>
        <v>0</v>
      </c>
      <c r="G238" s="123" t="str">
        <f t="shared" si="10"/>
        <v/>
      </c>
      <c r="H238" s="123" t="str">
        <f t="shared" si="11"/>
        <v/>
      </c>
      <c r="I238" s="657"/>
      <c r="J238" s="658"/>
    </row>
    <row r="239" s="524" customFormat="1" ht="36" customHeight="1" spans="1:10">
      <c r="A239" s="524">
        <f t="shared" si="9"/>
        <v>7</v>
      </c>
      <c r="B239" s="318">
        <v>2030101</v>
      </c>
      <c r="C239" s="432" t="s">
        <v>280</v>
      </c>
      <c r="D239" s="320"/>
      <c r="E239" s="320">
        <v>0</v>
      </c>
      <c r="F239" s="367">
        <f>VLOOKUP(B239,[117]表二!$B$7:$AA$1333,26,FALSE)</f>
        <v>0</v>
      </c>
      <c r="G239" s="123" t="str">
        <f t="shared" si="10"/>
        <v/>
      </c>
      <c r="H239" s="123" t="str">
        <f t="shared" si="11"/>
        <v/>
      </c>
      <c r="I239" s="657"/>
      <c r="J239" s="658"/>
    </row>
    <row r="240" s="524" customFormat="1" ht="36" customHeight="1" spans="1:10">
      <c r="A240" s="524">
        <f t="shared" si="9"/>
        <v>7</v>
      </c>
      <c r="B240" s="318">
        <v>2030102</v>
      </c>
      <c r="C240" s="438" t="s">
        <v>281</v>
      </c>
      <c r="D240" s="320"/>
      <c r="E240" s="320">
        <v>0</v>
      </c>
      <c r="F240" s="367"/>
      <c r="G240" s="123" t="str">
        <f t="shared" si="10"/>
        <v/>
      </c>
      <c r="H240" s="123" t="str">
        <f t="shared" si="11"/>
        <v/>
      </c>
      <c r="I240" s="657"/>
      <c r="J240" s="658"/>
    </row>
    <row r="241" s="524" customFormat="1" ht="36" customHeight="1" spans="1:10">
      <c r="A241" s="524">
        <f t="shared" si="9"/>
        <v>7</v>
      </c>
      <c r="B241" s="318">
        <v>2030199</v>
      </c>
      <c r="C241" s="438" t="s">
        <v>282</v>
      </c>
      <c r="D241" s="320"/>
      <c r="E241" s="320">
        <v>0</v>
      </c>
      <c r="F241" s="367"/>
      <c r="G241" s="123" t="str">
        <f t="shared" si="10"/>
        <v/>
      </c>
      <c r="H241" s="123" t="str">
        <f t="shared" si="11"/>
        <v/>
      </c>
      <c r="I241" s="657"/>
      <c r="J241" s="658"/>
    </row>
    <row r="242" s="524" customFormat="1" ht="36" customHeight="1" spans="1:10">
      <c r="A242" s="524">
        <f t="shared" si="9"/>
        <v>5</v>
      </c>
      <c r="B242" s="318">
        <v>20304</v>
      </c>
      <c r="C242" s="348" t="s">
        <v>283</v>
      </c>
      <c r="D242" s="303">
        <f>D243</f>
        <v>0</v>
      </c>
      <c r="E242" s="303">
        <v>0</v>
      </c>
      <c r="F242" s="303">
        <f>F243</f>
        <v>0</v>
      </c>
      <c r="G242" s="123" t="str">
        <f t="shared" si="10"/>
        <v/>
      </c>
      <c r="H242" s="123" t="str">
        <f t="shared" si="11"/>
        <v/>
      </c>
      <c r="I242" s="657"/>
      <c r="J242" s="658"/>
    </row>
    <row r="243" s="524" customFormat="1" ht="36" customHeight="1" spans="1:10">
      <c r="A243" s="524">
        <f t="shared" si="9"/>
        <v>7</v>
      </c>
      <c r="B243" s="318">
        <v>2030401</v>
      </c>
      <c r="C243" s="432" t="s">
        <v>283</v>
      </c>
      <c r="D243" s="320"/>
      <c r="E243" s="320">
        <v>0</v>
      </c>
      <c r="F243" s="367">
        <f>VLOOKUP(B243,[117]表二!$B$7:$AA$1333,26,FALSE)</f>
        <v>0</v>
      </c>
      <c r="G243" s="123" t="str">
        <f t="shared" si="10"/>
        <v/>
      </c>
      <c r="H243" s="123" t="str">
        <f t="shared" si="11"/>
        <v/>
      </c>
      <c r="I243" s="657"/>
      <c r="J243" s="658"/>
    </row>
    <row r="244" s="524" customFormat="1" ht="36" customHeight="1" spans="1:10">
      <c r="A244" s="524">
        <f t="shared" si="9"/>
        <v>5</v>
      </c>
      <c r="B244" s="318">
        <v>20305</v>
      </c>
      <c r="C244" s="348" t="s">
        <v>284</v>
      </c>
      <c r="D244" s="303">
        <f>D245</f>
        <v>0</v>
      </c>
      <c r="E244" s="303">
        <v>0</v>
      </c>
      <c r="F244" s="303">
        <f>F245</f>
        <v>0</v>
      </c>
      <c r="G244" s="123" t="str">
        <f t="shared" si="10"/>
        <v/>
      </c>
      <c r="H244" s="123" t="str">
        <f t="shared" si="11"/>
        <v/>
      </c>
      <c r="I244" s="657"/>
      <c r="J244" s="658"/>
    </row>
    <row r="245" s="524" customFormat="1" ht="36" customHeight="1" spans="1:10">
      <c r="A245" s="524">
        <f t="shared" si="9"/>
        <v>7</v>
      </c>
      <c r="B245" s="318">
        <v>2030501</v>
      </c>
      <c r="C245" s="432" t="s">
        <v>284</v>
      </c>
      <c r="D245" s="320"/>
      <c r="E245" s="320">
        <v>0</v>
      </c>
      <c r="F245" s="367">
        <f>VLOOKUP(B245,[117]表二!$B$7:$AA$1333,26,FALSE)</f>
        <v>0</v>
      </c>
      <c r="G245" s="123" t="str">
        <f t="shared" si="10"/>
        <v/>
      </c>
      <c r="H245" s="123" t="str">
        <f t="shared" si="11"/>
        <v/>
      </c>
      <c r="I245" s="657"/>
      <c r="J245" s="658"/>
    </row>
    <row r="246" s="524" customFormat="1" ht="36" customHeight="1" spans="1:10">
      <c r="A246" s="524">
        <f t="shared" si="9"/>
        <v>5</v>
      </c>
      <c r="B246" s="305">
        <v>20306</v>
      </c>
      <c r="C246" s="348" t="s">
        <v>285</v>
      </c>
      <c r="D246" s="320">
        <f>SUM(D247:D255)</f>
        <v>177</v>
      </c>
      <c r="E246" s="320">
        <v>142</v>
      </c>
      <c r="F246" s="320">
        <f>SUM(F247:F255)</f>
        <v>200</v>
      </c>
      <c r="G246" s="123">
        <f t="shared" si="10"/>
        <v>0.13</v>
      </c>
      <c r="H246" s="123">
        <f t="shared" si="11"/>
        <v>1.408</v>
      </c>
      <c r="I246" s="657"/>
      <c r="J246" s="658"/>
    </row>
    <row r="247" s="524" customFormat="1" ht="36" customHeight="1" spans="1:10">
      <c r="A247" s="524">
        <f t="shared" si="9"/>
        <v>7</v>
      </c>
      <c r="B247" s="305">
        <v>2030601</v>
      </c>
      <c r="C247" s="432" t="s">
        <v>286</v>
      </c>
      <c r="D247" s="320">
        <v>68</v>
      </c>
      <c r="E247" s="320">
        <v>73</v>
      </c>
      <c r="F247" s="367">
        <f>VLOOKUP(B247,[117]表二!$B$7:$AA$1333,26,FALSE)</f>
        <v>84</v>
      </c>
      <c r="G247" s="123">
        <f t="shared" si="10"/>
        <v>0.235</v>
      </c>
      <c r="H247" s="123">
        <f t="shared" si="11"/>
        <v>1.151</v>
      </c>
      <c r="I247" s="657"/>
      <c r="J247" s="658"/>
    </row>
    <row r="248" s="524" customFormat="1" ht="36" customHeight="1" spans="1:10">
      <c r="A248" s="524">
        <f t="shared" si="9"/>
        <v>7</v>
      </c>
      <c r="B248" s="305">
        <v>2030602</v>
      </c>
      <c r="C248" s="432" t="s">
        <v>287</v>
      </c>
      <c r="D248" s="320"/>
      <c r="E248" s="320">
        <v>0</v>
      </c>
      <c r="F248" s="367">
        <f>VLOOKUP(B248,[117]表二!$B$7:$AA$1333,26,FALSE)</f>
        <v>0</v>
      </c>
      <c r="G248" s="123" t="str">
        <f t="shared" si="10"/>
        <v/>
      </c>
      <c r="H248" s="123" t="str">
        <f t="shared" si="11"/>
        <v/>
      </c>
      <c r="I248" s="657"/>
      <c r="J248" s="658"/>
    </row>
    <row r="249" s="524" customFormat="1" ht="36" customHeight="1" spans="1:10">
      <c r="A249" s="524">
        <f t="shared" si="9"/>
        <v>7</v>
      </c>
      <c r="B249" s="305">
        <v>2030603</v>
      </c>
      <c r="C249" s="432" t="s">
        <v>288</v>
      </c>
      <c r="D249" s="320"/>
      <c r="E249" s="320">
        <v>0</v>
      </c>
      <c r="F249" s="367">
        <f>VLOOKUP(B249,[117]表二!$B$7:$AA$1333,26,FALSE)</f>
        <v>0</v>
      </c>
      <c r="G249" s="123" t="str">
        <f t="shared" si="10"/>
        <v/>
      </c>
      <c r="H249" s="123" t="str">
        <f t="shared" si="11"/>
        <v/>
      </c>
      <c r="I249" s="657"/>
      <c r="J249" s="658"/>
    </row>
    <row r="250" s="524" customFormat="1" ht="36" customHeight="1" spans="1:10">
      <c r="A250" s="524">
        <f t="shared" si="9"/>
        <v>7</v>
      </c>
      <c r="B250" s="305">
        <v>2030604</v>
      </c>
      <c r="C250" s="432" t="s">
        <v>289</v>
      </c>
      <c r="D250" s="320"/>
      <c r="E250" s="320">
        <v>0</v>
      </c>
      <c r="F250" s="367">
        <f>VLOOKUP(B250,[117]表二!$B$7:$AA$1333,26,FALSE)</f>
        <v>0</v>
      </c>
      <c r="G250" s="123" t="str">
        <f t="shared" si="10"/>
        <v/>
      </c>
      <c r="H250" s="123" t="str">
        <f t="shared" si="11"/>
        <v/>
      </c>
      <c r="I250" s="657"/>
      <c r="J250" s="658"/>
    </row>
    <row r="251" s="524" customFormat="1" ht="36" customHeight="1" spans="1:10">
      <c r="A251" s="524">
        <f t="shared" si="9"/>
        <v>7</v>
      </c>
      <c r="B251" s="305">
        <v>2030605</v>
      </c>
      <c r="C251" s="432" t="s">
        <v>290</v>
      </c>
      <c r="D251" s="320">
        <v>9</v>
      </c>
      <c r="E251" s="320">
        <v>0</v>
      </c>
      <c r="F251" s="367">
        <f>VLOOKUP(B251,[117]表二!$B$7:$AA$1333,26,FALSE)</f>
        <v>0</v>
      </c>
      <c r="G251" s="123">
        <f t="shared" si="10"/>
        <v>-1</v>
      </c>
      <c r="H251" s="123" t="str">
        <f t="shared" si="11"/>
        <v/>
      </c>
      <c r="I251" s="657"/>
      <c r="J251" s="658"/>
    </row>
    <row r="252" s="524" customFormat="1" ht="36" customHeight="1" spans="1:10">
      <c r="A252" s="524">
        <f t="shared" si="9"/>
        <v>7</v>
      </c>
      <c r="B252" s="305">
        <v>2030606</v>
      </c>
      <c r="C252" s="432" t="s">
        <v>291</v>
      </c>
      <c r="D252" s="320"/>
      <c r="E252" s="320">
        <v>0</v>
      </c>
      <c r="F252" s="367">
        <f>VLOOKUP(B252,[117]表二!$B$7:$AA$1333,26,FALSE)</f>
        <v>0</v>
      </c>
      <c r="G252" s="123" t="str">
        <f t="shared" si="10"/>
        <v/>
      </c>
      <c r="H252" s="123" t="str">
        <f t="shared" si="11"/>
        <v/>
      </c>
      <c r="I252" s="657"/>
      <c r="J252" s="658"/>
    </row>
    <row r="253" s="524" customFormat="1" ht="36" customHeight="1" spans="1:10">
      <c r="A253" s="524">
        <f t="shared" si="9"/>
        <v>7</v>
      </c>
      <c r="B253" s="305">
        <v>2030607</v>
      </c>
      <c r="C253" s="432" t="s">
        <v>292</v>
      </c>
      <c r="D253" s="320">
        <v>91</v>
      </c>
      <c r="E253" s="320">
        <v>47</v>
      </c>
      <c r="F253" s="367">
        <f>VLOOKUP(B253,[117]表二!$B$7:$AA$1333,26,FALSE)</f>
        <v>94</v>
      </c>
      <c r="G253" s="123">
        <f t="shared" si="10"/>
        <v>0.033</v>
      </c>
      <c r="H253" s="123">
        <f t="shared" si="11"/>
        <v>2</v>
      </c>
      <c r="I253" s="657"/>
      <c r="J253" s="658"/>
    </row>
    <row r="254" s="524" customFormat="1" ht="36" customHeight="1" spans="1:10">
      <c r="A254" s="524">
        <f t="shared" si="9"/>
        <v>7</v>
      </c>
      <c r="B254" s="305">
        <v>2030608</v>
      </c>
      <c r="C254" s="432" t="s">
        <v>293</v>
      </c>
      <c r="D254" s="320"/>
      <c r="E254" s="320">
        <v>0</v>
      </c>
      <c r="F254" s="367">
        <f>VLOOKUP(B254,[117]表二!$B$7:$AA$1333,26,FALSE)</f>
        <v>0</v>
      </c>
      <c r="G254" s="123" t="str">
        <f t="shared" si="10"/>
        <v/>
      </c>
      <c r="H254" s="123" t="str">
        <f t="shared" si="11"/>
        <v/>
      </c>
      <c r="I254" s="657"/>
      <c r="J254" s="658"/>
    </row>
    <row r="255" s="524" customFormat="1" ht="36" customHeight="1" spans="1:10">
      <c r="A255" s="524">
        <f t="shared" si="9"/>
        <v>7</v>
      </c>
      <c r="B255" s="305">
        <v>2030699</v>
      </c>
      <c r="C255" s="432" t="s">
        <v>294</v>
      </c>
      <c r="D255" s="320">
        <v>9</v>
      </c>
      <c r="E255" s="320">
        <v>22</v>
      </c>
      <c r="F255" s="367">
        <f>VLOOKUP(B255,[117]表二!$B$7:$AA$1333,26,FALSE)</f>
        <v>22</v>
      </c>
      <c r="G255" s="123">
        <f t="shared" si="10"/>
        <v>1.444</v>
      </c>
      <c r="H255" s="123">
        <f t="shared" si="11"/>
        <v>1</v>
      </c>
      <c r="I255" s="657"/>
      <c r="J255" s="658"/>
    </row>
    <row r="256" s="524" customFormat="1" ht="36" customHeight="1" spans="1:10">
      <c r="A256" s="524">
        <f t="shared" si="9"/>
        <v>5</v>
      </c>
      <c r="B256" s="305">
        <v>20399</v>
      </c>
      <c r="C256" s="348" t="s">
        <v>295</v>
      </c>
      <c r="D256" s="320">
        <f>D257</f>
        <v>0</v>
      </c>
      <c r="E256" s="320">
        <v>0</v>
      </c>
      <c r="F256" s="320">
        <f>F257</f>
        <v>0</v>
      </c>
      <c r="G256" s="123" t="str">
        <f t="shared" si="10"/>
        <v/>
      </c>
      <c r="H256" s="123" t="str">
        <f t="shared" si="11"/>
        <v/>
      </c>
      <c r="I256" s="657"/>
      <c r="J256" s="658"/>
    </row>
    <row r="257" s="524" customFormat="1" ht="36" customHeight="1" spans="1:10">
      <c r="A257" s="524">
        <f t="shared" si="9"/>
        <v>7</v>
      </c>
      <c r="B257" s="502">
        <v>2039999</v>
      </c>
      <c r="C257" s="432" t="s">
        <v>295</v>
      </c>
      <c r="D257" s="320"/>
      <c r="E257" s="320">
        <v>0</v>
      </c>
      <c r="F257" s="367">
        <f>VLOOKUP(B257,[117]表二!$B$7:$AA$1333,26,FALSE)</f>
        <v>0</v>
      </c>
      <c r="G257" s="123" t="str">
        <f t="shared" si="10"/>
        <v/>
      </c>
      <c r="H257" s="123" t="str">
        <f t="shared" si="11"/>
        <v/>
      </c>
      <c r="I257" s="657"/>
      <c r="J257" s="658"/>
    </row>
    <row r="258" s="524" customFormat="1" ht="36" customHeight="1" spans="1:10">
      <c r="A258" s="524">
        <f t="shared" si="9"/>
        <v>3</v>
      </c>
      <c r="B258" s="308">
        <v>204</v>
      </c>
      <c r="C258" s="302" t="s">
        <v>110</v>
      </c>
      <c r="D258" s="303">
        <f>SUM(D259,D262,D273,D280,D288,D297,D311,D321,D331,D339,D345)</f>
        <v>8891</v>
      </c>
      <c r="E258" s="303">
        <v>8992</v>
      </c>
      <c r="F258" s="303">
        <f>SUM(F259,F262,F273,F280,F288,F297,F311,F321,F331,F339,F345)</f>
        <v>9677</v>
      </c>
      <c r="G258" s="119">
        <f t="shared" si="10"/>
        <v>0.088</v>
      </c>
      <c r="H258" s="119">
        <f t="shared" si="11"/>
        <v>1.076</v>
      </c>
      <c r="I258" s="657"/>
      <c r="J258" s="658"/>
    </row>
    <row r="259" s="524" customFormat="1" ht="36" customHeight="1" spans="1:10">
      <c r="A259" s="524">
        <f t="shared" si="9"/>
        <v>5</v>
      </c>
      <c r="B259" s="305">
        <v>20401</v>
      </c>
      <c r="C259" s="348" t="s">
        <v>296</v>
      </c>
      <c r="D259" s="320">
        <f>SUM(D260:D261)</f>
        <v>22</v>
      </c>
      <c r="E259" s="320">
        <v>22</v>
      </c>
      <c r="F259" s="320">
        <f>SUM(F260:F261)</f>
        <v>7</v>
      </c>
      <c r="G259" s="123">
        <f t="shared" si="10"/>
        <v>-0.682</v>
      </c>
      <c r="H259" s="123">
        <f t="shared" si="11"/>
        <v>0.318</v>
      </c>
      <c r="I259" s="657"/>
      <c r="J259" s="658"/>
    </row>
    <row r="260" s="524" customFormat="1" ht="36" customHeight="1" spans="1:10">
      <c r="A260" s="524">
        <f t="shared" si="9"/>
        <v>7</v>
      </c>
      <c r="B260" s="305">
        <v>2040101</v>
      </c>
      <c r="C260" s="432" t="s">
        <v>296</v>
      </c>
      <c r="D260" s="320"/>
      <c r="E260" s="320">
        <v>0</v>
      </c>
      <c r="F260" s="367">
        <f>VLOOKUP(B260,[117]表二!$B$7:$AA$1333,26,FALSE)</f>
        <v>0</v>
      </c>
      <c r="G260" s="123" t="str">
        <f t="shared" si="10"/>
        <v/>
      </c>
      <c r="H260" s="123" t="str">
        <f t="shared" si="11"/>
        <v/>
      </c>
      <c r="I260" s="657"/>
      <c r="J260" s="658"/>
    </row>
    <row r="261" s="524" customFormat="1" ht="36" customHeight="1" spans="1:10">
      <c r="A261" s="524">
        <f t="shared" ref="A261:A324" si="12">LEN(B261)</f>
        <v>7</v>
      </c>
      <c r="B261" s="305">
        <v>2040199</v>
      </c>
      <c r="C261" s="432" t="s">
        <v>297</v>
      </c>
      <c r="D261" s="320">
        <v>22</v>
      </c>
      <c r="E261" s="320">
        <v>22</v>
      </c>
      <c r="F261" s="367">
        <f>VLOOKUP(B261,[117]表二!$B$7:$AA$1333,26,FALSE)</f>
        <v>7</v>
      </c>
      <c r="G261" s="123">
        <f t="shared" ref="G261:G324" si="13">IF(D261&gt;0,F261/D261-1,"")</f>
        <v>-0.682</v>
      </c>
      <c r="H261" s="123">
        <f t="shared" ref="H261:H324" si="14">IF(E261&gt;0,F261/E261,"")</f>
        <v>0.318</v>
      </c>
      <c r="I261" s="657"/>
      <c r="J261" s="658"/>
    </row>
    <row r="262" s="524" customFormat="1" ht="36" customHeight="1" spans="1:10">
      <c r="A262" s="524">
        <f t="shared" si="12"/>
        <v>5</v>
      </c>
      <c r="B262" s="305">
        <v>20402</v>
      </c>
      <c r="C262" s="348" t="s">
        <v>298</v>
      </c>
      <c r="D262" s="320">
        <f>SUM(D263:D272)</f>
        <v>7923</v>
      </c>
      <c r="E262" s="320">
        <v>7756</v>
      </c>
      <c r="F262" s="320">
        <f>SUM(F263:F272)</f>
        <v>8396</v>
      </c>
      <c r="G262" s="123">
        <f t="shared" si="13"/>
        <v>0.06</v>
      </c>
      <c r="H262" s="123">
        <f t="shared" si="14"/>
        <v>1.083</v>
      </c>
      <c r="I262" s="657"/>
      <c r="J262" s="658"/>
    </row>
    <row r="263" s="524" customFormat="1" ht="36" customHeight="1" spans="1:10">
      <c r="A263" s="524">
        <f t="shared" si="12"/>
        <v>7</v>
      </c>
      <c r="B263" s="305">
        <v>2040201</v>
      </c>
      <c r="C263" s="432" t="s">
        <v>152</v>
      </c>
      <c r="D263" s="320">
        <v>6768</v>
      </c>
      <c r="E263" s="320">
        <v>6541</v>
      </c>
      <c r="F263" s="367">
        <f>VLOOKUP(B263,[117]表二!$B$7:$AA$1333,26,FALSE)</f>
        <v>6657</v>
      </c>
      <c r="G263" s="123">
        <f t="shared" si="13"/>
        <v>-0.016</v>
      </c>
      <c r="H263" s="123">
        <f t="shared" si="14"/>
        <v>1.018</v>
      </c>
      <c r="I263" s="657"/>
      <c r="J263" s="658"/>
    </row>
    <row r="264" s="524" customFormat="1" ht="36" customHeight="1" spans="1:10">
      <c r="A264" s="524">
        <f t="shared" si="12"/>
        <v>7</v>
      </c>
      <c r="B264" s="305">
        <v>2040202</v>
      </c>
      <c r="C264" s="432" t="s">
        <v>153</v>
      </c>
      <c r="D264" s="320">
        <v>641</v>
      </c>
      <c r="E264" s="320">
        <v>846</v>
      </c>
      <c r="F264" s="367">
        <f>VLOOKUP(B264,[117]表二!$B$7:$AA$1333,26,FALSE)</f>
        <v>784</v>
      </c>
      <c r="G264" s="123">
        <f t="shared" si="13"/>
        <v>0.223</v>
      </c>
      <c r="H264" s="123">
        <f t="shared" si="14"/>
        <v>0.927</v>
      </c>
      <c r="I264" s="657"/>
      <c r="J264" s="658"/>
    </row>
    <row r="265" s="524" customFormat="1" ht="36" customHeight="1" spans="1:10">
      <c r="A265" s="524">
        <f t="shared" si="12"/>
        <v>7</v>
      </c>
      <c r="B265" s="305">
        <v>2040203</v>
      </c>
      <c r="C265" s="432" t="s">
        <v>154</v>
      </c>
      <c r="D265" s="320"/>
      <c r="E265" s="320">
        <v>0</v>
      </c>
      <c r="F265" s="367">
        <f>VLOOKUP(B265,[117]表二!$B$7:$AA$1333,26,FALSE)</f>
        <v>0</v>
      </c>
      <c r="G265" s="123" t="str">
        <f t="shared" si="13"/>
        <v/>
      </c>
      <c r="H265" s="123" t="str">
        <f t="shared" si="14"/>
        <v/>
      </c>
      <c r="I265" s="657"/>
      <c r="J265" s="658"/>
    </row>
    <row r="266" s="524" customFormat="1" ht="36" customHeight="1" spans="1:10">
      <c r="A266" s="524">
        <f t="shared" si="12"/>
        <v>7</v>
      </c>
      <c r="B266" s="305">
        <v>2040219</v>
      </c>
      <c r="C266" s="432" t="s">
        <v>193</v>
      </c>
      <c r="D266" s="320"/>
      <c r="E266" s="320">
        <v>0</v>
      </c>
      <c r="F266" s="367">
        <f>VLOOKUP(B266,[117]表二!$B$7:$AA$1333,26,FALSE)</f>
        <v>0</v>
      </c>
      <c r="G266" s="123" t="str">
        <f t="shared" si="13"/>
        <v/>
      </c>
      <c r="H266" s="123" t="str">
        <f t="shared" si="14"/>
        <v/>
      </c>
      <c r="I266" s="657"/>
      <c r="J266" s="658"/>
    </row>
    <row r="267" s="524" customFormat="1" ht="36" customHeight="1" spans="1:10">
      <c r="A267" s="524">
        <f t="shared" si="12"/>
        <v>7</v>
      </c>
      <c r="B267" s="305">
        <v>2040220</v>
      </c>
      <c r="C267" s="432" t="s">
        <v>299</v>
      </c>
      <c r="D267" s="320">
        <v>116</v>
      </c>
      <c r="E267" s="320">
        <v>128</v>
      </c>
      <c r="F267" s="367">
        <f>VLOOKUP(B267,[117]表二!$B$7:$AA$1333,26,FALSE)</f>
        <v>123</v>
      </c>
      <c r="G267" s="123">
        <f t="shared" si="13"/>
        <v>0.06</v>
      </c>
      <c r="H267" s="123">
        <f t="shared" si="14"/>
        <v>0.961</v>
      </c>
      <c r="I267" s="657"/>
      <c r="J267" s="658"/>
    </row>
    <row r="268" s="524" customFormat="1" ht="36" customHeight="1" spans="1:10">
      <c r="A268" s="524">
        <f t="shared" si="12"/>
        <v>7</v>
      </c>
      <c r="B268" s="305">
        <v>2040221</v>
      </c>
      <c r="C268" s="432" t="s">
        <v>300</v>
      </c>
      <c r="D268" s="320"/>
      <c r="E268" s="320">
        <v>0</v>
      </c>
      <c r="F268" s="367">
        <f>VLOOKUP(B268,[117]表二!$B$7:$AA$1333,26,FALSE)</f>
        <v>0</v>
      </c>
      <c r="G268" s="123" t="str">
        <f t="shared" si="13"/>
        <v/>
      </c>
      <c r="H268" s="123" t="str">
        <f t="shared" si="14"/>
        <v/>
      </c>
      <c r="I268" s="657"/>
      <c r="J268" s="658"/>
    </row>
    <row r="269" s="524" customFormat="1" ht="36" customHeight="1" spans="1:10">
      <c r="A269" s="524">
        <f t="shared" si="12"/>
        <v>7</v>
      </c>
      <c r="B269" s="305">
        <v>2040222</v>
      </c>
      <c r="C269" s="432" t="s">
        <v>301</v>
      </c>
      <c r="D269" s="320"/>
      <c r="E269" s="320">
        <v>0</v>
      </c>
      <c r="F269" s="367">
        <f>VLOOKUP(B269,[117]表二!$B$7:$AA$1333,26,FALSE)</f>
        <v>0</v>
      </c>
      <c r="G269" s="123" t="str">
        <f t="shared" si="13"/>
        <v/>
      </c>
      <c r="H269" s="123" t="str">
        <f t="shared" si="14"/>
        <v/>
      </c>
      <c r="I269" s="657"/>
      <c r="J269" s="658"/>
    </row>
    <row r="270" s="524" customFormat="1" ht="36" customHeight="1" spans="1:10">
      <c r="A270" s="524">
        <f t="shared" si="12"/>
        <v>7</v>
      </c>
      <c r="B270" s="305">
        <v>2040223</v>
      </c>
      <c r="C270" s="432" t="s">
        <v>302</v>
      </c>
      <c r="D270" s="320"/>
      <c r="E270" s="320">
        <v>0</v>
      </c>
      <c r="F270" s="367">
        <f>VLOOKUP(B270,[117]表二!$B$7:$AA$1333,26,FALSE)</f>
        <v>0</v>
      </c>
      <c r="G270" s="123" t="str">
        <f t="shared" si="13"/>
        <v/>
      </c>
      <c r="H270" s="123" t="str">
        <f t="shared" si="14"/>
        <v/>
      </c>
      <c r="I270" s="657"/>
      <c r="J270" s="658"/>
    </row>
    <row r="271" s="524" customFormat="1" ht="36" customHeight="1" spans="1:10">
      <c r="A271" s="524">
        <f t="shared" si="12"/>
        <v>7</v>
      </c>
      <c r="B271" s="305">
        <v>2040250</v>
      </c>
      <c r="C271" s="432" t="s">
        <v>161</v>
      </c>
      <c r="D271" s="320"/>
      <c r="E271" s="320">
        <v>0</v>
      </c>
      <c r="F271" s="367">
        <f>VLOOKUP(B271,[117]表二!$B$7:$AA$1333,26,FALSE)</f>
        <v>0</v>
      </c>
      <c r="G271" s="123" t="str">
        <f t="shared" si="13"/>
        <v/>
      </c>
      <c r="H271" s="123" t="str">
        <f t="shared" si="14"/>
        <v/>
      </c>
      <c r="I271" s="657"/>
      <c r="J271" s="658"/>
    </row>
    <row r="272" s="524" customFormat="1" ht="36" customHeight="1" spans="1:10">
      <c r="A272" s="524">
        <f t="shared" si="12"/>
        <v>7</v>
      </c>
      <c r="B272" s="305">
        <v>2040299</v>
      </c>
      <c r="C272" s="432" t="s">
        <v>303</v>
      </c>
      <c r="D272" s="320">
        <v>398</v>
      </c>
      <c r="E272" s="320">
        <v>241</v>
      </c>
      <c r="F272" s="367">
        <f>VLOOKUP(B272,[117]表二!$B$7:$AA$1333,26,FALSE)</f>
        <v>832</v>
      </c>
      <c r="G272" s="123">
        <f t="shared" si="13"/>
        <v>1.09</v>
      </c>
      <c r="H272" s="123">
        <f t="shared" si="14"/>
        <v>3.452</v>
      </c>
      <c r="I272" s="657"/>
      <c r="J272" s="658"/>
    </row>
    <row r="273" s="524" customFormat="1" ht="36" customHeight="1" spans="1:10">
      <c r="A273" s="524">
        <f t="shared" si="12"/>
        <v>5</v>
      </c>
      <c r="B273" s="305">
        <v>20403</v>
      </c>
      <c r="C273" s="348" t="s">
        <v>304</v>
      </c>
      <c r="D273" s="320">
        <f>SUM(D274:D279)</f>
        <v>0</v>
      </c>
      <c r="E273" s="320">
        <v>0</v>
      </c>
      <c r="F273" s="320">
        <f>SUM(F274:F279)</f>
        <v>0</v>
      </c>
      <c r="G273" s="123" t="str">
        <f t="shared" si="13"/>
        <v/>
      </c>
      <c r="H273" s="123" t="str">
        <f t="shared" si="14"/>
        <v/>
      </c>
      <c r="I273" s="657"/>
      <c r="J273" s="658"/>
    </row>
    <row r="274" s="524" customFormat="1" ht="36" customHeight="1" spans="1:10">
      <c r="A274" s="524">
        <f t="shared" si="12"/>
        <v>7</v>
      </c>
      <c r="B274" s="305">
        <v>2040301</v>
      </c>
      <c r="C274" s="432" t="s">
        <v>152</v>
      </c>
      <c r="D274" s="320"/>
      <c r="E274" s="320">
        <v>0</v>
      </c>
      <c r="F274" s="367">
        <f>VLOOKUP(B274,[117]表二!$B$7:$AA$1333,26,FALSE)</f>
        <v>0</v>
      </c>
      <c r="G274" s="123" t="str">
        <f t="shared" si="13"/>
        <v/>
      </c>
      <c r="H274" s="123" t="str">
        <f t="shared" si="14"/>
        <v/>
      </c>
      <c r="I274" s="657"/>
      <c r="J274" s="658"/>
    </row>
    <row r="275" s="524" customFormat="1" ht="36" customHeight="1" spans="1:10">
      <c r="A275" s="524">
        <f t="shared" si="12"/>
        <v>7</v>
      </c>
      <c r="B275" s="305">
        <v>2040302</v>
      </c>
      <c r="C275" s="432" t="s">
        <v>153</v>
      </c>
      <c r="D275" s="320"/>
      <c r="E275" s="320">
        <v>0</v>
      </c>
      <c r="F275" s="367">
        <f>VLOOKUP(B275,[117]表二!$B$7:$AA$1333,26,FALSE)</f>
        <v>0</v>
      </c>
      <c r="G275" s="123" t="str">
        <f t="shared" si="13"/>
        <v/>
      </c>
      <c r="H275" s="123" t="str">
        <f t="shared" si="14"/>
        <v/>
      </c>
      <c r="I275" s="657"/>
      <c r="J275" s="658"/>
    </row>
    <row r="276" s="524" customFormat="1" ht="36" customHeight="1" spans="1:10">
      <c r="A276" s="524">
        <f t="shared" si="12"/>
        <v>7</v>
      </c>
      <c r="B276" s="305">
        <v>2040303</v>
      </c>
      <c r="C276" s="432" t="s">
        <v>154</v>
      </c>
      <c r="D276" s="320"/>
      <c r="E276" s="320">
        <v>0</v>
      </c>
      <c r="F276" s="367">
        <f>VLOOKUP(B276,[117]表二!$B$7:$AA$1333,26,FALSE)</f>
        <v>0</v>
      </c>
      <c r="G276" s="123" t="str">
        <f t="shared" si="13"/>
        <v/>
      </c>
      <c r="H276" s="123" t="str">
        <f t="shared" si="14"/>
        <v/>
      </c>
      <c r="I276" s="657"/>
      <c r="J276" s="658"/>
    </row>
    <row r="277" s="524" customFormat="1" ht="36" customHeight="1" spans="1:10">
      <c r="A277" s="524">
        <f t="shared" si="12"/>
        <v>7</v>
      </c>
      <c r="B277" s="305">
        <v>2040304</v>
      </c>
      <c r="C277" s="432" t="s">
        <v>305</v>
      </c>
      <c r="D277" s="320"/>
      <c r="E277" s="320">
        <v>0</v>
      </c>
      <c r="F277" s="367">
        <f>VLOOKUP(B277,[117]表二!$B$7:$AA$1333,26,FALSE)</f>
        <v>0</v>
      </c>
      <c r="G277" s="123" t="str">
        <f t="shared" si="13"/>
        <v/>
      </c>
      <c r="H277" s="123" t="str">
        <f t="shared" si="14"/>
        <v/>
      </c>
      <c r="I277" s="657"/>
      <c r="J277" s="658"/>
    </row>
    <row r="278" s="524" customFormat="1" ht="36" customHeight="1" spans="1:10">
      <c r="A278" s="524">
        <f t="shared" si="12"/>
        <v>7</v>
      </c>
      <c r="B278" s="305">
        <v>2040350</v>
      </c>
      <c r="C278" s="432" t="s">
        <v>161</v>
      </c>
      <c r="D278" s="320"/>
      <c r="E278" s="320">
        <v>0</v>
      </c>
      <c r="F278" s="367">
        <f>VLOOKUP(B278,[117]表二!$B$7:$AA$1333,26,FALSE)</f>
        <v>0</v>
      </c>
      <c r="G278" s="123" t="str">
        <f t="shared" si="13"/>
        <v/>
      </c>
      <c r="H278" s="123" t="str">
        <f t="shared" si="14"/>
        <v/>
      </c>
      <c r="I278" s="657"/>
      <c r="J278" s="658"/>
    </row>
    <row r="279" s="524" customFormat="1" ht="36" customHeight="1" spans="1:10">
      <c r="A279" s="524">
        <f t="shared" si="12"/>
        <v>7</v>
      </c>
      <c r="B279" s="305">
        <v>2040399</v>
      </c>
      <c r="C279" s="432" t="s">
        <v>306</v>
      </c>
      <c r="D279" s="320"/>
      <c r="E279" s="320">
        <v>0</v>
      </c>
      <c r="F279" s="367">
        <f>VLOOKUP(B279,[117]表二!$B$7:$AA$1333,26,FALSE)</f>
        <v>0</v>
      </c>
      <c r="G279" s="123" t="str">
        <f t="shared" si="13"/>
        <v/>
      </c>
      <c r="H279" s="123" t="str">
        <f t="shared" si="14"/>
        <v/>
      </c>
      <c r="I279" s="657"/>
      <c r="J279" s="658"/>
    </row>
    <row r="280" s="524" customFormat="1" ht="36" customHeight="1" spans="1:10">
      <c r="A280" s="524">
        <f t="shared" si="12"/>
        <v>5</v>
      </c>
      <c r="B280" s="305">
        <v>20404</v>
      </c>
      <c r="C280" s="348" t="s">
        <v>307</v>
      </c>
      <c r="D280" s="320">
        <f>SUM(D281:D287)</f>
        <v>119</v>
      </c>
      <c r="E280" s="320">
        <v>80</v>
      </c>
      <c r="F280" s="320">
        <f>SUM(F281:F287)</f>
        <v>80</v>
      </c>
      <c r="G280" s="123">
        <f t="shared" si="13"/>
        <v>-0.328</v>
      </c>
      <c r="H280" s="123">
        <f t="shared" si="14"/>
        <v>1</v>
      </c>
      <c r="I280" s="657"/>
      <c r="J280" s="658"/>
    </row>
    <row r="281" s="524" customFormat="1" ht="36" customHeight="1" spans="1:10">
      <c r="A281" s="524">
        <f t="shared" si="12"/>
        <v>7</v>
      </c>
      <c r="B281" s="305">
        <v>2040401</v>
      </c>
      <c r="C281" s="432" t="s">
        <v>152</v>
      </c>
      <c r="D281" s="320">
        <v>119</v>
      </c>
      <c r="E281" s="320">
        <v>80</v>
      </c>
      <c r="F281" s="367">
        <f>VLOOKUP(B281,[117]表二!$B$7:$AA$1333,26,FALSE)</f>
        <v>80</v>
      </c>
      <c r="G281" s="123">
        <f t="shared" si="13"/>
        <v>-0.328</v>
      </c>
      <c r="H281" s="123">
        <f t="shared" si="14"/>
        <v>1</v>
      </c>
      <c r="I281" s="657"/>
      <c r="J281" s="658"/>
    </row>
    <row r="282" s="524" customFormat="1" ht="36" customHeight="1" spans="1:10">
      <c r="A282" s="524">
        <f t="shared" si="12"/>
        <v>7</v>
      </c>
      <c r="B282" s="305">
        <v>2040402</v>
      </c>
      <c r="C282" s="432" t="s">
        <v>153</v>
      </c>
      <c r="D282" s="320"/>
      <c r="E282" s="320">
        <v>0</v>
      </c>
      <c r="F282" s="367">
        <f>VLOOKUP(B282,[117]表二!$B$7:$AA$1333,26,FALSE)</f>
        <v>0</v>
      </c>
      <c r="G282" s="123" t="str">
        <f t="shared" si="13"/>
        <v/>
      </c>
      <c r="H282" s="123" t="str">
        <f t="shared" si="14"/>
        <v/>
      </c>
      <c r="I282" s="657"/>
      <c r="J282" s="658"/>
    </row>
    <row r="283" s="524" customFormat="1" ht="36" customHeight="1" spans="1:10">
      <c r="A283" s="524">
        <f t="shared" si="12"/>
        <v>7</v>
      </c>
      <c r="B283" s="305">
        <v>2040403</v>
      </c>
      <c r="C283" s="432" t="s">
        <v>154</v>
      </c>
      <c r="D283" s="320"/>
      <c r="E283" s="320">
        <v>0</v>
      </c>
      <c r="F283" s="367">
        <f>VLOOKUP(B283,[117]表二!$B$7:$AA$1333,26,FALSE)</f>
        <v>0</v>
      </c>
      <c r="G283" s="123" t="str">
        <f t="shared" si="13"/>
        <v/>
      </c>
      <c r="H283" s="123" t="str">
        <f t="shared" si="14"/>
        <v/>
      </c>
      <c r="I283" s="657"/>
      <c r="J283" s="658"/>
    </row>
    <row r="284" s="524" customFormat="1" ht="36" customHeight="1" spans="1:10">
      <c r="A284" s="524">
        <f t="shared" si="12"/>
        <v>7</v>
      </c>
      <c r="B284" s="305">
        <v>2040409</v>
      </c>
      <c r="C284" s="432" t="s">
        <v>308</v>
      </c>
      <c r="D284" s="320"/>
      <c r="E284" s="320">
        <v>0</v>
      </c>
      <c r="F284" s="367">
        <f>VLOOKUP(B284,[117]表二!$B$7:$AA$1333,26,FALSE)</f>
        <v>0</v>
      </c>
      <c r="G284" s="123" t="str">
        <f t="shared" si="13"/>
        <v/>
      </c>
      <c r="H284" s="123" t="str">
        <f t="shared" si="14"/>
        <v/>
      </c>
      <c r="I284" s="657"/>
      <c r="J284" s="658"/>
    </row>
    <row r="285" s="524" customFormat="1" ht="36" customHeight="1" spans="1:10">
      <c r="A285" s="524">
        <f t="shared" si="12"/>
        <v>7</v>
      </c>
      <c r="B285" s="305">
        <v>2040410</v>
      </c>
      <c r="C285" s="432" t="s">
        <v>309</v>
      </c>
      <c r="D285" s="320"/>
      <c r="E285" s="320">
        <v>0</v>
      </c>
      <c r="F285" s="367">
        <f>VLOOKUP(B285,[117]表二!$B$7:$AA$1333,26,FALSE)</f>
        <v>0</v>
      </c>
      <c r="G285" s="123" t="str">
        <f t="shared" si="13"/>
        <v/>
      </c>
      <c r="H285" s="123" t="str">
        <f t="shared" si="14"/>
        <v/>
      </c>
      <c r="I285" s="657"/>
      <c r="J285" s="658"/>
    </row>
    <row r="286" s="524" customFormat="1" ht="36" customHeight="1" spans="1:10">
      <c r="A286" s="524">
        <f t="shared" si="12"/>
        <v>7</v>
      </c>
      <c r="B286" s="305">
        <v>2040450</v>
      </c>
      <c r="C286" s="432" t="s">
        <v>161</v>
      </c>
      <c r="D286" s="320"/>
      <c r="E286" s="320">
        <v>0</v>
      </c>
      <c r="F286" s="367">
        <f>VLOOKUP(B286,[117]表二!$B$7:$AA$1333,26,FALSE)</f>
        <v>0</v>
      </c>
      <c r="G286" s="123" t="str">
        <f t="shared" si="13"/>
        <v/>
      </c>
      <c r="H286" s="123" t="str">
        <f t="shared" si="14"/>
        <v/>
      </c>
      <c r="I286" s="657"/>
      <c r="J286" s="658"/>
    </row>
    <row r="287" s="524" customFormat="1" ht="36" customHeight="1" spans="1:10">
      <c r="A287" s="524">
        <f t="shared" si="12"/>
        <v>7</v>
      </c>
      <c r="B287" s="305">
        <v>2040499</v>
      </c>
      <c r="C287" s="432" t="s">
        <v>310</v>
      </c>
      <c r="D287" s="320"/>
      <c r="E287" s="320">
        <v>0</v>
      </c>
      <c r="F287" s="367">
        <f>VLOOKUP(B287,[117]表二!$B$7:$AA$1333,26,FALSE)</f>
        <v>0</v>
      </c>
      <c r="G287" s="123" t="str">
        <f t="shared" si="13"/>
        <v/>
      </c>
      <c r="H287" s="123" t="str">
        <f t="shared" si="14"/>
        <v/>
      </c>
      <c r="I287" s="657"/>
      <c r="J287" s="658"/>
    </row>
    <row r="288" s="524" customFormat="1" ht="36" customHeight="1" spans="1:10">
      <c r="A288" s="524">
        <f t="shared" si="12"/>
        <v>5</v>
      </c>
      <c r="B288" s="305">
        <v>20405</v>
      </c>
      <c r="C288" s="348" t="s">
        <v>311</v>
      </c>
      <c r="D288" s="320">
        <f>SUM(D289:D296)</f>
        <v>157</v>
      </c>
      <c r="E288" s="320">
        <v>163</v>
      </c>
      <c r="F288" s="320">
        <f>SUM(F289:F296)</f>
        <v>163</v>
      </c>
      <c r="G288" s="123">
        <f t="shared" si="13"/>
        <v>0.038</v>
      </c>
      <c r="H288" s="123">
        <f t="shared" si="14"/>
        <v>1</v>
      </c>
      <c r="I288" s="657"/>
      <c r="J288" s="658"/>
    </row>
    <row r="289" s="524" customFormat="1" ht="36" customHeight="1" spans="1:10">
      <c r="A289" s="524">
        <f t="shared" si="12"/>
        <v>7</v>
      </c>
      <c r="B289" s="305">
        <v>2040501</v>
      </c>
      <c r="C289" s="432" t="s">
        <v>152</v>
      </c>
      <c r="D289" s="320">
        <v>122</v>
      </c>
      <c r="E289" s="320">
        <v>131</v>
      </c>
      <c r="F289" s="367">
        <f>VLOOKUP(B289,[117]表二!$B$7:$AA$1333,26,FALSE)</f>
        <v>131</v>
      </c>
      <c r="G289" s="123">
        <f t="shared" si="13"/>
        <v>0.074</v>
      </c>
      <c r="H289" s="123">
        <f t="shared" si="14"/>
        <v>1</v>
      </c>
      <c r="I289" s="657"/>
      <c r="J289" s="658"/>
    </row>
    <row r="290" s="524" customFormat="1" ht="36" customHeight="1" spans="1:10">
      <c r="A290" s="524">
        <f t="shared" si="12"/>
        <v>7</v>
      </c>
      <c r="B290" s="305">
        <v>2040502</v>
      </c>
      <c r="C290" s="432" t="s">
        <v>153</v>
      </c>
      <c r="D290" s="320"/>
      <c r="E290" s="320">
        <v>20</v>
      </c>
      <c r="F290" s="367">
        <f>VLOOKUP(B290,[117]表二!$B$7:$AA$1333,26,FALSE)</f>
        <v>0</v>
      </c>
      <c r="G290" s="123" t="str">
        <f t="shared" si="13"/>
        <v/>
      </c>
      <c r="H290" s="123">
        <f t="shared" si="14"/>
        <v>0</v>
      </c>
      <c r="I290" s="657"/>
      <c r="J290" s="658"/>
    </row>
    <row r="291" s="524" customFormat="1" ht="36" customHeight="1" spans="1:10">
      <c r="A291" s="524">
        <f t="shared" si="12"/>
        <v>7</v>
      </c>
      <c r="B291" s="305">
        <v>2040503</v>
      </c>
      <c r="C291" s="432" t="s">
        <v>154</v>
      </c>
      <c r="D291" s="320"/>
      <c r="E291" s="320">
        <v>0</v>
      </c>
      <c r="F291" s="367">
        <f>VLOOKUP(B291,[117]表二!$B$7:$AA$1333,26,FALSE)</f>
        <v>0</v>
      </c>
      <c r="G291" s="123" t="str">
        <f t="shared" si="13"/>
        <v/>
      </c>
      <c r="H291" s="123" t="str">
        <f t="shared" si="14"/>
        <v/>
      </c>
      <c r="I291" s="657"/>
      <c r="J291" s="658"/>
    </row>
    <row r="292" s="524" customFormat="1" ht="36" customHeight="1" spans="1:10">
      <c r="A292" s="524">
        <f t="shared" si="12"/>
        <v>7</v>
      </c>
      <c r="B292" s="305">
        <v>2040504</v>
      </c>
      <c r="C292" s="432" t="s">
        <v>312</v>
      </c>
      <c r="D292" s="320"/>
      <c r="E292" s="320">
        <v>0</v>
      </c>
      <c r="F292" s="367">
        <f>VLOOKUP(B292,[117]表二!$B$7:$AA$1333,26,FALSE)</f>
        <v>0</v>
      </c>
      <c r="G292" s="123" t="str">
        <f t="shared" si="13"/>
        <v/>
      </c>
      <c r="H292" s="123" t="str">
        <f t="shared" si="14"/>
        <v/>
      </c>
      <c r="I292" s="657"/>
      <c r="J292" s="658"/>
    </row>
    <row r="293" s="524" customFormat="1" ht="36" customHeight="1" spans="1:10">
      <c r="A293" s="524">
        <f t="shared" si="12"/>
        <v>7</v>
      </c>
      <c r="B293" s="305">
        <v>2040505</v>
      </c>
      <c r="C293" s="432" t="s">
        <v>313</v>
      </c>
      <c r="D293" s="320"/>
      <c r="E293" s="320">
        <v>0</v>
      </c>
      <c r="F293" s="367">
        <f>VLOOKUP(B293,[117]表二!$B$7:$AA$1333,26,FALSE)</f>
        <v>0</v>
      </c>
      <c r="G293" s="123" t="str">
        <f t="shared" si="13"/>
        <v/>
      </c>
      <c r="H293" s="123" t="str">
        <f t="shared" si="14"/>
        <v/>
      </c>
      <c r="I293" s="657"/>
      <c r="J293" s="658"/>
    </row>
    <row r="294" s="524" customFormat="1" ht="36" customHeight="1" spans="1:10">
      <c r="A294" s="524">
        <f t="shared" si="12"/>
        <v>7</v>
      </c>
      <c r="B294" s="305">
        <v>2040506</v>
      </c>
      <c r="C294" s="432" t="s">
        <v>314</v>
      </c>
      <c r="D294" s="320"/>
      <c r="E294" s="320">
        <v>0</v>
      </c>
      <c r="F294" s="367">
        <f>VLOOKUP(B294,[117]表二!$B$7:$AA$1333,26,FALSE)</f>
        <v>0</v>
      </c>
      <c r="G294" s="123" t="str">
        <f t="shared" si="13"/>
        <v/>
      </c>
      <c r="H294" s="123" t="str">
        <f t="shared" si="14"/>
        <v/>
      </c>
      <c r="I294" s="657"/>
      <c r="J294" s="658"/>
    </row>
    <row r="295" s="524" customFormat="1" ht="36" customHeight="1" spans="1:10">
      <c r="A295" s="524">
        <f t="shared" si="12"/>
        <v>7</v>
      </c>
      <c r="B295" s="305">
        <v>2040550</v>
      </c>
      <c r="C295" s="432" t="s">
        <v>161</v>
      </c>
      <c r="D295" s="320"/>
      <c r="E295" s="320">
        <v>0</v>
      </c>
      <c r="F295" s="367">
        <f>VLOOKUP(B295,[117]表二!$B$7:$AA$1333,26,FALSE)</f>
        <v>0</v>
      </c>
      <c r="G295" s="123" t="str">
        <f t="shared" si="13"/>
        <v/>
      </c>
      <c r="H295" s="123" t="str">
        <f t="shared" si="14"/>
        <v/>
      </c>
      <c r="I295" s="657"/>
      <c r="J295" s="658"/>
    </row>
    <row r="296" s="524" customFormat="1" ht="36" customHeight="1" spans="1:10">
      <c r="A296" s="524">
        <f t="shared" si="12"/>
        <v>7</v>
      </c>
      <c r="B296" s="305">
        <v>2040599</v>
      </c>
      <c r="C296" s="432" t="s">
        <v>315</v>
      </c>
      <c r="D296" s="320">
        <v>35</v>
      </c>
      <c r="E296" s="320">
        <v>12</v>
      </c>
      <c r="F296" s="367">
        <f>VLOOKUP(B296,[117]表二!$B$7:$AA$1333,26,FALSE)</f>
        <v>32</v>
      </c>
      <c r="G296" s="123">
        <f t="shared" si="13"/>
        <v>-0.086</v>
      </c>
      <c r="H296" s="123">
        <f t="shared" si="14"/>
        <v>2.667</v>
      </c>
      <c r="I296" s="657"/>
      <c r="J296" s="658"/>
    </row>
    <row r="297" s="524" customFormat="1" ht="36" customHeight="1" spans="1:10">
      <c r="A297" s="524">
        <f t="shared" si="12"/>
        <v>5</v>
      </c>
      <c r="B297" s="305">
        <v>20406</v>
      </c>
      <c r="C297" s="348" t="s">
        <v>316</v>
      </c>
      <c r="D297" s="320">
        <f>SUM(D298:D310)</f>
        <v>517</v>
      </c>
      <c r="E297" s="320">
        <v>691</v>
      </c>
      <c r="F297" s="320">
        <f>SUM(F298:F310)</f>
        <v>677</v>
      </c>
      <c r="G297" s="123">
        <f t="shared" si="13"/>
        <v>0.309</v>
      </c>
      <c r="H297" s="123">
        <f t="shared" si="14"/>
        <v>0.98</v>
      </c>
      <c r="I297" s="657"/>
      <c r="J297" s="658"/>
    </row>
    <row r="298" s="524" customFormat="1" ht="36" customHeight="1" spans="1:10">
      <c r="A298" s="524">
        <f t="shared" si="12"/>
        <v>7</v>
      </c>
      <c r="B298" s="305">
        <v>2040601</v>
      </c>
      <c r="C298" s="432" t="s">
        <v>152</v>
      </c>
      <c r="D298" s="320">
        <v>408</v>
      </c>
      <c r="E298" s="320">
        <v>383</v>
      </c>
      <c r="F298" s="367">
        <f>VLOOKUP(B298,[117]表二!$B$7:$AA$1333,26,FALSE)</f>
        <v>406</v>
      </c>
      <c r="G298" s="123">
        <f t="shared" si="13"/>
        <v>-0.005</v>
      </c>
      <c r="H298" s="123">
        <f t="shared" si="14"/>
        <v>1.06</v>
      </c>
      <c r="I298" s="657"/>
      <c r="J298" s="658"/>
    </row>
    <row r="299" s="524" customFormat="1" ht="36" customHeight="1" spans="1:10">
      <c r="A299" s="524">
        <f t="shared" si="12"/>
        <v>7</v>
      </c>
      <c r="B299" s="305">
        <v>2040602</v>
      </c>
      <c r="C299" s="432" t="s">
        <v>153</v>
      </c>
      <c r="D299" s="320">
        <v>15</v>
      </c>
      <c r="E299" s="320">
        <v>23</v>
      </c>
      <c r="F299" s="367">
        <f>VLOOKUP(B299,[117]表二!$B$7:$AA$1333,26,FALSE)</f>
        <v>7</v>
      </c>
      <c r="G299" s="123">
        <f t="shared" si="13"/>
        <v>-0.533</v>
      </c>
      <c r="H299" s="123">
        <f t="shared" si="14"/>
        <v>0.304</v>
      </c>
      <c r="I299" s="657"/>
      <c r="J299" s="658"/>
    </row>
    <row r="300" s="524" customFormat="1" ht="36" customHeight="1" spans="1:10">
      <c r="A300" s="524">
        <f t="shared" si="12"/>
        <v>7</v>
      </c>
      <c r="B300" s="305">
        <v>2040603</v>
      </c>
      <c r="C300" s="432" t="s">
        <v>154</v>
      </c>
      <c r="D300" s="320"/>
      <c r="E300" s="320">
        <v>0</v>
      </c>
      <c r="F300" s="367">
        <f>VLOOKUP(B300,[117]表二!$B$7:$AA$1333,26,FALSE)</f>
        <v>0</v>
      </c>
      <c r="G300" s="123" t="str">
        <f t="shared" si="13"/>
        <v/>
      </c>
      <c r="H300" s="123" t="str">
        <f t="shared" si="14"/>
        <v/>
      </c>
      <c r="I300" s="657"/>
      <c r="J300" s="658"/>
    </row>
    <row r="301" s="524" customFormat="1" ht="36" customHeight="1" spans="1:10">
      <c r="A301" s="524">
        <f t="shared" si="12"/>
        <v>7</v>
      </c>
      <c r="B301" s="305">
        <v>2040604</v>
      </c>
      <c r="C301" s="432" t="s">
        <v>317</v>
      </c>
      <c r="D301" s="320">
        <v>4</v>
      </c>
      <c r="E301" s="320">
        <v>26</v>
      </c>
      <c r="F301" s="367">
        <f>VLOOKUP(B301,[117]表二!$B$7:$AA$1333,26,FALSE)</f>
        <v>21</v>
      </c>
      <c r="G301" s="123">
        <f t="shared" si="13"/>
        <v>4.25</v>
      </c>
      <c r="H301" s="123">
        <f t="shared" si="14"/>
        <v>0.808</v>
      </c>
      <c r="I301" s="657"/>
      <c r="J301" s="658"/>
    </row>
    <row r="302" s="524" customFormat="1" ht="36" customHeight="1" spans="1:10">
      <c r="A302" s="524">
        <f t="shared" si="12"/>
        <v>7</v>
      </c>
      <c r="B302" s="305">
        <v>2040605</v>
      </c>
      <c r="C302" s="432" t="s">
        <v>318</v>
      </c>
      <c r="D302" s="320">
        <v>3</v>
      </c>
      <c r="E302" s="320">
        <v>28</v>
      </c>
      <c r="F302" s="367">
        <f>VLOOKUP(B302,[117]表二!$B$7:$AA$1333,26,FALSE)</f>
        <v>5</v>
      </c>
      <c r="G302" s="123">
        <f t="shared" si="13"/>
        <v>0.667</v>
      </c>
      <c r="H302" s="123">
        <f t="shared" si="14"/>
        <v>0.179</v>
      </c>
      <c r="I302" s="657"/>
      <c r="J302" s="658"/>
    </row>
    <row r="303" s="524" customFormat="1" ht="36" customHeight="1" spans="1:10">
      <c r="A303" s="524">
        <f t="shared" si="12"/>
        <v>7</v>
      </c>
      <c r="B303" s="503">
        <v>2040606</v>
      </c>
      <c r="C303" s="432" t="s">
        <v>319</v>
      </c>
      <c r="D303" s="320"/>
      <c r="E303" s="320">
        <v>0</v>
      </c>
      <c r="F303" s="367">
        <f>VLOOKUP(B303,[117]表二!$B$7:$AA$1333,26,FALSE)</f>
        <v>0</v>
      </c>
      <c r="G303" s="123" t="str">
        <f t="shared" si="13"/>
        <v/>
      </c>
      <c r="H303" s="123" t="str">
        <f t="shared" si="14"/>
        <v/>
      </c>
      <c r="I303" s="657"/>
      <c r="J303" s="658"/>
    </row>
    <row r="304" s="524" customFormat="1" ht="36" customHeight="1" spans="1:10">
      <c r="A304" s="524">
        <f t="shared" si="12"/>
        <v>7</v>
      </c>
      <c r="B304" s="503">
        <v>2040607</v>
      </c>
      <c r="C304" s="432" t="s">
        <v>320</v>
      </c>
      <c r="D304" s="320">
        <v>41</v>
      </c>
      <c r="E304" s="320">
        <v>65</v>
      </c>
      <c r="F304" s="367">
        <f>VLOOKUP(B304,[117]表二!$B$7:$AA$1333,26,FALSE)</f>
        <v>66</v>
      </c>
      <c r="G304" s="123">
        <f t="shared" si="13"/>
        <v>0.61</v>
      </c>
      <c r="H304" s="123">
        <f t="shared" si="14"/>
        <v>1.015</v>
      </c>
      <c r="I304" s="657"/>
      <c r="J304" s="658"/>
    </row>
    <row r="305" s="524" customFormat="1" ht="36" customHeight="1" spans="1:10">
      <c r="A305" s="524">
        <f t="shared" si="12"/>
        <v>7</v>
      </c>
      <c r="B305" s="305">
        <v>2040608</v>
      </c>
      <c r="C305" s="432" t="s">
        <v>321</v>
      </c>
      <c r="D305" s="320"/>
      <c r="E305" s="320">
        <v>0</v>
      </c>
      <c r="F305" s="367">
        <f>VLOOKUP(B305,[117]表二!$B$7:$AA$1333,26,FALSE)</f>
        <v>0</v>
      </c>
      <c r="G305" s="123" t="str">
        <f t="shared" si="13"/>
        <v/>
      </c>
      <c r="H305" s="123" t="str">
        <f t="shared" si="14"/>
        <v/>
      </c>
      <c r="I305" s="657"/>
      <c r="J305" s="658"/>
    </row>
    <row r="306" s="524" customFormat="1" ht="36" customHeight="1" spans="1:10">
      <c r="A306" s="524">
        <f t="shared" si="12"/>
        <v>7</v>
      </c>
      <c r="B306" s="305">
        <v>2040610</v>
      </c>
      <c r="C306" s="432" t="s">
        <v>322</v>
      </c>
      <c r="D306" s="320">
        <v>20</v>
      </c>
      <c r="E306" s="320">
        <v>25</v>
      </c>
      <c r="F306" s="367">
        <f>VLOOKUP(B306,[117]表二!$B$7:$AA$1333,26,FALSE)</f>
        <v>38</v>
      </c>
      <c r="G306" s="123">
        <f t="shared" si="13"/>
        <v>0.9</v>
      </c>
      <c r="H306" s="123">
        <f t="shared" si="14"/>
        <v>1.52</v>
      </c>
      <c r="I306" s="657"/>
      <c r="J306" s="658"/>
    </row>
    <row r="307" s="524" customFormat="1" ht="36" customHeight="1" spans="1:10">
      <c r="A307" s="524">
        <f t="shared" si="12"/>
        <v>7</v>
      </c>
      <c r="B307" s="305">
        <v>2040612</v>
      </c>
      <c r="C307" s="438" t="s">
        <v>323</v>
      </c>
      <c r="D307" s="320"/>
      <c r="E307" s="320">
        <v>11</v>
      </c>
      <c r="F307" s="367">
        <f>VLOOKUP(B307,[117]表二!$B$7:$AA$1333,26,FALSE)</f>
        <v>18</v>
      </c>
      <c r="G307" s="123" t="str">
        <f t="shared" si="13"/>
        <v/>
      </c>
      <c r="H307" s="123">
        <f t="shared" si="14"/>
        <v>1.636</v>
      </c>
      <c r="I307" s="657"/>
      <c r="J307" s="658"/>
    </row>
    <row r="308" s="524" customFormat="1" ht="36" customHeight="1" spans="1:10">
      <c r="A308" s="524">
        <f t="shared" si="12"/>
        <v>7</v>
      </c>
      <c r="B308" s="305">
        <v>2040613</v>
      </c>
      <c r="C308" s="432" t="s">
        <v>193</v>
      </c>
      <c r="D308" s="320"/>
      <c r="E308" s="320">
        <v>0</v>
      </c>
      <c r="F308" s="367">
        <f>VLOOKUP(B308,[117]表二!$B$7:$AA$1333,26,FALSE)</f>
        <v>0</v>
      </c>
      <c r="G308" s="123" t="str">
        <f t="shared" si="13"/>
        <v/>
      </c>
      <c r="H308" s="123" t="str">
        <f t="shared" si="14"/>
        <v/>
      </c>
      <c r="I308" s="657"/>
      <c r="J308" s="658"/>
    </row>
    <row r="309" s="524" customFormat="1" ht="36" customHeight="1" spans="1:10">
      <c r="A309" s="524">
        <f t="shared" si="12"/>
        <v>7</v>
      </c>
      <c r="B309" s="305">
        <v>2040650</v>
      </c>
      <c r="C309" s="432" t="s">
        <v>161</v>
      </c>
      <c r="D309" s="320"/>
      <c r="E309" s="320">
        <v>0</v>
      </c>
      <c r="F309" s="367">
        <f>VLOOKUP(B309,[117]表二!$B$7:$AA$1333,26,FALSE)</f>
        <v>0</v>
      </c>
      <c r="G309" s="123" t="str">
        <f t="shared" si="13"/>
        <v/>
      </c>
      <c r="H309" s="123" t="str">
        <f t="shared" si="14"/>
        <v/>
      </c>
      <c r="I309" s="657"/>
      <c r="J309" s="658"/>
    </row>
    <row r="310" s="524" customFormat="1" ht="36" customHeight="1" spans="1:10">
      <c r="A310" s="524">
        <f t="shared" si="12"/>
        <v>7</v>
      </c>
      <c r="B310" s="305">
        <v>2040699</v>
      </c>
      <c r="C310" s="432" t="s">
        <v>324</v>
      </c>
      <c r="D310" s="320">
        <v>26</v>
      </c>
      <c r="E310" s="320">
        <v>130</v>
      </c>
      <c r="F310" s="367">
        <f>VLOOKUP(B310,[117]表二!$B$7:$AA$1333,26,FALSE)</f>
        <v>116</v>
      </c>
      <c r="G310" s="123">
        <f t="shared" si="13"/>
        <v>3.462</v>
      </c>
      <c r="H310" s="123">
        <f t="shared" si="14"/>
        <v>0.892</v>
      </c>
      <c r="I310" s="657"/>
      <c r="J310" s="658"/>
    </row>
    <row r="311" s="524" customFormat="1" ht="36" customHeight="1" spans="1:10">
      <c r="A311" s="524">
        <f t="shared" si="12"/>
        <v>5</v>
      </c>
      <c r="B311" s="305">
        <v>20407</v>
      </c>
      <c r="C311" s="348" t="s">
        <v>325</v>
      </c>
      <c r="D311" s="320">
        <f>SUM(D312:D320)</f>
        <v>0</v>
      </c>
      <c r="E311" s="320">
        <v>0</v>
      </c>
      <c r="F311" s="320">
        <f>SUM(F312:F320)</f>
        <v>0</v>
      </c>
      <c r="G311" s="123" t="str">
        <f t="shared" si="13"/>
        <v/>
      </c>
      <c r="H311" s="123" t="str">
        <f t="shared" si="14"/>
        <v/>
      </c>
      <c r="I311" s="657"/>
      <c r="J311" s="658"/>
    </row>
    <row r="312" s="524" customFormat="1" ht="36" customHeight="1" spans="1:10">
      <c r="A312" s="524">
        <f t="shared" si="12"/>
        <v>7</v>
      </c>
      <c r="B312" s="305">
        <v>2040701</v>
      </c>
      <c r="C312" s="432" t="s">
        <v>152</v>
      </c>
      <c r="D312" s="320"/>
      <c r="E312" s="320">
        <v>0</v>
      </c>
      <c r="F312" s="367">
        <f>VLOOKUP(B312,[117]表二!$B$7:$AA$1333,26,FALSE)</f>
        <v>0</v>
      </c>
      <c r="G312" s="123" t="str">
        <f t="shared" si="13"/>
        <v/>
      </c>
      <c r="H312" s="123" t="str">
        <f t="shared" si="14"/>
        <v/>
      </c>
      <c r="I312" s="657"/>
      <c r="J312" s="658"/>
    </row>
    <row r="313" s="524" customFormat="1" ht="36" customHeight="1" spans="1:10">
      <c r="A313" s="524">
        <f t="shared" si="12"/>
        <v>7</v>
      </c>
      <c r="B313" s="305">
        <v>2040702</v>
      </c>
      <c r="C313" s="432" t="s">
        <v>153</v>
      </c>
      <c r="D313" s="320"/>
      <c r="E313" s="320">
        <v>0</v>
      </c>
      <c r="F313" s="367">
        <f>VLOOKUP(B313,[117]表二!$B$7:$AA$1333,26,FALSE)</f>
        <v>0</v>
      </c>
      <c r="G313" s="123" t="str">
        <f t="shared" si="13"/>
        <v/>
      </c>
      <c r="H313" s="123" t="str">
        <f t="shared" si="14"/>
        <v/>
      </c>
      <c r="I313" s="657"/>
      <c r="J313" s="658"/>
    </row>
    <row r="314" s="524" customFormat="1" ht="36" customHeight="1" spans="1:10">
      <c r="A314" s="524">
        <f t="shared" si="12"/>
        <v>7</v>
      </c>
      <c r="B314" s="305">
        <v>2040703</v>
      </c>
      <c r="C314" s="432" t="s">
        <v>154</v>
      </c>
      <c r="D314" s="320"/>
      <c r="E314" s="320">
        <v>0</v>
      </c>
      <c r="F314" s="367">
        <f>VLOOKUP(B314,[117]表二!$B$7:$AA$1333,26,FALSE)</f>
        <v>0</v>
      </c>
      <c r="G314" s="123" t="str">
        <f t="shared" si="13"/>
        <v/>
      </c>
      <c r="H314" s="123" t="str">
        <f t="shared" si="14"/>
        <v/>
      </c>
      <c r="I314" s="657"/>
      <c r="J314" s="658"/>
    </row>
    <row r="315" s="524" customFormat="1" ht="36" customHeight="1" spans="1:10">
      <c r="A315" s="524">
        <f t="shared" si="12"/>
        <v>7</v>
      </c>
      <c r="B315" s="305">
        <v>2040704</v>
      </c>
      <c r="C315" s="438" t="s">
        <v>326</v>
      </c>
      <c r="D315" s="320"/>
      <c r="E315" s="320">
        <v>0</v>
      </c>
      <c r="F315" s="367">
        <f>VLOOKUP(B315,[117]表二!$B$7:$AA$1333,26,FALSE)</f>
        <v>0</v>
      </c>
      <c r="G315" s="123" t="str">
        <f t="shared" si="13"/>
        <v/>
      </c>
      <c r="H315" s="123" t="str">
        <f t="shared" si="14"/>
        <v/>
      </c>
      <c r="I315" s="657"/>
      <c r="J315" s="658"/>
    </row>
    <row r="316" s="524" customFormat="1" ht="36" customHeight="1" spans="1:10">
      <c r="A316" s="524">
        <f t="shared" si="12"/>
        <v>7</v>
      </c>
      <c r="B316" s="305">
        <v>2040705</v>
      </c>
      <c r="C316" s="438" t="s">
        <v>327</v>
      </c>
      <c r="D316" s="320"/>
      <c r="E316" s="320">
        <v>0</v>
      </c>
      <c r="F316" s="367">
        <f>VLOOKUP(B316,[117]表二!$B$7:$AA$1333,26,FALSE)</f>
        <v>0</v>
      </c>
      <c r="G316" s="123" t="str">
        <f t="shared" si="13"/>
        <v/>
      </c>
      <c r="H316" s="123" t="str">
        <f t="shared" si="14"/>
        <v/>
      </c>
      <c r="I316" s="657"/>
      <c r="J316" s="658"/>
    </row>
    <row r="317" s="524" customFormat="1" ht="36" customHeight="1" spans="1:10">
      <c r="A317" s="524">
        <f t="shared" si="12"/>
        <v>7</v>
      </c>
      <c r="B317" s="305">
        <v>2040706</v>
      </c>
      <c r="C317" s="432" t="s">
        <v>328</v>
      </c>
      <c r="D317" s="320"/>
      <c r="E317" s="320">
        <v>0</v>
      </c>
      <c r="F317" s="367">
        <f>VLOOKUP(B317,[117]表二!$B$7:$AA$1333,26,FALSE)</f>
        <v>0</v>
      </c>
      <c r="G317" s="123" t="str">
        <f t="shared" si="13"/>
        <v/>
      </c>
      <c r="H317" s="123" t="str">
        <f t="shared" si="14"/>
        <v/>
      </c>
      <c r="I317" s="657"/>
      <c r="J317" s="658"/>
    </row>
    <row r="318" s="524" customFormat="1" ht="36" customHeight="1" spans="1:10">
      <c r="A318" s="524">
        <f t="shared" si="12"/>
        <v>7</v>
      </c>
      <c r="B318" s="305">
        <v>2040707</v>
      </c>
      <c r="C318" s="432" t="s">
        <v>193</v>
      </c>
      <c r="D318" s="320"/>
      <c r="E318" s="320">
        <v>0</v>
      </c>
      <c r="F318" s="367">
        <f>VLOOKUP(B318,[117]表二!$B$7:$AA$1333,26,FALSE)</f>
        <v>0</v>
      </c>
      <c r="G318" s="123" t="str">
        <f t="shared" si="13"/>
        <v/>
      </c>
      <c r="H318" s="123" t="str">
        <f t="shared" si="14"/>
        <v/>
      </c>
      <c r="I318" s="657"/>
      <c r="J318" s="658"/>
    </row>
    <row r="319" s="524" customFormat="1" ht="36" customHeight="1" spans="1:10">
      <c r="A319" s="524">
        <f t="shared" si="12"/>
        <v>7</v>
      </c>
      <c r="B319" s="305">
        <v>2040750</v>
      </c>
      <c r="C319" s="432" t="s">
        <v>161</v>
      </c>
      <c r="D319" s="320"/>
      <c r="E319" s="320">
        <v>0</v>
      </c>
      <c r="F319" s="367">
        <f>VLOOKUP(B319,[117]表二!$B$7:$AA$1333,26,FALSE)</f>
        <v>0</v>
      </c>
      <c r="G319" s="123" t="str">
        <f t="shared" si="13"/>
        <v/>
      </c>
      <c r="H319" s="123" t="str">
        <f t="shared" si="14"/>
        <v/>
      </c>
      <c r="I319" s="657"/>
      <c r="J319" s="658"/>
    </row>
    <row r="320" s="524" customFormat="1" ht="36" customHeight="1" spans="1:10">
      <c r="A320" s="524">
        <f t="shared" si="12"/>
        <v>7</v>
      </c>
      <c r="B320" s="305">
        <v>2040799</v>
      </c>
      <c r="C320" s="432" t="s">
        <v>329</v>
      </c>
      <c r="D320" s="320"/>
      <c r="E320" s="320">
        <v>0</v>
      </c>
      <c r="F320" s="367">
        <f>VLOOKUP(B320,[117]表二!$B$7:$AA$1333,26,FALSE)</f>
        <v>0</v>
      </c>
      <c r="G320" s="123" t="str">
        <f t="shared" si="13"/>
        <v/>
      </c>
      <c r="H320" s="123" t="str">
        <f t="shared" si="14"/>
        <v/>
      </c>
      <c r="I320" s="657"/>
      <c r="J320" s="658"/>
    </row>
    <row r="321" s="524" customFormat="1" ht="36" customHeight="1" spans="1:10">
      <c r="A321" s="524">
        <f t="shared" si="12"/>
        <v>5</v>
      </c>
      <c r="B321" s="305">
        <v>20408</v>
      </c>
      <c r="C321" s="348" t="s">
        <v>330</v>
      </c>
      <c r="D321" s="320">
        <f>SUM(D322:D330)</f>
        <v>0</v>
      </c>
      <c r="E321" s="320">
        <v>0</v>
      </c>
      <c r="F321" s="320">
        <f>SUM(F322:F330)</f>
        <v>0</v>
      </c>
      <c r="G321" s="123" t="str">
        <f t="shared" si="13"/>
        <v/>
      </c>
      <c r="H321" s="123" t="str">
        <f t="shared" si="14"/>
        <v/>
      </c>
      <c r="I321" s="657"/>
      <c r="J321" s="658"/>
    </row>
    <row r="322" s="524" customFormat="1" ht="36" customHeight="1" spans="1:10">
      <c r="A322" s="524">
        <f t="shared" si="12"/>
        <v>7</v>
      </c>
      <c r="B322" s="305">
        <v>2040801</v>
      </c>
      <c r="C322" s="432" t="s">
        <v>152</v>
      </c>
      <c r="D322" s="320"/>
      <c r="E322" s="320">
        <v>0</v>
      </c>
      <c r="F322" s="367">
        <f>VLOOKUP(B322,[117]表二!$B$7:$AA$1333,26,FALSE)</f>
        <v>0</v>
      </c>
      <c r="G322" s="123" t="str">
        <f t="shared" si="13"/>
        <v/>
      </c>
      <c r="H322" s="123" t="str">
        <f t="shared" si="14"/>
        <v/>
      </c>
      <c r="I322" s="657"/>
      <c r="J322" s="658"/>
    </row>
    <row r="323" s="524" customFormat="1" ht="36" customHeight="1" spans="1:10">
      <c r="A323" s="524">
        <f t="shared" si="12"/>
        <v>7</v>
      </c>
      <c r="B323" s="305">
        <v>2040802</v>
      </c>
      <c r="C323" s="432" t="s">
        <v>153</v>
      </c>
      <c r="D323" s="320"/>
      <c r="E323" s="320">
        <v>0</v>
      </c>
      <c r="F323" s="367">
        <f>VLOOKUP(B323,[117]表二!$B$7:$AA$1333,26,FALSE)</f>
        <v>0</v>
      </c>
      <c r="G323" s="123" t="str">
        <f t="shared" si="13"/>
        <v/>
      </c>
      <c r="H323" s="123" t="str">
        <f t="shared" si="14"/>
        <v/>
      </c>
      <c r="I323" s="657"/>
      <c r="J323" s="658"/>
    </row>
    <row r="324" s="524" customFormat="1" ht="36" customHeight="1" spans="1:10">
      <c r="A324" s="524">
        <f t="shared" si="12"/>
        <v>7</v>
      </c>
      <c r="B324" s="305">
        <v>2040803</v>
      </c>
      <c r="C324" s="432" t="s">
        <v>154</v>
      </c>
      <c r="D324" s="320"/>
      <c r="E324" s="320">
        <v>0</v>
      </c>
      <c r="F324" s="367">
        <f>VLOOKUP(B324,[117]表二!$B$7:$AA$1333,26,FALSE)</f>
        <v>0</v>
      </c>
      <c r="G324" s="123" t="str">
        <f t="shared" si="13"/>
        <v/>
      </c>
      <c r="H324" s="123" t="str">
        <f t="shared" si="14"/>
        <v/>
      </c>
      <c r="I324" s="657"/>
      <c r="J324" s="658"/>
    </row>
    <row r="325" s="524" customFormat="1" ht="36" customHeight="1" spans="1:10">
      <c r="A325" s="524">
        <f t="shared" ref="A325:A388" si="15">LEN(B325)</f>
        <v>7</v>
      </c>
      <c r="B325" s="305">
        <v>2040804</v>
      </c>
      <c r="C325" s="432" t="s">
        <v>331</v>
      </c>
      <c r="D325" s="320"/>
      <c r="E325" s="320">
        <v>0</v>
      </c>
      <c r="F325" s="367">
        <f>VLOOKUP(B325,[117]表二!$B$7:$AA$1333,26,FALSE)</f>
        <v>0</v>
      </c>
      <c r="G325" s="123" t="str">
        <f t="shared" ref="G325:G388" si="16">IF(D325&gt;0,F325/D325-1,"")</f>
        <v/>
      </c>
      <c r="H325" s="123" t="str">
        <f t="shared" ref="H325:H388" si="17">IF(E325&gt;0,F325/E325,"")</f>
        <v/>
      </c>
      <c r="I325" s="657"/>
      <c r="J325" s="658"/>
    </row>
    <row r="326" s="524" customFormat="1" ht="36" customHeight="1" spans="1:10">
      <c r="A326" s="524">
        <f t="shared" si="15"/>
        <v>7</v>
      </c>
      <c r="B326" s="305">
        <v>2040805</v>
      </c>
      <c r="C326" s="432" t="s">
        <v>332</v>
      </c>
      <c r="D326" s="320"/>
      <c r="E326" s="320">
        <v>0</v>
      </c>
      <c r="F326" s="367">
        <f>VLOOKUP(B326,[117]表二!$B$7:$AA$1333,26,FALSE)</f>
        <v>0</v>
      </c>
      <c r="G326" s="123" t="str">
        <f t="shared" si="16"/>
        <v/>
      </c>
      <c r="H326" s="123" t="str">
        <f t="shared" si="17"/>
        <v/>
      </c>
      <c r="I326" s="657"/>
      <c r="J326" s="658"/>
    </row>
    <row r="327" s="524" customFormat="1" ht="36" customHeight="1" spans="1:10">
      <c r="A327" s="524">
        <f t="shared" si="15"/>
        <v>7</v>
      </c>
      <c r="B327" s="305">
        <v>2040806</v>
      </c>
      <c r="C327" s="432" t="s">
        <v>333</v>
      </c>
      <c r="D327" s="320"/>
      <c r="E327" s="320">
        <v>0</v>
      </c>
      <c r="F327" s="367">
        <f>VLOOKUP(B327,[117]表二!$B$7:$AA$1333,26,FALSE)</f>
        <v>0</v>
      </c>
      <c r="G327" s="123" t="str">
        <f t="shared" si="16"/>
        <v/>
      </c>
      <c r="H327" s="123" t="str">
        <f t="shared" si="17"/>
        <v/>
      </c>
      <c r="I327" s="657"/>
      <c r="J327" s="658"/>
    </row>
    <row r="328" s="524" customFormat="1" ht="36" customHeight="1" spans="1:10">
      <c r="A328" s="524">
        <f t="shared" si="15"/>
        <v>7</v>
      </c>
      <c r="B328" s="305">
        <v>2040807</v>
      </c>
      <c r="C328" s="432" t="s">
        <v>193</v>
      </c>
      <c r="D328" s="320"/>
      <c r="E328" s="320">
        <v>0</v>
      </c>
      <c r="F328" s="367">
        <f>VLOOKUP(B328,[117]表二!$B$7:$AA$1333,26,FALSE)</f>
        <v>0</v>
      </c>
      <c r="G328" s="123" t="str">
        <f t="shared" si="16"/>
        <v/>
      </c>
      <c r="H328" s="123" t="str">
        <f t="shared" si="17"/>
        <v/>
      </c>
      <c r="I328" s="657"/>
      <c r="J328" s="658"/>
    </row>
    <row r="329" s="524" customFormat="1" ht="36" customHeight="1" spans="1:10">
      <c r="A329" s="524">
        <f t="shared" si="15"/>
        <v>7</v>
      </c>
      <c r="B329" s="305">
        <v>2040850</v>
      </c>
      <c r="C329" s="432" t="s">
        <v>161</v>
      </c>
      <c r="D329" s="320"/>
      <c r="E329" s="320">
        <v>0</v>
      </c>
      <c r="F329" s="367">
        <f>VLOOKUP(B329,[117]表二!$B$7:$AA$1333,26,FALSE)</f>
        <v>0</v>
      </c>
      <c r="G329" s="123" t="str">
        <f t="shared" si="16"/>
        <v/>
      </c>
      <c r="H329" s="123" t="str">
        <f t="shared" si="17"/>
        <v/>
      </c>
      <c r="I329" s="657"/>
      <c r="J329" s="658"/>
    </row>
    <row r="330" s="524" customFormat="1" ht="36" customHeight="1" spans="1:10">
      <c r="A330" s="524">
        <f t="shared" si="15"/>
        <v>7</v>
      </c>
      <c r="B330" s="305">
        <v>2040899</v>
      </c>
      <c r="C330" s="432" t="s">
        <v>334</v>
      </c>
      <c r="D330" s="320"/>
      <c r="E330" s="320">
        <v>0</v>
      </c>
      <c r="F330" s="367">
        <f>VLOOKUP(B330,[117]表二!$B$7:$AA$1333,26,FALSE)</f>
        <v>0</v>
      </c>
      <c r="G330" s="123" t="str">
        <f t="shared" si="16"/>
        <v/>
      </c>
      <c r="H330" s="123" t="str">
        <f t="shared" si="17"/>
        <v/>
      </c>
      <c r="I330" s="657"/>
      <c r="J330" s="658"/>
    </row>
    <row r="331" s="524" customFormat="1" ht="36" customHeight="1" spans="1:10">
      <c r="A331" s="524">
        <f t="shared" si="15"/>
        <v>5</v>
      </c>
      <c r="B331" s="305">
        <v>20409</v>
      </c>
      <c r="C331" s="348" t="s">
        <v>335</v>
      </c>
      <c r="D331" s="320">
        <f>SUM(D332:D338)</f>
        <v>0</v>
      </c>
      <c r="E331" s="320">
        <v>0</v>
      </c>
      <c r="F331" s="320">
        <f>SUM(F332:F338)</f>
        <v>0</v>
      </c>
      <c r="G331" s="123" t="str">
        <f t="shared" si="16"/>
        <v/>
      </c>
      <c r="H331" s="123" t="str">
        <f t="shared" si="17"/>
        <v/>
      </c>
      <c r="I331" s="657"/>
      <c r="J331" s="658"/>
    </row>
    <row r="332" s="524" customFormat="1" ht="36" customHeight="1" spans="1:10">
      <c r="A332" s="524">
        <f t="shared" si="15"/>
        <v>7</v>
      </c>
      <c r="B332" s="305">
        <v>2040901</v>
      </c>
      <c r="C332" s="432" t="s">
        <v>152</v>
      </c>
      <c r="D332" s="320"/>
      <c r="E332" s="320">
        <v>0</v>
      </c>
      <c r="F332" s="367">
        <f>VLOOKUP(B332,[117]表二!$B$7:$AA$1333,26,FALSE)</f>
        <v>0</v>
      </c>
      <c r="G332" s="123" t="str">
        <f t="shared" si="16"/>
        <v/>
      </c>
      <c r="H332" s="123" t="str">
        <f t="shared" si="17"/>
        <v/>
      </c>
      <c r="I332" s="657"/>
      <c r="J332" s="658"/>
    </row>
    <row r="333" s="524" customFormat="1" ht="36" customHeight="1" spans="1:10">
      <c r="A333" s="524">
        <f t="shared" si="15"/>
        <v>7</v>
      </c>
      <c r="B333" s="305">
        <v>2040902</v>
      </c>
      <c r="C333" s="432" t="s">
        <v>153</v>
      </c>
      <c r="D333" s="320"/>
      <c r="E333" s="320">
        <v>0</v>
      </c>
      <c r="F333" s="367">
        <f>VLOOKUP(B333,[117]表二!$B$7:$AA$1333,26,FALSE)</f>
        <v>0</v>
      </c>
      <c r="G333" s="123" t="str">
        <f t="shared" si="16"/>
        <v/>
      </c>
      <c r="H333" s="123" t="str">
        <f t="shared" si="17"/>
        <v/>
      </c>
      <c r="I333" s="657"/>
      <c r="J333" s="658"/>
    </row>
    <row r="334" s="524" customFormat="1" ht="36" customHeight="1" spans="1:10">
      <c r="A334" s="524">
        <f t="shared" si="15"/>
        <v>7</v>
      </c>
      <c r="B334" s="305">
        <v>2040903</v>
      </c>
      <c r="C334" s="432" t="s">
        <v>154</v>
      </c>
      <c r="D334" s="320"/>
      <c r="E334" s="320">
        <v>0</v>
      </c>
      <c r="F334" s="367">
        <f>VLOOKUP(B334,[117]表二!$B$7:$AA$1333,26,FALSE)</f>
        <v>0</v>
      </c>
      <c r="G334" s="123" t="str">
        <f t="shared" si="16"/>
        <v/>
      </c>
      <c r="H334" s="123" t="str">
        <f t="shared" si="17"/>
        <v/>
      </c>
      <c r="I334" s="657"/>
      <c r="J334" s="658"/>
    </row>
    <row r="335" s="524" customFormat="1" ht="36" customHeight="1" spans="1:10">
      <c r="A335" s="524">
        <f t="shared" si="15"/>
        <v>7</v>
      </c>
      <c r="B335" s="305">
        <v>2040904</v>
      </c>
      <c r="C335" s="432" t="s">
        <v>336</v>
      </c>
      <c r="D335" s="320"/>
      <c r="E335" s="320">
        <v>0</v>
      </c>
      <c r="F335" s="367">
        <f>VLOOKUP(B335,[117]表二!$B$7:$AA$1333,26,FALSE)</f>
        <v>0</v>
      </c>
      <c r="G335" s="123" t="str">
        <f t="shared" si="16"/>
        <v/>
      </c>
      <c r="H335" s="123" t="str">
        <f t="shared" si="17"/>
        <v/>
      </c>
      <c r="I335" s="657"/>
      <c r="J335" s="658"/>
    </row>
    <row r="336" s="524" customFormat="1" ht="36" customHeight="1" spans="1:10">
      <c r="A336" s="524">
        <f t="shared" si="15"/>
        <v>7</v>
      </c>
      <c r="B336" s="305">
        <v>2040905</v>
      </c>
      <c r="C336" s="432" t="s">
        <v>337</v>
      </c>
      <c r="D336" s="320"/>
      <c r="E336" s="320">
        <v>0</v>
      </c>
      <c r="F336" s="367">
        <f>VLOOKUP(B336,[117]表二!$B$7:$AA$1333,26,FALSE)</f>
        <v>0</v>
      </c>
      <c r="G336" s="123" t="str">
        <f t="shared" si="16"/>
        <v/>
      </c>
      <c r="H336" s="123" t="str">
        <f t="shared" si="17"/>
        <v/>
      </c>
      <c r="I336" s="657"/>
      <c r="J336" s="658"/>
    </row>
    <row r="337" s="524" customFormat="1" ht="36" customHeight="1" spans="1:10">
      <c r="A337" s="524">
        <f t="shared" si="15"/>
        <v>7</v>
      </c>
      <c r="B337" s="305">
        <v>2040950</v>
      </c>
      <c r="C337" s="432" t="s">
        <v>161</v>
      </c>
      <c r="D337" s="320"/>
      <c r="E337" s="320">
        <v>0</v>
      </c>
      <c r="F337" s="367">
        <f>VLOOKUP(B337,[117]表二!$B$7:$AA$1333,26,FALSE)</f>
        <v>0</v>
      </c>
      <c r="G337" s="123" t="str">
        <f t="shared" si="16"/>
        <v/>
      </c>
      <c r="H337" s="123" t="str">
        <f t="shared" si="17"/>
        <v/>
      </c>
      <c r="I337" s="657"/>
      <c r="J337" s="658"/>
    </row>
    <row r="338" s="524" customFormat="1" ht="36" customHeight="1" spans="1:10">
      <c r="A338" s="524">
        <f t="shared" si="15"/>
        <v>7</v>
      </c>
      <c r="B338" s="305">
        <v>2040999</v>
      </c>
      <c r="C338" s="432" t="s">
        <v>338</v>
      </c>
      <c r="D338" s="320"/>
      <c r="E338" s="320">
        <v>0</v>
      </c>
      <c r="F338" s="367">
        <f>VLOOKUP(B338,[117]表二!$B$7:$AA$1333,26,FALSE)</f>
        <v>0</v>
      </c>
      <c r="G338" s="123" t="str">
        <f t="shared" si="16"/>
        <v/>
      </c>
      <c r="H338" s="123" t="str">
        <f t="shared" si="17"/>
        <v/>
      </c>
      <c r="I338" s="657"/>
      <c r="J338" s="658"/>
    </row>
    <row r="339" s="524" customFormat="1" ht="36" customHeight="1" spans="1:10">
      <c r="A339" s="524">
        <f t="shared" si="15"/>
        <v>5</v>
      </c>
      <c r="B339" s="305">
        <v>20410</v>
      </c>
      <c r="C339" s="348" t="s">
        <v>339</v>
      </c>
      <c r="D339" s="303">
        <f>SUM(D340:D344)</f>
        <v>0</v>
      </c>
      <c r="E339" s="303">
        <v>0</v>
      </c>
      <c r="F339" s="303">
        <f>SUM(F340:F344)</f>
        <v>0</v>
      </c>
      <c r="G339" s="123" t="str">
        <f t="shared" si="16"/>
        <v/>
      </c>
      <c r="H339" s="123" t="str">
        <f t="shared" si="17"/>
        <v/>
      </c>
      <c r="I339" s="657"/>
      <c r="J339" s="658"/>
    </row>
    <row r="340" s="524" customFormat="1" ht="36" customHeight="1" spans="1:10">
      <c r="A340" s="524">
        <f t="shared" si="15"/>
        <v>7</v>
      </c>
      <c r="B340" s="305">
        <v>2041001</v>
      </c>
      <c r="C340" s="432" t="s">
        <v>152</v>
      </c>
      <c r="D340" s="320"/>
      <c r="E340" s="320">
        <v>0</v>
      </c>
      <c r="F340" s="367">
        <f>VLOOKUP(B340,[117]表二!$B$7:$AA$1333,26,FALSE)</f>
        <v>0</v>
      </c>
      <c r="G340" s="123" t="str">
        <f t="shared" si="16"/>
        <v/>
      </c>
      <c r="H340" s="123" t="str">
        <f t="shared" si="17"/>
        <v/>
      </c>
      <c r="I340" s="657"/>
      <c r="J340" s="658"/>
    </row>
    <row r="341" s="524" customFormat="1" ht="36" customHeight="1" spans="1:10">
      <c r="A341" s="524">
        <f t="shared" si="15"/>
        <v>7</v>
      </c>
      <c r="B341" s="305">
        <v>2041002</v>
      </c>
      <c r="C341" s="432" t="s">
        <v>153</v>
      </c>
      <c r="D341" s="320"/>
      <c r="E341" s="320">
        <v>0</v>
      </c>
      <c r="F341" s="367">
        <f>VLOOKUP(B341,[117]表二!$B$7:$AA$1333,26,FALSE)</f>
        <v>0</v>
      </c>
      <c r="G341" s="123" t="str">
        <f t="shared" si="16"/>
        <v/>
      </c>
      <c r="H341" s="123" t="str">
        <f t="shared" si="17"/>
        <v/>
      </c>
      <c r="I341" s="657"/>
      <c r="J341" s="658"/>
    </row>
    <row r="342" s="524" customFormat="1" ht="36" customHeight="1" spans="1:10">
      <c r="A342" s="524">
        <f t="shared" si="15"/>
        <v>7</v>
      </c>
      <c r="B342" s="305">
        <v>2041006</v>
      </c>
      <c r="C342" s="432" t="s">
        <v>193</v>
      </c>
      <c r="D342" s="320"/>
      <c r="E342" s="320">
        <v>0</v>
      </c>
      <c r="F342" s="367">
        <f>VLOOKUP(B342,[117]表二!$B$7:$AA$1333,26,FALSE)</f>
        <v>0</v>
      </c>
      <c r="G342" s="123" t="str">
        <f t="shared" si="16"/>
        <v/>
      </c>
      <c r="H342" s="123" t="str">
        <f t="shared" si="17"/>
        <v/>
      </c>
      <c r="I342" s="657"/>
      <c r="J342" s="658"/>
    </row>
    <row r="343" s="524" customFormat="1" ht="36" customHeight="1" spans="1:10">
      <c r="A343" s="524">
        <f t="shared" si="15"/>
        <v>7</v>
      </c>
      <c r="B343" s="305">
        <v>2041007</v>
      </c>
      <c r="C343" s="432" t="s">
        <v>340</v>
      </c>
      <c r="D343" s="320"/>
      <c r="E343" s="320">
        <v>0</v>
      </c>
      <c r="F343" s="367">
        <f>VLOOKUP(B343,[117]表二!$B$7:$AA$1333,26,FALSE)</f>
        <v>0</v>
      </c>
      <c r="G343" s="123" t="str">
        <f t="shared" si="16"/>
        <v/>
      </c>
      <c r="H343" s="123" t="str">
        <f t="shared" si="17"/>
        <v/>
      </c>
      <c r="I343" s="657"/>
      <c r="J343" s="658"/>
    </row>
    <row r="344" s="524" customFormat="1" ht="36" customHeight="1" spans="1:10">
      <c r="A344" s="524">
        <f t="shared" si="15"/>
        <v>7</v>
      </c>
      <c r="B344" s="305">
        <v>2041099</v>
      </c>
      <c r="C344" s="432" t="s">
        <v>341</v>
      </c>
      <c r="D344" s="320"/>
      <c r="E344" s="320">
        <v>0</v>
      </c>
      <c r="F344" s="367">
        <f>VLOOKUP(B344,[117]表二!$B$7:$AA$1333,26,FALSE)</f>
        <v>0</v>
      </c>
      <c r="G344" s="123" t="str">
        <f t="shared" si="16"/>
        <v/>
      </c>
      <c r="H344" s="123" t="str">
        <f t="shared" si="17"/>
        <v/>
      </c>
      <c r="I344" s="657"/>
      <c r="J344" s="658"/>
    </row>
    <row r="345" s="524" customFormat="1" ht="36" customHeight="1" spans="1:10">
      <c r="A345" s="524">
        <f t="shared" si="15"/>
        <v>5</v>
      </c>
      <c r="B345" s="305">
        <v>20499</v>
      </c>
      <c r="C345" s="348" t="s">
        <v>342</v>
      </c>
      <c r="D345" s="320">
        <f>SUM(D346:D347)</f>
        <v>153</v>
      </c>
      <c r="E345" s="320">
        <v>280</v>
      </c>
      <c r="F345" s="320">
        <f>SUM(F346:F347)</f>
        <v>354</v>
      </c>
      <c r="G345" s="123">
        <f t="shared" si="16"/>
        <v>1.314</v>
      </c>
      <c r="H345" s="123">
        <f t="shared" si="17"/>
        <v>1.264</v>
      </c>
      <c r="I345" s="657"/>
      <c r="J345" s="658"/>
    </row>
    <row r="346" s="524" customFormat="1" ht="36" customHeight="1" spans="1:10">
      <c r="A346" s="524">
        <f t="shared" si="15"/>
        <v>7</v>
      </c>
      <c r="B346" s="310">
        <v>2049902</v>
      </c>
      <c r="C346" s="432" t="s">
        <v>343</v>
      </c>
      <c r="D346" s="320"/>
      <c r="E346" s="320">
        <v>0</v>
      </c>
      <c r="F346" s="367">
        <f>VLOOKUP(B346,[117]表二!$B$7:$AA$1333,26,FALSE)</f>
        <v>0</v>
      </c>
      <c r="G346" s="123" t="str">
        <f t="shared" si="16"/>
        <v/>
      </c>
      <c r="H346" s="123" t="str">
        <f t="shared" si="17"/>
        <v/>
      </c>
      <c r="I346" s="657"/>
      <c r="J346" s="658"/>
    </row>
    <row r="347" s="524" customFormat="1" ht="36" customHeight="1" spans="1:10">
      <c r="A347" s="524">
        <f t="shared" si="15"/>
        <v>7</v>
      </c>
      <c r="B347" s="318">
        <v>2049999</v>
      </c>
      <c r="C347" s="432" t="s">
        <v>342</v>
      </c>
      <c r="D347" s="320">
        <v>153</v>
      </c>
      <c r="E347" s="320">
        <v>280</v>
      </c>
      <c r="F347" s="367">
        <f>VLOOKUP(B347,[117]表二!$B$7:$AA$1333,26,FALSE)</f>
        <v>354</v>
      </c>
      <c r="G347" s="123">
        <f t="shared" si="16"/>
        <v>1.314</v>
      </c>
      <c r="H347" s="123">
        <f t="shared" si="17"/>
        <v>1.264</v>
      </c>
      <c r="I347" s="657"/>
      <c r="J347" s="658"/>
    </row>
    <row r="348" s="524" customFormat="1" ht="36" customHeight="1" spans="1:10">
      <c r="A348" s="524">
        <f t="shared" si="15"/>
        <v>3</v>
      </c>
      <c r="B348" s="308">
        <v>205</v>
      </c>
      <c r="C348" s="302" t="s">
        <v>111</v>
      </c>
      <c r="D348" s="303">
        <f>SUM(D349,D354,D361,D367,D373,D377,D381,D385,D391,D398)</f>
        <v>43402</v>
      </c>
      <c r="E348" s="303">
        <v>34663</v>
      </c>
      <c r="F348" s="303">
        <f>SUM(F349,F354,F361,F367,F373,F377,F381,F385,F391,F398)</f>
        <v>33155</v>
      </c>
      <c r="G348" s="119">
        <f t="shared" si="16"/>
        <v>-0.236</v>
      </c>
      <c r="H348" s="119">
        <f t="shared" si="17"/>
        <v>0.956</v>
      </c>
      <c r="I348" s="657"/>
      <c r="J348" s="658"/>
    </row>
    <row r="349" s="524" customFormat="1" ht="36" customHeight="1" spans="1:10">
      <c r="A349" s="524">
        <f t="shared" si="15"/>
        <v>5</v>
      </c>
      <c r="B349" s="305">
        <v>20501</v>
      </c>
      <c r="C349" s="348" t="s">
        <v>344</v>
      </c>
      <c r="D349" s="320">
        <f>SUM(D350:D353)</f>
        <v>599</v>
      </c>
      <c r="E349" s="320">
        <v>698</v>
      </c>
      <c r="F349" s="320">
        <f>SUM(F350:F353)</f>
        <v>669</v>
      </c>
      <c r="G349" s="123">
        <f t="shared" si="16"/>
        <v>0.117</v>
      </c>
      <c r="H349" s="123">
        <f t="shared" si="17"/>
        <v>0.958</v>
      </c>
      <c r="I349" s="657"/>
      <c r="J349" s="658"/>
    </row>
    <row r="350" s="524" customFormat="1" ht="36" customHeight="1" spans="1:10">
      <c r="A350" s="524">
        <f t="shared" si="15"/>
        <v>7</v>
      </c>
      <c r="B350" s="305">
        <v>2050101</v>
      </c>
      <c r="C350" s="432" t="s">
        <v>152</v>
      </c>
      <c r="D350" s="320">
        <v>184</v>
      </c>
      <c r="E350" s="320">
        <v>151</v>
      </c>
      <c r="F350" s="367">
        <f>VLOOKUP(B350,[117]表二!$B$7:$AA$1333,26,FALSE)</f>
        <v>157</v>
      </c>
      <c r="G350" s="123">
        <f t="shared" si="16"/>
        <v>-0.147</v>
      </c>
      <c r="H350" s="123">
        <f t="shared" si="17"/>
        <v>1.04</v>
      </c>
      <c r="I350" s="657"/>
      <c r="J350" s="658"/>
    </row>
    <row r="351" s="524" customFormat="1" ht="36" customHeight="1" spans="1:10">
      <c r="A351" s="524">
        <f t="shared" si="15"/>
        <v>7</v>
      </c>
      <c r="B351" s="305">
        <v>2050102</v>
      </c>
      <c r="C351" s="432" t="s">
        <v>153</v>
      </c>
      <c r="D351" s="320"/>
      <c r="E351" s="320">
        <v>0</v>
      </c>
      <c r="F351" s="367">
        <f>VLOOKUP(B351,[117]表二!$B$7:$AA$1333,26,FALSE)</f>
        <v>0</v>
      </c>
      <c r="G351" s="123" t="str">
        <f t="shared" si="16"/>
        <v/>
      </c>
      <c r="H351" s="123" t="str">
        <f t="shared" si="17"/>
        <v/>
      </c>
      <c r="I351" s="657"/>
      <c r="J351" s="658"/>
    </row>
    <row r="352" s="524" customFormat="1" ht="36" customHeight="1" spans="1:10">
      <c r="A352" s="524">
        <f t="shared" si="15"/>
        <v>7</v>
      </c>
      <c r="B352" s="305">
        <v>2050103</v>
      </c>
      <c r="C352" s="432" t="s">
        <v>154</v>
      </c>
      <c r="D352" s="320"/>
      <c r="E352" s="320">
        <v>0</v>
      </c>
      <c r="F352" s="367">
        <f>VLOOKUP(B352,[117]表二!$B$7:$AA$1333,26,FALSE)</f>
        <v>0</v>
      </c>
      <c r="G352" s="123" t="str">
        <f t="shared" si="16"/>
        <v/>
      </c>
      <c r="H352" s="123" t="str">
        <f t="shared" si="17"/>
        <v/>
      </c>
      <c r="I352" s="657"/>
      <c r="J352" s="658"/>
    </row>
    <row r="353" s="524" customFormat="1" ht="36" customHeight="1" spans="1:10">
      <c r="A353" s="524">
        <f t="shared" si="15"/>
        <v>7</v>
      </c>
      <c r="B353" s="305">
        <v>2050199</v>
      </c>
      <c r="C353" s="432" t="s">
        <v>345</v>
      </c>
      <c r="D353" s="320">
        <v>415</v>
      </c>
      <c r="E353" s="320">
        <v>547</v>
      </c>
      <c r="F353" s="367">
        <f>VLOOKUP(B353,[117]表二!$B$7:$AA$1333,26,FALSE)</f>
        <v>512</v>
      </c>
      <c r="G353" s="123">
        <f t="shared" si="16"/>
        <v>0.234</v>
      </c>
      <c r="H353" s="123">
        <f t="shared" si="17"/>
        <v>0.936</v>
      </c>
      <c r="I353" s="657"/>
      <c r="J353" s="658"/>
    </row>
    <row r="354" s="524" customFormat="1" ht="36" customHeight="1" spans="1:10">
      <c r="A354" s="524">
        <f t="shared" si="15"/>
        <v>5</v>
      </c>
      <c r="B354" s="305">
        <v>20502</v>
      </c>
      <c r="C354" s="348" t="s">
        <v>346</v>
      </c>
      <c r="D354" s="320">
        <f>SUM(D355:D360)</f>
        <v>39940</v>
      </c>
      <c r="E354" s="320">
        <v>32319</v>
      </c>
      <c r="F354" s="320">
        <f>SUM(F355:F360)</f>
        <v>30222</v>
      </c>
      <c r="G354" s="123">
        <f t="shared" si="16"/>
        <v>-0.243</v>
      </c>
      <c r="H354" s="123">
        <f t="shared" si="17"/>
        <v>0.935</v>
      </c>
      <c r="I354" s="657"/>
      <c r="J354" s="658"/>
    </row>
    <row r="355" s="524" customFormat="1" ht="36" customHeight="1" spans="1:10">
      <c r="A355" s="524">
        <f t="shared" si="15"/>
        <v>7</v>
      </c>
      <c r="B355" s="305">
        <v>2050201</v>
      </c>
      <c r="C355" s="432" t="s">
        <v>347</v>
      </c>
      <c r="D355" s="320">
        <v>2525</v>
      </c>
      <c r="E355" s="320">
        <v>2922</v>
      </c>
      <c r="F355" s="367">
        <f>VLOOKUP(B355,[117]表二!$B$7:$AA$1333,26,FALSE)</f>
        <v>2690</v>
      </c>
      <c r="G355" s="123">
        <f t="shared" si="16"/>
        <v>0.065</v>
      </c>
      <c r="H355" s="123">
        <f t="shared" si="17"/>
        <v>0.921</v>
      </c>
      <c r="I355" s="657"/>
      <c r="J355" s="658"/>
    </row>
    <row r="356" s="524" customFormat="1" ht="36" customHeight="1" spans="1:10">
      <c r="A356" s="524">
        <f t="shared" si="15"/>
        <v>7</v>
      </c>
      <c r="B356" s="305">
        <v>2050202</v>
      </c>
      <c r="C356" s="432" t="s">
        <v>348</v>
      </c>
      <c r="D356" s="320">
        <v>13620</v>
      </c>
      <c r="E356" s="320">
        <v>12941</v>
      </c>
      <c r="F356" s="367">
        <f>VLOOKUP(B356,[117]表二!$B$7:$AA$1333,26,FALSE)</f>
        <v>13353</v>
      </c>
      <c r="G356" s="123">
        <f t="shared" si="16"/>
        <v>-0.02</v>
      </c>
      <c r="H356" s="123">
        <f t="shared" si="17"/>
        <v>1.032</v>
      </c>
      <c r="I356" s="657"/>
      <c r="J356" s="658"/>
    </row>
    <row r="357" s="524" customFormat="1" ht="36" customHeight="1" spans="1:10">
      <c r="A357" s="524">
        <f t="shared" si="15"/>
        <v>7</v>
      </c>
      <c r="B357" s="305">
        <v>2050203</v>
      </c>
      <c r="C357" s="432" t="s">
        <v>349</v>
      </c>
      <c r="D357" s="320">
        <v>7205</v>
      </c>
      <c r="E357" s="320">
        <v>6358</v>
      </c>
      <c r="F357" s="367">
        <f>VLOOKUP(B357,[117]表二!$B$7:$AA$1333,26,FALSE)</f>
        <v>6500</v>
      </c>
      <c r="G357" s="123">
        <f t="shared" si="16"/>
        <v>-0.098</v>
      </c>
      <c r="H357" s="123">
        <f t="shared" si="17"/>
        <v>1.022</v>
      </c>
      <c r="I357" s="657"/>
      <c r="J357" s="658"/>
    </row>
    <row r="358" s="524" customFormat="1" ht="36" customHeight="1" spans="1:10">
      <c r="A358" s="524">
        <f t="shared" si="15"/>
        <v>7</v>
      </c>
      <c r="B358" s="305">
        <v>2050204</v>
      </c>
      <c r="C358" s="432" t="s">
        <v>350</v>
      </c>
      <c r="D358" s="320">
        <v>2850</v>
      </c>
      <c r="E358" s="320">
        <v>2775</v>
      </c>
      <c r="F358" s="367">
        <f>VLOOKUP(B358,[117]表二!$B$7:$AA$1333,26,FALSE)</f>
        <v>2873</v>
      </c>
      <c r="G358" s="123">
        <f t="shared" si="16"/>
        <v>0.008</v>
      </c>
      <c r="H358" s="123">
        <f t="shared" si="17"/>
        <v>1.035</v>
      </c>
      <c r="I358" s="657"/>
      <c r="J358" s="658"/>
    </row>
    <row r="359" s="524" customFormat="1" ht="36" customHeight="1" spans="1:10">
      <c r="A359" s="524">
        <f t="shared" si="15"/>
        <v>7</v>
      </c>
      <c r="B359" s="305">
        <v>2050205</v>
      </c>
      <c r="C359" s="432" t="s">
        <v>351</v>
      </c>
      <c r="D359" s="320"/>
      <c r="E359" s="320">
        <v>0</v>
      </c>
      <c r="F359" s="367">
        <f>VLOOKUP(B359,[117]表二!$B$7:$AA$1333,26,FALSE)</f>
        <v>18</v>
      </c>
      <c r="G359" s="123" t="str">
        <f t="shared" si="16"/>
        <v/>
      </c>
      <c r="H359" s="123" t="str">
        <f t="shared" si="17"/>
        <v/>
      </c>
      <c r="I359" s="657"/>
      <c r="J359" s="658"/>
    </row>
    <row r="360" s="524" customFormat="1" ht="36" customHeight="1" spans="1:10">
      <c r="A360" s="524">
        <f t="shared" si="15"/>
        <v>7</v>
      </c>
      <c r="B360" s="305">
        <v>2050299</v>
      </c>
      <c r="C360" s="432" t="s">
        <v>352</v>
      </c>
      <c r="D360" s="320">
        <v>13740</v>
      </c>
      <c r="E360" s="320">
        <v>7323</v>
      </c>
      <c r="F360" s="367">
        <f>VLOOKUP(B360,[117]表二!$B$7:$AA$1333,26,FALSE)</f>
        <v>4788</v>
      </c>
      <c r="G360" s="123">
        <f t="shared" si="16"/>
        <v>-0.652</v>
      </c>
      <c r="H360" s="123">
        <f t="shared" si="17"/>
        <v>0.654</v>
      </c>
      <c r="I360" s="657"/>
      <c r="J360" s="658"/>
    </row>
    <row r="361" s="524" customFormat="1" ht="36" customHeight="1" spans="1:10">
      <c r="A361" s="524">
        <f t="shared" si="15"/>
        <v>5</v>
      </c>
      <c r="B361" s="305">
        <v>20503</v>
      </c>
      <c r="C361" s="348" t="s">
        <v>353</v>
      </c>
      <c r="D361" s="320">
        <f>SUM(D362:D366)</f>
        <v>1121</v>
      </c>
      <c r="E361" s="320">
        <v>1243</v>
      </c>
      <c r="F361" s="320">
        <f>SUM(F362:F366)</f>
        <v>1329</v>
      </c>
      <c r="G361" s="123">
        <f t="shared" si="16"/>
        <v>0.186</v>
      </c>
      <c r="H361" s="123">
        <f t="shared" si="17"/>
        <v>1.069</v>
      </c>
      <c r="I361" s="657"/>
      <c r="J361" s="658"/>
    </row>
    <row r="362" s="524" customFormat="1" ht="36" customHeight="1" spans="1:10">
      <c r="A362" s="524">
        <f t="shared" si="15"/>
        <v>7</v>
      </c>
      <c r="B362" s="305">
        <v>2050301</v>
      </c>
      <c r="C362" s="432" t="s">
        <v>354</v>
      </c>
      <c r="D362" s="320"/>
      <c r="E362" s="320">
        <v>0</v>
      </c>
      <c r="F362" s="367">
        <f>VLOOKUP(B362,[117]表二!$B$7:$AA$1333,26,FALSE)</f>
        <v>0</v>
      </c>
      <c r="G362" s="123" t="str">
        <f t="shared" si="16"/>
        <v/>
      </c>
      <c r="H362" s="123" t="str">
        <f t="shared" si="17"/>
        <v/>
      </c>
      <c r="I362" s="657"/>
      <c r="J362" s="658"/>
    </row>
    <row r="363" s="524" customFormat="1" ht="36" customHeight="1" spans="1:10">
      <c r="A363" s="524">
        <f t="shared" si="15"/>
        <v>7</v>
      </c>
      <c r="B363" s="305">
        <v>2050302</v>
      </c>
      <c r="C363" s="432" t="s">
        <v>355</v>
      </c>
      <c r="D363" s="320">
        <v>1121</v>
      </c>
      <c r="E363" s="320">
        <v>1243</v>
      </c>
      <c r="F363" s="367">
        <f>VLOOKUP(B363,[117]表二!$B$7:$AA$1333,26,FALSE)</f>
        <v>1329</v>
      </c>
      <c r="G363" s="123">
        <f t="shared" si="16"/>
        <v>0.186</v>
      </c>
      <c r="H363" s="123">
        <f t="shared" si="17"/>
        <v>1.069</v>
      </c>
      <c r="I363" s="657"/>
      <c r="J363" s="658"/>
    </row>
    <row r="364" s="524" customFormat="1" ht="36" customHeight="1" spans="1:10">
      <c r="A364" s="524">
        <f t="shared" si="15"/>
        <v>7</v>
      </c>
      <c r="B364" s="305">
        <v>2050303</v>
      </c>
      <c r="C364" s="432" t="s">
        <v>356</v>
      </c>
      <c r="D364" s="320"/>
      <c r="E364" s="320">
        <v>0</v>
      </c>
      <c r="F364" s="367">
        <f>VLOOKUP(B364,[117]表二!$B$7:$AA$1333,26,FALSE)</f>
        <v>0</v>
      </c>
      <c r="G364" s="123" t="str">
        <f t="shared" si="16"/>
        <v/>
      </c>
      <c r="H364" s="123" t="str">
        <f t="shared" si="17"/>
        <v/>
      </c>
      <c r="I364" s="657"/>
      <c r="J364" s="658"/>
    </row>
    <row r="365" s="524" customFormat="1" ht="36" customHeight="1" spans="1:10">
      <c r="A365" s="524">
        <f t="shared" si="15"/>
        <v>7</v>
      </c>
      <c r="B365" s="305">
        <v>2050305</v>
      </c>
      <c r="C365" s="432" t="s">
        <v>357</v>
      </c>
      <c r="D365" s="320"/>
      <c r="E365" s="320">
        <v>0</v>
      </c>
      <c r="F365" s="367">
        <f>VLOOKUP(B365,[117]表二!$B$7:$AA$1333,26,FALSE)</f>
        <v>0</v>
      </c>
      <c r="G365" s="123" t="str">
        <f t="shared" si="16"/>
        <v/>
      </c>
      <c r="H365" s="123" t="str">
        <f t="shared" si="17"/>
        <v/>
      </c>
      <c r="I365" s="657"/>
      <c r="J365" s="658"/>
    </row>
    <row r="366" s="524" customFormat="1" ht="36" customHeight="1" spans="1:10">
      <c r="A366" s="524">
        <f t="shared" si="15"/>
        <v>7</v>
      </c>
      <c r="B366" s="305">
        <v>2050399</v>
      </c>
      <c r="C366" s="432" t="s">
        <v>358</v>
      </c>
      <c r="D366" s="320"/>
      <c r="E366" s="320">
        <v>0</v>
      </c>
      <c r="F366" s="367">
        <f>VLOOKUP(B366,[117]表二!$B$7:$AA$1333,26,FALSE)</f>
        <v>0</v>
      </c>
      <c r="G366" s="123" t="str">
        <f t="shared" si="16"/>
        <v/>
      </c>
      <c r="H366" s="123" t="str">
        <f t="shared" si="17"/>
        <v/>
      </c>
      <c r="I366" s="657"/>
      <c r="J366" s="658"/>
    </row>
    <row r="367" s="524" customFormat="1" ht="36" customHeight="1" spans="1:10">
      <c r="A367" s="524">
        <f t="shared" si="15"/>
        <v>5</v>
      </c>
      <c r="B367" s="305">
        <v>20504</v>
      </c>
      <c r="C367" s="348" t="s">
        <v>359</v>
      </c>
      <c r="D367" s="320">
        <f>SUM(D368:D372)</f>
        <v>0</v>
      </c>
      <c r="E367" s="320">
        <v>0</v>
      </c>
      <c r="F367" s="320">
        <f>SUM(F368:F372)</f>
        <v>0</v>
      </c>
      <c r="G367" s="123" t="str">
        <f t="shared" si="16"/>
        <v/>
      </c>
      <c r="H367" s="123" t="str">
        <f t="shared" si="17"/>
        <v/>
      </c>
      <c r="I367" s="657"/>
      <c r="J367" s="658"/>
    </row>
    <row r="368" s="524" customFormat="1" ht="36" customHeight="1" spans="1:10">
      <c r="A368" s="524">
        <f t="shared" si="15"/>
        <v>7</v>
      </c>
      <c r="B368" s="305">
        <v>2050401</v>
      </c>
      <c r="C368" s="432" t="s">
        <v>360</v>
      </c>
      <c r="D368" s="320"/>
      <c r="E368" s="320">
        <v>0</v>
      </c>
      <c r="F368" s="367">
        <f>VLOOKUP(B368,[117]表二!$B$7:$AA$1333,26,FALSE)</f>
        <v>0</v>
      </c>
      <c r="G368" s="123" t="str">
        <f t="shared" si="16"/>
        <v/>
      </c>
      <c r="H368" s="123" t="str">
        <f t="shared" si="17"/>
        <v/>
      </c>
      <c r="I368" s="657"/>
      <c r="J368" s="658"/>
    </row>
    <row r="369" s="524" customFormat="1" ht="36" customHeight="1" spans="1:10">
      <c r="A369" s="524">
        <f t="shared" si="15"/>
        <v>7</v>
      </c>
      <c r="B369" s="305">
        <v>2050402</v>
      </c>
      <c r="C369" s="432" t="s">
        <v>361</v>
      </c>
      <c r="D369" s="320"/>
      <c r="E369" s="320">
        <v>0</v>
      </c>
      <c r="F369" s="367">
        <f>VLOOKUP(B369,[117]表二!$B$7:$AA$1333,26,FALSE)</f>
        <v>0</v>
      </c>
      <c r="G369" s="123" t="str">
        <f t="shared" si="16"/>
        <v/>
      </c>
      <c r="H369" s="123" t="str">
        <f t="shared" si="17"/>
        <v/>
      </c>
      <c r="I369" s="657"/>
      <c r="J369" s="658"/>
    </row>
    <row r="370" s="524" customFormat="1" ht="36" customHeight="1" spans="1:10">
      <c r="A370" s="524">
        <f t="shared" si="15"/>
        <v>7</v>
      </c>
      <c r="B370" s="305">
        <v>2050403</v>
      </c>
      <c r="C370" s="432" t="s">
        <v>362</v>
      </c>
      <c r="D370" s="320"/>
      <c r="E370" s="320">
        <v>0</v>
      </c>
      <c r="F370" s="367">
        <f>VLOOKUP(B370,[117]表二!$B$7:$AA$1333,26,FALSE)</f>
        <v>0</v>
      </c>
      <c r="G370" s="123" t="str">
        <f t="shared" si="16"/>
        <v/>
      </c>
      <c r="H370" s="123" t="str">
        <f t="shared" si="17"/>
        <v/>
      </c>
      <c r="I370" s="657"/>
      <c r="J370" s="658"/>
    </row>
    <row r="371" s="524" customFormat="1" ht="36" customHeight="1" spans="1:10">
      <c r="A371" s="524">
        <f t="shared" si="15"/>
        <v>7</v>
      </c>
      <c r="B371" s="305">
        <v>2050404</v>
      </c>
      <c r="C371" s="432" t="s">
        <v>363</v>
      </c>
      <c r="D371" s="320"/>
      <c r="E371" s="320">
        <v>0</v>
      </c>
      <c r="F371" s="367">
        <f>VLOOKUP(B371,[117]表二!$B$7:$AA$1333,26,FALSE)</f>
        <v>0</v>
      </c>
      <c r="G371" s="123" t="str">
        <f t="shared" si="16"/>
        <v/>
      </c>
      <c r="H371" s="123" t="str">
        <f t="shared" si="17"/>
        <v/>
      </c>
      <c r="I371" s="657"/>
      <c r="J371" s="658"/>
    </row>
    <row r="372" s="524" customFormat="1" ht="36" customHeight="1" spans="1:10">
      <c r="A372" s="524">
        <f t="shared" si="15"/>
        <v>7</v>
      </c>
      <c r="B372" s="305">
        <v>2050499</v>
      </c>
      <c r="C372" s="432" t="s">
        <v>364</v>
      </c>
      <c r="D372" s="320"/>
      <c r="E372" s="320">
        <v>0</v>
      </c>
      <c r="F372" s="367">
        <f>VLOOKUP(B372,[117]表二!$B$7:$AA$1333,26,FALSE)</f>
        <v>0</v>
      </c>
      <c r="G372" s="123" t="str">
        <f t="shared" si="16"/>
        <v/>
      </c>
      <c r="H372" s="123" t="str">
        <f t="shared" si="17"/>
        <v/>
      </c>
      <c r="I372" s="657"/>
      <c r="J372" s="658"/>
    </row>
    <row r="373" s="524" customFormat="1" ht="36" customHeight="1" spans="1:10">
      <c r="A373" s="524">
        <f t="shared" si="15"/>
        <v>5</v>
      </c>
      <c r="B373" s="305">
        <v>20505</v>
      </c>
      <c r="C373" s="348" t="s">
        <v>365</v>
      </c>
      <c r="D373" s="320">
        <f>SUM(D374:D376)</f>
        <v>0</v>
      </c>
      <c r="E373" s="320">
        <v>0</v>
      </c>
      <c r="F373" s="320">
        <f>SUM(F374:F376)</f>
        <v>0</v>
      </c>
      <c r="G373" s="123" t="str">
        <f t="shared" si="16"/>
        <v/>
      </c>
      <c r="H373" s="123" t="str">
        <f t="shared" si="17"/>
        <v/>
      </c>
      <c r="I373" s="657"/>
      <c r="J373" s="658"/>
    </row>
    <row r="374" s="524" customFormat="1" ht="36" customHeight="1" spans="1:10">
      <c r="A374" s="524">
        <f t="shared" si="15"/>
        <v>7</v>
      </c>
      <c r="B374" s="305">
        <v>2050501</v>
      </c>
      <c r="C374" s="432" t="s">
        <v>366</v>
      </c>
      <c r="D374" s="320"/>
      <c r="E374" s="320">
        <v>0</v>
      </c>
      <c r="F374" s="367">
        <f>VLOOKUP(B374,[117]表二!$B$7:$AA$1333,26,FALSE)</f>
        <v>0</v>
      </c>
      <c r="G374" s="123" t="str">
        <f t="shared" si="16"/>
        <v/>
      </c>
      <c r="H374" s="123" t="str">
        <f t="shared" si="17"/>
        <v/>
      </c>
      <c r="I374" s="657"/>
      <c r="J374" s="658"/>
    </row>
    <row r="375" s="524" customFormat="1" ht="36" customHeight="1" spans="1:10">
      <c r="A375" s="524">
        <f t="shared" si="15"/>
        <v>7</v>
      </c>
      <c r="B375" s="305">
        <v>2050502</v>
      </c>
      <c r="C375" s="432" t="s">
        <v>367</v>
      </c>
      <c r="D375" s="320"/>
      <c r="E375" s="320">
        <v>0</v>
      </c>
      <c r="F375" s="367">
        <f>VLOOKUP(B375,[117]表二!$B$7:$AA$1333,26,FALSE)</f>
        <v>0</v>
      </c>
      <c r="G375" s="123" t="str">
        <f t="shared" si="16"/>
        <v/>
      </c>
      <c r="H375" s="123" t="str">
        <f t="shared" si="17"/>
        <v/>
      </c>
      <c r="I375" s="657"/>
      <c r="J375" s="658"/>
    </row>
    <row r="376" s="524" customFormat="1" ht="36" customHeight="1" spans="1:10">
      <c r="A376" s="524">
        <f t="shared" si="15"/>
        <v>7</v>
      </c>
      <c r="B376" s="305">
        <v>2050599</v>
      </c>
      <c r="C376" s="432" t="s">
        <v>368</v>
      </c>
      <c r="D376" s="320"/>
      <c r="E376" s="320">
        <v>0</v>
      </c>
      <c r="F376" s="367">
        <f>VLOOKUP(B376,[117]表二!$B$7:$AA$1333,26,FALSE)</f>
        <v>0</v>
      </c>
      <c r="G376" s="123" t="str">
        <f t="shared" si="16"/>
        <v/>
      </c>
      <c r="H376" s="123" t="str">
        <f t="shared" si="17"/>
        <v/>
      </c>
      <c r="I376" s="657"/>
      <c r="J376" s="658"/>
    </row>
    <row r="377" s="524" customFormat="1" ht="36" customHeight="1" spans="1:10">
      <c r="A377" s="524">
        <f t="shared" si="15"/>
        <v>5</v>
      </c>
      <c r="B377" s="305">
        <v>20506</v>
      </c>
      <c r="C377" s="348" t="s">
        <v>369</v>
      </c>
      <c r="D377" s="320">
        <f>SUM(D378:D380)</f>
        <v>0</v>
      </c>
      <c r="E377" s="320">
        <v>0</v>
      </c>
      <c r="F377" s="320">
        <f>SUM(F378:F380)</f>
        <v>0</v>
      </c>
      <c r="G377" s="123" t="str">
        <f t="shared" si="16"/>
        <v/>
      </c>
      <c r="H377" s="123" t="str">
        <f t="shared" si="17"/>
        <v/>
      </c>
      <c r="I377" s="657"/>
      <c r="J377" s="658"/>
    </row>
    <row r="378" s="524" customFormat="1" ht="36" customHeight="1" spans="1:10">
      <c r="A378" s="524">
        <f t="shared" si="15"/>
        <v>7</v>
      </c>
      <c r="B378" s="305">
        <v>2050601</v>
      </c>
      <c r="C378" s="432" t="s">
        <v>370</v>
      </c>
      <c r="D378" s="320"/>
      <c r="E378" s="320">
        <v>0</v>
      </c>
      <c r="F378" s="367">
        <f>VLOOKUP(B378,[117]表二!$B$7:$AA$1333,26,FALSE)</f>
        <v>0</v>
      </c>
      <c r="G378" s="123" t="str">
        <f t="shared" si="16"/>
        <v/>
      </c>
      <c r="H378" s="123" t="str">
        <f t="shared" si="17"/>
        <v/>
      </c>
      <c r="I378" s="657"/>
      <c r="J378" s="658"/>
    </row>
    <row r="379" s="524" customFormat="1" ht="36" customHeight="1" spans="1:10">
      <c r="A379" s="524">
        <f t="shared" si="15"/>
        <v>7</v>
      </c>
      <c r="B379" s="305">
        <v>2050602</v>
      </c>
      <c r="C379" s="432" t="s">
        <v>371</v>
      </c>
      <c r="D379" s="320"/>
      <c r="E379" s="320">
        <v>0</v>
      </c>
      <c r="F379" s="367">
        <f>VLOOKUP(B379,[117]表二!$B$7:$AA$1333,26,FALSE)</f>
        <v>0</v>
      </c>
      <c r="G379" s="123" t="str">
        <f t="shared" si="16"/>
        <v/>
      </c>
      <c r="H379" s="123" t="str">
        <f t="shared" si="17"/>
        <v/>
      </c>
      <c r="I379" s="657"/>
      <c r="J379" s="658"/>
    </row>
    <row r="380" s="524" customFormat="1" ht="36" customHeight="1" spans="1:10">
      <c r="A380" s="524">
        <f t="shared" si="15"/>
        <v>7</v>
      </c>
      <c r="B380" s="305">
        <v>2050699</v>
      </c>
      <c r="C380" s="432" t="s">
        <v>372</v>
      </c>
      <c r="D380" s="320"/>
      <c r="E380" s="320">
        <v>0</v>
      </c>
      <c r="F380" s="367">
        <f>VLOOKUP(B380,[117]表二!$B$7:$AA$1333,26,FALSE)</f>
        <v>0</v>
      </c>
      <c r="G380" s="123" t="str">
        <f t="shared" si="16"/>
        <v/>
      </c>
      <c r="H380" s="123" t="str">
        <f t="shared" si="17"/>
        <v/>
      </c>
      <c r="I380" s="657"/>
      <c r="J380" s="658"/>
    </row>
    <row r="381" s="524" customFormat="1" ht="36" customHeight="1" spans="1:10">
      <c r="A381" s="524">
        <f t="shared" si="15"/>
        <v>5</v>
      </c>
      <c r="B381" s="305">
        <v>20507</v>
      </c>
      <c r="C381" s="348" t="s">
        <v>373</v>
      </c>
      <c r="D381" s="320">
        <f>SUM(D382:D384)</f>
        <v>5</v>
      </c>
      <c r="E381" s="320">
        <v>3</v>
      </c>
      <c r="F381" s="320">
        <f>SUM(F382:F384)</f>
        <v>3</v>
      </c>
      <c r="G381" s="123">
        <f t="shared" si="16"/>
        <v>-0.4</v>
      </c>
      <c r="H381" s="123">
        <f t="shared" si="17"/>
        <v>1</v>
      </c>
      <c r="I381" s="657"/>
      <c r="J381" s="658"/>
    </row>
    <row r="382" s="524" customFormat="1" ht="36" customHeight="1" spans="1:10">
      <c r="A382" s="524">
        <f t="shared" si="15"/>
        <v>7</v>
      </c>
      <c r="B382" s="305">
        <v>2050701</v>
      </c>
      <c r="C382" s="432" t="s">
        <v>374</v>
      </c>
      <c r="D382" s="320"/>
      <c r="E382" s="320">
        <v>3</v>
      </c>
      <c r="F382" s="367">
        <f>VLOOKUP(B382,[117]表二!$B$7:$AA$1333,26,FALSE)</f>
        <v>3</v>
      </c>
      <c r="G382" s="123" t="str">
        <f t="shared" si="16"/>
        <v/>
      </c>
      <c r="H382" s="123">
        <f t="shared" si="17"/>
        <v>1</v>
      </c>
      <c r="I382" s="657"/>
      <c r="J382" s="658"/>
    </row>
    <row r="383" s="524" customFormat="1" ht="36" customHeight="1" spans="1:10">
      <c r="A383" s="524">
        <f t="shared" si="15"/>
        <v>7</v>
      </c>
      <c r="B383" s="305">
        <v>2050702</v>
      </c>
      <c r="C383" s="432" t="s">
        <v>375</v>
      </c>
      <c r="D383" s="320"/>
      <c r="E383" s="320">
        <v>0</v>
      </c>
      <c r="F383" s="367">
        <f>VLOOKUP(B383,[117]表二!$B$7:$AA$1333,26,FALSE)</f>
        <v>0</v>
      </c>
      <c r="G383" s="123" t="str">
        <f t="shared" si="16"/>
        <v/>
      </c>
      <c r="H383" s="123" t="str">
        <f t="shared" si="17"/>
        <v/>
      </c>
      <c r="I383" s="657"/>
      <c r="J383" s="658"/>
    </row>
    <row r="384" s="524" customFormat="1" ht="36" customHeight="1" spans="1:10">
      <c r="A384" s="524">
        <f t="shared" si="15"/>
        <v>7</v>
      </c>
      <c r="B384" s="305">
        <v>2050799</v>
      </c>
      <c r="C384" s="432" t="s">
        <v>376</v>
      </c>
      <c r="D384" s="320">
        <v>5</v>
      </c>
      <c r="E384" s="320">
        <v>0</v>
      </c>
      <c r="F384" s="367">
        <f>VLOOKUP(B384,[117]表二!$B$7:$AA$1333,26,FALSE)</f>
        <v>0</v>
      </c>
      <c r="G384" s="123">
        <f t="shared" si="16"/>
        <v>-1</v>
      </c>
      <c r="H384" s="123" t="str">
        <f t="shared" si="17"/>
        <v/>
      </c>
      <c r="I384" s="657"/>
      <c r="J384" s="658"/>
    </row>
    <row r="385" s="524" customFormat="1" ht="36" customHeight="1" spans="1:10">
      <c r="A385" s="524">
        <f t="shared" si="15"/>
        <v>5</v>
      </c>
      <c r="B385" s="305">
        <v>20508</v>
      </c>
      <c r="C385" s="348" t="s">
        <v>377</v>
      </c>
      <c r="D385" s="320">
        <f>SUM(D386:D390)</f>
        <v>331</v>
      </c>
      <c r="E385" s="320">
        <v>235</v>
      </c>
      <c r="F385" s="320">
        <f>SUM(F386:F390)</f>
        <v>745</v>
      </c>
      <c r="G385" s="123">
        <f t="shared" si="16"/>
        <v>1.251</v>
      </c>
      <c r="H385" s="123">
        <f t="shared" si="17"/>
        <v>3.17</v>
      </c>
      <c r="I385" s="657"/>
      <c r="J385" s="658"/>
    </row>
    <row r="386" s="524" customFormat="1" ht="36" customHeight="1" spans="1:10">
      <c r="A386" s="524">
        <f t="shared" si="15"/>
        <v>7</v>
      </c>
      <c r="B386" s="305">
        <v>2050801</v>
      </c>
      <c r="C386" s="432" t="s">
        <v>378</v>
      </c>
      <c r="D386" s="320">
        <v>13</v>
      </c>
      <c r="E386" s="320">
        <v>0</v>
      </c>
      <c r="F386" s="367">
        <f>VLOOKUP(B386,[117]表二!$B$7:$AA$1333,26,FALSE)</f>
        <v>0</v>
      </c>
      <c r="G386" s="123">
        <f t="shared" si="16"/>
        <v>-1</v>
      </c>
      <c r="H386" s="123" t="str">
        <f t="shared" si="17"/>
        <v/>
      </c>
      <c r="I386" s="657"/>
      <c r="J386" s="658"/>
    </row>
    <row r="387" s="524" customFormat="1" ht="36" customHeight="1" spans="1:10">
      <c r="A387" s="524">
        <f t="shared" si="15"/>
        <v>7</v>
      </c>
      <c r="B387" s="305">
        <v>2050802</v>
      </c>
      <c r="C387" s="432" t="s">
        <v>379</v>
      </c>
      <c r="D387" s="320">
        <v>314</v>
      </c>
      <c r="E387" s="320">
        <v>235</v>
      </c>
      <c r="F387" s="367">
        <f>VLOOKUP(B387,[117]表二!$B$7:$AA$1333,26,FALSE)</f>
        <v>745</v>
      </c>
      <c r="G387" s="123">
        <f t="shared" si="16"/>
        <v>1.373</v>
      </c>
      <c r="H387" s="123">
        <f t="shared" si="17"/>
        <v>3.17</v>
      </c>
      <c r="I387" s="657"/>
      <c r="J387" s="658"/>
    </row>
    <row r="388" s="524" customFormat="1" ht="36" customHeight="1" spans="1:10">
      <c r="A388" s="524">
        <f t="shared" si="15"/>
        <v>7</v>
      </c>
      <c r="B388" s="305">
        <v>2050803</v>
      </c>
      <c r="C388" s="432" t="s">
        <v>380</v>
      </c>
      <c r="D388" s="320"/>
      <c r="E388" s="320">
        <v>0</v>
      </c>
      <c r="F388" s="367">
        <f>VLOOKUP(B388,[117]表二!$B$7:$AA$1333,26,FALSE)</f>
        <v>0</v>
      </c>
      <c r="G388" s="123" t="str">
        <f t="shared" si="16"/>
        <v/>
      </c>
      <c r="H388" s="123" t="str">
        <f t="shared" si="17"/>
        <v/>
      </c>
      <c r="I388" s="657"/>
      <c r="J388" s="658"/>
    </row>
    <row r="389" s="524" customFormat="1" ht="36" customHeight="1" spans="1:10">
      <c r="A389" s="524">
        <f t="shared" ref="A389:A452" si="18">LEN(B389)</f>
        <v>7</v>
      </c>
      <c r="B389" s="305">
        <v>2050804</v>
      </c>
      <c r="C389" s="432" t="s">
        <v>381</v>
      </c>
      <c r="D389" s="320"/>
      <c r="E389" s="320">
        <v>0</v>
      </c>
      <c r="F389" s="367">
        <f>VLOOKUP(B389,[117]表二!$B$7:$AA$1333,26,FALSE)</f>
        <v>0</v>
      </c>
      <c r="G389" s="123" t="str">
        <f t="shared" ref="G389:G452" si="19">IF(D389&gt;0,F389/D389-1,"")</f>
        <v/>
      </c>
      <c r="H389" s="123" t="str">
        <f t="shared" ref="H389:H452" si="20">IF(E389&gt;0,F389/E389,"")</f>
        <v/>
      </c>
      <c r="I389" s="657"/>
      <c r="J389" s="658"/>
    </row>
    <row r="390" s="524" customFormat="1" ht="36" customHeight="1" spans="1:10">
      <c r="A390" s="524">
        <f t="shared" si="18"/>
        <v>7</v>
      </c>
      <c r="B390" s="305">
        <v>2050899</v>
      </c>
      <c r="C390" s="432" t="s">
        <v>382</v>
      </c>
      <c r="D390" s="320">
        <v>4</v>
      </c>
      <c r="E390" s="320">
        <v>0</v>
      </c>
      <c r="F390" s="367">
        <f>VLOOKUP(B390,[117]表二!$B$7:$AA$1333,26,FALSE)</f>
        <v>0</v>
      </c>
      <c r="G390" s="123">
        <f t="shared" si="19"/>
        <v>-1</v>
      </c>
      <c r="H390" s="123" t="str">
        <f t="shared" si="20"/>
        <v/>
      </c>
      <c r="I390" s="657"/>
      <c r="J390" s="658"/>
    </row>
    <row r="391" s="524" customFormat="1" ht="36" customHeight="1" spans="1:10">
      <c r="A391" s="524">
        <f t="shared" si="18"/>
        <v>5</v>
      </c>
      <c r="B391" s="305">
        <v>20509</v>
      </c>
      <c r="C391" s="348" t="s">
        <v>383</v>
      </c>
      <c r="D391" s="320">
        <f>SUM(D392:D397)</f>
        <v>0</v>
      </c>
      <c r="E391" s="320">
        <v>0</v>
      </c>
      <c r="F391" s="320">
        <f>SUM(F392:F397)</f>
        <v>0</v>
      </c>
      <c r="G391" s="123" t="str">
        <f t="shared" si="19"/>
        <v/>
      </c>
      <c r="H391" s="123" t="str">
        <f t="shared" si="20"/>
        <v/>
      </c>
      <c r="I391" s="657"/>
      <c r="J391" s="658"/>
    </row>
    <row r="392" s="524" customFormat="1" ht="36" customHeight="1" spans="1:10">
      <c r="A392" s="524">
        <f t="shared" si="18"/>
        <v>7</v>
      </c>
      <c r="B392" s="305">
        <v>2050901</v>
      </c>
      <c r="C392" s="432" t="s">
        <v>384</v>
      </c>
      <c r="D392" s="320"/>
      <c r="E392" s="320">
        <v>0</v>
      </c>
      <c r="F392" s="367">
        <f>VLOOKUP(B392,[117]表二!$B$7:$AA$1333,26,FALSE)</f>
        <v>0</v>
      </c>
      <c r="G392" s="123" t="str">
        <f t="shared" si="19"/>
        <v/>
      </c>
      <c r="H392" s="123" t="str">
        <f t="shared" si="20"/>
        <v/>
      </c>
      <c r="I392" s="657"/>
      <c r="J392" s="658"/>
    </row>
    <row r="393" s="524" customFormat="1" ht="36" customHeight="1" spans="1:10">
      <c r="A393" s="524">
        <f t="shared" si="18"/>
        <v>7</v>
      </c>
      <c r="B393" s="305">
        <v>2050902</v>
      </c>
      <c r="C393" s="432" t="s">
        <v>385</v>
      </c>
      <c r="D393" s="320"/>
      <c r="E393" s="320">
        <v>0</v>
      </c>
      <c r="F393" s="367">
        <f>VLOOKUP(B393,[117]表二!$B$7:$AA$1333,26,FALSE)</f>
        <v>0</v>
      </c>
      <c r="G393" s="123" t="str">
        <f t="shared" si="19"/>
        <v/>
      </c>
      <c r="H393" s="123" t="str">
        <f t="shared" si="20"/>
        <v/>
      </c>
      <c r="I393" s="657"/>
      <c r="J393" s="658"/>
    </row>
    <row r="394" s="524" customFormat="1" ht="36" customHeight="1" spans="1:10">
      <c r="A394" s="524">
        <f t="shared" si="18"/>
        <v>7</v>
      </c>
      <c r="B394" s="305">
        <v>2050903</v>
      </c>
      <c r="C394" s="432" t="s">
        <v>386</v>
      </c>
      <c r="D394" s="320"/>
      <c r="E394" s="320">
        <v>0</v>
      </c>
      <c r="F394" s="367">
        <f>VLOOKUP(B394,[117]表二!$B$7:$AA$1333,26,FALSE)</f>
        <v>0</v>
      </c>
      <c r="G394" s="123" t="str">
        <f t="shared" si="19"/>
        <v/>
      </c>
      <c r="H394" s="123" t="str">
        <f t="shared" si="20"/>
        <v/>
      </c>
      <c r="I394" s="657"/>
      <c r="J394" s="658"/>
    </row>
    <row r="395" s="524" customFormat="1" ht="36" customHeight="1" spans="1:10">
      <c r="A395" s="524">
        <f t="shared" si="18"/>
        <v>7</v>
      </c>
      <c r="B395" s="305">
        <v>2050904</v>
      </c>
      <c r="C395" s="432" t="s">
        <v>387</v>
      </c>
      <c r="D395" s="320"/>
      <c r="E395" s="320">
        <v>0</v>
      </c>
      <c r="F395" s="367">
        <f>VLOOKUP(B395,[117]表二!$B$7:$AA$1333,26,FALSE)</f>
        <v>0</v>
      </c>
      <c r="G395" s="123" t="str">
        <f t="shared" si="19"/>
        <v/>
      </c>
      <c r="H395" s="123" t="str">
        <f t="shared" si="20"/>
        <v/>
      </c>
      <c r="I395" s="657"/>
      <c r="J395" s="658"/>
    </row>
    <row r="396" s="524" customFormat="1" ht="36" customHeight="1" spans="1:10">
      <c r="A396" s="524">
        <f t="shared" si="18"/>
        <v>7</v>
      </c>
      <c r="B396" s="305">
        <v>2050905</v>
      </c>
      <c r="C396" s="432" t="s">
        <v>388</v>
      </c>
      <c r="D396" s="320"/>
      <c r="E396" s="320">
        <v>0</v>
      </c>
      <c r="F396" s="367">
        <f>VLOOKUP(B396,[117]表二!$B$7:$AA$1333,26,FALSE)</f>
        <v>0</v>
      </c>
      <c r="G396" s="123" t="str">
        <f t="shared" si="19"/>
        <v/>
      </c>
      <c r="H396" s="123" t="str">
        <f t="shared" si="20"/>
        <v/>
      </c>
      <c r="I396" s="657"/>
      <c r="J396" s="658"/>
    </row>
    <row r="397" s="524" customFormat="1" ht="36" customHeight="1" spans="1:10">
      <c r="A397" s="524">
        <f t="shared" si="18"/>
        <v>7</v>
      </c>
      <c r="B397" s="305">
        <v>2050999</v>
      </c>
      <c r="C397" s="432" t="s">
        <v>389</v>
      </c>
      <c r="D397" s="320"/>
      <c r="E397" s="320">
        <v>0</v>
      </c>
      <c r="F397" s="367">
        <f>VLOOKUP(B397,[117]表二!$B$7:$AA$1333,26,FALSE)</f>
        <v>0</v>
      </c>
      <c r="G397" s="123" t="str">
        <f t="shared" si="19"/>
        <v/>
      </c>
      <c r="H397" s="123" t="str">
        <f t="shared" si="20"/>
        <v/>
      </c>
      <c r="I397" s="657"/>
      <c r="J397" s="658"/>
    </row>
    <row r="398" s="524" customFormat="1" ht="36" customHeight="1" spans="1:10">
      <c r="A398" s="524">
        <f t="shared" si="18"/>
        <v>5</v>
      </c>
      <c r="B398" s="305">
        <v>20599</v>
      </c>
      <c r="C398" s="348" t="s">
        <v>390</v>
      </c>
      <c r="D398" s="320">
        <f>D399</f>
        <v>1406</v>
      </c>
      <c r="E398" s="320">
        <v>165</v>
      </c>
      <c r="F398" s="320">
        <f>F399</f>
        <v>187</v>
      </c>
      <c r="G398" s="123">
        <f t="shared" si="19"/>
        <v>-0.867</v>
      </c>
      <c r="H398" s="123">
        <f t="shared" si="20"/>
        <v>1.133</v>
      </c>
      <c r="I398" s="657"/>
      <c r="J398" s="658"/>
    </row>
    <row r="399" s="524" customFormat="1" ht="36" customHeight="1" spans="1:10">
      <c r="A399" s="524">
        <f t="shared" si="18"/>
        <v>7</v>
      </c>
      <c r="B399" s="315">
        <v>2059999</v>
      </c>
      <c r="C399" s="432" t="s">
        <v>390</v>
      </c>
      <c r="D399" s="320">
        <v>1406</v>
      </c>
      <c r="E399" s="320">
        <v>165</v>
      </c>
      <c r="F399" s="367">
        <f>VLOOKUP(B399,[117]表二!$B$7:$AA$1333,26,FALSE)</f>
        <v>187</v>
      </c>
      <c r="G399" s="123">
        <f t="shared" si="19"/>
        <v>-0.867</v>
      </c>
      <c r="H399" s="123">
        <f t="shared" si="20"/>
        <v>1.133</v>
      </c>
      <c r="I399" s="657"/>
      <c r="J399" s="658"/>
    </row>
    <row r="400" s="524" customFormat="1" ht="36" customHeight="1" spans="1:10">
      <c r="A400" s="524">
        <f t="shared" si="18"/>
        <v>3</v>
      </c>
      <c r="B400" s="308">
        <v>206</v>
      </c>
      <c r="C400" s="302" t="s">
        <v>112</v>
      </c>
      <c r="D400" s="303">
        <f>SUM(D401,D406,D415,D421,D426,D431,D436,D443,D447,D451)</f>
        <v>916</v>
      </c>
      <c r="E400" s="303">
        <v>1928</v>
      </c>
      <c r="F400" s="303">
        <f>SUM(F401,F406,F415,F421,F426,F431,F436,F443,F447,F451)</f>
        <v>683</v>
      </c>
      <c r="G400" s="119">
        <f t="shared" si="19"/>
        <v>-0.254</v>
      </c>
      <c r="H400" s="119">
        <f t="shared" si="20"/>
        <v>0.354</v>
      </c>
      <c r="I400" s="657"/>
      <c r="J400" s="658"/>
    </row>
    <row r="401" s="524" customFormat="1" ht="36" customHeight="1" spans="1:10">
      <c r="A401" s="524">
        <f t="shared" si="18"/>
        <v>5</v>
      </c>
      <c r="B401" s="305">
        <v>20601</v>
      </c>
      <c r="C401" s="348" t="s">
        <v>391</v>
      </c>
      <c r="D401" s="320">
        <f>SUM(D402:D405)</f>
        <v>0</v>
      </c>
      <c r="E401" s="320">
        <v>66</v>
      </c>
      <c r="F401" s="320">
        <f>SUM(F402:F405)</f>
        <v>73</v>
      </c>
      <c r="G401" s="123" t="str">
        <f t="shared" si="19"/>
        <v/>
      </c>
      <c r="H401" s="123">
        <f t="shared" si="20"/>
        <v>1.106</v>
      </c>
      <c r="I401" s="657"/>
      <c r="J401" s="658"/>
    </row>
    <row r="402" s="524" customFormat="1" ht="36" customHeight="1" spans="1:10">
      <c r="A402" s="524">
        <f t="shared" si="18"/>
        <v>7</v>
      </c>
      <c r="B402" s="305">
        <v>2060101</v>
      </c>
      <c r="C402" s="432" t="s">
        <v>152</v>
      </c>
      <c r="D402" s="320"/>
      <c r="E402" s="320">
        <v>66</v>
      </c>
      <c r="F402" s="367">
        <f>VLOOKUP(B402,[117]表二!$B$7:$AA$1333,26,FALSE)</f>
        <v>73</v>
      </c>
      <c r="G402" s="123" t="str">
        <f t="shared" si="19"/>
        <v/>
      </c>
      <c r="H402" s="123">
        <f t="shared" si="20"/>
        <v>1.106</v>
      </c>
      <c r="I402" s="657"/>
      <c r="J402" s="658"/>
    </row>
    <row r="403" s="524" customFormat="1" ht="36" customHeight="1" spans="1:10">
      <c r="A403" s="524">
        <f t="shared" si="18"/>
        <v>7</v>
      </c>
      <c r="B403" s="305">
        <v>2060102</v>
      </c>
      <c r="C403" s="432" t="s">
        <v>153</v>
      </c>
      <c r="D403" s="320"/>
      <c r="E403" s="320">
        <v>0</v>
      </c>
      <c r="F403" s="367">
        <f>VLOOKUP(B403,[117]表二!$B$7:$AA$1333,26,FALSE)</f>
        <v>0</v>
      </c>
      <c r="G403" s="123" t="str">
        <f t="shared" si="19"/>
        <v/>
      </c>
      <c r="H403" s="123" t="str">
        <f t="shared" si="20"/>
        <v/>
      </c>
      <c r="I403" s="657"/>
      <c r="J403" s="658"/>
    </row>
    <row r="404" s="524" customFormat="1" ht="36" customHeight="1" spans="1:10">
      <c r="A404" s="524">
        <f t="shared" si="18"/>
        <v>7</v>
      </c>
      <c r="B404" s="305">
        <v>2060103</v>
      </c>
      <c r="C404" s="432" t="s">
        <v>154</v>
      </c>
      <c r="D404" s="320"/>
      <c r="E404" s="320">
        <v>0</v>
      </c>
      <c r="F404" s="367">
        <f>VLOOKUP(B404,[117]表二!$B$7:$AA$1333,26,FALSE)</f>
        <v>0</v>
      </c>
      <c r="G404" s="123" t="str">
        <f t="shared" si="19"/>
        <v/>
      </c>
      <c r="H404" s="123" t="str">
        <f t="shared" si="20"/>
        <v/>
      </c>
      <c r="I404" s="657"/>
      <c r="J404" s="658"/>
    </row>
    <row r="405" s="524" customFormat="1" ht="36" customHeight="1" spans="1:10">
      <c r="A405" s="524">
        <f t="shared" si="18"/>
        <v>7</v>
      </c>
      <c r="B405" s="305">
        <v>2060199</v>
      </c>
      <c r="C405" s="432" t="s">
        <v>392</v>
      </c>
      <c r="D405" s="320"/>
      <c r="E405" s="320">
        <v>0</v>
      </c>
      <c r="F405" s="367">
        <f>VLOOKUP(B405,[117]表二!$B$7:$AA$1333,26,FALSE)</f>
        <v>0</v>
      </c>
      <c r="G405" s="123" t="str">
        <f t="shared" si="19"/>
        <v/>
      </c>
      <c r="H405" s="123" t="str">
        <f t="shared" si="20"/>
        <v/>
      </c>
      <c r="I405" s="657"/>
      <c r="J405" s="658"/>
    </row>
    <row r="406" s="524" customFormat="1" ht="36" customHeight="1" spans="1:10">
      <c r="A406" s="524">
        <f t="shared" si="18"/>
        <v>5</v>
      </c>
      <c r="B406" s="305">
        <v>20602</v>
      </c>
      <c r="C406" s="348" t="s">
        <v>393</v>
      </c>
      <c r="D406" s="320">
        <f>SUM(D407:D414)</f>
        <v>0</v>
      </c>
      <c r="E406" s="320">
        <v>475</v>
      </c>
      <c r="F406" s="320">
        <f>SUM(F407:F414)</f>
        <v>0</v>
      </c>
      <c r="G406" s="123" t="str">
        <f t="shared" si="19"/>
        <v/>
      </c>
      <c r="H406" s="123">
        <f t="shared" si="20"/>
        <v>0</v>
      </c>
      <c r="I406" s="657"/>
      <c r="J406" s="658"/>
    </row>
    <row r="407" s="524" customFormat="1" ht="36" customHeight="1" spans="1:10">
      <c r="A407" s="524">
        <f t="shared" si="18"/>
        <v>7</v>
      </c>
      <c r="B407" s="305">
        <v>2060201</v>
      </c>
      <c r="C407" s="432" t="s">
        <v>394</v>
      </c>
      <c r="D407" s="320"/>
      <c r="E407" s="320">
        <v>0</v>
      </c>
      <c r="F407" s="367">
        <f>VLOOKUP(B407,[117]表二!$B$7:$AA$1333,26,FALSE)</f>
        <v>0</v>
      </c>
      <c r="G407" s="123" t="str">
        <f t="shared" si="19"/>
        <v/>
      </c>
      <c r="H407" s="123" t="str">
        <f t="shared" si="20"/>
        <v/>
      </c>
      <c r="I407" s="657"/>
      <c r="J407" s="658"/>
    </row>
    <row r="408" s="524" customFormat="1" ht="36" customHeight="1" spans="1:10">
      <c r="A408" s="524">
        <f t="shared" si="18"/>
        <v>7</v>
      </c>
      <c r="B408" s="305">
        <v>2060203</v>
      </c>
      <c r="C408" s="432" t="s">
        <v>395</v>
      </c>
      <c r="D408" s="320"/>
      <c r="E408" s="320">
        <v>0</v>
      </c>
      <c r="F408" s="367">
        <f>VLOOKUP(B408,[117]表二!$B$7:$AA$1333,26,FALSE)</f>
        <v>0</v>
      </c>
      <c r="G408" s="123" t="str">
        <f t="shared" si="19"/>
        <v/>
      </c>
      <c r="H408" s="123" t="str">
        <f t="shared" si="20"/>
        <v/>
      </c>
      <c r="I408" s="657"/>
      <c r="J408" s="658"/>
    </row>
    <row r="409" s="524" customFormat="1" ht="36" customHeight="1" spans="1:10">
      <c r="A409" s="524">
        <f t="shared" si="18"/>
        <v>7</v>
      </c>
      <c r="B409" s="305">
        <v>2060204</v>
      </c>
      <c r="C409" s="432" t="s">
        <v>396</v>
      </c>
      <c r="D409" s="320"/>
      <c r="E409" s="320">
        <v>0</v>
      </c>
      <c r="F409" s="367">
        <f>VLOOKUP(B409,[117]表二!$B$7:$AA$1333,26,FALSE)</f>
        <v>0</v>
      </c>
      <c r="G409" s="123" t="str">
        <f t="shared" si="19"/>
        <v/>
      </c>
      <c r="H409" s="123" t="str">
        <f t="shared" si="20"/>
        <v/>
      </c>
      <c r="I409" s="657"/>
      <c r="J409" s="658"/>
    </row>
    <row r="410" s="524" customFormat="1" ht="36" customHeight="1" spans="1:10">
      <c r="A410" s="524">
        <f t="shared" si="18"/>
        <v>7</v>
      </c>
      <c r="B410" s="305">
        <v>2060205</v>
      </c>
      <c r="C410" s="432" t="s">
        <v>397</v>
      </c>
      <c r="D410" s="320"/>
      <c r="E410" s="320">
        <v>0</v>
      </c>
      <c r="F410" s="367">
        <f>VLOOKUP(B410,[117]表二!$B$7:$AA$1333,26,FALSE)</f>
        <v>0</v>
      </c>
      <c r="G410" s="123" t="str">
        <f t="shared" si="19"/>
        <v/>
      </c>
      <c r="H410" s="123" t="str">
        <f t="shared" si="20"/>
        <v/>
      </c>
      <c r="I410" s="657"/>
      <c r="J410" s="658"/>
    </row>
    <row r="411" s="524" customFormat="1" ht="36" customHeight="1" spans="1:10">
      <c r="A411" s="524">
        <f t="shared" si="18"/>
        <v>7</v>
      </c>
      <c r="B411" s="305">
        <v>2060206</v>
      </c>
      <c r="C411" s="432" t="s">
        <v>398</v>
      </c>
      <c r="D411" s="320"/>
      <c r="E411" s="320">
        <v>0</v>
      </c>
      <c r="F411" s="367">
        <f>VLOOKUP(B411,[117]表二!$B$7:$AA$1333,26,FALSE)</f>
        <v>0</v>
      </c>
      <c r="G411" s="123" t="str">
        <f t="shared" si="19"/>
        <v/>
      </c>
      <c r="H411" s="123" t="str">
        <f t="shared" si="20"/>
        <v/>
      </c>
      <c r="I411" s="657"/>
      <c r="J411" s="658"/>
    </row>
    <row r="412" s="524" customFormat="1" ht="36" customHeight="1" spans="1:10">
      <c r="A412" s="524">
        <f t="shared" si="18"/>
        <v>7</v>
      </c>
      <c r="B412" s="305">
        <v>2060207</v>
      </c>
      <c r="C412" s="432" t="s">
        <v>399</v>
      </c>
      <c r="D412" s="320"/>
      <c r="E412" s="320">
        <v>0</v>
      </c>
      <c r="F412" s="367">
        <f>VLOOKUP(B412,[117]表二!$B$7:$AA$1333,26,FALSE)</f>
        <v>0</v>
      </c>
      <c r="G412" s="123" t="str">
        <f t="shared" si="19"/>
        <v/>
      </c>
      <c r="H412" s="123" t="str">
        <f t="shared" si="20"/>
        <v/>
      </c>
      <c r="I412" s="657"/>
      <c r="J412" s="658"/>
    </row>
    <row r="413" s="524" customFormat="1" ht="36" customHeight="1" spans="1:10">
      <c r="A413" s="524">
        <f t="shared" si="18"/>
        <v>7</v>
      </c>
      <c r="B413" s="501">
        <v>2060208</v>
      </c>
      <c r="C413" s="442" t="s">
        <v>400</v>
      </c>
      <c r="D413" s="320"/>
      <c r="E413" s="320">
        <v>0</v>
      </c>
      <c r="F413" s="367">
        <f>VLOOKUP(B413,[117]表二!$B$7:$AA$1333,26,FALSE)</f>
        <v>0</v>
      </c>
      <c r="G413" s="123" t="str">
        <f t="shared" si="19"/>
        <v/>
      </c>
      <c r="H413" s="123" t="str">
        <f t="shared" si="20"/>
        <v/>
      </c>
      <c r="I413" s="657"/>
      <c r="J413" s="658"/>
    </row>
    <row r="414" s="524" customFormat="1" ht="36" customHeight="1" spans="1:10">
      <c r="A414" s="524">
        <f t="shared" si="18"/>
        <v>7</v>
      </c>
      <c r="B414" s="305">
        <v>2060299</v>
      </c>
      <c r="C414" s="432" t="s">
        <v>401</v>
      </c>
      <c r="D414" s="320"/>
      <c r="E414" s="320">
        <v>475</v>
      </c>
      <c r="F414" s="367">
        <f>VLOOKUP(B414,[117]表二!$B$7:$AA$1333,26,FALSE)</f>
        <v>0</v>
      </c>
      <c r="G414" s="123" t="str">
        <f t="shared" si="19"/>
        <v/>
      </c>
      <c r="H414" s="123">
        <f t="shared" si="20"/>
        <v>0</v>
      </c>
      <c r="I414" s="657"/>
      <c r="J414" s="658"/>
    </row>
    <row r="415" s="524" customFormat="1" ht="36" customHeight="1" spans="1:10">
      <c r="A415" s="524">
        <f t="shared" si="18"/>
        <v>5</v>
      </c>
      <c r="B415" s="305">
        <v>20603</v>
      </c>
      <c r="C415" s="348" t="s">
        <v>402</v>
      </c>
      <c r="D415" s="320">
        <f>SUM(D416:D420)</f>
        <v>0</v>
      </c>
      <c r="E415" s="320">
        <v>0</v>
      </c>
      <c r="F415" s="320">
        <f>SUM(F416:F420)</f>
        <v>0</v>
      </c>
      <c r="G415" s="123" t="str">
        <f t="shared" si="19"/>
        <v/>
      </c>
      <c r="H415" s="123" t="str">
        <f t="shared" si="20"/>
        <v/>
      </c>
      <c r="I415" s="657"/>
      <c r="J415" s="658"/>
    </row>
    <row r="416" s="524" customFormat="1" ht="36" customHeight="1" spans="1:10">
      <c r="A416" s="524">
        <f t="shared" si="18"/>
        <v>7</v>
      </c>
      <c r="B416" s="305">
        <v>2060301</v>
      </c>
      <c r="C416" s="432" t="s">
        <v>394</v>
      </c>
      <c r="D416" s="320"/>
      <c r="E416" s="320">
        <v>0</v>
      </c>
      <c r="F416" s="367">
        <f>VLOOKUP(B416,[117]表二!$B$7:$AA$1333,26,FALSE)</f>
        <v>0</v>
      </c>
      <c r="G416" s="123" t="str">
        <f t="shared" si="19"/>
        <v/>
      </c>
      <c r="H416" s="123" t="str">
        <f t="shared" si="20"/>
        <v/>
      </c>
      <c r="I416" s="657"/>
      <c r="J416" s="658"/>
    </row>
    <row r="417" s="524" customFormat="1" ht="36" customHeight="1" spans="1:10">
      <c r="A417" s="524">
        <f t="shared" si="18"/>
        <v>7</v>
      </c>
      <c r="B417" s="305">
        <v>2060302</v>
      </c>
      <c r="C417" s="432" t="s">
        <v>403</v>
      </c>
      <c r="D417" s="320"/>
      <c r="E417" s="320">
        <v>0</v>
      </c>
      <c r="F417" s="367">
        <f>VLOOKUP(B417,[117]表二!$B$7:$AA$1333,26,FALSE)</f>
        <v>0</v>
      </c>
      <c r="G417" s="123" t="str">
        <f t="shared" si="19"/>
        <v/>
      </c>
      <c r="H417" s="123" t="str">
        <f t="shared" si="20"/>
        <v/>
      </c>
      <c r="I417" s="657"/>
      <c r="J417" s="658"/>
    </row>
    <row r="418" s="524" customFormat="1" ht="36" customHeight="1" spans="1:10">
      <c r="A418" s="524">
        <f t="shared" si="18"/>
        <v>7</v>
      </c>
      <c r="B418" s="305">
        <v>2060303</v>
      </c>
      <c r="C418" s="432" t="s">
        <v>404</v>
      </c>
      <c r="D418" s="320"/>
      <c r="E418" s="320">
        <v>0</v>
      </c>
      <c r="F418" s="367">
        <f>VLOOKUP(B418,[117]表二!$B$7:$AA$1333,26,FALSE)</f>
        <v>0</v>
      </c>
      <c r="G418" s="123" t="str">
        <f t="shared" si="19"/>
        <v/>
      </c>
      <c r="H418" s="123" t="str">
        <f t="shared" si="20"/>
        <v/>
      </c>
      <c r="I418" s="657"/>
      <c r="J418" s="658"/>
    </row>
    <row r="419" s="524" customFormat="1" ht="36" customHeight="1" spans="1:10">
      <c r="A419" s="524">
        <f t="shared" si="18"/>
        <v>7</v>
      </c>
      <c r="B419" s="305">
        <v>2060304</v>
      </c>
      <c r="C419" s="432" t="s">
        <v>405</v>
      </c>
      <c r="D419" s="320"/>
      <c r="E419" s="320">
        <v>0</v>
      </c>
      <c r="F419" s="367">
        <f>VLOOKUP(B419,[117]表二!$B$7:$AA$1333,26,FALSE)</f>
        <v>0</v>
      </c>
      <c r="G419" s="123" t="str">
        <f t="shared" si="19"/>
        <v/>
      </c>
      <c r="H419" s="123" t="str">
        <f t="shared" si="20"/>
        <v/>
      </c>
      <c r="I419" s="657"/>
      <c r="J419" s="658"/>
    </row>
    <row r="420" s="524" customFormat="1" ht="36" customHeight="1" spans="1:10">
      <c r="A420" s="524">
        <f t="shared" si="18"/>
        <v>7</v>
      </c>
      <c r="B420" s="305">
        <v>2060399</v>
      </c>
      <c r="C420" s="432" t="s">
        <v>406</v>
      </c>
      <c r="D420" s="320"/>
      <c r="E420" s="320">
        <v>0</v>
      </c>
      <c r="F420" s="367">
        <f>VLOOKUP(B420,[117]表二!$B$7:$AA$1333,26,FALSE)</f>
        <v>0</v>
      </c>
      <c r="G420" s="123" t="str">
        <f t="shared" si="19"/>
        <v/>
      </c>
      <c r="H420" s="123" t="str">
        <f t="shared" si="20"/>
        <v/>
      </c>
      <c r="I420" s="657"/>
      <c r="J420" s="658"/>
    </row>
    <row r="421" s="524" customFormat="1" ht="36" customHeight="1" spans="1:10">
      <c r="A421" s="524">
        <f t="shared" si="18"/>
        <v>5</v>
      </c>
      <c r="B421" s="305">
        <v>20604</v>
      </c>
      <c r="C421" s="348" t="s">
        <v>407</v>
      </c>
      <c r="D421" s="320">
        <f>SUM(D422:D425)</f>
        <v>0</v>
      </c>
      <c r="E421" s="320">
        <v>168</v>
      </c>
      <c r="F421" s="320">
        <f>SUM(F422:F425)</f>
        <v>54</v>
      </c>
      <c r="G421" s="123" t="str">
        <f t="shared" si="19"/>
        <v/>
      </c>
      <c r="H421" s="123">
        <f t="shared" si="20"/>
        <v>0.321</v>
      </c>
      <c r="I421" s="657"/>
      <c r="J421" s="658"/>
    </row>
    <row r="422" s="524" customFormat="1" ht="36" customHeight="1" spans="1:10">
      <c r="A422" s="524">
        <f t="shared" si="18"/>
        <v>7</v>
      </c>
      <c r="B422" s="305">
        <v>2060401</v>
      </c>
      <c r="C422" s="432" t="s">
        <v>394</v>
      </c>
      <c r="D422" s="320"/>
      <c r="E422" s="320">
        <v>0</v>
      </c>
      <c r="F422" s="367">
        <f>VLOOKUP(B422,[117]表二!$B$7:$AA$1333,26,FALSE)</f>
        <v>0</v>
      </c>
      <c r="G422" s="123" t="str">
        <f t="shared" si="19"/>
        <v/>
      </c>
      <c r="H422" s="123" t="str">
        <f t="shared" si="20"/>
        <v/>
      </c>
      <c r="I422" s="657"/>
      <c r="J422" s="658"/>
    </row>
    <row r="423" s="524" customFormat="1" ht="36" customHeight="1" spans="1:10">
      <c r="A423" s="524">
        <f t="shared" si="18"/>
        <v>7</v>
      </c>
      <c r="B423" s="305">
        <v>2060404</v>
      </c>
      <c r="C423" s="432" t="s">
        <v>408</v>
      </c>
      <c r="D423" s="320"/>
      <c r="E423" s="320">
        <v>0</v>
      </c>
      <c r="F423" s="367">
        <f>VLOOKUP(B423,[117]表二!$B$7:$AA$1333,26,FALSE)</f>
        <v>0</v>
      </c>
      <c r="G423" s="123" t="str">
        <f t="shared" si="19"/>
        <v/>
      </c>
      <c r="H423" s="123" t="str">
        <f t="shared" si="20"/>
        <v/>
      </c>
      <c r="I423" s="657"/>
      <c r="J423" s="658"/>
    </row>
    <row r="424" s="524" customFormat="1" ht="36" customHeight="1" spans="1:10">
      <c r="A424" s="524">
        <f t="shared" si="18"/>
        <v>7</v>
      </c>
      <c r="B424" s="505">
        <v>2060405</v>
      </c>
      <c r="C424" s="432" t="s">
        <v>409</v>
      </c>
      <c r="D424" s="320"/>
      <c r="E424" s="320">
        <v>0</v>
      </c>
      <c r="F424" s="367">
        <f>VLOOKUP(B424,[117]表二!$B$7:$AA$1333,26,FALSE)</f>
        <v>0</v>
      </c>
      <c r="G424" s="123" t="str">
        <f t="shared" si="19"/>
        <v/>
      </c>
      <c r="H424" s="123" t="str">
        <f t="shared" si="20"/>
        <v/>
      </c>
      <c r="I424" s="657"/>
      <c r="J424" s="658"/>
    </row>
    <row r="425" s="524" customFormat="1" ht="36" customHeight="1" spans="1:10">
      <c r="A425" s="524">
        <f t="shared" si="18"/>
        <v>7</v>
      </c>
      <c r="B425" s="305">
        <v>2060499</v>
      </c>
      <c r="C425" s="432" t="s">
        <v>410</v>
      </c>
      <c r="D425" s="320"/>
      <c r="E425" s="320">
        <v>168</v>
      </c>
      <c r="F425" s="367">
        <f>VLOOKUP(B425,[117]表二!$B$7:$AA$1333,26,FALSE)</f>
        <v>54</v>
      </c>
      <c r="G425" s="123" t="str">
        <f t="shared" si="19"/>
        <v/>
      </c>
      <c r="H425" s="123">
        <f t="shared" si="20"/>
        <v>0.321</v>
      </c>
      <c r="I425" s="657"/>
      <c r="J425" s="658"/>
    </row>
    <row r="426" s="524" customFormat="1" ht="36" customHeight="1" spans="1:10">
      <c r="A426" s="524">
        <f t="shared" si="18"/>
        <v>5</v>
      </c>
      <c r="B426" s="305">
        <v>20605</v>
      </c>
      <c r="C426" s="348" t="s">
        <v>411</v>
      </c>
      <c r="D426" s="320">
        <f>SUM(D427:D430)</f>
        <v>0</v>
      </c>
      <c r="E426" s="320">
        <v>0</v>
      </c>
      <c r="F426" s="320">
        <f>SUM(F427:F430)</f>
        <v>0</v>
      </c>
      <c r="G426" s="123" t="str">
        <f t="shared" si="19"/>
        <v/>
      </c>
      <c r="H426" s="123" t="str">
        <f t="shared" si="20"/>
        <v/>
      </c>
      <c r="I426" s="657"/>
      <c r="J426" s="658"/>
    </row>
    <row r="427" s="524" customFormat="1" ht="36" customHeight="1" spans="1:10">
      <c r="A427" s="524">
        <f t="shared" si="18"/>
        <v>7</v>
      </c>
      <c r="B427" s="305">
        <v>2060501</v>
      </c>
      <c r="C427" s="432" t="s">
        <v>394</v>
      </c>
      <c r="D427" s="320"/>
      <c r="E427" s="320">
        <v>0</v>
      </c>
      <c r="F427" s="367">
        <f>VLOOKUP(B427,[117]表二!$B$7:$AA$1333,26,FALSE)</f>
        <v>0</v>
      </c>
      <c r="G427" s="123" t="str">
        <f t="shared" si="19"/>
        <v/>
      </c>
      <c r="H427" s="123" t="str">
        <f t="shared" si="20"/>
        <v/>
      </c>
      <c r="I427" s="657"/>
      <c r="J427" s="658"/>
    </row>
    <row r="428" s="524" customFormat="1" ht="36" customHeight="1" spans="1:10">
      <c r="A428" s="524">
        <f t="shared" si="18"/>
        <v>7</v>
      </c>
      <c r="B428" s="305">
        <v>2060502</v>
      </c>
      <c r="C428" s="432" t="s">
        <v>412</v>
      </c>
      <c r="D428" s="320"/>
      <c r="E428" s="320">
        <v>0</v>
      </c>
      <c r="F428" s="367">
        <f>VLOOKUP(B428,[117]表二!$B$7:$AA$1333,26,FALSE)</f>
        <v>0</v>
      </c>
      <c r="G428" s="123" t="str">
        <f t="shared" si="19"/>
        <v/>
      </c>
      <c r="H428" s="123" t="str">
        <f t="shared" si="20"/>
        <v/>
      </c>
      <c r="I428" s="657"/>
      <c r="J428" s="658"/>
    </row>
    <row r="429" s="524" customFormat="1" ht="36" customHeight="1" spans="1:10">
      <c r="A429" s="524">
        <f t="shared" si="18"/>
        <v>7</v>
      </c>
      <c r="B429" s="305">
        <v>2060503</v>
      </c>
      <c r="C429" s="432" t="s">
        <v>413</v>
      </c>
      <c r="D429" s="320"/>
      <c r="E429" s="320">
        <v>0</v>
      </c>
      <c r="F429" s="367">
        <f>VLOOKUP(B429,[117]表二!$B$7:$AA$1333,26,FALSE)</f>
        <v>0</v>
      </c>
      <c r="G429" s="123" t="str">
        <f t="shared" si="19"/>
        <v/>
      </c>
      <c r="H429" s="123" t="str">
        <f t="shared" si="20"/>
        <v/>
      </c>
      <c r="I429" s="657"/>
      <c r="J429" s="658"/>
    </row>
    <row r="430" s="524" customFormat="1" ht="36" customHeight="1" spans="1:10">
      <c r="A430" s="524">
        <f t="shared" si="18"/>
        <v>7</v>
      </c>
      <c r="B430" s="305">
        <v>2060599</v>
      </c>
      <c r="C430" s="432" t="s">
        <v>414</v>
      </c>
      <c r="D430" s="320"/>
      <c r="E430" s="320">
        <v>0</v>
      </c>
      <c r="F430" s="367">
        <f>VLOOKUP(B430,[117]表二!$B$7:$AA$1333,26,FALSE)</f>
        <v>0</v>
      </c>
      <c r="G430" s="123" t="str">
        <f t="shared" si="19"/>
        <v/>
      </c>
      <c r="H430" s="123" t="str">
        <f t="shared" si="20"/>
        <v/>
      </c>
      <c r="I430" s="657"/>
      <c r="J430" s="658"/>
    </row>
    <row r="431" s="524" customFormat="1" ht="36" customHeight="1" spans="1:10">
      <c r="A431" s="524">
        <f t="shared" si="18"/>
        <v>5</v>
      </c>
      <c r="B431" s="305">
        <v>20606</v>
      </c>
      <c r="C431" s="348" t="s">
        <v>415</v>
      </c>
      <c r="D431" s="320">
        <f>SUM(D432:D435)</f>
        <v>64</v>
      </c>
      <c r="E431" s="320">
        <v>0</v>
      </c>
      <c r="F431" s="320">
        <f>SUM(F432:F435)</f>
        <v>0</v>
      </c>
      <c r="G431" s="123">
        <f t="shared" si="19"/>
        <v>-1</v>
      </c>
      <c r="H431" s="123" t="str">
        <f t="shared" si="20"/>
        <v/>
      </c>
      <c r="I431" s="657"/>
      <c r="J431" s="658"/>
    </row>
    <row r="432" s="524" customFormat="1" ht="36" customHeight="1" spans="1:10">
      <c r="A432" s="524">
        <f t="shared" si="18"/>
        <v>7</v>
      </c>
      <c r="B432" s="305">
        <v>2060601</v>
      </c>
      <c r="C432" s="432" t="s">
        <v>416</v>
      </c>
      <c r="D432" s="320">
        <v>64</v>
      </c>
      <c r="E432" s="320">
        <v>0</v>
      </c>
      <c r="F432" s="367">
        <f>VLOOKUP(B432,[117]表二!$B$7:$AA$1333,26,FALSE)</f>
        <v>0</v>
      </c>
      <c r="G432" s="123">
        <f t="shared" si="19"/>
        <v>-1</v>
      </c>
      <c r="H432" s="123" t="str">
        <f t="shared" si="20"/>
        <v/>
      </c>
      <c r="I432" s="657"/>
      <c r="J432" s="658"/>
    </row>
    <row r="433" s="524" customFormat="1" ht="36" customHeight="1" spans="1:10">
      <c r="A433" s="524">
        <f t="shared" si="18"/>
        <v>7</v>
      </c>
      <c r="B433" s="305">
        <v>2060602</v>
      </c>
      <c r="C433" s="432" t="s">
        <v>417</v>
      </c>
      <c r="D433" s="320"/>
      <c r="E433" s="320">
        <v>0</v>
      </c>
      <c r="F433" s="367">
        <f>VLOOKUP(B433,[117]表二!$B$7:$AA$1333,26,FALSE)</f>
        <v>0</v>
      </c>
      <c r="G433" s="123" t="str">
        <f t="shared" si="19"/>
        <v/>
      </c>
      <c r="H433" s="123" t="str">
        <f t="shared" si="20"/>
        <v/>
      </c>
      <c r="I433" s="657"/>
      <c r="J433" s="658"/>
    </row>
    <row r="434" s="524" customFormat="1" ht="36" customHeight="1" spans="1:10">
      <c r="A434" s="524">
        <f t="shared" si="18"/>
        <v>7</v>
      </c>
      <c r="B434" s="305">
        <v>2060603</v>
      </c>
      <c r="C434" s="432" t="s">
        <v>418</v>
      </c>
      <c r="D434" s="320"/>
      <c r="E434" s="320">
        <v>0</v>
      </c>
      <c r="F434" s="367">
        <f>VLOOKUP(B434,[117]表二!$B$7:$AA$1333,26,FALSE)</f>
        <v>0</v>
      </c>
      <c r="G434" s="123" t="str">
        <f t="shared" si="19"/>
        <v/>
      </c>
      <c r="H434" s="123" t="str">
        <f t="shared" si="20"/>
        <v/>
      </c>
      <c r="I434" s="657"/>
      <c r="J434" s="658"/>
    </row>
    <row r="435" s="524" customFormat="1" ht="36" customHeight="1" spans="1:10">
      <c r="A435" s="524">
        <f t="shared" si="18"/>
        <v>7</v>
      </c>
      <c r="B435" s="305">
        <v>2060699</v>
      </c>
      <c r="C435" s="432" t="s">
        <v>419</v>
      </c>
      <c r="D435" s="320"/>
      <c r="E435" s="320">
        <v>0</v>
      </c>
      <c r="F435" s="367">
        <f>VLOOKUP(B435,[117]表二!$B$7:$AA$1333,26,FALSE)</f>
        <v>0</v>
      </c>
      <c r="G435" s="123" t="str">
        <f t="shared" si="19"/>
        <v/>
      </c>
      <c r="H435" s="123" t="str">
        <f t="shared" si="20"/>
        <v/>
      </c>
      <c r="I435" s="657"/>
      <c r="J435" s="658"/>
    </row>
    <row r="436" s="524" customFormat="1" ht="36" customHeight="1" spans="1:10">
      <c r="A436" s="524">
        <f t="shared" si="18"/>
        <v>5</v>
      </c>
      <c r="B436" s="305">
        <v>20607</v>
      </c>
      <c r="C436" s="348" t="s">
        <v>420</v>
      </c>
      <c r="D436" s="320">
        <f>SUM(D437:D442)</f>
        <v>10</v>
      </c>
      <c r="E436" s="320">
        <v>99</v>
      </c>
      <c r="F436" s="320">
        <f>SUM(F437:F442)</f>
        <v>-49</v>
      </c>
      <c r="G436" s="123">
        <f t="shared" si="19"/>
        <v>-5.9</v>
      </c>
      <c r="H436" s="123">
        <f t="shared" si="20"/>
        <v>-0.495</v>
      </c>
      <c r="I436" s="657"/>
      <c r="J436" s="658"/>
    </row>
    <row r="437" s="524" customFormat="1" ht="36" customHeight="1" spans="1:10">
      <c r="A437" s="524">
        <f t="shared" si="18"/>
        <v>7</v>
      </c>
      <c r="B437" s="305">
        <v>2060701</v>
      </c>
      <c r="C437" s="432" t="s">
        <v>394</v>
      </c>
      <c r="D437" s="320"/>
      <c r="E437" s="320">
        <v>0</v>
      </c>
      <c r="F437" s="367">
        <f>VLOOKUP(B437,[117]表二!$B$7:$AA$1333,26,FALSE)</f>
        <v>0</v>
      </c>
      <c r="G437" s="123" t="str">
        <f t="shared" si="19"/>
        <v/>
      </c>
      <c r="H437" s="123" t="str">
        <f t="shared" si="20"/>
        <v/>
      </c>
      <c r="I437" s="657"/>
      <c r="J437" s="658"/>
    </row>
    <row r="438" s="524" customFormat="1" ht="36" customHeight="1" spans="1:10">
      <c r="A438" s="524">
        <f t="shared" si="18"/>
        <v>7</v>
      </c>
      <c r="B438" s="305">
        <v>2060702</v>
      </c>
      <c r="C438" s="432" t="s">
        <v>421</v>
      </c>
      <c r="D438" s="320">
        <v>4</v>
      </c>
      <c r="E438" s="320">
        <v>74</v>
      </c>
      <c r="F438" s="367">
        <f>VLOOKUP(B438,[117]表二!$B$7:$AA$1333,26,FALSE)</f>
        <v>70</v>
      </c>
      <c r="G438" s="123">
        <f t="shared" si="19"/>
        <v>16.5</v>
      </c>
      <c r="H438" s="123">
        <f t="shared" si="20"/>
        <v>0.946</v>
      </c>
      <c r="I438" s="657"/>
      <c r="J438" s="658"/>
    </row>
    <row r="439" s="524" customFormat="1" ht="36" customHeight="1" spans="1:10">
      <c r="A439" s="524">
        <f t="shared" si="18"/>
        <v>7</v>
      </c>
      <c r="B439" s="305">
        <v>2060703</v>
      </c>
      <c r="C439" s="432" t="s">
        <v>422</v>
      </c>
      <c r="D439" s="320"/>
      <c r="E439" s="320">
        <v>0</v>
      </c>
      <c r="F439" s="367">
        <f>VLOOKUP(B439,[117]表二!$B$7:$AA$1333,26,FALSE)</f>
        <v>0</v>
      </c>
      <c r="G439" s="123" t="str">
        <f t="shared" si="19"/>
        <v/>
      </c>
      <c r="H439" s="123" t="str">
        <f t="shared" si="20"/>
        <v/>
      </c>
      <c r="I439" s="657"/>
      <c r="J439" s="658"/>
    </row>
    <row r="440" s="524" customFormat="1" ht="36" customHeight="1" spans="1:10">
      <c r="A440" s="524">
        <f t="shared" si="18"/>
        <v>7</v>
      </c>
      <c r="B440" s="305">
        <v>2060704</v>
      </c>
      <c r="C440" s="432" t="s">
        <v>423</v>
      </c>
      <c r="D440" s="320"/>
      <c r="E440" s="320">
        <v>0</v>
      </c>
      <c r="F440" s="367">
        <f>VLOOKUP(B440,[117]表二!$B$7:$AA$1333,26,FALSE)</f>
        <v>0</v>
      </c>
      <c r="G440" s="123" t="str">
        <f t="shared" si="19"/>
        <v/>
      </c>
      <c r="H440" s="123" t="str">
        <f t="shared" si="20"/>
        <v/>
      </c>
      <c r="I440" s="657"/>
      <c r="J440" s="658"/>
    </row>
    <row r="441" s="524" customFormat="1" ht="36" customHeight="1" spans="1:10">
      <c r="A441" s="524">
        <f t="shared" si="18"/>
        <v>7</v>
      </c>
      <c r="B441" s="305">
        <v>2060705</v>
      </c>
      <c r="C441" s="432" t="s">
        <v>424</v>
      </c>
      <c r="D441" s="320"/>
      <c r="E441" s="320">
        <v>0</v>
      </c>
      <c r="F441" s="367">
        <f>VLOOKUP(B441,[117]表二!$B$7:$AA$1333,26,FALSE)</f>
        <v>0</v>
      </c>
      <c r="G441" s="123" t="str">
        <f t="shared" si="19"/>
        <v/>
      </c>
      <c r="H441" s="123" t="str">
        <f t="shared" si="20"/>
        <v/>
      </c>
      <c r="I441" s="657"/>
      <c r="J441" s="658"/>
    </row>
    <row r="442" s="524" customFormat="1" ht="36" customHeight="1" spans="1:10">
      <c r="A442" s="524">
        <f t="shared" si="18"/>
        <v>7</v>
      </c>
      <c r="B442" s="305">
        <v>2060799</v>
      </c>
      <c r="C442" s="432" t="s">
        <v>425</v>
      </c>
      <c r="D442" s="320">
        <v>6</v>
      </c>
      <c r="E442" s="320">
        <v>25</v>
      </c>
      <c r="F442" s="367">
        <f>VLOOKUP(B442,[117]表二!$B$7:$AA$1333,26,FALSE)</f>
        <v>-119</v>
      </c>
      <c r="G442" s="123">
        <f t="shared" si="19"/>
        <v>-20.833</v>
      </c>
      <c r="H442" s="123">
        <f t="shared" si="20"/>
        <v>-4.76</v>
      </c>
      <c r="I442" s="657"/>
      <c r="J442" s="658"/>
    </row>
    <row r="443" s="524" customFormat="1" ht="36" customHeight="1" spans="1:10">
      <c r="A443" s="524">
        <f t="shared" si="18"/>
        <v>5</v>
      </c>
      <c r="B443" s="305">
        <v>20608</v>
      </c>
      <c r="C443" s="348" t="s">
        <v>426</v>
      </c>
      <c r="D443" s="320">
        <f>SUM(D444:D446)</f>
        <v>0</v>
      </c>
      <c r="E443" s="320">
        <v>0</v>
      </c>
      <c r="F443" s="320">
        <f>SUM(F444:F446)</f>
        <v>0</v>
      </c>
      <c r="G443" s="123" t="str">
        <f t="shared" si="19"/>
        <v/>
      </c>
      <c r="H443" s="123" t="str">
        <f t="shared" si="20"/>
        <v/>
      </c>
      <c r="I443" s="657"/>
      <c r="J443" s="658"/>
    </row>
    <row r="444" s="524" customFormat="1" ht="36" customHeight="1" spans="1:10">
      <c r="A444" s="524">
        <f t="shared" si="18"/>
        <v>7</v>
      </c>
      <c r="B444" s="305">
        <v>2060801</v>
      </c>
      <c r="C444" s="432" t="s">
        <v>427</v>
      </c>
      <c r="D444" s="320"/>
      <c r="E444" s="320">
        <v>0</v>
      </c>
      <c r="F444" s="367">
        <f>VLOOKUP(B444,[117]表二!$B$7:$AA$1333,26,FALSE)</f>
        <v>0</v>
      </c>
      <c r="G444" s="123" t="str">
        <f t="shared" si="19"/>
        <v/>
      </c>
      <c r="H444" s="123" t="str">
        <f t="shared" si="20"/>
        <v/>
      </c>
      <c r="I444" s="657"/>
      <c r="J444" s="658"/>
    </row>
    <row r="445" s="524" customFormat="1" ht="36" customHeight="1" spans="1:10">
      <c r="A445" s="524">
        <f t="shared" si="18"/>
        <v>7</v>
      </c>
      <c r="B445" s="305">
        <v>2060802</v>
      </c>
      <c r="C445" s="432" t="s">
        <v>428</v>
      </c>
      <c r="D445" s="320"/>
      <c r="E445" s="320">
        <v>0</v>
      </c>
      <c r="F445" s="367">
        <f>VLOOKUP(B445,[117]表二!$B$7:$AA$1333,26,FALSE)</f>
        <v>0</v>
      </c>
      <c r="G445" s="123" t="str">
        <f t="shared" si="19"/>
        <v/>
      </c>
      <c r="H445" s="123" t="str">
        <f t="shared" si="20"/>
        <v/>
      </c>
      <c r="I445" s="657"/>
      <c r="J445" s="658"/>
    </row>
    <row r="446" s="524" customFormat="1" ht="36" customHeight="1" spans="1:10">
      <c r="A446" s="524">
        <f t="shared" si="18"/>
        <v>7</v>
      </c>
      <c r="B446" s="305">
        <v>2060899</v>
      </c>
      <c r="C446" s="432" t="s">
        <v>429</v>
      </c>
      <c r="D446" s="320"/>
      <c r="E446" s="320">
        <v>0</v>
      </c>
      <c r="F446" s="367">
        <f>VLOOKUP(B446,[117]表二!$B$7:$AA$1333,26,FALSE)</f>
        <v>0</v>
      </c>
      <c r="G446" s="123" t="str">
        <f t="shared" si="19"/>
        <v/>
      </c>
      <c r="H446" s="123" t="str">
        <f t="shared" si="20"/>
        <v/>
      </c>
      <c r="I446" s="657"/>
      <c r="J446" s="658"/>
    </row>
    <row r="447" s="524" customFormat="1" ht="36" customHeight="1" spans="1:10">
      <c r="A447" s="524">
        <f t="shared" si="18"/>
        <v>5</v>
      </c>
      <c r="B447" s="305">
        <v>20609</v>
      </c>
      <c r="C447" s="348" t="s">
        <v>430</v>
      </c>
      <c r="D447" s="320">
        <f>SUM(D448:D450)</f>
        <v>0</v>
      </c>
      <c r="E447" s="320">
        <v>0</v>
      </c>
      <c r="F447" s="320">
        <f>SUM(F448:F450)</f>
        <v>0</v>
      </c>
      <c r="G447" s="123" t="str">
        <f t="shared" si="19"/>
        <v/>
      </c>
      <c r="H447" s="123" t="str">
        <f t="shared" si="20"/>
        <v/>
      </c>
      <c r="I447" s="657"/>
      <c r="J447" s="658"/>
    </row>
    <row r="448" s="524" customFormat="1" ht="36" customHeight="1" spans="1:10">
      <c r="A448" s="524">
        <f t="shared" si="18"/>
        <v>7</v>
      </c>
      <c r="B448" s="305">
        <v>2060901</v>
      </c>
      <c r="C448" s="432" t="s">
        <v>431</v>
      </c>
      <c r="D448" s="320"/>
      <c r="E448" s="320">
        <v>0</v>
      </c>
      <c r="F448" s="367">
        <f>VLOOKUP(B448,[117]表二!$B$7:$AA$1333,26,FALSE)</f>
        <v>0</v>
      </c>
      <c r="G448" s="123" t="str">
        <f t="shared" si="19"/>
        <v/>
      </c>
      <c r="H448" s="123" t="str">
        <f t="shared" si="20"/>
        <v/>
      </c>
      <c r="I448" s="657"/>
      <c r="J448" s="658"/>
    </row>
    <row r="449" s="524" customFormat="1" ht="36" customHeight="1" spans="1:10">
      <c r="A449" s="524">
        <f t="shared" si="18"/>
        <v>7</v>
      </c>
      <c r="B449" s="305">
        <v>2060902</v>
      </c>
      <c r="C449" s="432" t="s">
        <v>432</v>
      </c>
      <c r="D449" s="320"/>
      <c r="E449" s="320">
        <v>0</v>
      </c>
      <c r="F449" s="367">
        <f>VLOOKUP(B449,[117]表二!$B$7:$AA$1333,26,FALSE)</f>
        <v>0</v>
      </c>
      <c r="G449" s="123" t="str">
        <f t="shared" si="19"/>
        <v/>
      </c>
      <c r="H449" s="123" t="str">
        <f t="shared" si="20"/>
        <v/>
      </c>
      <c r="I449" s="657"/>
      <c r="J449" s="658"/>
    </row>
    <row r="450" s="524" customFormat="1" ht="36" customHeight="1" spans="1:10">
      <c r="A450" s="524">
        <f t="shared" si="18"/>
        <v>7</v>
      </c>
      <c r="B450" s="305">
        <v>2060999</v>
      </c>
      <c r="C450" s="432" t="s">
        <v>433</v>
      </c>
      <c r="D450" s="320"/>
      <c r="E450" s="320">
        <v>0</v>
      </c>
      <c r="F450" s="367">
        <f>VLOOKUP(B450,[117]表二!$B$7:$AA$1333,26,FALSE)</f>
        <v>0</v>
      </c>
      <c r="G450" s="123" t="str">
        <f t="shared" si="19"/>
        <v/>
      </c>
      <c r="H450" s="123" t="str">
        <f t="shared" si="20"/>
        <v/>
      </c>
      <c r="I450" s="657"/>
      <c r="J450" s="658"/>
    </row>
    <row r="451" s="524" customFormat="1" ht="36" customHeight="1" spans="1:10">
      <c r="A451" s="524">
        <f t="shared" si="18"/>
        <v>5</v>
      </c>
      <c r="B451" s="305">
        <v>20699</v>
      </c>
      <c r="C451" s="348" t="s">
        <v>434</v>
      </c>
      <c r="D451" s="320">
        <f>SUM(D452:D455)</f>
        <v>842</v>
      </c>
      <c r="E451" s="320">
        <v>1120</v>
      </c>
      <c r="F451" s="320">
        <f>SUM(F452:F455)</f>
        <v>605</v>
      </c>
      <c r="G451" s="123">
        <f t="shared" si="19"/>
        <v>-0.281</v>
      </c>
      <c r="H451" s="123">
        <f t="shared" si="20"/>
        <v>0.54</v>
      </c>
      <c r="I451" s="657"/>
      <c r="J451" s="658"/>
    </row>
    <row r="452" s="524" customFormat="1" ht="36" customHeight="1" spans="1:10">
      <c r="A452" s="524">
        <f t="shared" si="18"/>
        <v>7</v>
      </c>
      <c r="B452" s="305">
        <v>2069901</v>
      </c>
      <c r="C452" s="432" t="s">
        <v>435</v>
      </c>
      <c r="D452" s="320"/>
      <c r="E452" s="320">
        <v>0</v>
      </c>
      <c r="F452" s="367">
        <f>VLOOKUP(B452,[117]表二!$B$7:$AA$1333,26,FALSE)</f>
        <v>0</v>
      </c>
      <c r="G452" s="123" t="str">
        <f t="shared" si="19"/>
        <v/>
      </c>
      <c r="H452" s="123" t="str">
        <f t="shared" si="20"/>
        <v/>
      </c>
      <c r="I452" s="657"/>
      <c r="J452" s="658"/>
    </row>
    <row r="453" s="524" customFormat="1" ht="36" customHeight="1" spans="1:10">
      <c r="A453" s="524">
        <f t="shared" ref="A453:A516" si="21">LEN(B453)</f>
        <v>7</v>
      </c>
      <c r="B453" s="305">
        <v>2069902</v>
      </c>
      <c r="C453" s="432" t="s">
        <v>436</v>
      </c>
      <c r="D453" s="320"/>
      <c r="E453" s="320">
        <v>0</v>
      </c>
      <c r="F453" s="367">
        <f>VLOOKUP(B453,[117]表二!$B$7:$AA$1333,26,FALSE)</f>
        <v>0</v>
      </c>
      <c r="G453" s="123" t="str">
        <f t="shared" ref="G453:G516" si="22">IF(D453&gt;0,F453/D453-1,"")</f>
        <v/>
      </c>
      <c r="H453" s="123" t="str">
        <f t="shared" ref="H453:H516" si="23">IF(E453&gt;0,F453/E453,"")</f>
        <v/>
      </c>
      <c r="I453" s="657"/>
      <c r="J453" s="658"/>
    </row>
    <row r="454" s="524" customFormat="1" ht="36" customHeight="1" spans="1:10">
      <c r="A454" s="524">
        <f t="shared" si="21"/>
        <v>7</v>
      </c>
      <c r="B454" s="305">
        <v>2069903</v>
      </c>
      <c r="C454" s="432" t="s">
        <v>437</v>
      </c>
      <c r="D454" s="320"/>
      <c r="E454" s="320">
        <v>0</v>
      </c>
      <c r="F454" s="367">
        <f>VLOOKUP(B454,[117]表二!$B$7:$AA$1333,26,FALSE)</f>
        <v>0</v>
      </c>
      <c r="G454" s="123" t="str">
        <f t="shared" si="22"/>
        <v/>
      </c>
      <c r="H454" s="123" t="str">
        <f t="shared" si="23"/>
        <v/>
      </c>
      <c r="I454" s="657"/>
      <c r="J454" s="658"/>
    </row>
    <row r="455" s="524" customFormat="1" ht="36" customHeight="1" spans="1:10">
      <c r="A455" s="524">
        <f t="shared" si="21"/>
        <v>7</v>
      </c>
      <c r="B455" s="305">
        <v>2069999</v>
      </c>
      <c r="C455" s="432" t="s">
        <v>434</v>
      </c>
      <c r="D455" s="320">
        <v>842</v>
      </c>
      <c r="E455" s="320">
        <v>1120</v>
      </c>
      <c r="F455" s="367">
        <f>VLOOKUP(B455,[117]表二!$B$7:$AA$1333,26,FALSE)</f>
        <v>605</v>
      </c>
      <c r="G455" s="123">
        <f t="shared" si="22"/>
        <v>-0.281</v>
      </c>
      <c r="H455" s="123">
        <f t="shared" si="23"/>
        <v>0.54</v>
      </c>
      <c r="I455" s="657"/>
      <c r="J455" s="658"/>
    </row>
    <row r="456" s="524" customFormat="1" ht="36" customHeight="1" spans="1:10">
      <c r="A456" s="524">
        <f t="shared" si="21"/>
        <v>3</v>
      </c>
      <c r="B456" s="308">
        <v>207</v>
      </c>
      <c r="C456" s="302" t="s">
        <v>113</v>
      </c>
      <c r="D456" s="303">
        <f>SUM(D457,D473,D481,D492,D501,D509)</f>
        <v>2914</v>
      </c>
      <c r="E456" s="303">
        <v>3481</v>
      </c>
      <c r="F456" s="303">
        <f>SUM(F457,F473,F481,F492,F501,F509)</f>
        <v>-253</v>
      </c>
      <c r="G456" s="119">
        <f t="shared" si="22"/>
        <v>-1.087</v>
      </c>
      <c r="H456" s="119">
        <f t="shared" si="23"/>
        <v>-0.073</v>
      </c>
      <c r="I456" s="657"/>
      <c r="J456" s="658"/>
    </row>
    <row r="457" s="524" customFormat="1" ht="36" customHeight="1" spans="1:10">
      <c r="A457" s="524">
        <f t="shared" si="21"/>
        <v>5</v>
      </c>
      <c r="B457" s="305">
        <v>20701</v>
      </c>
      <c r="C457" s="348" t="s">
        <v>438</v>
      </c>
      <c r="D457" s="320">
        <f>SUM(D458:D472)</f>
        <v>1278</v>
      </c>
      <c r="E457" s="320">
        <v>1609</v>
      </c>
      <c r="F457" s="320">
        <f>SUM(F458:F472)</f>
        <v>-1022</v>
      </c>
      <c r="G457" s="123">
        <f t="shared" si="22"/>
        <v>-1.8</v>
      </c>
      <c r="H457" s="123">
        <f t="shared" si="23"/>
        <v>-0.635</v>
      </c>
      <c r="I457" s="657"/>
      <c r="J457" s="658"/>
    </row>
    <row r="458" s="524" customFormat="1" ht="36" customHeight="1" spans="1:10">
      <c r="A458" s="524">
        <f t="shared" si="21"/>
        <v>7</v>
      </c>
      <c r="B458" s="305">
        <v>2070101</v>
      </c>
      <c r="C458" s="432" t="s">
        <v>152</v>
      </c>
      <c r="D458" s="320">
        <v>336</v>
      </c>
      <c r="E458" s="320">
        <v>337</v>
      </c>
      <c r="F458" s="367">
        <f>VLOOKUP(B458,[117]表二!$B$7:$AA$1333,26,FALSE)</f>
        <v>341</v>
      </c>
      <c r="G458" s="123">
        <f t="shared" si="22"/>
        <v>0.015</v>
      </c>
      <c r="H458" s="123">
        <f t="shared" si="23"/>
        <v>1.012</v>
      </c>
      <c r="I458" s="657"/>
      <c r="J458" s="658"/>
    </row>
    <row r="459" s="524" customFormat="1" ht="36" customHeight="1" spans="1:10">
      <c r="A459" s="524">
        <f t="shared" si="21"/>
        <v>7</v>
      </c>
      <c r="B459" s="305">
        <v>2070102</v>
      </c>
      <c r="C459" s="432" t="s">
        <v>153</v>
      </c>
      <c r="D459" s="320"/>
      <c r="E459" s="320">
        <v>0</v>
      </c>
      <c r="F459" s="367">
        <f>VLOOKUP(B459,[117]表二!$B$7:$AA$1333,26,FALSE)</f>
        <v>0</v>
      </c>
      <c r="G459" s="123" t="str">
        <f t="shared" si="22"/>
        <v/>
      </c>
      <c r="H459" s="123" t="str">
        <f t="shared" si="23"/>
        <v/>
      </c>
      <c r="I459" s="657"/>
      <c r="J459" s="658"/>
    </row>
    <row r="460" s="524" customFormat="1" ht="36" customHeight="1" spans="1:10">
      <c r="A460" s="524">
        <f t="shared" si="21"/>
        <v>7</v>
      </c>
      <c r="B460" s="305">
        <v>2070103</v>
      </c>
      <c r="C460" s="432" t="s">
        <v>154</v>
      </c>
      <c r="D460" s="320"/>
      <c r="E460" s="320">
        <v>0</v>
      </c>
      <c r="F460" s="367">
        <f>VLOOKUP(B460,[117]表二!$B$7:$AA$1333,26,FALSE)</f>
        <v>0</v>
      </c>
      <c r="G460" s="123" t="str">
        <f t="shared" si="22"/>
        <v/>
      </c>
      <c r="H460" s="123" t="str">
        <f t="shared" si="23"/>
        <v/>
      </c>
      <c r="I460" s="657"/>
      <c r="J460" s="658"/>
    </row>
    <row r="461" s="524" customFormat="1" ht="36" customHeight="1" spans="1:10">
      <c r="A461" s="524">
        <f t="shared" si="21"/>
        <v>7</v>
      </c>
      <c r="B461" s="305">
        <v>2070104</v>
      </c>
      <c r="C461" s="432" t="s">
        <v>439</v>
      </c>
      <c r="D461" s="320">
        <v>90</v>
      </c>
      <c r="E461" s="320">
        <v>103</v>
      </c>
      <c r="F461" s="367">
        <f>VLOOKUP(B461,[117]表二!$B$7:$AA$1333,26,FALSE)</f>
        <v>99</v>
      </c>
      <c r="G461" s="123">
        <f t="shared" si="22"/>
        <v>0.1</v>
      </c>
      <c r="H461" s="123">
        <f t="shared" si="23"/>
        <v>0.961</v>
      </c>
      <c r="I461" s="657"/>
      <c r="J461" s="658"/>
    </row>
    <row r="462" s="524" customFormat="1" ht="36" customHeight="1" spans="1:10">
      <c r="A462" s="524">
        <f t="shared" si="21"/>
        <v>7</v>
      </c>
      <c r="B462" s="305">
        <v>2070105</v>
      </c>
      <c r="C462" s="432" t="s">
        <v>440</v>
      </c>
      <c r="D462" s="320"/>
      <c r="E462" s="320">
        <v>0</v>
      </c>
      <c r="F462" s="367">
        <f>VLOOKUP(B462,[117]表二!$B$7:$AA$1333,26,FALSE)</f>
        <v>0</v>
      </c>
      <c r="G462" s="123" t="str">
        <f t="shared" si="22"/>
        <v/>
      </c>
      <c r="H462" s="123" t="str">
        <f t="shared" si="23"/>
        <v/>
      </c>
      <c r="I462" s="657"/>
      <c r="J462" s="658"/>
    </row>
    <row r="463" s="524" customFormat="1" ht="36" customHeight="1" spans="1:10">
      <c r="A463" s="524">
        <f t="shared" si="21"/>
        <v>7</v>
      </c>
      <c r="B463" s="305">
        <v>2070106</v>
      </c>
      <c r="C463" s="432" t="s">
        <v>441</v>
      </c>
      <c r="D463" s="320"/>
      <c r="E463" s="320">
        <v>0</v>
      </c>
      <c r="F463" s="367">
        <f>VLOOKUP(B463,[117]表二!$B$7:$AA$1333,26,FALSE)</f>
        <v>0</v>
      </c>
      <c r="G463" s="123" t="str">
        <f t="shared" si="22"/>
        <v/>
      </c>
      <c r="H463" s="123" t="str">
        <f t="shared" si="23"/>
        <v/>
      </c>
      <c r="I463" s="657"/>
      <c r="J463" s="658"/>
    </row>
    <row r="464" s="524" customFormat="1" ht="36" customHeight="1" spans="1:10">
      <c r="A464" s="524">
        <f t="shared" si="21"/>
        <v>7</v>
      </c>
      <c r="B464" s="305">
        <v>2070107</v>
      </c>
      <c r="C464" s="432" t="s">
        <v>442</v>
      </c>
      <c r="D464" s="320"/>
      <c r="E464" s="320">
        <v>0</v>
      </c>
      <c r="F464" s="367">
        <f>VLOOKUP(B464,[117]表二!$B$7:$AA$1333,26,FALSE)</f>
        <v>0</v>
      </c>
      <c r="G464" s="123" t="str">
        <f t="shared" si="22"/>
        <v/>
      </c>
      <c r="H464" s="123" t="str">
        <f t="shared" si="23"/>
        <v/>
      </c>
      <c r="I464" s="657"/>
      <c r="J464" s="658"/>
    </row>
    <row r="465" s="524" customFormat="1" ht="36" customHeight="1" spans="1:10">
      <c r="A465" s="524">
        <f t="shared" si="21"/>
        <v>7</v>
      </c>
      <c r="B465" s="305">
        <v>2070108</v>
      </c>
      <c r="C465" s="432" t="s">
        <v>443</v>
      </c>
      <c r="D465" s="320"/>
      <c r="E465" s="320">
        <v>93</v>
      </c>
      <c r="F465" s="367">
        <f>VLOOKUP(B465,[117]表二!$B$7:$AA$1333,26,FALSE)</f>
        <v>36</v>
      </c>
      <c r="G465" s="123" t="str">
        <f t="shared" si="22"/>
        <v/>
      </c>
      <c r="H465" s="123">
        <f t="shared" si="23"/>
        <v>0.387</v>
      </c>
      <c r="I465" s="657"/>
      <c r="J465" s="658"/>
    </row>
    <row r="466" s="524" customFormat="1" ht="36" customHeight="1" spans="1:10">
      <c r="A466" s="524">
        <f t="shared" si="21"/>
        <v>7</v>
      </c>
      <c r="B466" s="305">
        <v>2070109</v>
      </c>
      <c r="C466" s="432" t="s">
        <v>444</v>
      </c>
      <c r="D466" s="320">
        <v>525</v>
      </c>
      <c r="E466" s="320">
        <v>477</v>
      </c>
      <c r="F466" s="367">
        <f>VLOOKUP(B466,[117]表二!$B$7:$AA$1333,26,FALSE)</f>
        <v>433</v>
      </c>
      <c r="G466" s="123">
        <f t="shared" si="22"/>
        <v>-0.175</v>
      </c>
      <c r="H466" s="123">
        <f t="shared" si="23"/>
        <v>0.908</v>
      </c>
      <c r="I466" s="657"/>
      <c r="J466" s="658"/>
    </row>
    <row r="467" s="524" customFormat="1" ht="36" customHeight="1" spans="1:10">
      <c r="A467" s="524">
        <f t="shared" si="21"/>
        <v>7</v>
      </c>
      <c r="B467" s="305">
        <v>2070110</v>
      </c>
      <c r="C467" s="432" t="s">
        <v>445</v>
      </c>
      <c r="D467" s="320"/>
      <c r="E467" s="320">
        <v>20</v>
      </c>
      <c r="F467" s="367">
        <f>VLOOKUP(B467,[117]表二!$B$7:$AA$1333,26,FALSE)</f>
        <v>20</v>
      </c>
      <c r="G467" s="123" t="str">
        <f t="shared" si="22"/>
        <v/>
      </c>
      <c r="H467" s="123">
        <f t="shared" si="23"/>
        <v>1</v>
      </c>
      <c r="I467" s="657"/>
      <c r="J467" s="658"/>
    </row>
    <row r="468" s="524" customFormat="1" ht="36" customHeight="1" spans="1:10">
      <c r="A468" s="524">
        <f t="shared" si="21"/>
        <v>7</v>
      </c>
      <c r="B468" s="305">
        <v>2070111</v>
      </c>
      <c r="C468" s="432" t="s">
        <v>446</v>
      </c>
      <c r="D468" s="320"/>
      <c r="E468" s="320">
        <v>7</v>
      </c>
      <c r="F468" s="367">
        <f>VLOOKUP(B468,[117]表二!$B$7:$AA$1333,26,FALSE)</f>
        <v>-132</v>
      </c>
      <c r="G468" s="123" t="str">
        <f t="shared" si="22"/>
        <v/>
      </c>
      <c r="H468" s="123">
        <f t="shared" si="23"/>
        <v>-18.857</v>
      </c>
      <c r="I468" s="657"/>
      <c r="J468" s="658"/>
    </row>
    <row r="469" s="524" customFormat="1" ht="36" customHeight="1" spans="1:10">
      <c r="A469" s="524">
        <f t="shared" si="21"/>
        <v>7</v>
      </c>
      <c r="B469" s="305">
        <v>2070112</v>
      </c>
      <c r="C469" s="432" t="s">
        <v>447</v>
      </c>
      <c r="D469" s="320"/>
      <c r="E469" s="320">
        <v>25</v>
      </c>
      <c r="F469" s="367">
        <f>VLOOKUP(B469,[117]表二!$B$7:$AA$1333,26,FALSE)</f>
        <v>15</v>
      </c>
      <c r="G469" s="123" t="str">
        <f t="shared" si="22"/>
        <v/>
      </c>
      <c r="H469" s="123">
        <f t="shared" si="23"/>
        <v>0.6</v>
      </c>
      <c r="I469" s="657"/>
      <c r="J469" s="658"/>
    </row>
    <row r="470" s="524" customFormat="1" ht="36" customHeight="1" spans="1:10">
      <c r="A470" s="524">
        <f t="shared" si="21"/>
        <v>7</v>
      </c>
      <c r="B470" s="305">
        <v>2070113</v>
      </c>
      <c r="C470" s="432" t="s">
        <v>448</v>
      </c>
      <c r="D470" s="320"/>
      <c r="E470" s="320">
        <v>0</v>
      </c>
      <c r="F470" s="367">
        <f>VLOOKUP(B470,[117]表二!$B$7:$AA$1333,26,FALSE)</f>
        <v>0</v>
      </c>
      <c r="G470" s="123" t="str">
        <f t="shared" si="22"/>
        <v/>
      </c>
      <c r="H470" s="123" t="str">
        <f t="shared" si="23"/>
        <v/>
      </c>
      <c r="I470" s="657"/>
      <c r="J470" s="658"/>
    </row>
    <row r="471" s="524" customFormat="1" ht="36" customHeight="1" spans="1:10">
      <c r="A471" s="524">
        <f t="shared" si="21"/>
        <v>7</v>
      </c>
      <c r="B471" s="305">
        <v>2070114</v>
      </c>
      <c r="C471" s="432" t="s">
        <v>449</v>
      </c>
      <c r="D471" s="320"/>
      <c r="E471" s="320">
        <v>147</v>
      </c>
      <c r="F471" s="367">
        <f>VLOOKUP(B471,[117]表二!$B$7:$AA$1333,26,FALSE)</f>
        <v>117</v>
      </c>
      <c r="G471" s="123" t="str">
        <f t="shared" si="22"/>
        <v/>
      </c>
      <c r="H471" s="123">
        <f t="shared" si="23"/>
        <v>0.796</v>
      </c>
      <c r="I471" s="657"/>
      <c r="J471" s="658"/>
    </row>
    <row r="472" s="524" customFormat="1" ht="36" customHeight="1" spans="1:10">
      <c r="A472" s="524">
        <f t="shared" si="21"/>
        <v>7</v>
      </c>
      <c r="B472" s="305">
        <v>2070199</v>
      </c>
      <c r="C472" s="432" t="s">
        <v>450</v>
      </c>
      <c r="D472" s="320">
        <v>327</v>
      </c>
      <c r="E472" s="320">
        <v>400</v>
      </c>
      <c r="F472" s="367">
        <f>VLOOKUP(B472,[117]表二!$B$7:$AA$1333,26,FALSE)</f>
        <v>-1951</v>
      </c>
      <c r="G472" s="123">
        <f t="shared" si="22"/>
        <v>-6.966</v>
      </c>
      <c r="H472" s="123">
        <f t="shared" si="23"/>
        <v>-4.878</v>
      </c>
      <c r="I472" s="657"/>
      <c r="J472" s="658"/>
    </row>
    <row r="473" s="524" customFormat="1" ht="36" customHeight="1" spans="1:10">
      <c r="A473" s="524">
        <f t="shared" si="21"/>
        <v>5</v>
      </c>
      <c r="B473" s="305">
        <v>20702</v>
      </c>
      <c r="C473" s="348" t="s">
        <v>451</v>
      </c>
      <c r="D473" s="320">
        <f>SUM(D474:D480)</f>
        <v>956</v>
      </c>
      <c r="E473" s="320">
        <v>992</v>
      </c>
      <c r="F473" s="320">
        <f>SUM(F474:F480)</f>
        <v>381</v>
      </c>
      <c r="G473" s="123">
        <f t="shared" si="22"/>
        <v>-0.601</v>
      </c>
      <c r="H473" s="123">
        <f t="shared" si="23"/>
        <v>0.384</v>
      </c>
      <c r="I473" s="657"/>
      <c r="J473" s="658"/>
    </row>
    <row r="474" s="524" customFormat="1" ht="36" customHeight="1" spans="1:10">
      <c r="A474" s="524">
        <f t="shared" si="21"/>
        <v>7</v>
      </c>
      <c r="B474" s="305">
        <v>2070201</v>
      </c>
      <c r="C474" s="432" t="s">
        <v>152</v>
      </c>
      <c r="D474" s="320">
        <v>353</v>
      </c>
      <c r="E474" s="320">
        <v>556</v>
      </c>
      <c r="F474" s="367">
        <f>VLOOKUP(B474,[117]表二!$B$7:$AA$1333,26,FALSE)</f>
        <v>563</v>
      </c>
      <c r="G474" s="123">
        <f t="shared" si="22"/>
        <v>0.595</v>
      </c>
      <c r="H474" s="123">
        <f t="shared" si="23"/>
        <v>1.013</v>
      </c>
      <c r="I474" s="657"/>
      <c r="J474" s="658"/>
    </row>
    <row r="475" s="524" customFormat="1" ht="36" customHeight="1" spans="1:10">
      <c r="A475" s="524">
        <f t="shared" si="21"/>
        <v>7</v>
      </c>
      <c r="B475" s="305">
        <v>2070202</v>
      </c>
      <c r="C475" s="432" t="s">
        <v>153</v>
      </c>
      <c r="D475" s="320"/>
      <c r="E475" s="320">
        <v>0</v>
      </c>
      <c r="F475" s="367">
        <f>VLOOKUP(B475,[117]表二!$B$7:$AA$1333,26,FALSE)</f>
        <v>0</v>
      </c>
      <c r="G475" s="123" t="str">
        <f t="shared" si="22"/>
        <v/>
      </c>
      <c r="H475" s="123" t="str">
        <f t="shared" si="23"/>
        <v/>
      </c>
      <c r="I475" s="657"/>
      <c r="J475" s="658"/>
    </row>
    <row r="476" s="524" customFormat="1" ht="36" customHeight="1" spans="1:10">
      <c r="A476" s="524">
        <f t="shared" si="21"/>
        <v>7</v>
      </c>
      <c r="B476" s="305">
        <v>2070203</v>
      </c>
      <c r="C476" s="432" t="s">
        <v>154</v>
      </c>
      <c r="D476" s="320"/>
      <c r="E476" s="320">
        <v>0</v>
      </c>
      <c r="F476" s="367">
        <f>VLOOKUP(B476,[117]表二!$B$7:$AA$1333,26,FALSE)</f>
        <v>0</v>
      </c>
      <c r="G476" s="123" t="str">
        <f t="shared" si="22"/>
        <v/>
      </c>
      <c r="H476" s="123" t="str">
        <f t="shared" si="23"/>
        <v/>
      </c>
      <c r="I476" s="657"/>
      <c r="J476" s="658"/>
    </row>
    <row r="477" s="524" customFormat="1" ht="36" customHeight="1" spans="1:10">
      <c r="A477" s="524">
        <f t="shared" si="21"/>
        <v>7</v>
      </c>
      <c r="B477" s="305">
        <v>2070204</v>
      </c>
      <c r="C477" s="432" t="s">
        <v>452</v>
      </c>
      <c r="D477" s="320">
        <v>120</v>
      </c>
      <c r="E477" s="320">
        <v>84</v>
      </c>
      <c r="F477" s="367">
        <f>VLOOKUP(B477,[117]表二!$B$7:$AA$1333,26,FALSE)</f>
        <v>-438</v>
      </c>
      <c r="G477" s="123">
        <f t="shared" si="22"/>
        <v>-4.65</v>
      </c>
      <c r="H477" s="123">
        <f t="shared" si="23"/>
        <v>-5.214</v>
      </c>
      <c r="I477" s="657"/>
      <c r="J477" s="658"/>
    </row>
    <row r="478" s="524" customFormat="1" ht="36" customHeight="1" spans="1:10">
      <c r="A478" s="524">
        <f t="shared" si="21"/>
        <v>7</v>
      </c>
      <c r="B478" s="305">
        <v>2070205</v>
      </c>
      <c r="C478" s="432" t="s">
        <v>453</v>
      </c>
      <c r="D478" s="320">
        <v>388</v>
      </c>
      <c r="E478" s="320">
        <v>258</v>
      </c>
      <c r="F478" s="367">
        <f>VLOOKUP(B478,[117]表二!$B$7:$AA$1333,26,FALSE)</f>
        <v>265</v>
      </c>
      <c r="G478" s="123">
        <f t="shared" si="22"/>
        <v>-0.317</v>
      </c>
      <c r="H478" s="123">
        <f t="shared" si="23"/>
        <v>1.027</v>
      </c>
      <c r="I478" s="657"/>
      <c r="J478" s="658"/>
    </row>
    <row r="479" s="524" customFormat="1" ht="36" customHeight="1" spans="1:10">
      <c r="A479" s="524">
        <f t="shared" si="21"/>
        <v>7</v>
      </c>
      <c r="B479" s="305">
        <v>2070206</v>
      </c>
      <c r="C479" s="432" t="s">
        <v>454</v>
      </c>
      <c r="D479" s="320"/>
      <c r="E479" s="320">
        <v>0</v>
      </c>
      <c r="F479" s="367">
        <f>VLOOKUP(B479,[117]表二!$B$7:$AA$1333,26,FALSE)</f>
        <v>0</v>
      </c>
      <c r="G479" s="123" t="str">
        <f t="shared" si="22"/>
        <v/>
      </c>
      <c r="H479" s="123" t="str">
        <f t="shared" si="23"/>
        <v/>
      </c>
      <c r="I479" s="657"/>
      <c r="J479" s="658"/>
    </row>
    <row r="480" s="524" customFormat="1" ht="36" customHeight="1" spans="1:10">
      <c r="A480" s="524">
        <f t="shared" si="21"/>
        <v>7</v>
      </c>
      <c r="B480" s="305">
        <v>2070299</v>
      </c>
      <c r="C480" s="432" t="s">
        <v>455</v>
      </c>
      <c r="D480" s="320">
        <v>95</v>
      </c>
      <c r="E480" s="320">
        <v>94</v>
      </c>
      <c r="F480" s="367">
        <f>VLOOKUP(B480,[117]表二!$B$7:$AA$1333,26,FALSE)</f>
        <v>-9</v>
      </c>
      <c r="G480" s="123">
        <f t="shared" si="22"/>
        <v>-1.095</v>
      </c>
      <c r="H480" s="123">
        <f t="shared" si="23"/>
        <v>-0.096</v>
      </c>
      <c r="I480" s="657"/>
      <c r="J480" s="658"/>
    </row>
    <row r="481" s="524" customFormat="1" ht="36" customHeight="1" spans="1:10">
      <c r="A481" s="524">
        <f t="shared" si="21"/>
        <v>5</v>
      </c>
      <c r="B481" s="305">
        <v>20703</v>
      </c>
      <c r="C481" s="348" t="s">
        <v>456</v>
      </c>
      <c r="D481" s="320">
        <f>SUM(D482:D491)</f>
        <v>90</v>
      </c>
      <c r="E481" s="320">
        <v>175</v>
      </c>
      <c r="F481" s="320">
        <f>SUM(F482:F491)</f>
        <v>70</v>
      </c>
      <c r="G481" s="123">
        <f t="shared" si="22"/>
        <v>-0.222</v>
      </c>
      <c r="H481" s="123">
        <f t="shared" si="23"/>
        <v>0.4</v>
      </c>
      <c r="I481" s="657"/>
      <c r="J481" s="658"/>
    </row>
    <row r="482" s="524" customFormat="1" ht="36" customHeight="1" spans="1:10">
      <c r="A482" s="524">
        <f t="shared" si="21"/>
        <v>7</v>
      </c>
      <c r="B482" s="305">
        <v>2070301</v>
      </c>
      <c r="C482" s="432" t="s">
        <v>152</v>
      </c>
      <c r="D482" s="320"/>
      <c r="E482" s="320">
        <v>0</v>
      </c>
      <c r="F482" s="367">
        <f>VLOOKUP(B482,[117]表二!$B$7:$AA$1333,26,FALSE)</f>
        <v>0</v>
      </c>
      <c r="G482" s="123" t="str">
        <f t="shared" si="22"/>
        <v/>
      </c>
      <c r="H482" s="123" t="str">
        <f t="shared" si="23"/>
        <v/>
      </c>
      <c r="I482" s="657"/>
      <c r="J482" s="658"/>
    </row>
    <row r="483" s="524" customFormat="1" ht="36" customHeight="1" spans="1:10">
      <c r="A483" s="524">
        <f t="shared" si="21"/>
        <v>7</v>
      </c>
      <c r="B483" s="305">
        <v>2070302</v>
      </c>
      <c r="C483" s="432" t="s">
        <v>153</v>
      </c>
      <c r="D483" s="320"/>
      <c r="E483" s="320">
        <v>0</v>
      </c>
      <c r="F483" s="367">
        <f>VLOOKUP(B483,[117]表二!$B$7:$AA$1333,26,FALSE)</f>
        <v>0</v>
      </c>
      <c r="G483" s="123" t="str">
        <f t="shared" si="22"/>
        <v/>
      </c>
      <c r="H483" s="123" t="str">
        <f t="shared" si="23"/>
        <v/>
      </c>
      <c r="I483" s="657"/>
      <c r="J483" s="658"/>
    </row>
    <row r="484" s="524" customFormat="1" ht="36" customHeight="1" spans="1:10">
      <c r="A484" s="524">
        <f t="shared" si="21"/>
        <v>7</v>
      </c>
      <c r="B484" s="305">
        <v>2070303</v>
      </c>
      <c r="C484" s="432" t="s">
        <v>154</v>
      </c>
      <c r="D484" s="320"/>
      <c r="E484" s="320">
        <v>0</v>
      </c>
      <c r="F484" s="367">
        <f>VLOOKUP(B484,[117]表二!$B$7:$AA$1333,26,FALSE)</f>
        <v>0</v>
      </c>
      <c r="G484" s="123" t="str">
        <f t="shared" si="22"/>
        <v/>
      </c>
      <c r="H484" s="123" t="str">
        <f t="shared" si="23"/>
        <v/>
      </c>
      <c r="I484" s="657"/>
      <c r="J484" s="658"/>
    </row>
    <row r="485" s="524" customFormat="1" ht="36" customHeight="1" spans="1:10">
      <c r="A485" s="524">
        <f t="shared" si="21"/>
        <v>7</v>
      </c>
      <c r="B485" s="305">
        <v>2070304</v>
      </c>
      <c r="C485" s="432" t="s">
        <v>457</v>
      </c>
      <c r="D485" s="320"/>
      <c r="E485" s="320">
        <v>0</v>
      </c>
      <c r="F485" s="367">
        <f>VLOOKUP(B485,[117]表二!$B$7:$AA$1333,26,FALSE)</f>
        <v>0</v>
      </c>
      <c r="G485" s="123" t="str">
        <f t="shared" si="22"/>
        <v/>
      </c>
      <c r="H485" s="123" t="str">
        <f t="shared" si="23"/>
        <v/>
      </c>
      <c r="I485" s="657"/>
      <c r="J485" s="658"/>
    </row>
    <row r="486" s="524" customFormat="1" ht="36" customHeight="1" spans="1:10">
      <c r="A486" s="524">
        <f t="shared" si="21"/>
        <v>7</v>
      </c>
      <c r="B486" s="305">
        <v>2070305</v>
      </c>
      <c r="C486" s="432" t="s">
        <v>458</v>
      </c>
      <c r="D486" s="320">
        <v>5</v>
      </c>
      <c r="E486" s="320">
        <v>0</v>
      </c>
      <c r="F486" s="367">
        <f>VLOOKUP(B486,[117]表二!$B$7:$AA$1333,26,FALSE)</f>
        <v>0</v>
      </c>
      <c r="G486" s="123">
        <f t="shared" si="22"/>
        <v>-1</v>
      </c>
      <c r="H486" s="123" t="str">
        <f t="shared" si="23"/>
        <v/>
      </c>
      <c r="I486" s="657"/>
      <c r="J486" s="658"/>
    </row>
    <row r="487" s="524" customFormat="1" ht="36" customHeight="1" spans="1:10">
      <c r="A487" s="524">
        <f t="shared" si="21"/>
        <v>7</v>
      </c>
      <c r="B487" s="305">
        <v>2070306</v>
      </c>
      <c r="C487" s="432" t="s">
        <v>459</v>
      </c>
      <c r="D487" s="320"/>
      <c r="E487" s="320">
        <v>0</v>
      </c>
      <c r="F487" s="367">
        <f>VLOOKUP(B487,[117]表二!$B$7:$AA$1333,26,FALSE)</f>
        <v>0</v>
      </c>
      <c r="G487" s="123" t="str">
        <f t="shared" si="22"/>
        <v/>
      </c>
      <c r="H487" s="123" t="str">
        <f t="shared" si="23"/>
        <v/>
      </c>
      <c r="I487" s="657"/>
      <c r="J487" s="658"/>
    </row>
    <row r="488" s="524" customFormat="1" ht="36" customHeight="1" spans="1:10">
      <c r="A488" s="524">
        <f t="shared" si="21"/>
        <v>7</v>
      </c>
      <c r="B488" s="305">
        <v>2070307</v>
      </c>
      <c r="C488" s="432" t="s">
        <v>460</v>
      </c>
      <c r="D488" s="320"/>
      <c r="E488" s="320">
        <v>0</v>
      </c>
      <c r="F488" s="367">
        <f>VLOOKUP(B488,[117]表二!$B$7:$AA$1333,26,FALSE)</f>
        <v>0</v>
      </c>
      <c r="G488" s="123" t="str">
        <f t="shared" si="22"/>
        <v/>
      </c>
      <c r="H488" s="123" t="str">
        <f t="shared" si="23"/>
        <v/>
      </c>
      <c r="I488" s="657"/>
      <c r="J488" s="658"/>
    </row>
    <row r="489" s="524" customFormat="1" ht="36" customHeight="1" spans="1:10">
      <c r="A489" s="524">
        <f t="shared" si="21"/>
        <v>7</v>
      </c>
      <c r="B489" s="305">
        <v>2070308</v>
      </c>
      <c r="C489" s="432" t="s">
        <v>461</v>
      </c>
      <c r="D489" s="320"/>
      <c r="E489" s="320">
        <v>0</v>
      </c>
      <c r="F489" s="367">
        <f>VLOOKUP(B489,[117]表二!$B$7:$AA$1333,26,FALSE)</f>
        <v>0</v>
      </c>
      <c r="G489" s="123" t="str">
        <f t="shared" si="22"/>
        <v/>
      </c>
      <c r="H489" s="123" t="str">
        <f t="shared" si="23"/>
        <v/>
      </c>
      <c r="I489" s="657"/>
      <c r="J489" s="658"/>
    </row>
    <row r="490" s="524" customFormat="1" ht="36" customHeight="1" spans="1:10">
      <c r="A490" s="524">
        <f t="shared" si="21"/>
        <v>7</v>
      </c>
      <c r="B490" s="305">
        <v>2070309</v>
      </c>
      <c r="C490" s="432" t="s">
        <v>462</v>
      </c>
      <c r="D490" s="320"/>
      <c r="E490" s="320">
        <v>0</v>
      </c>
      <c r="F490" s="367">
        <f>VLOOKUP(B490,[117]表二!$B$7:$AA$1333,26,FALSE)</f>
        <v>0</v>
      </c>
      <c r="G490" s="123" t="str">
        <f t="shared" si="22"/>
        <v/>
      </c>
      <c r="H490" s="123" t="str">
        <f t="shared" si="23"/>
        <v/>
      </c>
      <c r="I490" s="657"/>
      <c r="J490" s="658"/>
    </row>
    <row r="491" s="524" customFormat="1" ht="36" customHeight="1" spans="1:10">
      <c r="A491" s="524">
        <f t="shared" si="21"/>
        <v>7</v>
      </c>
      <c r="B491" s="305">
        <v>2070399</v>
      </c>
      <c r="C491" s="432" t="s">
        <v>463</v>
      </c>
      <c r="D491" s="320">
        <v>85</v>
      </c>
      <c r="E491" s="320">
        <v>175</v>
      </c>
      <c r="F491" s="367">
        <f>VLOOKUP(B491,[117]表二!$B$7:$AA$1333,26,FALSE)</f>
        <v>70</v>
      </c>
      <c r="G491" s="123">
        <f t="shared" si="22"/>
        <v>-0.176</v>
      </c>
      <c r="H491" s="123">
        <f t="shared" si="23"/>
        <v>0.4</v>
      </c>
      <c r="I491" s="657"/>
      <c r="J491" s="658"/>
    </row>
    <row r="492" s="524" customFormat="1" ht="36" customHeight="1" spans="1:10">
      <c r="A492" s="524">
        <f t="shared" si="21"/>
        <v>5</v>
      </c>
      <c r="B492" s="305">
        <v>20706</v>
      </c>
      <c r="C492" s="348" t="s">
        <v>464</v>
      </c>
      <c r="D492" s="320">
        <f>SUM(D493:D500)</f>
        <v>7</v>
      </c>
      <c r="E492" s="320">
        <v>7</v>
      </c>
      <c r="F492" s="320">
        <f>SUM(F493:F500)</f>
        <v>7</v>
      </c>
      <c r="G492" s="123">
        <f t="shared" si="22"/>
        <v>0</v>
      </c>
      <c r="H492" s="123">
        <f t="shared" si="23"/>
        <v>1</v>
      </c>
      <c r="I492" s="657"/>
      <c r="J492" s="658"/>
    </row>
    <row r="493" s="524" customFormat="1" ht="36" customHeight="1" spans="1:10">
      <c r="A493" s="524">
        <f t="shared" si="21"/>
        <v>7</v>
      </c>
      <c r="B493" s="305">
        <v>2070601</v>
      </c>
      <c r="C493" s="432" t="s">
        <v>152</v>
      </c>
      <c r="D493" s="320"/>
      <c r="E493" s="320">
        <v>0</v>
      </c>
      <c r="F493" s="367">
        <f>VLOOKUP(B493,[117]表二!$B$7:$AA$1333,26,FALSE)</f>
        <v>0</v>
      </c>
      <c r="G493" s="123" t="str">
        <f t="shared" si="22"/>
        <v/>
      </c>
      <c r="H493" s="123" t="str">
        <f t="shared" si="23"/>
        <v/>
      </c>
      <c r="I493" s="657"/>
      <c r="J493" s="658"/>
    </row>
    <row r="494" s="524" customFormat="1" ht="36" customHeight="1" spans="1:10">
      <c r="A494" s="524">
        <f t="shared" si="21"/>
        <v>7</v>
      </c>
      <c r="B494" s="305">
        <v>2070602</v>
      </c>
      <c r="C494" s="432" t="s">
        <v>153</v>
      </c>
      <c r="D494" s="320"/>
      <c r="E494" s="320">
        <v>0</v>
      </c>
      <c r="F494" s="367">
        <f>VLOOKUP(B494,[117]表二!$B$7:$AA$1333,26,FALSE)</f>
        <v>0</v>
      </c>
      <c r="G494" s="123" t="str">
        <f t="shared" si="22"/>
        <v/>
      </c>
      <c r="H494" s="123" t="str">
        <f t="shared" si="23"/>
        <v/>
      </c>
      <c r="I494" s="657"/>
      <c r="J494" s="658"/>
    </row>
    <row r="495" s="524" customFormat="1" ht="36" customHeight="1" spans="1:10">
      <c r="A495" s="524">
        <f t="shared" si="21"/>
        <v>7</v>
      </c>
      <c r="B495" s="305">
        <v>2070603</v>
      </c>
      <c r="C495" s="432" t="s">
        <v>154</v>
      </c>
      <c r="D495" s="320"/>
      <c r="E495" s="320">
        <v>0</v>
      </c>
      <c r="F495" s="367">
        <f>VLOOKUP(B495,[117]表二!$B$7:$AA$1333,26,FALSE)</f>
        <v>0</v>
      </c>
      <c r="G495" s="123" t="str">
        <f t="shared" si="22"/>
        <v/>
      </c>
      <c r="H495" s="123" t="str">
        <f t="shared" si="23"/>
        <v/>
      </c>
      <c r="I495" s="657"/>
      <c r="J495" s="658"/>
    </row>
    <row r="496" s="524" customFormat="1" ht="36" customHeight="1" spans="1:10">
      <c r="A496" s="524">
        <f t="shared" si="21"/>
        <v>7</v>
      </c>
      <c r="B496" s="305">
        <v>2070604</v>
      </c>
      <c r="C496" s="432" t="s">
        <v>465</v>
      </c>
      <c r="D496" s="320"/>
      <c r="E496" s="320">
        <v>0</v>
      </c>
      <c r="F496" s="367">
        <f>VLOOKUP(B496,[117]表二!$B$7:$AA$1333,26,FALSE)</f>
        <v>0</v>
      </c>
      <c r="G496" s="123" t="str">
        <f t="shared" si="22"/>
        <v/>
      </c>
      <c r="H496" s="123" t="str">
        <f t="shared" si="23"/>
        <v/>
      </c>
      <c r="I496" s="657"/>
      <c r="J496" s="658"/>
    </row>
    <row r="497" s="524" customFormat="1" ht="36" customHeight="1" spans="1:10">
      <c r="A497" s="524">
        <f t="shared" si="21"/>
        <v>7</v>
      </c>
      <c r="B497" s="305">
        <v>2070605</v>
      </c>
      <c r="C497" s="432" t="s">
        <v>466</v>
      </c>
      <c r="D497" s="320"/>
      <c r="E497" s="320">
        <v>0</v>
      </c>
      <c r="F497" s="367">
        <f>VLOOKUP(B497,[117]表二!$B$7:$AA$1333,26,FALSE)</f>
        <v>0</v>
      </c>
      <c r="G497" s="123" t="str">
        <f t="shared" si="22"/>
        <v/>
      </c>
      <c r="H497" s="123" t="str">
        <f t="shared" si="23"/>
        <v/>
      </c>
      <c r="I497" s="657"/>
      <c r="J497" s="658"/>
    </row>
    <row r="498" s="524" customFormat="1" ht="36" customHeight="1" spans="1:10">
      <c r="A498" s="524">
        <f t="shared" si="21"/>
        <v>7</v>
      </c>
      <c r="B498" s="305">
        <v>2070606</v>
      </c>
      <c r="C498" s="432" t="s">
        <v>467</v>
      </c>
      <c r="D498" s="320"/>
      <c r="E498" s="320">
        <v>0</v>
      </c>
      <c r="F498" s="367">
        <f>VLOOKUP(B498,[117]表二!$B$7:$AA$1333,26,FALSE)</f>
        <v>0</v>
      </c>
      <c r="G498" s="123" t="str">
        <f t="shared" si="22"/>
        <v/>
      </c>
      <c r="H498" s="123" t="str">
        <f t="shared" si="23"/>
        <v/>
      </c>
      <c r="I498" s="657"/>
      <c r="J498" s="658"/>
    </row>
    <row r="499" s="524" customFormat="1" ht="36" customHeight="1" spans="1:10">
      <c r="A499" s="524">
        <f t="shared" si="21"/>
        <v>7</v>
      </c>
      <c r="B499" s="305">
        <v>2070607</v>
      </c>
      <c r="C499" s="432" t="s">
        <v>468</v>
      </c>
      <c r="D499" s="320">
        <v>7</v>
      </c>
      <c r="E499" s="320">
        <v>7</v>
      </c>
      <c r="F499" s="367">
        <f>VLOOKUP(B499,[117]表二!$B$7:$AA$1333,26,FALSE)</f>
        <v>7</v>
      </c>
      <c r="G499" s="123">
        <f t="shared" si="22"/>
        <v>0</v>
      </c>
      <c r="H499" s="123">
        <f t="shared" si="23"/>
        <v>1</v>
      </c>
      <c r="I499" s="657"/>
      <c r="J499" s="658"/>
    </row>
    <row r="500" s="524" customFormat="1" ht="36" customHeight="1" spans="1:10">
      <c r="A500" s="524">
        <f t="shared" si="21"/>
        <v>7</v>
      </c>
      <c r="B500" s="305">
        <v>2070699</v>
      </c>
      <c r="C500" s="432" t="s">
        <v>469</v>
      </c>
      <c r="D500" s="320"/>
      <c r="E500" s="320">
        <v>0</v>
      </c>
      <c r="F500" s="367">
        <f>VLOOKUP(B500,[117]表二!$B$7:$AA$1333,26,FALSE)</f>
        <v>0</v>
      </c>
      <c r="G500" s="123" t="str">
        <f t="shared" si="22"/>
        <v/>
      </c>
      <c r="H500" s="123" t="str">
        <f t="shared" si="23"/>
        <v/>
      </c>
      <c r="I500" s="657"/>
      <c r="J500" s="658"/>
    </row>
    <row r="501" s="524" customFormat="1" ht="36" customHeight="1" spans="1:10">
      <c r="A501" s="524">
        <f t="shared" si="21"/>
        <v>5</v>
      </c>
      <c r="B501" s="305">
        <v>20708</v>
      </c>
      <c r="C501" s="348" t="s">
        <v>470</v>
      </c>
      <c r="D501" s="320">
        <f>SUM(D502:D508)</f>
        <v>563</v>
      </c>
      <c r="E501" s="320">
        <v>485</v>
      </c>
      <c r="F501" s="320">
        <f>SUM(F502:F508)</f>
        <v>136</v>
      </c>
      <c r="G501" s="123">
        <f t="shared" si="22"/>
        <v>-0.758</v>
      </c>
      <c r="H501" s="123">
        <f t="shared" si="23"/>
        <v>0.28</v>
      </c>
      <c r="I501" s="657"/>
      <c r="J501" s="658"/>
    </row>
    <row r="502" s="524" customFormat="1" ht="36" customHeight="1" spans="1:10">
      <c r="A502" s="524">
        <f t="shared" si="21"/>
        <v>7</v>
      </c>
      <c r="B502" s="305">
        <v>2070801</v>
      </c>
      <c r="C502" s="432" t="s">
        <v>152</v>
      </c>
      <c r="D502" s="320"/>
      <c r="E502" s="320">
        <v>0</v>
      </c>
      <c r="F502" s="367">
        <f>VLOOKUP(B502,[117]表二!$B$7:$AA$1333,26,FALSE)</f>
        <v>0</v>
      </c>
      <c r="G502" s="123" t="str">
        <f t="shared" si="22"/>
        <v/>
      </c>
      <c r="H502" s="123" t="str">
        <f t="shared" si="23"/>
        <v/>
      </c>
      <c r="I502" s="657"/>
      <c r="J502" s="658"/>
    </row>
    <row r="503" s="524" customFormat="1" ht="36" customHeight="1" spans="1:10">
      <c r="A503" s="524">
        <f t="shared" si="21"/>
        <v>7</v>
      </c>
      <c r="B503" s="305">
        <v>2070802</v>
      </c>
      <c r="C503" s="432" t="s">
        <v>153</v>
      </c>
      <c r="D503" s="320"/>
      <c r="E503" s="320">
        <v>0</v>
      </c>
      <c r="F503" s="367">
        <f>VLOOKUP(B503,[117]表二!$B$7:$AA$1333,26,FALSE)</f>
        <v>0</v>
      </c>
      <c r="G503" s="123" t="str">
        <f t="shared" si="22"/>
        <v/>
      </c>
      <c r="H503" s="123" t="str">
        <f t="shared" si="23"/>
        <v/>
      </c>
      <c r="I503" s="657"/>
      <c r="J503" s="658"/>
    </row>
    <row r="504" s="524" customFormat="1" ht="36" customHeight="1" spans="1:10">
      <c r="A504" s="524">
        <f t="shared" si="21"/>
        <v>7</v>
      </c>
      <c r="B504" s="305">
        <v>2070803</v>
      </c>
      <c r="C504" s="432" t="s">
        <v>154</v>
      </c>
      <c r="D504" s="320"/>
      <c r="E504" s="320">
        <v>0</v>
      </c>
      <c r="F504" s="367">
        <f>VLOOKUP(B504,[117]表二!$B$7:$AA$1333,26,FALSE)</f>
        <v>0</v>
      </c>
      <c r="G504" s="123" t="str">
        <f t="shared" si="22"/>
        <v/>
      </c>
      <c r="H504" s="123" t="str">
        <f t="shared" si="23"/>
        <v/>
      </c>
      <c r="I504" s="657"/>
      <c r="J504" s="658"/>
    </row>
    <row r="505" s="524" customFormat="1" ht="36" customHeight="1" spans="1:10">
      <c r="A505" s="524">
        <f t="shared" si="21"/>
        <v>7</v>
      </c>
      <c r="B505" s="305">
        <v>2070806</v>
      </c>
      <c r="C505" s="432" t="s">
        <v>471</v>
      </c>
      <c r="D505" s="320"/>
      <c r="E505" s="320">
        <v>0</v>
      </c>
      <c r="F505" s="367">
        <f>VLOOKUP(B505,[117]表二!$B$7:$AA$1333,26,FALSE)</f>
        <v>0</v>
      </c>
      <c r="G505" s="123" t="str">
        <f t="shared" si="22"/>
        <v/>
      </c>
      <c r="H505" s="123" t="str">
        <f t="shared" si="23"/>
        <v/>
      </c>
      <c r="I505" s="657"/>
      <c r="J505" s="658"/>
    </row>
    <row r="506" s="524" customFormat="1" ht="36" customHeight="1" spans="1:10">
      <c r="A506" s="524">
        <f t="shared" si="21"/>
        <v>7</v>
      </c>
      <c r="B506" s="506">
        <v>2070807</v>
      </c>
      <c r="C506" s="432" t="s">
        <v>472</v>
      </c>
      <c r="D506" s="320"/>
      <c r="E506" s="320">
        <v>0</v>
      </c>
      <c r="F506" s="367">
        <f>VLOOKUP(B506,[117]表二!$B$7:$AA$1333,26,FALSE)</f>
        <v>0</v>
      </c>
      <c r="G506" s="123" t="str">
        <f t="shared" si="22"/>
        <v/>
      </c>
      <c r="H506" s="123" t="str">
        <f t="shared" si="23"/>
        <v/>
      </c>
      <c r="I506" s="657"/>
      <c r="J506" s="658"/>
    </row>
    <row r="507" s="524" customFormat="1" ht="36" customHeight="1" spans="1:10">
      <c r="A507" s="524">
        <f t="shared" si="21"/>
        <v>7</v>
      </c>
      <c r="B507" s="506">
        <v>2070808</v>
      </c>
      <c r="C507" s="432" t="s">
        <v>473</v>
      </c>
      <c r="D507" s="320">
        <v>556</v>
      </c>
      <c r="E507" s="320">
        <v>452</v>
      </c>
      <c r="F507" s="367">
        <f>VLOOKUP(B507,[117]表二!$B$7:$AA$1333,26,FALSE)</f>
        <v>129</v>
      </c>
      <c r="G507" s="123">
        <f t="shared" si="22"/>
        <v>-0.768</v>
      </c>
      <c r="H507" s="123">
        <f t="shared" si="23"/>
        <v>0.285</v>
      </c>
      <c r="I507" s="657"/>
      <c r="J507" s="658"/>
    </row>
    <row r="508" s="524" customFormat="1" ht="36" customHeight="1" spans="1:10">
      <c r="A508" s="524">
        <f t="shared" si="21"/>
        <v>7</v>
      </c>
      <c r="B508" s="305">
        <v>2070899</v>
      </c>
      <c r="C508" s="432" t="s">
        <v>474</v>
      </c>
      <c r="D508" s="320">
        <v>7</v>
      </c>
      <c r="E508" s="320">
        <v>33</v>
      </c>
      <c r="F508" s="367">
        <f>VLOOKUP(B508,[117]表二!$B$7:$AA$1333,26,FALSE)</f>
        <v>7</v>
      </c>
      <c r="G508" s="123">
        <f t="shared" si="22"/>
        <v>0</v>
      </c>
      <c r="H508" s="123">
        <f t="shared" si="23"/>
        <v>0.212</v>
      </c>
      <c r="I508" s="657"/>
      <c r="J508" s="658"/>
    </row>
    <row r="509" s="524" customFormat="1" ht="36" customHeight="1" spans="1:10">
      <c r="A509" s="524">
        <f t="shared" si="21"/>
        <v>5</v>
      </c>
      <c r="B509" s="305">
        <v>20799</v>
      </c>
      <c r="C509" s="348" t="s">
        <v>475</v>
      </c>
      <c r="D509" s="320">
        <f>SUM(D510:D512)</f>
        <v>20</v>
      </c>
      <c r="E509" s="320">
        <v>213</v>
      </c>
      <c r="F509" s="320">
        <f>SUM(F510:F512)</f>
        <v>175</v>
      </c>
      <c r="G509" s="123">
        <f t="shared" si="22"/>
        <v>7.75</v>
      </c>
      <c r="H509" s="123">
        <f t="shared" si="23"/>
        <v>0.822</v>
      </c>
      <c r="I509" s="657"/>
      <c r="J509" s="658"/>
    </row>
    <row r="510" s="524" customFormat="1" ht="36" customHeight="1" spans="1:10">
      <c r="A510" s="524">
        <f t="shared" si="21"/>
        <v>7</v>
      </c>
      <c r="B510" s="305">
        <v>2079902</v>
      </c>
      <c r="C510" s="432" t="s">
        <v>476</v>
      </c>
      <c r="D510" s="320"/>
      <c r="E510" s="320">
        <v>0</v>
      </c>
      <c r="F510" s="367">
        <f>VLOOKUP(B510,[117]表二!$B$7:$AA$1333,26,FALSE)</f>
        <v>0</v>
      </c>
      <c r="G510" s="123" t="str">
        <f t="shared" si="22"/>
        <v/>
      </c>
      <c r="H510" s="123" t="str">
        <f t="shared" si="23"/>
        <v/>
      </c>
      <c r="I510" s="657"/>
      <c r="J510" s="658"/>
    </row>
    <row r="511" s="524" customFormat="1" ht="36" customHeight="1" spans="1:10">
      <c r="A511" s="524">
        <f t="shared" si="21"/>
        <v>7</v>
      </c>
      <c r="B511" s="305">
        <v>2079903</v>
      </c>
      <c r="C511" s="432" t="s">
        <v>477</v>
      </c>
      <c r="D511" s="320">
        <v>20</v>
      </c>
      <c r="E511" s="320">
        <v>0</v>
      </c>
      <c r="F511" s="367">
        <f>VLOOKUP(B511,[117]表二!$B$7:$AA$1333,26,FALSE)</f>
        <v>0</v>
      </c>
      <c r="G511" s="123">
        <f t="shared" si="22"/>
        <v>-1</v>
      </c>
      <c r="H511" s="123" t="str">
        <f t="shared" si="23"/>
        <v/>
      </c>
      <c r="I511" s="657"/>
      <c r="J511" s="658"/>
    </row>
    <row r="512" s="524" customFormat="1" ht="36" customHeight="1" spans="1:10">
      <c r="A512" s="524">
        <f t="shared" si="21"/>
        <v>7</v>
      </c>
      <c r="B512" s="305">
        <v>2079999</v>
      </c>
      <c r="C512" s="432" t="s">
        <v>475</v>
      </c>
      <c r="D512" s="320"/>
      <c r="E512" s="320">
        <v>213</v>
      </c>
      <c r="F512" s="367">
        <f>VLOOKUP(B512,[117]表二!$B$7:$AA$1333,26,FALSE)</f>
        <v>175</v>
      </c>
      <c r="G512" s="123" t="str">
        <f t="shared" si="22"/>
        <v/>
      </c>
      <c r="H512" s="123">
        <f t="shared" si="23"/>
        <v>0.822</v>
      </c>
      <c r="I512" s="657"/>
      <c r="J512" s="658"/>
    </row>
    <row r="513" s="524" customFormat="1" ht="36" customHeight="1" spans="1:10">
      <c r="A513" s="524">
        <f t="shared" si="21"/>
        <v>3</v>
      </c>
      <c r="B513" s="308">
        <v>208</v>
      </c>
      <c r="C513" s="302" t="s">
        <v>114</v>
      </c>
      <c r="D513" s="303">
        <f>SUM(D514,D533,D541,D543,D552,D556,D566,D576,D583,D591,D600,D605,D608,D611,D614,D617,D620,D624,D628,D636,D639)</f>
        <v>30041</v>
      </c>
      <c r="E513" s="303">
        <v>36862</v>
      </c>
      <c r="F513" s="303">
        <f>SUM(F514,F533,F541,F543,F552,F556,F566,F576,F583,F591,F600,F605,F608,F611,F614,F617,F620,F624,F628,F636,F639)</f>
        <v>37992</v>
      </c>
      <c r="G513" s="119">
        <f t="shared" si="22"/>
        <v>0.265</v>
      </c>
      <c r="H513" s="119">
        <f t="shared" si="23"/>
        <v>1.031</v>
      </c>
      <c r="I513" s="657"/>
      <c r="J513" s="658"/>
    </row>
    <row r="514" s="524" customFormat="1" ht="36" customHeight="1" spans="1:10">
      <c r="A514" s="524">
        <f t="shared" si="21"/>
        <v>5</v>
      </c>
      <c r="B514" s="305">
        <v>20801</v>
      </c>
      <c r="C514" s="348" t="s">
        <v>478</v>
      </c>
      <c r="D514" s="320">
        <f>SUM(D515:D532)</f>
        <v>1070</v>
      </c>
      <c r="E514" s="320">
        <v>1023</v>
      </c>
      <c r="F514" s="320">
        <f>SUM(F515:F532)</f>
        <v>1116</v>
      </c>
      <c r="G514" s="123">
        <f t="shared" si="22"/>
        <v>0.043</v>
      </c>
      <c r="H514" s="123">
        <f t="shared" si="23"/>
        <v>1.091</v>
      </c>
      <c r="I514" s="657"/>
      <c r="J514" s="658"/>
    </row>
    <row r="515" s="524" customFormat="1" ht="36" customHeight="1" spans="1:10">
      <c r="A515" s="524">
        <f t="shared" si="21"/>
        <v>7</v>
      </c>
      <c r="B515" s="305">
        <v>2080101</v>
      </c>
      <c r="C515" s="432" t="s">
        <v>152</v>
      </c>
      <c r="D515" s="320">
        <v>309</v>
      </c>
      <c r="E515" s="320">
        <v>284</v>
      </c>
      <c r="F515" s="367">
        <f>VLOOKUP(B515,[117]表二!$B$7:$AA$1333,26,FALSE)</f>
        <v>276</v>
      </c>
      <c r="G515" s="123">
        <f t="shared" si="22"/>
        <v>-0.107</v>
      </c>
      <c r="H515" s="123">
        <f t="shared" si="23"/>
        <v>0.972</v>
      </c>
      <c r="I515" s="657"/>
      <c r="J515" s="658"/>
    </row>
    <row r="516" s="524" customFormat="1" ht="36" customHeight="1" spans="1:10">
      <c r="A516" s="524">
        <f t="shared" si="21"/>
        <v>7</v>
      </c>
      <c r="B516" s="305">
        <v>2080102</v>
      </c>
      <c r="C516" s="432" t="s">
        <v>153</v>
      </c>
      <c r="D516" s="320"/>
      <c r="E516" s="320">
        <v>0</v>
      </c>
      <c r="F516" s="367">
        <f>VLOOKUP(B516,[117]表二!$B$7:$AA$1333,26,FALSE)</f>
        <v>0</v>
      </c>
      <c r="G516" s="123" t="str">
        <f t="shared" si="22"/>
        <v/>
      </c>
      <c r="H516" s="123" t="str">
        <f t="shared" si="23"/>
        <v/>
      </c>
      <c r="I516" s="657"/>
      <c r="J516" s="658"/>
    </row>
    <row r="517" s="524" customFormat="1" ht="36" customHeight="1" spans="1:10">
      <c r="A517" s="524">
        <f t="shared" ref="A517:A580" si="24">LEN(B517)</f>
        <v>7</v>
      </c>
      <c r="B517" s="305">
        <v>2080103</v>
      </c>
      <c r="C517" s="432" t="s">
        <v>154</v>
      </c>
      <c r="D517" s="320"/>
      <c r="E517" s="320">
        <v>0</v>
      </c>
      <c r="F517" s="367">
        <f>VLOOKUP(B517,[117]表二!$B$7:$AA$1333,26,FALSE)</f>
        <v>0</v>
      </c>
      <c r="G517" s="123" t="str">
        <f t="shared" ref="G517:G580" si="25">IF(D517&gt;0,F517/D517-1,"")</f>
        <v/>
      </c>
      <c r="H517" s="123" t="str">
        <f t="shared" ref="H517:H580" si="26">IF(E517&gt;0,F517/E517,"")</f>
        <v/>
      </c>
      <c r="I517" s="657"/>
      <c r="J517" s="658"/>
    </row>
    <row r="518" s="524" customFormat="1" ht="36" customHeight="1" spans="1:10">
      <c r="A518" s="524">
        <f t="shared" si="24"/>
        <v>7</v>
      </c>
      <c r="B518" s="305">
        <v>2080104</v>
      </c>
      <c r="C518" s="432" t="s">
        <v>479</v>
      </c>
      <c r="D518" s="320">
        <v>26</v>
      </c>
      <c r="E518" s="320">
        <v>29</v>
      </c>
      <c r="F518" s="367">
        <f>VLOOKUP(B518,[117]表二!$B$7:$AA$1333,26,FALSE)</f>
        <v>24</v>
      </c>
      <c r="G518" s="123">
        <f t="shared" si="25"/>
        <v>-0.077</v>
      </c>
      <c r="H518" s="123">
        <f t="shared" si="26"/>
        <v>0.828</v>
      </c>
      <c r="I518" s="657"/>
      <c r="J518" s="658"/>
    </row>
    <row r="519" s="524" customFormat="1" ht="36" customHeight="1" spans="1:10">
      <c r="A519" s="524">
        <f t="shared" si="24"/>
        <v>7</v>
      </c>
      <c r="B519" s="305">
        <v>2080105</v>
      </c>
      <c r="C519" s="432" t="s">
        <v>480</v>
      </c>
      <c r="D519" s="320">
        <v>7</v>
      </c>
      <c r="E519" s="320">
        <v>4</v>
      </c>
      <c r="F519" s="367">
        <f>VLOOKUP(B519,[117]表二!$B$7:$AA$1333,26,FALSE)</f>
        <v>4</v>
      </c>
      <c r="G519" s="123">
        <f t="shared" si="25"/>
        <v>-0.429</v>
      </c>
      <c r="H519" s="123">
        <f t="shared" si="26"/>
        <v>1</v>
      </c>
      <c r="I519" s="657"/>
      <c r="J519" s="658"/>
    </row>
    <row r="520" s="524" customFormat="1" ht="36" customHeight="1" spans="1:10">
      <c r="A520" s="524">
        <f t="shared" si="24"/>
        <v>7</v>
      </c>
      <c r="B520" s="305">
        <v>2080106</v>
      </c>
      <c r="C520" s="432" t="s">
        <v>481</v>
      </c>
      <c r="D520" s="320"/>
      <c r="E520" s="320">
        <v>0</v>
      </c>
      <c r="F520" s="367">
        <f>VLOOKUP(B520,[117]表二!$B$7:$AA$1333,26,FALSE)</f>
        <v>0</v>
      </c>
      <c r="G520" s="123" t="str">
        <f t="shared" si="25"/>
        <v/>
      </c>
      <c r="H520" s="123" t="str">
        <f t="shared" si="26"/>
        <v/>
      </c>
      <c r="I520" s="657"/>
      <c r="J520" s="658"/>
    </row>
    <row r="521" s="524" customFormat="1" ht="36" customHeight="1" spans="1:10">
      <c r="A521" s="524">
        <f t="shared" si="24"/>
        <v>7</v>
      </c>
      <c r="B521" s="305">
        <v>2080107</v>
      </c>
      <c r="C521" s="432" t="s">
        <v>482</v>
      </c>
      <c r="D521" s="320">
        <v>2</v>
      </c>
      <c r="E521" s="320">
        <v>0</v>
      </c>
      <c r="F521" s="367">
        <f>VLOOKUP(B521,[117]表二!$B$7:$AA$1333,26,FALSE)</f>
        <v>0</v>
      </c>
      <c r="G521" s="123">
        <f t="shared" si="25"/>
        <v>-1</v>
      </c>
      <c r="H521" s="123" t="str">
        <f t="shared" si="26"/>
        <v/>
      </c>
      <c r="I521" s="657"/>
      <c r="J521" s="658"/>
    </row>
    <row r="522" s="524" customFormat="1" ht="36" customHeight="1" spans="1:10">
      <c r="A522" s="524">
        <f t="shared" si="24"/>
        <v>7</v>
      </c>
      <c r="B522" s="305">
        <v>2080108</v>
      </c>
      <c r="C522" s="432" t="s">
        <v>193</v>
      </c>
      <c r="D522" s="320"/>
      <c r="E522" s="320">
        <v>0</v>
      </c>
      <c r="F522" s="367">
        <f>VLOOKUP(B522,[117]表二!$B$7:$AA$1333,26,FALSE)</f>
        <v>0</v>
      </c>
      <c r="G522" s="123" t="str">
        <f t="shared" si="25"/>
        <v/>
      </c>
      <c r="H522" s="123" t="str">
        <f t="shared" si="26"/>
        <v/>
      </c>
      <c r="I522" s="657"/>
      <c r="J522" s="658"/>
    </row>
    <row r="523" s="524" customFormat="1" ht="36" customHeight="1" spans="1:10">
      <c r="A523" s="524">
        <f t="shared" si="24"/>
        <v>7</v>
      </c>
      <c r="B523" s="305">
        <v>2080109</v>
      </c>
      <c r="C523" s="432" t="s">
        <v>483</v>
      </c>
      <c r="D523" s="320">
        <v>613</v>
      </c>
      <c r="E523" s="320">
        <v>543</v>
      </c>
      <c r="F523" s="367">
        <f>VLOOKUP(B523,[117]表二!$B$7:$AA$1333,26,FALSE)</f>
        <v>522</v>
      </c>
      <c r="G523" s="123">
        <f t="shared" si="25"/>
        <v>-0.148</v>
      </c>
      <c r="H523" s="123">
        <f t="shared" si="26"/>
        <v>0.961</v>
      </c>
      <c r="I523" s="657"/>
      <c r="J523" s="658"/>
    </row>
    <row r="524" s="524" customFormat="1" ht="36" customHeight="1" spans="1:10">
      <c r="A524" s="524">
        <f t="shared" si="24"/>
        <v>7</v>
      </c>
      <c r="B524" s="305">
        <v>2080110</v>
      </c>
      <c r="C524" s="432" t="s">
        <v>484</v>
      </c>
      <c r="D524" s="320"/>
      <c r="E524" s="320">
        <v>0</v>
      </c>
      <c r="F524" s="367">
        <f>VLOOKUP(B524,[117]表二!$B$7:$AA$1333,26,FALSE)</f>
        <v>0</v>
      </c>
      <c r="G524" s="123" t="str">
        <f t="shared" si="25"/>
        <v/>
      </c>
      <c r="H524" s="123" t="str">
        <f t="shared" si="26"/>
        <v/>
      </c>
      <c r="I524" s="657"/>
      <c r="J524" s="658"/>
    </row>
    <row r="525" s="524" customFormat="1" ht="36" customHeight="1" spans="1:10">
      <c r="A525" s="524">
        <f t="shared" si="24"/>
        <v>7</v>
      </c>
      <c r="B525" s="305">
        <v>2080111</v>
      </c>
      <c r="C525" s="432" t="s">
        <v>485</v>
      </c>
      <c r="D525" s="320"/>
      <c r="E525" s="320">
        <v>0</v>
      </c>
      <c r="F525" s="367">
        <f>VLOOKUP(B525,[117]表二!$B$7:$AA$1333,26,FALSE)</f>
        <v>0</v>
      </c>
      <c r="G525" s="123" t="str">
        <f t="shared" si="25"/>
        <v/>
      </c>
      <c r="H525" s="123" t="str">
        <f t="shared" si="26"/>
        <v/>
      </c>
      <c r="I525" s="657"/>
      <c r="J525" s="658"/>
    </row>
    <row r="526" s="524" customFormat="1" ht="36" customHeight="1" spans="1:10">
      <c r="A526" s="524">
        <f t="shared" si="24"/>
        <v>7</v>
      </c>
      <c r="B526" s="305">
        <v>2080112</v>
      </c>
      <c r="C526" s="432" t="s">
        <v>486</v>
      </c>
      <c r="D526" s="320"/>
      <c r="E526" s="320">
        <v>9</v>
      </c>
      <c r="F526" s="367">
        <f>VLOOKUP(B526,[117]表二!$B$7:$AA$1333,26,FALSE)</f>
        <v>2</v>
      </c>
      <c r="G526" s="123" t="str">
        <f t="shared" si="25"/>
        <v/>
      </c>
      <c r="H526" s="123">
        <f t="shared" si="26"/>
        <v>0.222</v>
      </c>
      <c r="I526" s="657"/>
      <c r="J526" s="658"/>
    </row>
    <row r="527" s="524" customFormat="1" ht="36" customHeight="1" spans="1:10">
      <c r="A527" s="524">
        <f t="shared" si="24"/>
        <v>7</v>
      </c>
      <c r="B527" s="501">
        <v>2080113</v>
      </c>
      <c r="C527" s="442" t="s">
        <v>487</v>
      </c>
      <c r="D527" s="320"/>
      <c r="E527" s="320">
        <v>0</v>
      </c>
      <c r="F527" s="367">
        <f>VLOOKUP(B527,[117]表二!$B$7:$AA$1333,26,FALSE)</f>
        <v>0</v>
      </c>
      <c r="G527" s="123" t="str">
        <f t="shared" si="25"/>
        <v/>
      </c>
      <c r="H527" s="123" t="str">
        <f t="shared" si="26"/>
        <v/>
      </c>
      <c r="I527" s="657"/>
      <c r="J527" s="658"/>
    </row>
    <row r="528" s="524" customFormat="1" ht="36" customHeight="1" spans="1:10">
      <c r="A528" s="524">
        <f t="shared" si="24"/>
        <v>7</v>
      </c>
      <c r="B528" s="501">
        <v>2080114</v>
      </c>
      <c r="C528" s="442" t="s">
        <v>488</v>
      </c>
      <c r="D528" s="320"/>
      <c r="E528" s="320">
        <v>0</v>
      </c>
      <c r="F528" s="367">
        <f>VLOOKUP(B528,[117]表二!$B$7:$AA$1333,26,FALSE)</f>
        <v>0</v>
      </c>
      <c r="G528" s="123" t="str">
        <f t="shared" si="25"/>
        <v/>
      </c>
      <c r="H528" s="123" t="str">
        <f t="shared" si="26"/>
        <v/>
      </c>
      <c r="I528" s="657"/>
      <c r="J528" s="658"/>
    </row>
    <row r="529" s="524" customFormat="1" ht="36" customHeight="1" spans="1:10">
      <c r="A529" s="524">
        <f t="shared" si="24"/>
        <v>7</v>
      </c>
      <c r="B529" s="501">
        <v>2080115</v>
      </c>
      <c r="C529" s="442" t="s">
        <v>489</v>
      </c>
      <c r="D529" s="320"/>
      <c r="E529" s="320">
        <v>0</v>
      </c>
      <c r="F529" s="367">
        <f>VLOOKUP(B529,[117]表二!$B$7:$AA$1333,26,FALSE)</f>
        <v>0</v>
      </c>
      <c r="G529" s="123" t="str">
        <f t="shared" si="25"/>
        <v/>
      </c>
      <c r="H529" s="123" t="str">
        <f t="shared" si="26"/>
        <v/>
      </c>
      <c r="I529" s="657"/>
      <c r="J529" s="658"/>
    </row>
    <row r="530" s="524" customFormat="1" ht="36" customHeight="1" spans="1:10">
      <c r="A530" s="524">
        <f t="shared" si="24"/>
        <v>7</v>
      </c>
      <c r="B530" s="501">
        <v>2080116</v>
      </c>
      <c r="C530" s="442" t="s">
        <v>490</v>
      </c>
      <c r="D530" s="320"/>
      <c r="E530" s="320">
        <v>0</v>
      </c>
      <c r="F530" s="367">
        <f>VLOOKUP(B530,[117]表二!$B$7:$AA$1333,26,FALSE)</f>
        <v>0</v>
      </c>
      <c r="G530" s="123" t="str">
        <f t="shared" si="25"/>
        <v/>
      </c>
      <c r="H530" s="123" t="str">
        <f t="shared" si="26"/>
        <v/>
      </c>
      <c r="I530" s="657"/>
      <c r="J530" s="658"/>
    </row>
    <row r="531" s="524" customFormat="1" ht="36" customHeight="1" spans="1:10">
      <c r="A531" s="524">
        <f t="shared" si="24"/>
        <v>7</v>
      </c>
      <c r="B531" s="501">
        <v>2080150</v>
      </c>
      <c r="C531" s="442" t="s">
        <v>161</v>
      </c>
      <c r="D531" s="320"/>
      <c r="E531" s="320">
        <v>95</v>
      </c>
      <c r="F531" s="367">
        <f>VLOOKUP(B531,[117]表二!$B$7:$AA$1333,26,FALSE)</f>
        <v>104</v>
      </c>
      <c r="G531" s="123" t="str">
        <f t="shared" si="25"/>
        <v/>
      </c>
      <c r="H531" s="123">
        <f t="shared" si="26"/>
        <v>1.095</v>
      </c>
      <c r="I531" s="657"/>
      <c r="J531" s="658"/>
    </row>
    <row r="532" s="524" customFormat="1" ht="64" customHeight="1" spans="1:10">
      <c r="A532" s="524">
        <f t="shared" si="24"/>
        <v>7</v>
      </c>
      <c r="B532" s="305">
        <v>2080199</v>
      </c>
      <c r="C532" s="432" t="s">
        <v>491</v>
      </c>
      <c r="D532" s="320">
        <v>113</v>
      </c>
      <c r="E532" s="320">
        <v>59</v>
      </c>
      <c r="F532" s="367">
        <f>VLOOKUP(B532,[117]表二!$B$7:$AA$1333,26,FALSE)</f>
        <v>184</v>
      </c>
      <c r="G532" s="123">
        <f t="shared" si="25"/>
        <v>0.628</v>
      </c>
      <c r="H532" s="123">
        <f t="shared" si="26"/>
        <v>3.119</v>
      </c>
      <c r="I532" s="657"/>
      <c r="J532" s="658"/>
    </row>
    <row r="533" s="524" customFormat="1" ht="36" customHeight="1" spans="1:10">
      <c r="A533" s="524">
        <f t="shared" si="24"/>
        <v>5</v>
      </c>
      <c r="B533" s="305">
        <v>20802</v>
      </c>
      <c r="C533" s="348" t="s">
        <v>492</v>
      </c>
      <c r="D533" s="320">
        <f>SUM(D534:D540)</f>
        <v>431</v>
      </c>
      <c r="E533" s="320">
        <v>438</v>
      </c>
      <c r="F533" s="320">
        <f>SUM(F534:F540)</f>
        <v>401</v>
      </c>
      <c r="G533" s="123">
        <f t="shared" si="25"/>
        <v>-0.07</v>
      </c>
      <c r="H533" s="123">
        <f t="shared" si="26"/>
        <v>0.916</v>
      </c>
      <c r="I533" s="657"/>
      <c r="J533" s="658"/>
    </row>
    <row r="534" s="524" customFormat="1" ht="36" customHeight="1" spans="1:10">
      <c r="A534" s="524">
        <f t="shared" si="24"/>
        <v>7</v>
      </c>
      <c r="B534" s="305">
        <v>2080201</v>
      </c>
      <c r="C534" s="432" t="s">
        <v>152</v>
      </c>
      <c r="D534" s="320">
        <v>154</v>
      </c>
      <c r="E534" s="320">
        <v>159</v>
      </c>
      <c r="F534" s="367">
        <f>VLOOKUP(B534,[117]表二!$B$7:$AA$1333,26,FALSE)</f>
        <v>161</v>
      </c>
      <c r="G534" s="123">
        <f t="shared" si="25"/>
        <v>0.045</v>
      </c>
      <c r="H534" s="123">
        <f t="shared" si="26"/>
        <v>1.013</v>
      </c>
      <c r="I534" s="657"/>
      <c r="J534" s="658"/>
    </row>
    <row r="535" s="524" customFormat="1" ht="36" customHeight="1" spans="1:10">
      <c r="A535" s="524">
        <f t="shared" si="24"/>
        <v>7</v>
      </c>
      <c r="B535" s="305">
        <v>2080202</v>
      </c>
      <c r="C535" s="432" t="s">
        <v>153</v>
      </c>
      <c r="D535" s="320"/>
      <c r="E535" s="320">
        <v>0</v>
      </c>
      <c r="F535" s="367">
        <f>VLOOKUP(B535,[117]表二!$B$7:$AA$1333,26,FALSE)</f>
        <v>0</v>
      </c>
      <c r="G535" s="123" t="str">
        <f t="shared" si="25"/>
        <v/>
      </c>
      <c r="H535" s="123" t="str">
        <f t="shared" si="26"/>
        <v/>
      </c>
      <c r="I535" s="657"/>
      <c r="J535" s="658"/>
    </row>
    <row r="536" s="524" customFormat="1" ht="36" customHeight="1" spans="1:10">
      <c r="A536" s="524">
        <f t="shared" si="24"/>
        <v>7</v>
      </c>
      <c r="B536" s="305">
        <v>2080203</v>
      </c>
      <c r="C536" s="432" t="s">
        <v>154</v>
      </c>
      <c r="D536" s="320"/>
      <c r="E536" s="320">
        <v>0</v>
      </c>
      <c r="F536" s="367">
        <f>VLOOKUP(B536,[117]表二!$B$7:$AA$1333,26,FALSE)</f>
        <v>0</v>
      </c>
      <c r="G536" s="123" t="str">
        <f t="shared" si="25"/>
        <v/>
      </c>
      <c r="H536" s="123" t="str">
        <f t="shared" si="26"/>
        <v/>
      </c>
      <c r="I536" s="657"/>
      <c r="J536" s="658"/>
    </row>
    <row r="537" s="524" customFormat="1" ht="36" customHeight="1" spans="1:10">
      <c r="A537" s="524">
        <f t="shared" si="24"/>
        <v>7</v>
      </c>
      <c r="B537" s="305">
        <v>2080206</v>
      </c>
      <c r="C537" s="432" t="s">
        <v>493</v>
      </c>
      <c r="D537" s="320"/>
      <c r="E537" s="320">
        <v>5</v>
      </c>
      <c r="F537" s="367">
        <f>VLOOKUP(B537,[117]表二!$B$7:$AA$1333,26,FALSE)</f>
        <v>5</v>
      </c>
      <c r="G537" s="123" t="str">
        <f t="shared" si="25"/>
        <v/>
      </c>
      <c r="H537" s="123">
        <f t="shared" si="26"/>
        <v>1</v>
      </c>
      <c r="I537" s="657"/>
      <c r="J537" s="658"/>
    </row>
    <row r="538" s="524" customFormat="1" ht="36" customHeight="1" spans="1:10">
      <c r="A538" s="524">
        <f t="shared" si="24"/>
        <v>7</v>
      </c>
      <c r="B538" s="305">
        <v>2080207</v>
      </c>
      <c r="C538" s="432" t="s">
        <v>494</v>
      </c>
      <c r="D538" s="320">
        <v>4</v>
      </c>
      <c r="E538" s="320">
        <v>25</v>
      </c>
      <c r="F538" s="367">
        <f>VLOOKUP(B538,[117]表二!$B$7:$AA$1333,26,FALSE)</f>
        <v>10</v>
      </c>
      <c r="G538" s="123">
        <f t="shared" si="25"/>
        <v>1.5</v>
      </c>
      <c r="H538" s="123">
        <f t="shared" si="26"/>
        <v>0.4</v>
      </c>
      <c r="I538" s="657"/>
      <c r="J538" s="658"/>
    </row>
    <row r="539" s="524" customFormat="1" ht="36" customHeight="1" spans="1:10">
      <c r="A539" s="524">
        <f t="shared" si="24"/>
        <v>7</v>
      </c>
      <c r="B539" s="305">
        <v>2080208</v>
      </c>
      <c r="C539" s="432" t="s">
        <v>495</v>
      </c>
      <c r="D539" s="320">
        <v>1</v>
      </c>
      <c r="E539" s="320">
        <v>28</v>
      </c>
      <c r="F539" s="367">
        <f>VLOOKUP(B539,[117]表二!$B$7:$AA$1333,26,FALSE)</f>
        <v>0</v>
      </c>
      <c r="G539" s="123">
        <f t="shared" si="25"/>
        <v>-1</v>
      </c>
      <c r="H539" s="123">
        <f t="shared" si="26"/>
        <v>0</v>
      </c>
      <c r="I539" s="657"/>
      <c r="J539" s="658"/>
    </row>
    <row r="540" s="524" customFormat="1" ht="36" customHeight="1" spans="1:10">
      <c r="A540" s="524">
        <f t="shared" si="24"/>
        <v>7</v>
      </c>
      <c r="B540" s="305">
        <v>2080299</v>
      </c>
      <c r="C540" s="432" t="s">
        <v>496</v>
      </c>
      <c r="D540" s="320">
        <v>272</v>
      </c>
      <c r="E540" s="320">
        <v>221</v>
      </c>
      <c r="F540" s="367">
        <f>VLOOKUP(B540,[117]表二!$B$7:$AA$1333,26,FALSE)</f>
        <v>225</v>
      </c>
      <c r="G540" s="123">
        <f t="shared" si="25"/>
        <v>-0.173</v>
      </c>
      <c r="H540" s="123">
        <f t="shared" si="26"/>
        <v>1.018</v>
      </c>
      <c r="I540" s="657"/>
      <c r="J540" s="658"/>
    </row>
    <row r="541" s="524" customFormat="1" ht="36" customHeight="1" spans="1:10">
      <c r="A541" s="524">
        <f t="shared" si="24"/>
        <v>5</v>
      </c>
      <c r="B541" s="305">
        <v>20804</v>
      </c>
      <c r="C541" s="348" t="s">
        <v>497</v>
      </c>
      <c r="D541" s="303">
        <f>SUM(D542:D542)</f>
        <v>0</v>
      </c>
      <c r="E541" s="303">
        <v>0</v>
      </c>
      <c r="F541" s="303">
        <f>SUM(F542:F542)</f>
        <v>0</v>
      </c>
      <c r="G541" s="123" t="str">
        <f t="shared" si="25"/>
        <v/>
      </c>
      <c r="H541" s="123" t="str">
        <f t="shared" si="26"/>
        <v/>
      </c>
      <c r="I541" s="657"/>
      <c r="J541" s="658"/>
    </row>
    <row r="542" s="524" customFormat="1" ht="36" customHeight="1" spans="1:10">
      <c r="A542" s="524">
        <f t="shared" si="24"/>
        <v>7</v>
      </c>
      <c r="B542" s="305">
        <v>2080402</v>
      </c>
      <c r="C542" s="432" t="s">
        <v>498</v>
      </c>
      <c r="D542" s="320"/>
      <c r="E542" s="320">
        <v>0</v>
      </c>
      <c r="F542" s="367">
        <f>VLOOKUP(B542,[117]表二!$B$7:$AA$1333,26,FALSE)</f>
        <v>0</v>
      </c>
      <c r="G542" s="123" t="str">
        <f t="shared" si="25"/>
        <v/>
      </c>
      <c r="H542" s="123" t="str">
        <f t="shared" si="26"/>
        <v/>
      </c>
      <c r="I542" s="657"/>
      <c r="J542" s="658"/>
    </row>
    <row r="543" s="524" customFormat="1" ht="36" customHeight="1" spans="1:10">
      <c r="A543" s="524">
        <f t="shared" si="24"/>
        <v>5</v>
      </c>
      <c r="B543" s="305">
        <v>20805</v>
      </c>
      <c r="C543" s="348" t="s">
        <v>499</v>
      </c>
      <c r="D543" s="320">
        <f>SUM(D544:D551)</f>
        <v>16516</v>
      </c>
      <c r="E543" s="320">
        <v>20862</v>
      </c>
      <c r="F543" s="320">
        <f>SUM(F544:F551)</f>
        <v>22440</v>
      </c>
      <c r="G543" s="123">
        <f t="shared" si="25"/>
        <v>0.359</v>
      </c>
      <c r="H543" s="123">
        <f t="shared" si="26"/>
        <v>1.076</v>
      </c>
      <c r="I543" s="657"/>
      <c r="J543" s="658"/>
    </row>
    <row r="544" s="524" customFormat="1" ht="36" customHeight="1" spans="1:10">
      <c r="A544" s="524">
        <f t="shared" si="24"/>
        <v>7</v>
      </c>
      <c r="B544" s="305">
        <v>2080501</v>
      </c>
      <c r="C544" s="432" t="s">
        <v>500</v>
      </c>
      <c r="D544" s="320">
        <v>2646</v>
      </c>
      <c r="E544" s="320">
        <v>2065</v>
      </c>
      <c r="F544" s="367">
        <f>VLOOKUP(B544,[117]表二!$B$7:$AA$1333,26,FALSE)</f>
        <v>2669</v>
      </c>
      <c r="G544" s="123">
        <f t="shared" si="25"/>
        <v>0.009</v>
      </c>
      <c r="H544" s="123">
        <f t="shared" si="26"/>
        <v>1.292</v>
      </c>
      <c r="I544" s="657"/>
      <c r="J544" s="658"/>
    </row>
    <row r="545" s="524" customFormat="1" ht="36" customHeight="1" spans="1:10">
      <c r="A545" s="524">
        <f t="shared" si="24"/>
        <v>7</v>
      </c>
      <c r="B545" s="305">
        <v>2080502</v>
      </c>
      <c r="C545" s="432" t="s">
        <v>501</v>
      </c>
      <c r="D545" s="320">
        <v>5291</v>
      </c>
      <c r="E545" s="320">
        <v>4385</v>
      </c>
      <c r="F545" s="367">
        <f>VLOOKUP(B545,[117]表二!$B$7:$AA$1333,26,FALSE)</f>
        <v>4607</v>
      </c>
      <c r="G545" s="123">
        <f t="shared" si="25"/>
        <v>-0.129</v>
      </c>
      <c r="H545" s="123">
        <f t="shared" si="26"/>
        <v>1.051</v>
      </c>
      <c r="I545" s="657"/>
      <c r="J545" s="658"/>
    </row>
    <row r="546" s="524" customFormat="1" ht="36" customHeight="1" spans="1:10">
      <c r="A546" s="524">
        <f t="shared" si="24"/>
        <v>7</v>
      </c>
      <c r="B546" s="305">
        <v>2080503</v>
      </c>
      <c r="C546" s="432" t="s">
        <v>502</v>
      </c>
      <c r="D546" s="320">
        <v>9</v>
      </c>
      <c r="E546" s="320">
        <v>74</v>
      </c>
      <c r="F546" s="367">
        <f>VLOOKUP(B546,[117]表二!$B$7:$AA$1333,26,FALSE)</f>
        <v>74</v>
      </c>
      <c r="G546" s="123">
        <f t="shared" si="25"/>
        <v>7.222</v>
      </c>
      <c r="H546" s="123">
        <f t="shared" si="26"/>
        <v>1</v>
      </c>
      <c r="I546" s="657"/>
      <c r="J546" s="658"/>
    </row>
    <row r="547" s="524" customFormat="1" ht="36" customHeight="1" spans="1:10">
      <c r="A547" s="524">
        <f t="shared" si="24"/>
        <v>7</v>
      </c>
      <c r="B547" s="305">
        <v>2080505</v>
      </c>
      <c r="C547" s="432" t="s">
        <v>503</v>
      </c>
      <c r="D547" s="320">
        <v>6213</v>
      </c>
      <c r="E547" s="320">
        <v>6501</v>
      </c>
      <c r="F547" s="367">
        <f>VLOOKUP(B547,[117]表二!$B$7:$AA$1333,26,FALSE)</f>
        <v>6866</v>
      </c>
      <c r="G547" s="123">
        <f t="shared" si="25"/>
        <v>0.105</v>
      </c>
      <c r="H547" s="123">
        <f t="shared" si="26"/>
        <v>1.056</v>
      </c>
      <c r="I547" s="657"/>
      <c r="J547" s="658"/>
    </row>
    <row r="548" s="524" customFormat="1" ht="36" customHeight="1" spans="1:10">
      <c r="A548" s="524">
        <f t="shared" si="24"/>
        <v>7</v>
      </c>
      <c r="B548" s="305">
        <v>2080506</v>
      </c>
      <c r="C548" s="432" t="s">
        <v>504</v>
      </c>
      <c r="D548" s="320">
        <v>694</v>
      </c>
      <c r="E548" s="320">
        <v>1393</v>
      </c>
      <c r="F548" s="367">
        <f>VLOOKUP(B548,[117]表二!$B$7:$AA$1333,26,FALSE)</f>
        <v>1393</v>
      </c>
      <c r="G548" s="123">
        <f t="shared" si="25"/>
        <v>1.007</v>
      </c>
      <c r="H548" s="123">
        <f t="shared" si="26"/>
        <v>1</v>
      </c>
      <c r="I548" s="657"/>
      <c r="J548" s="658"/>
    </row>
    <row r="549" s="524" customFormat="1" ht="64" customHeight="1" spans="1:10">
      <c r="A549" s="524">
        <f t="shared" si="24"/>
        <v>7</v>
      </c>
      <c r="B549" s="305">
        <v>2080507</v>
      </c>
      <c r="C549" s="432" t="s">
        <v>505</v>
      </c>
      <c r="D549" s="320">
        <v>1663</v>
      </c>
      <c r="E549" s="320">
        <v>5635</v>
      </c>
      <c r="F549" s="367">
        <f>VLOOKUP(B549,[117]表二!$B$7:$AA$1333,26,FALSE)</f>
        <v>6037</v>
      </c>
      <c r="G549" s="123">
        <f t="shared" si="25"/>
        <v>2.63</v>
      </c>
      <c r="H549" s="123">
        <f t="shared" si="26"/>
        <v>1.071</v>
      </c>
      <c r="I549" s="657"/>
      <c r="J549" s="658"/>
    </row>
    <row r="550" s="524" customFormat="1" ht="36" customHeight="1" spans="1:10">
      <c r="A550" s="524">
        <f t="shared" si="24"/>
        <v>7</v>
      </c>
      <c r="B550" s="501">
        <v>2080508</v>
      </c>
      <c r="C550" s="432" t="s">
        <v>506</v>
      </c>
      <c r="D550" s="320"/>
      <c r="E550" s="320">
        <v>600</v>
      </c>
      <c r="F550" s="367">
        <f>VLOOKUP(B550,[117]表二!$B$7:$AA$1333,26,FALSE)</f>
        <v>600</v>
      </c>
      <c r="G550" s="123" t="str">
        <f t="shared" si="25"/>
        <v/>
      </c>
      <c r="H550" s="123">
        <f t="shared" si="26"/>
        <v>1</v>
      </c>
      <c r="I550" s="657"/>
      <c r="J550" s="658"/>
    </row>
    <row r="551" s="524" customFormat="1" ht="36" customHeight="1" spans="1:10">
      <c r="A551" s="524">
        <f t="shared" si="24"/>
        <v>7</v>
      </c>
      <c r="B551" s="305">
        <v>2080599</v>
      </c>
      <c r="C551" s="432" t="s">
        <v>507</v>
      </c>
      <c r="D551" s="320"/>
      <c r="E551" s="320">
        <v>209</v>
      </c>
      <c r="F551" s="367">
        <f>VLOOKUP(B551,[117]表二!$B$7:$AA$1333,26,FALSE)</f>
        <v>194</v>
      </c>
      <c r="G551" s="123" t="str">
        <f t="shared" si="25"/>
        <v/>
      </c>
      <c r="H551" s="123">
        <f t="shared" si="26"/>
        <v>0.928</v>
      </c>
      <c r="I551" s="657"/>
      <c r="J551" s="658"/>
    </row>
    <row r="552" s="524" customFormat="1" ht="36" customHeight="1" spans="1:10">
      <c r="A552" s="524">
        <f t="shared" si="24"/>
        <v>5</v>
      </c>
      <c r="B552" s="305">
        <v>20806</v>
      </c>
      <c r="C552" s="348" t="s">
        <v>508</v>
      </c>
      <c r="D552" s="320">
        <v>52</v>
      </c>
      <c r="E552" s="320">
        <v>207</v>
      </c>
      <c r="F552" s="320">
        <f>SUM(F553:F555)</f>
        <v>207</v>
      </c>
      <c r="G552" s="123">
        <f t="shared" si="25"/>
        <v>2.981</v>
      </c>
      <c r="H552" s="123">
        <f t="shared" si="26"/>
        <v>1</v>
      </c>
      <c r="I552" s="657"/>
      <c r="J552" s="658"/>
    </row>
    <row r="553" s="524" customFormat="1" ht="36" customHeight="1" spans="1:10">
      <c r="A553" s="524">
        <f t="shared" si="24"/>
        <v>7</v>
      </c>
      <c r="B553" s="305">
        <v>2080601</v>
      </c>
      <c r="C553" s="432" t="s">
        <v>509</v>
      </c>
      <c r="D553" s="320">
        <v>52</v>
      </c>
      <c r="E553" s="320">
        <v>207</v>
      </c>
      <c r="F553" s="367">
        <f>VLOOKUP(B553,[117]表二!$B$7:$AA$1333,26,FALSE)</f>
        <v>207</v>
      </c>
      <c r="G553" s="123">
        <f t="shared" si="25"/>
        <v>2.981</v>
      </c>
      <c r="H553" s="123">
        <f t="shared" si="26"/>
        <v>1</v>
      </c>
      <c r="I553" s="657"/>
      <c r="J553" s="658"/>
    </row>
    <row r="554" s="524" customFormat="1" ht="36" customHeight="1" spans="1:10">
      <c r="A554" s="524">
        <f t="shared" si="24"/>
        <v>7</v>
      </c>
      <c r="B554" s="305">
        <v>2080602</v>
      </c>
      <c r="C554" s="432" t="s">
        <v>510</v>
      </c>
      <c r="D554" s="320"/>
      <c r="E554" s="320">
        <v>0</v>
      </c>
      <c r="F554" s="367">
        <f>VLOOKUP(B554,[117]表二!$B$7:$AA$1333,26,FALSE)</f>
        <v>0</v>
      </c>
      <c r="G554" s="123" t="str">
        <f t="shared" si="25"/>
        <v/>
      </c>
      <c r="H554" s="123" t="str">
        <f t="shared" si="26"/>
        <v/>
      </c>
      <c r="I554" s="657"/>
      <c r="J554" s="658"/>
    </row>
    <row r="555" s="524" customFormat="1" ht="36" customHeight="1" spans="1:10">
      <c r="A555" s="524">
        <f t="shared" si="24"/>
        <v>7</v>
      </c>
      <c r="B555" s="305">
        <v>2080699</v>
      </c>
      <c r="C555" s="432" t="s">
        <v>511</v>
      </c>
      <c r="D555" s="320"/>
      <c r="E555" s="320">
        <v>0</v>
      </c>
      <c r="F555" s="367">
        <f>VLOOKUP(B555,[117]表二!$B$7:$AA$1333,26,FALSE)</f>
        <v>0</v>
      </c>
      <c r="G555" s="123" t="str">
        <f t="shared" si="25"/>
        <v/>
      </c>
      <c r="H555" s="123" t="str">
        <f t="shared" si="26"/>
        <v/>
      </c>
      <c r="I555" s="657"/>
      <c r="J555" s="658"/>
    </row>
    <row r="556" s="524" customFormat="1" ht="36" customHeight="1" spans="1:10">
      <c r="A556" s="524">
        <f t="shared" si="24"/>
        <v>5</v>
      </c>
      <c r="B556" s="305">
        <v>20807</v>
      </c>
      <c r="C556" s="348" t="s">
        <v>512</v>
      </c>
      <c r="D556" s="320">
        <f>SUM(D557:D565)</f>
        <v>906</v>
      </c>
      <c r="E556" s="320">
        <v>747</v>
      </c>
      <c r="F556" s="320">
        <f>SUM(F557:F565)</f>
        <v>1079</v>
      </c>
      <c r="G556" s="123">
        <f t="shared" si="25"/>
        <v>0.191</v>
      </c>
      <c r="H556" s="123">
        <f t="shared" si="26"/>
        <v>1.444</v>
      </c>
      <c r="I556" s="657"/>
      <c r="J556" s="658"/>
    </row>
    <row r="557" s="524" customFormat="1" ht="36" customHeight="1" spans="1:10">
      <c r="A557" s="524">
        <f t="shared" si="24"/>
        <v>7</v>
      </c>
      <c r="B557" s="305">
        <v>2080701</v>
      </c>
      <c r="C557" s="432" t="s">
        <v>513</v>
      </c>
      <c r="D557" s="320"/>
      <c r="E557" s="320">
        <v>0</v>
      </c>
      <c r="F557" s="367">
        <f>VLOOKUP(B557,[117]表二!$B$7:$AA$1333,26,FALSE)</f>
        <v>0</v>
      </c>
      <c r="G557" s="123" t="str">
        <f t="shared" si="25"/>
        <v/>
      </c>
      <c r="H557" s="123" t="str">
        <f t="shared" si="26"/>
        <v/>
      </c>
      <c r="I557" s="657"/>
      <c r="J557" s="658"/>
    </row>
    <row r="558" s="524" customFormat="1" ht="36" customHeight="1" spans="1:10">
      <c r="A558" s="524">
        <f t="shared" si="24"/>
        <v>7</v>
      </c>
      <c r="B558" s="305">
        <v>2080702</v>
      </c>
      <c r="C558" s="432" t="s">
        <v>514</v>
      </c>
      <c r="D558" s="320"/>
      <c r="E558" s="320">
        <v>0</v>
      </c>
      <c r="F558" s="367">
        <f>VLOOKUP(B558,[117]表二!$B$7:$AA$1333,26,FALSE)</f>
        <v>0</v>
      </c>
      <c r="G558" s="123" t="str">
        <f t="shared" si="25"/>
        <v/>
      </c>
      <c r="H558" s="123" t="str">
        <f t="shared" si="26"/>
        <v/>
      </c>
      <c r="I558" s="657"/>
      <c r="J558" s="658"/>
    </row>
    <row r="559" s="524" customFormat="1" ht="36" customHeight="1" spans="1:10">
      <c r="A559" s="524">
        <f t="shared" si="24"/>
        <v>7</v>
      </c>
      <c r="B559" s="305">
        <v>2080704</v>
      </c>
      <c r="C559" s="432" t="s">
        <v>515</v>
      </c>
      <c r="D559" s="320"/>
      <c r="E559" s="320">
        <v>0</v>
      </c>
      <c r="F559" s="367">
        <f>VLOOKUP(B559,[117]表二!$B$7:$AA$1333,26,FALSE)</f>
        <v>0</v>
      </c>
      <c r="G559" s="123" t="str">
        <f t="shared" si="25"/>
        <v/>
      </c>
      <c r="H559" s="123" t="str">
        <f t="shared" si="26"/>
        <v/>
      </c>
      <c r="I559" s="657"/>
      <c r="J559" s="658"/>
    </row>
    <row r="560" s="524" customFormat="1" ht="36" customHeight="1" spans="1:10">
      <c r="A560" s="524">
        <f t="shared" si="24"/>
        <v>7</v>
      </c>
      <c r="B560" s="305">
        <v>2080705</v>
      </c>
      <c r="C560" s="432" t="s">
        <v>516</v>
      </c>
      <c r="D560" s="320"/>
      <c r="E560" s="320">
        <v>0</v>
      </c>
      <c r="F560" s="367">
        <f>VLOOKUP(B560,[117]表二!$B$7:$AA$1333,26,FALSE)</f>
        <v>0</v>
      </c>
      <c r="G560" s="123" t="str">
        <f t="shared" si="25"/>
        <v/>
      </c>
      <c r="H560" s="123" t="str">
        <f t="shared" si="26"/>
        <v/>
      </c>
      <c r="I560" s="657"/>
      <c r="J560" s="658"/>
    </row>
    <row r="561" s="524" customFormat="1" ht="36" customHeight="1" spans="1:10">
      <c r="A561" s="524">
        <f t="shared" si="24"/>
        <v>7</v>
      </c>
      <c r="B561" s="305">
        <v>2080709</v>
      </c>
      <c r="C561" s="432" t="s">
        <v>517</v>
      </c>
      <c r="D561" s="320"/>
      <c r="E561" s="320">
        <v>0</v>
      </c>
      <c r="F561" s="367">
        <f>VLOOKUP(B561,[117]表二!$B$7:$AA$1333,26,FALSE)</f>
        <v>0</v>
      </c>
      <c r="G561" s="123" t="str">
        <f t="shared" si="25"/>
        <v/>
      </c>
      <c r="H561" s="123" t="str">
        <f t="shared" si="26"/>
        <v/>
      </c>
      <c r="I561" s="657"/>
      <c r="J561" s="658"/>
    </row>
    <row r="562" s="524" customFormat="1" ht="36" customHeight="1" spans="1:10">
      <c r="A562" s="524">
        <f t="shared" si="24"/>
        <v>7</v>
      </c>
      <c r="B562" s="305">
        <v>2080711</v>
      </c>
      <c r="C562" s="432" t="s">
        <v>518</v>
      </c>
      <c r="D562" s="320"/>
      <c r="E562" s="320">
        <v>0</v>
      </c>
      <c r="F562" s="367">
        <f>VLOOKUP(B562,[117]表二!$B$7:$AA$1333,26,FALSE)</f>
        <v>61</v>
      </c>
      <c r="G562" s="123" t="str">
        <f t="shared" si="25"/>
        <v/>
      </c>
      <c r="H562" s="123" t="str">
        <f t="shared" si="26"/>
        <v/>
      </c>
      <c r="I562" s="657"/>
      <c r="J562" s="658"/>
    </row>
    <row r="563" s="524" customFormat="1" ht="36" customHeight="1" spans="1:10">
      <c r="A563" s="524">
        <f t="shared" si="24"/>
        <v>7</v>
      </c>
      <c r="B563" s="305">
        <v>2080712</v>
      </c>
      <c r="C563" s="432" t="s">
        <v>519</v>
      </c>
      <c r="D563" s="320"/>
      <c r="E563" s="320">
        <v>0</v>
      </c>
      <c r="F563" s="367">
        <f>VLOOKUP(B563,[117]表二!$B$7:$AA$1333,26,FALSE)</f>
        <v>0</v>
      </c>
      <c r="G563" s="123" t="str">
        <f t="shared" si="25"/>
        <v/>
      </c>
      <c r="H563" s="123" t="str">
        <f t="shared" si="26"/>
        <v/>
      </c>
      <c r="I563" s="657"/>
      <c r="J563" s="658"/>
    </row>
    <row r="564" s="524" customFormat="1" ht="36" customHeight="1" spans="1:10">
      <c r="A564" s="524">
        <f t="shared" si="24"/>
        <v>7</v>
      </c>
      <c r="B564" s="305">
        <v>2080713</v>
      </c>
      <c r="C564" s="432" t="s">
        <v>520</v>
      </c>
      <c r="D564" s="320"/>
      <c r="E564" s="320">
        <v>0</v>
      </c>
      <c r="F564" s="367">
        <f>VLOOKUP(B564,[117]表二!$B$7:$AA$1333,26,FALSE)</f>
        <v>0</v>
      </c>
      <c r="G564" s="123" t="str">
        <f t="shared" si="25"/>
        <v/>
      </c>
      <c r="H564" s="123" t="str">
        <f t="shared" si="26"/>
        <v/>
      </c>
      <c r="I564" s="657"/>
      <c r="J564" s="658"/>
    </row>
    <row r="565" s="524" customFormat="1" ht="36" customHeight="1" spans="1:10">
      <c r="A565" s="524">
        <f t="shared" si="24"/>
        <v>7</v>
      </c>
      <c r="B565" s="305">
        <v>2080799</v>
      </c>
      <c r="C565" s="432" t="s">
        <v>521</v>
      </c>
      <c r="D565" s="320">
        <v>906</v>
      </c>
      <c r="E565" s="320">
        <v>747</v>
      </c>
      <c r="F565" s="367">
        <f>VLOOKUP(B565,[117]表二!$B$7:$AA$1333,26,FALSE)</f>
        <v>1018</v>
      </c>
      <c r="G565" s="123">
        <f t="shared" si="25"/>
        <v>0.124</v>
      </c>
      <c r="H565" s="123">
        <f t="shared" si="26"/>
        <v>1.363</v>
      </c>
      <c r="I565" s="657"/>
      <c r="J565" s="658"/>
    </row>
    <row r="566" s="524" customFormat="1" ht="36" customHeight="1" spans="1:10">
      <c r="A566" s="524">
        <f t="shared" si="24"/>
        <v>5</v>
      </c>
      <c r="B566" s="305">
        <v>20808</v>
      </c>
      <c r="C566" s="348" t="s">
        <v>522</v>
      </c>
      <c r="D566" s="320">
        <v>2192</v>
      </c>
      <c r="E566" s="320">
        <v>2828</v>
      </c>
      <c r="F566" s="320">
        <f>SUM(F567:F575)</f>
        <v>2663</v>
      </c>
      <c r="G566" s="123">
        <f t="shared" si="25"/>
        <v>0.215</v>
      </c>
      <c r="H566" s="123">
        <f t="shared" si="26"/>
        <v>0.942</v>
      </c>
      <c r="I566" s="657"/>
      <c r="J566" s="658"/>
    </row>
    <row r="567" s="524" customFormat="1" ht="36" customHeight="1" spans="1:10">
      <c r="A567" s="524">
        <f t="shared" si="24"/>
        <v>7</v>
      </c>
      <c r="B567" s="305">
        <v>2080801</v>
      </c>
      <c r="C567" s="432" t="s">
        <v>523</v>
      </c>
      <c r="D567" s="320">
        <v>637</v>
      </c>
      <c r="E567" s="320">
        <v>817</v>
      </c>
      <c r="F567" s="367">
        <f>VLOOKUP(B567,[117]表二!$B$7:$AA$1333,26,FALSE)</f>
        <v>623</v>
      </c>
      <c r="G567" s="123">
        <f t="shared" si="25"/>
        <v>-0.022</v>
      </c>
      <c r="H567" s="123">
        <f t="shared" si="26"/>
        <v>0.763</v>
      </c>
      <c r="I567" s="657"/>
      <c r="J567" s="658"/>
    </row>
    <row r="568" s="524" customFormat="1" ht="36" customHeight="1" spans="1:10">
      <c r="A568" s="524">
        <f t="shared" si="24"/>
        <v>7</v>
      </c>
      <c r="B568" s="305">
        <v>2080802</v>
      </c>
      <c r="C568" s="432" t="s">
        <v>524</v>
      </c>
      <c r="D568" s="320">
        <v>165</v>
      </c>
      <c r="E568" s="320">
        <v>1065</v>
      </c>
      <c r="F568" s="367">
        <f>VLOOKUP(B568,[117]表二!$B$7:$AA$1333,26,FALSE)</f>
        <v>33</v>
      </c>
      <c r="G568" s="123">
        <f t="shared" si="25"/>
        <v>-0.8</v>
      </c>
      <c r="H568" s="123">
        <f t="shared" si="26"/>
        <v>0.031</v>
      </c>
      <c r="I568" s="657"/>
      <c r="J568" s="658"/>
    </row>
    <row r="569" s="524" customFormat="1" ht="36" customHeight="1" spans="1:10">
      <c r="A569" s="524">
        <f t="shared" si="24"/>
        <v>7</v>
      </c>
      <c r="B569" s="305">
        <v>2080803</v>
      </c>
      <c r="C569" s="432" t="s">
        <v>525</v>
      </c>
      <c r="D569" s="320">
        <v>281</v>
      </c>
      <c r="E569" s="320">
        <v>36</v>
      </c>
      <c r="F569" s="367">
        <f>VLOOKUP(B569,[117]表二!$B$7:$AA$1333,26,FALSE)</f>
        <v>28</v>
      </c>
      <c r="G569" s="123">
        <f t="shared" si="25"/>
        <v>-0.9</v>
      </c>
      <c r="H569" s="123">
        <f t="shared" si="26"/>
        <v>0.778</v>
      </c>
      <c r="I569" s="657"/>
      <c r="J569" s="658"/>
    </row>
    <row r="570" s="524" customFormat="1" ht="36" customHeight="1" spans="1:10">
      <c r="A570" s="524">
        <f t="shared" si="24"/>
        <v>7</v>
      </c>
      <c r="B570" s="305">
        <v>2080804</v>
      </c>
      <c r="C570" s="432" t="s">
        <v>526</v>
      </c>
      <c r="D570" s="320"/>
      <c r="E570" s="320">
        <v>0</v>
      </c>
      <c r="F570" s="367">
        <f>VLOOKUP(B570,[117]表二!$B$7:$AA$1333,26,FALSE)</f>
        <v>0</v>
      </c>
      <c r="G570" s="123" t="str">
        <f t="shared" si="25"/>
        <v/>
      </c>
      <c r="H570" s="123" t="str">
        <f t="shared" si="26"/>
        <v/>
      </c>
      <c r="I570" s="657"/>
      <c r="J570" s="658"/>
    </row>
    <row r="571" s="524" customFormat="1" ht="36" customHeight="1" spans="1:10">
      <c r="A571" s="524">
        <f t="shared" si="24"/>
        <v>7</v>
      </c>
      <c r="B571" s="305">
        <v>2080805</v>
      </c>
      <c r="C571" s="432" t="s">
        <v>527</v>
      </c>
      <c r="D571" s="320">
        <v>232</v>
      </c>
      <c r="E571" s="320">
        <v>270</v>
      </c>
      <c r="F571" s="367">
        <f>VLOOKUP(B571,[117]表二!$B$7:$AA$1333,26,FALSE)</f>
        <v>236</v>
      </c>
      <c r="G571" s="123">
        <f t="shared" si="25"/>
        <v>0.017</v>
      </c>
      <c r="H571" s="123">
        <f t="shared" si="26"/>
        <v>0.874</v>
      </c>
      <c r="I571" s="657"/>
      <c r="J571" s="658"/>
    </row>
    <row r="572" s="524" customFormat="1" ht="36" customHeight="1" spans="1:10">
      <c r="A572" s="524">
        <f t="shared" si="24"/>
        <v>7</v>
      </c>
      <c r="B572" s="305">
        <v>2080806</v>
      </c>
      <c r="C572" s="432" t="s">
        <v>528</v>
      </c>
      <c r="D572" s="320"/>
      <c r="E572" s="320">
        <v>0</v>
      </c>
      <c r="F572" s="367">
        <f>VLOOKUP(B572,[117]表二!$B$7:$AA$1333,26,FALSE)</f>
        <v>0</v>
      </c>
      <c r="G572" s="123" t="str">
        <f t="shared" si="25"/>
        <v/>
      </c>
      <c r="H572" s="123" t="str">
        <f t="shared" si="26"/>
        <v/>
      </c>
      <c r="I572" s="657"/>
      <c r="J572" s="658"/>
    </row>
    <row r="573" s="524" customFormat="1" ht="36" customHeight="1" spans="1:10">
      <c r="A573" s="524">
        <f t="shared" si="24"/>
        <v>7</v>
      </c>
      <c r="B573" s="305">
        <v>2080807</v>
      </c>
      <c r="C573" s="438" t="s">
        <v>529</v>
      </c>
      <c r="D573" s="320"/>
      <c r="E573" s="320">
        <v>0</v>
      </c>
      <c r="F573" s="367"/>
      <c r="G573" s="123" t="str">
        <f t="shared" si="25"/>
        <v/>
      </c>
      <c r="H573" s="123" t="str">
        <f t="shared" si="26"/>
        <v/>
      </c>
      <c r="I573" s="657"/>
      <c r="J573" s="658"/>
    </row>
    <row r="574" s="524" customFormat="1" ht="36" customHeight="1" spans="1:10">
      <c r="A574" s="524">
        <f t="shared" si="24"/>
        <v>7</v>
      </c>
      <c r="B574" s="305">
        <v>2080808</v>
      </c>
      <c r="C574" s="438" t="s">
        <v>530</v>
      </c>
      <c r="D574" s="320"/>
      <c r="E574" s="320">
        <v>3</v>
      </c>
      <c r="F574" s="367">
        <f>VLOOKUP(B574,[117]表二!$B$7:$AA$1333,26,FALSE)</f>
        <v>0</v>
      </c>
      <c r="G574" s="123" t="str">
        <f t="shared" si="25"/>
        <v/>
      </c>
      <c r="H574" s="123">
        <f t="shared" si="26"/>
        <v>0</v>
      </c>
      <c r="I574" s="657"/>
      <c r="J574" s="658"/>
    </row>
    <row r="575" s="524" customFormat="1" ht="36" customHeight="1" spans="1:10">
      <c r="A575" s="524">
        <f t="shared" si="24"/>
        <v>7</v>
      </c>
      <c r="B575" s="305">
        <v>2080899</v>
      </c>
      <c r="C575" s="432" t="s">
        <v>531</v>
      </c>
      <c r="D575" s="320">
        <v>877</v>
      </c>
      <c r="E575" s="320">
        <v>637</v>
      </c>
      <c r="F575" s="367">
        <f>VLOOKUP(B575,[117]表二!$B$7:$AA$1333,26,FALSE)</f>
        <v>1743</v>
      </c>
      <c r="G575" s="123">
        <f t="shared" si="25"/>
        <v>0.987</v>
      </c>
      <c r="H575" s="123">
        <f t="shared" si="26"/>
        <v>2.736</v>
      </c>
      <c r="I575" s="657"/>
      <c r="J575" s="658"/>
    </row>
    <row r="576" s="524" customFormat="1" ht="36" customHeight="1" spans="1:10">
      <c r="A576" s="524">
        <f t="shared" si="24"/>
        <v>5</v>
      </c>
      <c r="B576" s="305">
        <v>20809</v>
      </c>
      <c r="C576" s="348" t="s">
        <v>532</v>
      </c>
      <c r="D576" s="320">
        <f>SUM(D577:D582)</f>
        <v>145</v>
      </c>
      <c r="E576" s="320">
        <v>472</v>
      </c>
      <c r="F576" s="320">
        <f>SUM(F577:F582)</f>
        <v>319</v>
      </c>
      <c r="G576" s="123">
        <f t="shared" si="25"/>
        <v>1.2</v>
      </c>
      <c r="H576" s="123">
        <f t="shared" si="26"/>
        <v>0.676</v>
      </c>
      <c r="I576" s="657"/>
      <c r="J576" s="658"/>
    </row>
    <row r="577" s="524" customFormat="1" ht="36" customHeight="1" spans="1:10">
      <c r="A577" s="524">
        <f t="shared" si="24"/>
        <v>7</v>
      </c>
      <c r="B577" s="305">
        <v>2080901</v>
      </c>
      <c r="C577" s="432" t="s">
        <v>533</v>
      </c>
      <c r="D577" s="320">
        <v>73</v>
      </c>
      <c r="E577" s="320">
        <v>257</v>
      </c>
      <c r="F577" s="367">
        <f>VLOOKUP(B577,[117]表二!$B$7:$AA$1333,26,FALSE)</f>
        <v>110</v>
      </c>
      <c r="G577" s="123">
        <f t="shared" si="25"/>
        <v>0.507</v>
      </c>
      <c r="H577" s="123">
        <f t="shared" si="26"/>
        <v>0.428</v>
      </c>
      <c r="I577" s="657"/>
      <c r="J577" s="658"/>
    </row>
    <row r="578" s="524" customFormat="1" ht="36" customHeight="1" spans="1:10">
      <c r="A578" s="524">
        <f t="shared" si="24"/>
        <v>7</v>
      </c>
      <c r="B578" s="305">
        <v>2080902</v>
      </c>
      <c r="C578" s="432" t="s">
        <v>534</v>
      </c>
      <c r="D578" s="320">
        <v>58</v>
      </c>
      <c r="E578" s="320">
        <v>185</v>
      </c>
      <c r="F578" s="367">
        <f>VLOOKUP(B578,[117]表二!$B$7:$AA$1333,26,FALSE)</f>
        <v>184</v>
      </c>
      <c r="G578" s="123">
        <f t="shared" si="25"/>
        <v>2.172</v>
      </c>
      <c r="H578" s="123">
        <f t="shared" si="26"/>
        <v>0.995</v>
      </c>
      <c r="I578" s="657"/>
      <c r="J578" s="658"/>
    </row>
    <row r="579" s="524" customFormat="1" ht="36" customHeight="1" spans="1:10">
      <c r="A579" s="524">
        <f t="shared" si="24"/>
        <v>7</v>
      </c>
      <c r="B579" s="305">
        <v>2080903</v>
      </c>
      <c r="C579" s="432" t="s">
        <v>535</v>
      </c>
      <c r="D579" s="320"/>
      <c r="E579" s="320">
        <v>4</v>
      </c>
      <c r="F579" s="367">
        <f>VLOOKUP(B579,[117]表二!$B$7:$AA$1333,26,FALSE)</f>
        <v>4</v>
      </c>
      <c r="G579" s="123" t="str">
        <f t="shared" si="25"/>
        <v/>
      </c>
      <c r="H579" s="123">
        <f t="shared" si="26"/>
        <v>1</v>
      </c>
      <c r="I579" s="657"/>
      <c r="J579" s="658"/>
    </row>
    <row r="580" s="524" customFormat="1" ht="36" customHeight="1" spans="1:10">
      <c r="A580" s="524">
        <f t="shared" si="24"/>
        <v>7</v>
      </c>
      <c r="B580" s="305">
        <v>2080904</v>
      </c>
      <c r="C580" s="432" t="s">
        <v>536</v>
      </c>
      <c r="D580" s="320"/>
      <c r="E580" s="320">
        <v>18</v>
      </c>
      <c r="F580" s="367">
        <f>VLOOKUP(B580,[117]表二!$B$7:$AA$1333,26,FALSE)</f>
        <v>13</v>
      </c>
      <c r="G580" s="123" t="str">
        <f t="shared" si="25"/>
        <v/>
      </c>
      <c r="H580" s="123">
        <f t="shared" si="26"/>
        <v>0.722</v>
      </c>
      <c r="I580" s="657"/>
      <c r="J580" s="658"/>
    </row>
    <row r="581" s="524" customFormat="1" ht="36" customHeight="1" spans="1:10">
      <c r="A581" s="524">
        <f t="shared" ref="A581:A644" si="27">LEN(B581)</f>
        <v>7</v>
      </c>
      <c r="B581" s="305">
        <v>2080905</v>
      </c>
      <c r="C581" s="432" t="s">
        <v>537</v>
      </c>
      <c r="D581" s="320">
        <v>9</v>
      </c>
      <c r="E581" s="320">
        <v>8</v>
      </c>
      <c r="F581" s="367">
        <f>VLOOKUP(B581,[117]表二!$B$7:$AA$1333,26,FALSE)</f>
        <v>8</v>
      </c>
      <c r="G581" s="123">
        <f t="shared" ref="G581:G644" si="28">IF(D581&gt;0,F581/D581-1,"")</f>
        <v>-0.111</v>
      </c>
      <c r="H581" s="123">
        <f t="shared" ref="H581:H644" si="29">IF(E581&gt;0,F581/E581,"")</f>
        <v>1</v>
      </c>
      <c r="I581" s="657"/>
      <c r="J581" s="658"/>
    </row>
    <row r="582" s="524" customFormat="1" ht="36" customHeight="1" spans="1:10">
      <c r="A582" s="524">
        <f t="shared" si="27"/>
        <v>7</v>
      </c>
      <c r="B582" s="305">
        <v>2080999</v>
      </c>
      <c r="C582" s="432" t="s">
        <v>538</v>
      </c>
      <c r="D582" s="320">
        <v>5</v>
      </c>
      <c r="E582" s="320">
        <v>0</v>
      </c>
      <c r="F582" s="367">
        <f>VLOOKUP(B582,[117]表二!$B$7:$AA$1333,26,FALSE)</f>
        <v>0</v>
      </c>
      <c r="G582" s="123">
        <f t="shared" si="28"/>
        <v>-1</v>
      </c>
      <c r="H582" s="123" t="str">
        <f t="shared" si="29"/>
        <v/>
      </c>
      <c r="I582" s="657"/>
      <c r="J582" s="658"/>
    </row>
    <row r="583" s="524" customFormat="1" ht="36" customHeight="1" spans="1:10">
      <c r="A583" s="524">
        <f t="shared" si="27"/>
        <v>5</v>
      </c>
      <c r="B583" s="305">
        <v>20810</v>
      </c>
      <c r="C583" s="348" t="s">
        <v>539</v>
      </c>
      <c r="D583" s="320">
        <f>SUM(D584:D590)</f>
        <v>622</v>
      </c>
      <c r="E583" s="320">
        <v>1084</v>
      </c>
      <c r="F583" s="320">
        <f>SUM(F584:F590)</f>
        <v>1149</v>
      </c>
      <c r="G583" s="123">
        <f t="shared" si="28"/>
        <v>0.847</v>
      </c>
      <c r="H583" s="123">
        <f t="shared" si="29"/>
        <v>1.06</v>
      </c>
      <c r="I583" s="657"/>
      <c r="J583" s="658"/>
    </row>
    <row r="584" s="524" customFormat="1" ht="36" customHeight="1" spans="1:10">
      <c r="A584" s="524">
        <f t="shared" si="27"/>
        <v>7</v>
      </c>
      <c r="B584" s="305">
        <v>2081001</v>
      </c>
      <c r="C584" s="432" t="s">
        <v>540</v>
      </c>
      <c r="D584" s="320">
        <v>36</v>
      </c>
      <c r="E584" s="320">
        <v>17</v>
      </c>
      <c r="F584" s="367">
        <f>VLOOKUP(B584,[117]表二!$B$7:$AA$1333,26,FALSE)</f>
        <v>27</v>
      </c>
      <c r="G584" s="123">
        <f t="shared" si="28"/>
        <v>-0.25</v>
      </c>
      <c r="H584" s="123">
        <f t="shared" si="29"/>
        <v>1.588</v>
      </c>
      <c r="I584" s="657"/>
      <c r="J584" s="658"/>
    </row>
    <row r="585" s="524" customFormat="1" ht="36" customHeight="1" spans="1:10">
      <c r="A585" s="524">
        <f t="shared" si="27"/>
        <v>7</v>
      </c>
      <c r="B585" s="305">
        <v>2081002</v>
      </c>
      <c r="C585" s="432" t="s">
        <v>541</v>
      </c>
      <c r="D585" s="320">
        <v>291</v>
      </c>
      <c r="E585" s="320">
        <v>340</v>
      </c>
      <c r="F585" s="367">
        <f>VLOOKUP(B585,[117]表二!$B$7:$AA$1333,26,FALSE)</f>
        <v>288</v>
      </c>
      <c r="G585" s="123">
        <f t="shared" si="28"/>
        <v>-0.01</v>
      </c>
      <c r="H585" s="123">
        <f t="shared" si="29"/>
        <v>0.847</v>
      </c>
      <c r="I585" s="657"/>
      <c r="J585" s="658"/>
    </row>
    <row r="586" s="524" customFormat="1" ht="36" customHeight="1" spans="1:10">
      <c r="A586" s="524">
        <f t="shared" si="27"/>
        <v>7</v>
      </c>
      <c r="B586" s="305">
        <v>2081003</v>
      </c>
      <c r="C586" s="432" t="s">
        <v>542</v>
      </c>
      <c r="D586" s="320"/>
      <c r="E586" s="320">
        <v>0</v>
      </c>
      <c r="F586" s="367">
        <f>VLOOKUP(B586,[117]表二!$B$7:$AA$1333,26,FALSE)</f>
        <v>0</v>
      </c>
      <c r="G586" s="123" t="str">
        <f t="shared" si="28"/>
        <v/>
      </c>
      <c r="H586" s="123" t="str">
        <f t="shared" si="29"/>
        <v/>
      </c>
      <c r="I586" s="657"/>
      <c r="J586" s="658"/>
    </row>
    <row r="587" s="524" customFormat="1" ht="36" customHeight="1" spans="1:10">
      <c r="A587" s="524">
        <f t="shared" si="27"/>
        <v>7</v>
      </c>
      <c r="B587" s="305">
        <v>2081004</v>
      </c>
      <c r="C587" s="432" t="s">
        <v>543</v>
      </c>
      <c r="D587" s="320">
        <v>295</v>
      </c>
      <c r="E587" s="320">
        <v>492</v>
      </c>
      <c r="F587" s="367">
        <f>VLOOKUP(B587,[117]表二!$B$7:$AA$1333,26,FALSE)</f>
        <v>246</v>
      </c>
      <c r="G587" s="123">
        <f t="shared" si="28"/>
        <v>-0.166</v>
      </c>
      <c r="H587" s="123">
        <f t="shared" si="29"/>
        <v>0.5</v>
      </c>
      <c r="I587" s="657"/>
      <c r="J587" s="658"/>
    </row>
    <row r="588" s="524" customFormat="1" ht="36" customHeight="1" spans="1:10">
      <c r="A588" s="524">
        <f t="shared" si="27"/>
        <v>7</v>
      </c>
      <c r="B588" s="305">
        <v>2081005</v>
      </c>
      <c r="C588" s="432" t="s">
        <v>544</v>
      </c>
      <c r="D588" s="320"/>
      <c r="E588" s="320">
        <v>4</v>
      </c>
      <c r="F588" s="367">
        <f>VLOOKUP(B588,[117]表二!$B$7:$AA$1333,26,FALSE)</f>
        <v>4</v>
      </c>
      <c r="G588" s="123" t="str">
        <f t="shared" si="28"/>
        <v/>
      </c>
      <c r="H588" s="123">
        <f t="shared" si="29"/>
        <v>1</v>
      </c>
      <c r="I588" s="657"/>
      <c r="J588" s="658"/>
    </row>
    <row r="589" s="524" customFormat="1" ht="36" customHeight="1" spans="1:10">
      <c r="A589" s="524">
        <f t="shared" si="27"/>
        <v>7</v>
      </c>
      <c r="B589" s="305">
        <v>2081006</v>
      </c>
      <c r="C589" s="432" t="s">
        <v>545</v>
      </c>
      <c r="D589" s="320"/>
      <c r="E589" s="320">
        <v>231</v>
      </c>
      <c r="F589" s="367">
        <f>VLOOKUP(B589,[117]表二!$B$7:$AA$1333,26,FALSE)</f>
        <v>584</v>
      </c>
      <c r="G589" s="123" t="str">
        <f t="shared" si="28"/>
        <v/>
      </c>
      <c r="H589" s="123">
        <f t="shared" si="29"/>
        <v>2.528</v>
      </c>
      <c r="I589" s="657"/>
      <c r="J589" s="658"/>
    </row>
    <row r="590" s="524" customFormat="1" ht="36" customHeight="1" spans="1:10">
      <c r="A590" s="524">
        <f t="shared" si="27"/>
        <v>7</v>
      </c>
      <c r="B590" s="305">
        <v>2081099</v>
      </c>
      <c r="C590" s="432" t="s">
        <v>546</v>
      </c>
      <c r="D590" s="320"/>
      <c r="E590" s="320">
        <v>0</v>
      </c>
      <c r="F590" s="367">
        <f>VLOOKUP(B590,[117]表二!$B$7:$AA$1333,26,FALSE)</f>
        <v>0</v>
      </c>
      <c r="G590" s="123" t="str">
        <f t="shared" si="28"/>
        <v/>
      </c>
      <c r="H590" s="123" t="str">
        <f t="shared" si="29"/>
        <v/>
      </c>
      <c r="I590" s="657"/>
      <c r="J590" s="658"/>
    </row>
    <row r="591" s="524" customFormat="1" ht="36" customHeight="1" spans="1:10">
      <c r="A591" s="524">
        <f t="shared" si="27"/>
        <v>5</v>
      </c>
      <c r="B591" s="305">
        <v>20811</v>
      </c>
      <c r="C591" s="348" t="s">
        <v>547</v>
      </c>
      <c r="D591" s="320">
        <f>SUM(D592:D599)</f>
        <v>839</v>
      </c>
      <c r="E591" s="320">
        <v>979</v>
      </c>
      <c r="F591" s="320">
        <f>SUM(F592:F599)</f>
        <v>901</v>
      </c>
      <c r="G591" s="123">
        <f t="shared" si="28"/>
        <v>0.074</v>
      </c>
      <c r="H591" s="123">
        <f t="shared" si="29"/>
        <v>0.92</v>
      </c>
      <c r="I591" s="657"/>
      <c r="J591" s="658"/>
    </row>
    <row r="592" s="524" customFormat="1" ht="36" customHeight="1" spans="1:10">
      <c r="A592" s="524">
        <f t="shared" si="27"/>
        <v>7</v>
      </c>
      <c r="B592" s="305">
        <v>2081101</v>
      </c>
      <c r="C592" s="432" t="s">
        <v>152</v>
      </c>
      <c r="D592" s="320">
        <v>122</v>
      </c>
      <c r="E592" s="320">
        <v>129</v>
      </c>
      <c r="F592" s="367">
        <f>VLOOKUP(B592,[117]表二!$B$7:$AA$1333,26,FALSE)</f>
        <v>133</v>
      </c>
      <c r="G592" s="123">
        <f t="shared" si="28"/>
        <v>0.09</v>
      </c>
      <c r="H592" s="123">
        <f t="shared" si="29"/>
        <v>1.031</v>
      </c>
      <c r="I592" s="657"/>
      <c r="J592" s="658"/>
    </row>
    <row r="593" s="524" customFormat="1" ht="36" customHeight="1" spans="1:10">
      <c r="A593" s="524">
        <f t="shared" si="27"/>
        <v>7</v>
      </c>
      <c r="B593" s="305">
        <v>2081102</v>
      </c>
      <c r="C593" s="432" t="s">
        <v>153</v>
      </c>
      <c r="D593" s="320"/>
      <c r="E593" s="320">
        <v>0</v>
      </c>
      <c r="F593" s="367">
        <f>VLOOKUP(B593,[117]表二!$B$7:$AA$1333,26,FALSE)</f>
        <v>0</v>
      </c>
      <c r="G593" s="123" t="str">
        <f t="shared" si="28"/>
        <v/>
      </c>
      <c r="H593" s="123" t="str">
        <f t="shared" si="29"/>
        <v/>
      </c>
      <c r="I593" s="657"/>
      <c r="J593" s="658"/>
    </row>
    <row r="594" s="524" customFormat="1" ht="36" customHeight="1" spans="1:10">
      <c r="A594" s="524">
        <f t="shared" si="27"/>
        <v>7</v>
      </c>
      <c r="B594" s="305">
        <v>2081103</v>
      </c>
      <c r="C594" s="432" t="s">
        <v>154</v>
      </c>
      <c r="D594" s="320"/>
      <c r="E594" s="320">
        <v>0</v>
      </c>
      <c r="F594" s="367">
        <f>VLOOKUP(B594,[117]表二!$B$7:$AA$1333,26,FALSE)</f>
        <v>0</v>
      </c>
      <c r="G594" s="123" t="str">
        <f t="shared" si="28"/>
        <v/>
      </c>
      <c r="H594" s="123" t="str">
        <f t="shared" si="29"/>
        <v/>
      </c>
      <c r="I594" s="657"/>
      <c r="J594" s="658"/>
    </row>
    <row r="595" s="524" customFormat="1" ht="36" customHeight="1" spans="1:10">
      <c r="A595" s="524">
        <f t="shared" si="27"/>
        <v>7</v>
      </c>
      <c r="B595" s="305">
        <v>2081104</v>
      </c>
      <c r="C595" s="432" t="s">
        <v>548</v>
      </c>
      <c r="D595" s="320">
        <v>116</v>
      </c>
      <c r="E595" s="320">
        <v>128</v>
      </c>
      <c r="F595" s="367">
        <f>VLOOKUP(B595,[117]表二!$B$7:$AA$1333,26,FALSE)</f>
        <v>106</v>
      </c>
      <c r="G595" s="123">
        <f t="shared" si="28"/>
        <v>-0.086</v>
      </c>
      <c r="H595" s="123">
        <f t="shared" si="29"/>
        <v>0.828</v>
      </c>
      <c r="I595" s="657"/>
      <c r="J595" s="658"/>
    </row>
    <row r="596" s="524" customFormat="1" ht="36" customHeight="1" spans="1:10">
      <c r="A596" s="524">
        <f t="shared" si="27"/>
        <v>7</v>
      </c>
      <c r="B596" s="305">
        <v>2081105</v>
      </c>
      <c r="C596" s="438" t="s">
        <v>549</v>
      </c>
      <c r="D596" s="320">
        <v>65</v>
      </c>
      <c r="E596" s="320">
        <v>72</v>
      </c>
      <c r="F596" s="367">
        <f>VLOOKUP(B596,[117]表二!$B$7:$AA$1333,26,FALSE)</f>
        <v>81</v>
      </c>
      <c r="G596" s="123">
        <f t="shared" si="28"/>
        <v>0.246</v>
      </c>
      <c r="H596" s="123">
        <f t="shared" si="29"/>
        <v>1.125</v>
      </c>
      <c r="I596" s="657"/>
      <c r="J596" s="658"/>
    </row>
    <row r="597" s="524" customFormat="1" ht="36" customHeight="1" spans="1:10">
      <c r="A597" s="524">
        <f t="shared" si="27"/>
        <v>7</v>
      </c>
      <c r="B597" s="305">
        <v>2081106</v>
      </c>
      <c r="C597" s="432" t="s">
        <v>550</v>
      </c>
      <c r="D597" s="320"/>
      <c r="E597" s="320">
        <v>0</v>
      </c>
      <c r="F597" s="367">
        <f>VLOOKUP(B597,[117]表二!$B$7:$AA$1333,26,FALSE)</f>
        <v>0</v>
      </c>
      <c r="G597" s="123" t="str">
        <f t="shared" si="28"/>
        <v/>
      </c>
      <c r="H597" s="123" t="str">
        <f t="shared" si="29"/>
        <v/>
      </c>
      <c r="I597" s="657"/>
      <c r="J597" s="658"/>
    </row>
    <row r="598" s="524" customFormat="1" ht="36" customHeight="1" spans="1:10">
      <c r="A598" s="524">
        <f t="shared" si="27"/>
        <v>7</v>
      </c>
      <c r="B598" s="305">
        <v>2081107</v>
      </c>
      <c r="C598" s="432" t="s">
        <v>551</v>
      </c>
      <c r="D598" s="320">
        <v>392</v>
      </c>
      <c r="E598" s="320">
        <v>470</v>
      </c>
      <c r="F598" s="367">
        <f>VLOOKUP(B598,[117]表二!$B$7:$AA$1333,26,FALSE)</f>
        <v>411</v>
      </c>
      <c r="G598" s="123">
        <f t="shared" si="28"/>
        <v>0.048</v>
      </c>
      <c r="H598" s="123">
        <f t="shared" si="29"/>
        <v>0.874</v>
      </c>
      <c r="I598" s="657"/>
      <c r="J598" s="658"/>
    </row>
    <row r="599" s="524" customFormat="1" ht="36" customHeight="1" spans="1:10">
      <c r="A599" s="524">
        <f t="shared" si="27"/>
        <v>7</v>
      </c>
      <c r="B599" s="305">
        <v>2081199</v>
      </c>
      <c r="C599" s="432" t="s">
        <v>552</v>
      </c>
      <c r="D599" s="320">
        <v>144</v>
      </c>
      <c r="E599" s="320">
        <v>180</v>
      </c>
      <c r="F599" s="367">
        <f>VLOOKUP(B599,[117]表二!$B$7:$AA$1333,26,FALSE)</f>
        <v>170</v>
      </c>
      <c r="G599" s="123">
        <f t="shared" si="28"/>
        <v>0.181</v>
      </c>
      <c r="H599" s="123">
        <f t="shared" si="29"/>
        <v>0.944</v>
      </c>
      <c r="I599" s="657"/>
      <c r="J599" s="658"/>
    </row>
    <row r="600" s="524" customFormat="1" ht="36" customHeight="1" spans="1:10">
      <c r="A600" s="524">
        <f t="shared" si="27"/>
        <v>5</v>
      </c>
      <c r="B600" s="305">
        <v>20816</v>
      </c>
      <c r="C600" s="348" t="s">
        <v>553</v>
      </c>
      <c r="D600" s="320">
        <f>SUM(D601:D604)</f>
        <v>59</v>
      </c>
      <c r="E600" s="320">
        <v>73</v>
      </c>
      <c r="F600" s="320">
        <f>SUM(F601:F604)</f>
        <v>70</v>
      </c>
      <c r="G600" s="123">
        <f t="shared" si="28"/>
        <v>0.186</v>
      </c>
      <c r="H600" s="123">
        <f t="shared" si="29"/>
        <v>0.959</v>
      </c>
      <c r="I600" s="657"/>
      <c r="J600" s="658"/>
    </row>
    <row r="601" s="524" customFormat="1" ht="36" customHeight="1" spans="1:10">
      <c r="A601" s="524">
        <f t="shared" si="27"/>
        <v>7</v>
      </c>
      <c r="B601" s="305">
        <v>2081601</v>
      </c>
      <c r="C601" s="432" t="s">
        <v>152</v>
      </c>
      <c r="D601" s="320">
        <v>55</v>
      </c>
      <c r="E601" s="320">
        <v>53</v>
      </c>
      <c r="F601" s="367">
        <f>VLOOKUP(B601,[117]表二!$B$7:$AA$1333,26,FALSE)</f>
        <v>50</v>
      </c>
      <c r="G601" s="123">
        <f t="shared" si="28"/>
        <v>-0.091</v>
      </c>
      <c r="H601" s="123">
        <f t="shared" si="29"/>
        <v>0.943</v>
      </c>
      <c r="I601" s="657"/>
      <c r="J601" s="658"/>
    </row>
    <row r="602" s="524" customFormat="1" ht="36" customHeight="1" spans="1:10">
      <c r="A602" s="524">
        <f t="shared" si="27"/>
        <v>7</v>
      </c>
      <c r="B602" s="305">
        <v>2081602</v>
      </c>
      <c r="C602" s="432" t="s">
        <v>153</v>
      </c>
      <c r="D602" s="320"/>
      <c r="E602" s="320">
        <v>0</v>
      </c>
      <c r="F602" s="367">
        <f>VLOOKUP(B602,[117]表二!$B$7:$AA$1333,26,FALSE)</f>
        <v>0</v>
      </c>
      <c r="G602" s="123" t="str">
        <f t="shared" si="28"/>
        <v/>
      </c>
      <c r="H602" s="123" t="str">
        <f t="shared" si="29"/>
        <v/>
      </c>
      <c r="I602" s="657"/>
      <c r="J602" s="658"/>
    </row>
    <row r="603" s="524" customFormat="1" ht="36" customHeight="1" spans="1:10">
      <c r="A603" s="524">
        <f t="shared" si="27"/>
        <v>7</v>
      </c>
      <c r="B603" s="305">
        <v>2081603</v>
      </c>
      <c r="C603" s="432" t="s">
        <v>154</v>
      </c>
      <c r="D603" s="320"/>
      <c r="E603" s="320">
        <v>0</v>
      </c>
      <c r="F603" s="367">
        <f>VLOOKUP(B603,[117]表二!$B$7:$AA$1333,26,FALSE)</f>
        <v>0</v>
      </c>
      <c r="G603" s="123" t="str">
        <f t="shared" si="28"/>
        <v/>
      </c>
      <c r="H603" s="123" t="str">
        <f t="shared" si="29"/>
        <v/>
      </c>
      <c r="I603" s="657"/>
      <c r="J603" s="658"/>
    </row>
    <row r="604" s="524" customFormat="1" ht="36" customHeight="1" spans="1:10">
      <c r="A604" s="524">
        <f t="shared" si="27"/>
        <v>7</v>
      </c>
      <c r="B604" s="305">
        <v>2081699</v>
      </c>
      <c r="C604" s="432" t="s">
        <v>554</v>
      </c>
      <c r="D604" s="320">
        <v>4</v>
      </c>
      <c r="E604" s="320">
        <v>20</v>
      </c>
      <c r="F604" s="367">
        <f>VLOOKUP(B604,[117]表二!$B$7:$AA$1333,26,FALSE)</f>
        <v>20</v>
      </c>
      <c r="G604" s="123">
        <f t="shared" si="28"/>
        <v>4</v>
      </c>
      <c r="H604" s="123">
        <f t="shared" si="29"/>
        <v>1</v>
      </c>
      <c r="I604" s="657"/>
      <c r="J604" s="658"/>
    </row>
    <row r="605" s="524" customFormat="1" ht="36" customHeight="1" spans="1:10">
      <c r="A605" s="524">
        <f t="shared" si="27"/>
        <v>5</v>
      </c>
      <c r="B605" s="305">
        <v>20819</v>
      </c>
      <c r="C605" s="348" t="s">
        <v>555</v>
      </c>
      <c r="D605" s="320">
        <f>SUM(D606:D607)</f>
        <v>2706</v>
      </c>
      <c r="E605" s="320">
        <v>3373</v>
      </c>
      <c r="F605" s="320">
        <f>SUM(F606:F607)</f>
        <v>2786</v>
      </c>
      <c r="G605" s="123">
        <f t="shared" si="28"/>
        <v>0.03</v>
      </c>
      <c r="H605" s="123">
        <f t="shared" si="29"/>
        <v>0.826</v>
      </c>
      <c r="I605" s="657"/>
      <c r="J605" s="658"/>
    </row>
    <row r="606" s="524" customFormat="1" ht="36" customHeight="1" spans="1:10">
      <c r="A606" s="524">
        <f t="shared" si="27"/>
        <v>7</v>
      </c>
      <c r="B606" s="305">
        <v>2081901</v>
      </c>
      <c r="C606" s="432" t="s">
        <v>556</v>
      </c>
      <c r="D606" s="320">
        <v>1212</v>
      </c>
      <c r="E606" s="320">
        <v>2443</v>
      </c>
      <c r="F606" s="367">
        <f>VLOOKUP(B606,[117]表二!$B$7:$AA$1333,26,FALSE)</f>
        <v>1098</v>
      </c>
      <c r="G606" s="123">
        <f t="shared" si="28"/>
        <v>-0.094</v>
      </c>
      <c r="H606" s="123">
        <f t="shared" si="29"/>
        <v>0.449</v>
      </c>
      <c r="I606" s="657"/>
      <c r="J606" s="658"/>
    </row>
    <row r="607" s="524" customFormat="1" ht="36" customHeight="1" spans="1:10">
      <c r="A607" s="524">
        <f t="shared" si="27"/>
        <v>7</v>
      </c>
      <c r="B607" s="305">
        <v>2081902</v>
      </c>
      <c r="C607" s="432" t="s">
        <v>557</v>
      </c>
      <c r="D607" s="320">
        <v>1494</v>
      </c>
      <c r="E607" s="320">
        <v>930</v>
      </c>
      <c r="F607" s="367">
        <f>VLOOKUP(B607,[117]表二!$B$7:$AA$1333,26,FALSE)</f>
        <v>1688</v>
      </c>
      <c r="G607" s="123">
        <f t="shared" si="28"/>
        <v>0.13</v>
      </c>
      <c r="H607" s="123">
        <f t="shared" si="29"/>
        <v>1.815</v>
      </c>
      <c r="I607" s="657"/>
      <c r="J607" s="658"/>
    </row>
    <row r="608" s="524" customFormat="1" ht="36" customHeight="1" spans="1:10">
      <c r="A608" s="524">
        <f t="shared" si="27"/>
        <v>5</v>
      </c>
      <c r="B608" s="305">
        <v>20820</v>
      </c>
      <c r="C608" s="348" t="s">
        <v>558</v>
      </c>
      <c r="D608" s="320">
        <f>SUM(D609:D610)</f>
        <v>285</v>
      </c>
      <c r="E608" s="320">
        <v>178</v>
      </c>
      <c r="F608" s="320">
        <f>SUM(F609:F610)</f>
        <v>790</v>
      </c>
      <c r="G608" s="123">
        <f t="shared" si="28"/>
        <v>1.772</v>
      </c>
      <c r="H608" s="123">
        <f t="shared" si="29"/>
        <v>4.438</v>
      </c>
      <c r="I608" s="657"/>
      <c r="J608" s="658"/>
    </row>
    <row r="609" s="524" customFormat="1" ht="36" customHeight="1" spans="1:10">
      <c r="A609" s="524">
        <f t="shared" si="27"/>
        <v>7</v>
      </c>
      <c r="B609" s="305">
        <v>2082001</v>
      </c>
      <c r="C609" s="432" t="s">
        <v>559</v>
      </c>
      <c r="D609" s="320">
        <v>282</v>
      </c>
      <c r="E609" s="320">
        <v>168</v>
      </c>
      <c r="F609" s="367">
        <f>VLOOKUP(B609,[117]表二!$B$7:$AA$1333,26,FALSE)</f>
        <v>218</v>
      </c>
      <c r="G609" s="123">
        <f t="shared" si="28"/>
        <v>-0.227</v>
      </c>
      <c r="H609" s="123">
        <f t="shared" si="29"/>
        <v>1.298</v>
      </c>
      <c r="I609" s="657"/>
      <c r="J609" s="658"/>
    </row>
    <row r="610" s="524" customFormat="1" ht="36" customHeight="1" spans="1:10">
      <c r="A610" s="524">
        <f t="shared" si="27"/>
        <v>7</v>
      </c>
      <c r="B610" s="305">
        <v>2082002</v>
      </c>
      <c r="C610" s="432" t="s">
        <v>560</v>
      </c>
      <c r="D610" s="320">
        <v>3</v>
      </c>
      <c r="E610" s="320">
        <v>10</v>
      </c>
      <c r="F610" s="367">
        <f>VLOOKUP(B610,[117]表二!$B$7:$AA$1333,26,FALSE)</f>
        <v>572</v>
      </c>
      <c r="G610" s="123">
        <f t="shared" si="28"/>
        <v>189.667</v>
      </c>
      <c r="H610" s="123">
        <f t="shared" si="29"/>
        <v>57.2</v>
      </c>
      <c r="I610" s="657"/>
      <c r="J610" s="658"/>
    </row>
    <row r="611" s="524" customFormat="1" ht="36" customHeight="1" spans="1:10">
      <c r="A611" s="524">
        <f t="shared" si="27"/>
        <v>5</v>
      </c>
      <c r="B611" s="305">
        <v>20821</v>
      </c>
      <c r="C611" s="348" t="s">
        <v>561</v>
      </c>
      <c r="D611" s="320">
        <f>SUM(D612:D613)</f>
        <v>301</v>
      </c>
      <c r="E611" s="320">
        <v>202</v>
      </c>
      <c r="F611" s="320">
        <f>SUM(F612:F613)</f>
        <v>327</v>
      </c>
      <c r="G611" s="123">
        <f t="shared" si="28"/>
        <v>0.086</v>
      </c>
      <c r="H611" s="123">
        <f t="shared" si="29"/>
        <v>1.619</v>
      </c>
      <c r="I611" s="657"/>
      <c r="J611" s="658"/>
    </row>
    <row r="612" s="524" customFormat="1" ht="36" customHeight="1" spans="1:10">
      <c r="A612" s="524">
        <f t="shared" si="27"/>
        <v>7</v>
      </c>
      <c r="B612" s="305">
        <v>2082101</v>
      </c>
      <c r="C612" s="432" t="s">
        <v>562</v>
      </c>
      <c r="D612" s="320">
        <v>205</v>
      </c>
      <c r="E612" s="320">
        <v>93</v>
      </c>
      <c r="F612" s="367">
        <f>VLOOKUP(B612,[117]表二!$B$7:$AA$1333,26,FALSE)</f>
        <v>93</v>
      </c>
      <c r="G612" s="123">
        <f t="shared" si="28"/>
        <v>-0.546</v>
      </c>
      <c r="H612" s="123">
        <f t="shared" si="29"/>
        <v>1</v>
      </c>
      <c r="I612" s="657"/>
      <c r="J612" s="658"/>
    </row>
    <row r="613" s="524" customFormat="1" ht="36" customHeight="1" spans="1:10">
      <c r="A613" s="524">
        <f t="shared" si="27"/>
        <v>7</v>
      </c>
      <c r="B613" s="305">
        <v>2082102</v>
      </c>
      <c r="C613" s="432" t="s">
        <v>563</v>
      </c>
      <c r="D613" s="320">
        <v>96</v>
      </c>
      <c r="E613" s="320">
        <v>109</v>
      </c>
      <c r="F613" s="367">
        <f>VLOOKUP(B613,[117]表二!$B$7:$AA$1333,26,FALSE)</f>
        <v>234</v>
      </c>
      <c r="G613" s="123">
        <f t="shared" si="28"/>
        <v>1.438</v>
      </c>
      <c r="H613" s="123">
        <f t="shared" si="29"/>
        <v>2.147</v>
      </c>
      <c r="I613" s="657"/>
      <c r="J613" s="658"/>
    </row>
    <row r="614" s="524" customFormat="1" ht="36" customHeight="1" spans="1:10">
      <c r="A614" s="524">
        <f t="shared" si="27"/>
        <v>5</v>
      </c>
      <c r="B614" s="305">
        <v>20824</v>
      </c>
      <c r="C614" s="348" t="s">
        <v>564</v>
      </c>
      <c r="D614" s="303">
        <f>SUM(D615:D616)</f>
        <v>0</v>
      </c>
      <c r="E614" s="303">
        <v>0</v>
      </c>
      <c r="F614" s="303">
        <f>SUM(F615:F616)</f>
        <v>0</v>
      </c>
      <c r="G614" s="123" t="str">
        <f t="shared" si="28"/>
        <v/>
      </c>
      <c r="H614" s="123" t="str">
        <f t="shared" si="29"/>
        <v/>
      </c>
      <c r="I614" s="657"/>
      <c r="J614" s="658"/>
    </row>
    <row r="615" s="524" customFormat="1" ht="36" customHeight="1" spans="1:10">
      <c r="A615" s="524">
        <f t="shared" si="27"/>
        <v>7</v>
      </c>
      <c r="B615" s="305">
        <v>2082401</v>
      </c>
      <c r="C615" s="432" t="s">
        <v>565</v>
      </c>
      <c r="D615" s="320"/>
      <c r="E615" s="320">
        <v>0</v>
      </c>
      <c r="F615" s="367">
        <f>VLOOKUP(B615,[117]表二!$B$7:$AA$1333,26,FALSE)</f>
        <v>0</v>
      </c>
      <c r="G615" s="123" t="str">
        <f t="shared" si="28"/>
        <v/>
      </c>
      <c r="H615" s="123" t="str">
        <f t="shared" si="29"/>
        <v/>
      </c>
      <c r="I615" s="657"/>
      <c r="J615" s="658"/>
    </row>
    <row r="616" s="524" customFormat="1" ht="36" customHeight="1" spans="1:10">
      <c r="A616" s="524">
        <f t="shared" si="27"/>
        <v>7</v>
      </c>
      <c r="B616" s="305">
        <v>2082402</v>
      </c>
      <c r="C616" s="432" t="s">
        <v>566</v>
      </c>
      <c r="D616" s="320"/>
      <c r="E616" s="320">
        <v>0</v>
      </c>
      <c r="F616" s="367">
        <f>VLOOKUP(B616,[117]表二!$B$7:$AA$1333,26,FALSE)</f>
        <v>0</v>
      </c>
      <c r="G616" s="123" t="str">
        <f t="shared" si="28"/>
        <v/>
      </c>
      <c r="H616" s="123" t="str">
        <f t="shared" si="29"/>
        <v/>
      </c>
      <c r="I616" s="657"/>
      <c r="J616" s="658"/>
    </row>
    <row r="617" s="524" customFormat="1" ht="36" customHeight="1" spans="1:10">
      <c r="A617" s="524">
        <f t="shared" si="27"/>
        <v>5</v>
      </c>
      <c r="B617" s="305">
        <v>20825</v>
      </c>
      <c r="C617" s="348" t="s">
        <v>567</v>
      </c>
      <c r="D617" s="320">
        <f>SUM(D618:D619)</f>
        <v>111</v>
      </c>
      <c r="E617" s="320">
        <v>117</v>
      </c>
      <c r="F617" s="320">
        <f>SUM(F618:F619)</f>
        <v>114</v>
      </c>
      <c r="G617" s="123">
        <f t="shared" si="28"/>
        <v>0.027</v>
      </c>
      <c r="H617" s="123">
        <f t="shared" si="29"/>
        <v>0.974</v>
      </c>
      <c r="I617" s="657"/>
      <c r="J617" s="658"/>
    </row>
    <row r="618" s="524" customFormat="1" ht="36" customHeight="1" spans="1:10">
      <c r="A618" s="524">
        <f t="shared" si="27"/>
        <v>7</v>
      </c>
      <c r="B618" s="305">
        <v>2082501</v>
      </c>
      <c r="C618" s="432" t="s">
        <v>568</v>
      </c>
      <c r="D618" s="320"/>
      <c r="E618" s="320">
        <v>0</v>
      </c>
      <c r="F618" s="367">
        <f>VLOOKUP(B618,[117]表二!$B$7:$AA$1333,26,FALSE)</f>
        <v>0</v>
      </c>
      <c r="G618" s="123" t="str">
        <f t="shared" si="28"/>
        <v/>
      </c>
      <c r="H618" s="123" t="str">
        <f t="shared" si="29"/>
        <v/>
      </c>
      <c r="I618" s="657"/>
      <c r="J618" s="658"/>
    </row>
    <row r="619" s="524" customFormat="1" ht="36" customHeight="1" spans="1:10">
      <c r="A619" s="524">
        <f t="shared" si="27"/>
        <v>7</v>
      </c>
      <c r="B619" s="305">
        <v>2082502</v>
      </c>
      <c r="C619" s="432" t="s">
        <v>569</v>
      </c>
      <c r="D619" s="320">
        <v>111</v>
      </c>
      <c r="E619" s="320">
        <v>117</v>
      </c>
      <c r="F619" s="367">
        <f>VLOOKUP(B619,[117]表二!$B$7:$AA$1333,26,FALSE)</f>
        <v>114</v>
      </c>
      <c r="G619" s="123">
        <f t="shared" si="28"/>
        <v>0.027</v>
      </c>
      <c r="H619" s="123">
        <f t="shared" si="29"/>
        <v>0.974</v>
      </c>
      <c r="I619" s="657"/>
      <c r="J619" s="658"/>
    </row>
    <row r="620" s="524" customFormat="1" ht="36" customHeight="1" spans="1:10">
      <c r="A620" s="524">
        <f t="shared" si="27"/>
        <v>5</v>
      </c>
      <c r="B620" s="305">
        <v>20826</v>
      </c>
      <c r="C620" s="348" t="s">
        <v>570</v>
      </c>
      <c r="D620" s="320">
        <f>SUM(D621:D623)</f>
        <v>2787</v>
      </c>
      <c r="E620" s="320">
        <v>3095</v>
      </c>
      <c r="F620" s="320">
        <f>SUM(F621:F623)</f>
        <v>2431</v>
      </c>
      <c r="G620" s="123">
        <f t="shared" si="28"/>
        <v>-0.128</v>
      </c>
      <c r="H620" s="123">
        <f t="shared" si="29"/>
        <v>0.785</v>
      </c>
      <c r="I620" s="657"/>
      <c r="J620" s="658"/>
    </row>
    <row r="621" s="524" customFormat="1" ht="64" customHeight="1" spans="1:10">
      <c r="A621" s="524">
        <f t="shared" si="27"/>
        <v>7</v>
      </c>
      <c r="B621" s="305">
        <v>2082601</v>
      </c>
      <c r="C621" s="432" t="s">
        <v>571</v>
      </c>
      <c r="D621" s="320"/>
      <c r="E621" s="320">
        <v>0</v>
      </c>
      <c r="F621" s="367">
        <f>VLOOKUP(B621,[117]表二!$B$7:$AA$1333,26,FALSE)</f>
        <v>0</v>
      </c>
      <c r="G621" s="123" t="str">
        <f t="shared" si="28"/>
        <v/>
      </c>
      <c r="H621" s="123" t="str">
        <f t="shared" si="29"/>
        <v/>
      </c>
      <c r="I621" s="657"/>
      <c r="J621" s="658"/>
    </row>
    <row r="622" s="524" customFormat="1" ht="64" customHeight="1" spans="1:10">
      <c r="A622" s="524">
        <f t="shared" si="27"/>
        <v>7</v>
      </c>
      <c r="B622" s="305">
        <v>2082602</v>
      </c>
      <c r="C622" s="432" t="s">
        <v>572</v>
      </c>
      <c r="D622" s="320">
        <v>2787</v>
      </c>
      <c r="E622" s="320">
        <v>3095</v>
      </c>
      <c r="F622" s="367">
        <f>VLOOKUP(B622,[117]表二!$B$7:$AA$1333,26,FALSE)</f>
        <v>2431</v>
      </c>
      <c r="G622" s="123">
        <f t="shared" si="28"/>
        <v>-0.128</v>
      </c>
      <c r="H622" s="123">
        <f t="shared" si="29"/>
        <v>0.785</v>
      </c>
      <c r="I622" s="657"/>
      <c r="J622" s="658"/>
    </row>
    <row r="623" s="524" customFormat="1" ht="36" customHeight="1" spans="1:10">
      <c r="A623" s="524">
        <f t="shared" si="27"/>
        <v>7</v>
      </c>
      <c r="B623" s="305">
        <v>2082699</v>
      </c>
      <c r="C623" s="432" t="s">
        <v>573</v>
      </c>
      <c r="D623" s="320"/>
      <c r="E623" s="320">
        <v>0</v>
      </c>
      <c r="F623" s="367">
        <f>VLOOKUP(B623,[117]表二!$B$7:$AA$1333,26,FALSE)</f>
        <v>0</v>
      </c>
      <c r="G623" s="123" t="str">
        <f t="shared" si="28"/>
        <v/>
      </c>
      <c r="H623" s="123" t="str">
        <f t="shared" si="29"/>
        <v/>
      </c>
      <c r="I623" s="657"/>
      <c r="J623" s="658"/>
    </row>
    <row r="624" s="524" customFormat="1" ht="36" customHeight="1" spans="1:10">
      <c r="A624" s="524">
        <f t="shared" si="27"/>
        <v>5</v>
      </c>
      <c r="B624" s="305">
        <v>20827</v>
      </c>
      <c r="C624" s="348" t="s">
        <v>574</v>
      </c>
      <c r="D624" s="320">
        <f>SUM(D625:D627)</f>
        <v>0</v>
      </c>
      <c r="E624" s="320">
        <v>0</v>
      </c>
      <c r="F624" s="320">
        <f>SUM(F625:F627)</f>
        <v>0</v>
      </c>
      <c r="G624" s="123" t="str">
        <f t="shared" si="28"/>
        <v/>
      </c>
      <c r="H624" s="123" t="str">
        <f t="shared" si="29"/>
        <v/>
      </c>
      <c r="I624" s="657"/>
      <c r="J624" s="658"/>
    </row>
    <row r="625" s="524" customFormat="1" ht="36" customHeight="1" spans="1:10">
      <c r="A625" s="524">
        <f t="shared" si="27"/>
        <v>7</v>
      </c>
      <c r="B625" s="305">
        <v>2082701</v>
      </c>
      <c r="C625" s="432" t="s">
        <v>575</v>
      </c>
      <c r="D625" s="320"/>
      <c r="E625" s="320">
        <v>0</v>
      </c>
      <c r="F625" s="367">
        <f>VLOOKUP(B625,[117]表二!$B$7:$AA$1333,26,FALSE)</f>
        <v>0</v>
      </c>
      <c r="G625" s="123" t="str">
        <f t="shared" si="28"/>
        <v/>
      </c>
      <c r="H625" s="123" t="str">
        <f t="shared" si="29"/>
        <v/>
      </c>
      <c r="I625" s="657"/>
      <c r="J625" s="658"/>
    </row>
    <row r="626" s="524" customFormat="1" ht="36" customHeight="1" spans="1:10">
      <c r="A626" s="524">
        <f t="shared" si="27"/>
        <v>7</v>
      </c>
      <c r="B626" s="305">
        <v>2082702</v>
      </c>
      <c r="C626" s="432" t="s">
        <v>576</v>
      </c>
      <c r="D626" s="320"/>
      <c r="E626" s="320">
        <v>0</v>
      </c>
      <c r="F626" s="367">
        <f>VLOOKUP(B626,[117]表二!$B$7:$AA$1333,26,FALSE)</f>
        <v>0</v>
      </c>
      <c r="G626" s="123" t="str">
        <f t="shared" si="28"/>
        <v/>
      </c>
      <c r="H626" s="123" t="str">
        <f t="shared" si="29"/>
        <v/>
      </c>
      <c r="I626" s="657"/>
      <c r="J626" s="658"/>
    </row>
    <row r="627" s="524" customFormat="1" ht="36" customHeight="1" spans="1:10">
      <c r="A627" s="524">
        <f t="shared" si="27"/>
        <v>7</v>
      </c>
      <c r="B627" s="305">
        <v>2082799</v>
      </c>
      <c r="C627" s="432" t="s">
        <v>577</v>
      </c>
      <c r="D627" s="320"/>
      <c r="E627" s="320">
        <v>0</v>
      </c>
      <c r="F627" s="367">
        <f>VLOOKUP(B627,[117]表二!$B$7:$AA$1333,26,FALSE)</f>
        <v>0</v>
      </c>
      <c r="G627" s="123" t="str">
        <f t="shared" si="28"/>
        <v/>
      </c>
      <c r="H627" s="123" t="str">
        <f t="shared" si="29"/>
        <v/>
      </c>
      <c r="I627" s="657"/>
      <c r="J627" s="658"/>
    </row>
    <row r="628" s="524" customFormat="1" ht="36" customHeight="1" spans="1:10">
      <c r="A628" s="524">
        <f t="shared" si="27"/>
        <v>5</v>
      </c>
      <c r="B628" s="305">
        <v>20828</v>
      </c>
      <c r="C628" s="348" t="s">
        <v>578</v>
      </c>
      <c r="D628" s="320">
        <f>SUM(D629:D635)</f>
        <v>392</v>
      </c>
      <c r="E628" s="320">
        <v>488</v>
      </c>
      <c r="F628" s="320">
        <f>SUM(F629:F635)</f>
        <v>448</v>
      </c>
      <c r="G628" s="123">
        <f t="shared" si="28"/>
        <v>0.143</v>
      </c>
      <c r="H628" s="123">
        <f t="shared" si="29"/>
        <v>0.918</v>
      </c>
      <c r="I628" s="657"/>
      <c r="J628" s="658"/>
    </row>
    <row r="629" s="524" customFormat="1" ht="36" customHeight="1" spans="1:10">
      <c r="A629" s="524">
        <f t="shared" si="27"/>
        <v>7</v>
      </c>
      <c r="B629" s="305">
        <v>2082801</v>
      </c>
      <c r="C629" s="432" t="s">
        <v>152</v>
      </c>
      <c r="D629" s="320">
        <v>200</v>
      </c>
      <c r="E629" s="320">
        <v>225</v>
      </c>
      <c r="F629" s="367">
        <f>VLOOKUP(B629,[117]表二!$B$7:$AA$1333,26,FALSE)</f>
        <v>230</v>
      </c>
      <c r="G629" s="123">
        <f t="shared" si="28"/>
        <v>0.15</v>
      </c>
      <c r="H629" s="123">
        <f t="shared" si="29"/>
        <v>1.022</v>
      </c>
      <c r="I629" s="657"/>
      <c r="J629" s="658"/>
    </row>
    <row r="630" s="524" customFormat="1" ht="36" customHeight="1" spans="1:10">
      <c r="A630" s="524">
        <f t="shared" si="27"/>
        <v>7</v>
      </c>
      <c r="B630" s="305">
        <v>2082802</v>
      </c>
      <c r="C630" s="432" t="s">
        <v>153</v>
      </c>
      <c r="D630" s="320">
        <v>10</v>
      </c>
      <c r="E630" s="320">
        <v>0</v>
      </c>
      <c r="F630" s="367">
        <f>VLOOKUP(B630,[117]表二!$B$7:$AA$1333,26,FALSE)</f>
        <v>0</v>
      </c>
      <c r="G630" s="123">
        <f t="shared" si="28"/>
        <v>-1</v>
      </c>
      <c r="H630" s="123" t="str">
        <f t="shared" si="29"/>
        <v/>
      </c>
      <c r="I630" s="657"/>
      <c r="J630" s="658"/>
    </row>
    <row r="631" s="524" customFormat="1" ht="36" customHeight="1" spans="1:10">
      <c r="A631" s="524">
        <f t="shared" si="27"/>
        <v>7</v>
      </c>
      <c r="B631" s="305">
        <v>2082803</v>
      </c>
      <c r="C631" s="432" t="s">
        <v>154</v>
      </c>
      <c r="D631" s="320"/>
      <c r="E631" s="320">
        <v>0</v>
      </c>
      <c r="F631" s="367">
        <f>VLOOKUP(B631,[117]表二!$B$7:$AA$1333,26,FALSE)</f>
        <v>0</v>
      </c>
      <c r="G631" s="123" t="str">
        <f t="shared" si="28"/>
        <v/>
      </c>
      <c r="H631" s="123" t="str">
        <f t="shared" si="29"/>
        <v/>
      </c>
      <c r="I631" s="657"/>
      <c r="J631" s="658"/>
    </row>
    <row r="632" s="524" customFormat="1" ht="36" customHeight="1" spans="1:10">
      <c r="A632" s="524">
        <f t="shared" si="27"/>
        <v>7</v>
      </c>
      <c r="B632" s="305">
        <v>2082804</v>
      </c>
      <c r="C632" s="432" t="s">
        <v>579</v>
      </c>
      <c r="D632" s="320">
        <v>53</v>
      </c>
      <c r="E632" s="320">
        <v>100</v>
      </c>
      <c r="F632" s="367">
        <f>VLOOKUP(B632,[117]表二!$B$7:$AA$1333,26,FALSE)</f>
        <v>50</v>
      </c>
      <c r="G632" s="123">
        <f t="shared" si="28"/>
        <v>-0.057</v>
      </c>
      <c r="H632" s="123">
        <f t="shared" si="29"/>
        <v>0.5</v>
      </c>
      <c r="I632" s="657"/>
      <c r="J632" s="658"/>
    </row>
    <row r="633" s="524" customFormat="1" ht="36" customHeight="1" spans="1:10">
      <c r="A633" s="524">
        <f t="shared" si="27"/>
        <v>7</v>
      </c>
      <c r="B633" s="305">
        <v>2082805</v>
      </c>
      <c r="C633" s="438" t="s">
        <v>580</v>
      </c>
      <c r="D633" s="320"/>
      <c r="E633" s="320">
        <v>0</v>
      </c>
      <c r="F633" s="367">
        <f>VLOOKUP(B633,[117]表二!$B$7:$AA$1333,26,FALSE)</f>
        <v>0</v>
      </c>
      <c r="G633" s="123" t="str">
        <f t="shared" si="28"/>
        <v/>
      </c>
      <c r="H633" s="123" t="str">
        <f t="shared" si="29"/>
        <v/>
      </c>
      <c r="I633" s="657"/>
      <c r="J633" s="658"/>
    </row>
    <row r="634" s="524" customFormat="1" ht="36" customHeight="1" spans="1:10">
      <c r="A634" s="524">
        <f t="shared" si="27"/>
        <v>7</v>
      </c>
      <c r="B634" s="305">
        <v>2082850</v>
      </c>
      <c r="C634" s="432" t="s">
        <v>161</v>
      </c>
      <c r="D634" s="320">
        <v>106</v>
      </c>
      <c r="E634" s="320">
        <v>103</v>
      </c>
      <c r="F634" s="367">
        <f>VLOOKUP(B634,[117]表二!$B$7:$AA$1333,26,FALSE)</f>
        <v>107</v>
      </c>
      <c r="G634" s="123">
        <f t="shared" si="28"/>
        <v>0.009</v>
      </c>
      <c r="H634" s="123">
        <f t="shared" si="29"/>
        <v>1.039</v>
      </c>
      <c r="I634" s="657"/>
      <c r="J634" s="658"/>
    </row>
    <row r="635" s="524" customFormat="1" ht="36" customHeight="1" spans="1:10">
      <c r="A635" s="524">
        <f t="shared" si="27"/>
        <v>7</v>
      </c>
      <c r="B635" s="305">
        <v>2082899</v>
      </c>
      <c r="C635" s="432" t="s">
        <v>581</v>
      </c>
      <c r="D635" s="320">
        <v>23</v>
      </c>
      <c r="E635" s="320">
        <v>60</v>
      </c>
      <c r="F635" s="367">
        <f>VLOOKUP(B635,[117]表二!$B$7:$AA$1333,26,FALSE)</f>
        <v>61</v>
      </c>
      <c r="G635" s="123">
        <f t="shared" si="28"/>
        <v>1.652</v>
      </c>
      <c r="H635" s="123">
        <f t="shared" si="29"/>
        <v>1.017</v>
      </c>
      <c r="I635" s="657"/>
      <c r="J635" s="658"/>
    </row>
    <row r="636" s="524" customFormat="1" ht="36" customHeight="1" spans="1:10">
      <c r="A636" s="524">
        <f t="shared" si="27"/>
        <v>5</v>
      </c>
      <c r="B636" s="305">
        <v>20830</v>
      </c>
      <c r="C636" s="348" t="s">
        <v>582</v>
      </c>
      <c r="D636" s="320">
        <f>SUM(D637:D638)</f>
        <v>22</v>
      </c>
      <c r="E636" s="320">
        <v>30</v>
      </c>
      <c r="F636" s="320">
        <f>SUM(F637:F638)</f>
        <v>59</v>
      </c>
      <c r="G636" s="123">
        <f t="shared" si="28"/>
        <v>1.682</v>
      </c>
      <c r="H636" s="123">
        <f t="shared" si="29"/>
        <v>1.967</v>
      </c>
      <c r="I636" s="657"/>
      <c r="J636" s="658"/>
    </row>
    <row r="637" s="524" customFormat="1" ht="64" customHeight="1" spans="1:10">
      <c r="A637" s="524">
        <f t="shared" si="27"/>
        <v>7</v>
      </c>
      <c r="B637" s="305">
        <v>2083001</v>
      </c>
      <c r="C637" s="432" t="s">
        <v>583</v>
      </c>
      <c r="D637" s="320">
        <v>22</v>
      </c>
      <c r="E637" s="320">
        <v>30</v>
      </c>
      <c r="F637" s="367">
        <f>VLOOKUP(B637,[117]表二!$B$7:$AA$1333,26,FALSE)</f>
        <v>59</v>
      </c>
      <c r="G637" s="123">
        <f t="shared" si="28"/>
        <v>1.682</v>
      </c>
      <c r="H637" s="123">
        <f t="shared" si="29"/>
        <v>1.967</v>
      </c>
      <c r="I637" s="657"/>
      <c r="J637" s="658"/>
    </row>
    <row r="638" s="524" customFormat="1" ht="36" customHeight="1" spans="1:10">
      <c r="A638" s="524">
        <f t="shared" si="27"/>
        <v>7</v>
      </c>
      <c r="B638" s="305">
        <v>2083099</v>
      </c>
      <c r="C638" s="432" t="s">
        <v>584</v>
      </c>
      <c r="D638" s="320"/>
      <c r="E638" s="320">
        <v>0</v>
      </c>
      <c r="F638" s="367">
        <f>VLOOKUP(B638,[117]表二!$B$7:$AA$1333,26,FALSE)</f>
        <v>0</v>
      </c>
      <c r="G638" s="123" t="str">
        <f t="shared" si="28"/>
        <v/>
      </c>
      <c r="H638" s="123" t="str">
        <f t="shared" si="29"/>
        <v/>
      </c>
      <c r="I638" s="657"/>
      <c r="J638" s="658"/>
    </row>
    <row r="639" s="524" customFormat="1" ht="36" customHeight="1" spans="1:10">
      <c r="A639" s="524">
        <f t="shared" si="27"/>
        <v>5</v>
      </c>
      <c r="B639" s="305">
        <v>20899</v>
      </c>
      <c r="C639" s="348" t="s">
        <v>585</v>
      </c>
      <c r="D639" s="320">
        <f>D640</f>
        <v>605</v>
      </c>
      <c r="E639" s="320">
        <v>666</v>
      </c>
      <c r="F639" s="320">
        <f>F640</f>
        <v>692</v>
      </c>
      <c r="G639" s="123">
        <f t="shared" si="28"/>
        <v>0.144</v>
      </c>
      <c r="H639" s="123">
        <f t="shared" si="29"/>
        <v>1.039</v>
      </c>
      <c r="I639" s="657"/>
      <c r="J639" s="658"/>
    </row>
    <row r="640" s="524" customFormat="1" ht="36" customHeight="1" spans="1:10">
      <c r="A640" s="524">
        <f t="shared" si="27"/>
        <v>7</v>
      </c>
      <c r="B640" s="502">
        <v>2089999</v>
      </c>
      <c r="C640" s="432" t="s">
        <v>585</v>
      </c>
      <c r="D640" s="320">
        <v>605</v>
      </c>
      <c r="E640" s="320">
        <v>666</v>
      </c>
      <c r="F640" s="367">
        <f>VLOOKUP(B640,[117]表二!$B$7:$AA$1333,26,FALSE)</f>
        <v>692</v>
      </c>
      <c r="G640" s="123">
        <f t="shared" si="28"/>
        <v>0.144</v>
      </c>
      <c r="H640" s="123">
        <f t="shared" si="29"/>
        <v>1.039</v>
      </c>
      <c r="I640" s="657"/>
      <c r="J640" s="658"/>
    </row>
    <row r="641" s="524" customFormat="1" ht="36" customHeight="1" spans="1:10">
      <c r="A641" s="524">
        <f t="shared" si="27"/>
        <v>3</v>
      </c>
      <c r="B641" s="308">
        <v>210</v>
      </c>
      <c r="C641" s="302" t="s">
        <v>115</v>
      </c>
      <c r="D641" s="303">
        <f>SUM(D642,D647,D662,D666,D678,D681,D685,D690,D694,D698,D701,D710,D712)</f>
        <v>16827</v>
      </c>
      <c r="E641" s="303">
        <v>17908</v>
      </c>
      <c r="F641" s="303">
        <f>SUM(F642,F647,F662,F666,F678,F681,F685,F690,F694,F698,F701,F710,F712)</f>
        <v>22452</v>
      </c>
      <c r="G641" s="119">
        <f t="shared" si="28"/>
        <v>0.334</v>
      </c>
      <c r="H641" s="119">
        <f t="shared" si="29"/>
        <v>1.254</v>
      </c>
      <c r="I641" s="657"/>
      <c r="J641" s="658"/>
    </row>
    <row r="642" s="524" customFormat="1" ht="36" customHeight="1" spans="1:10">
      <c r="A642" s="524">
        <f t="shared" si="27"/>
        <v>5</v>
      </c>
      <c r="B642" s="305">
        <v>21001</v>
      </c>
      <c r="C642" s="348" t="s">
        <v>586</v>
      </c>
      <c r="D642" s="320">
        <f>SUM(D643:D646)</f>
        <v>401</v>
      </c>
      <c r="E642" s="320">
        <v>492</v>
      </c>
      <c r="F642" s="320">
        <f>SUM(F643:F646)</f>
        <v>1053</v>
      </c>
      <c r="G642" s="123">
        <f t="shared" si="28"/>
        <v>1.626</v>
      </c>
      <c r="H642" s="123">
        <f t="shared" si="29"/>
        <v>2.14</v>
      </c>
      <c r="I642" s="657"/>
      <c r="J642" s="658"/>
    </row>
    <row r="643" s="524" customFormat="1" ht="36" customHeight="1" spans="1:10">
      <c r="A643" s="524">
        <f t="shared" si="27"/>
        <v>7</v>
      </c>
      <c r="B643" s="305">
        <v>2100101</v>
      </c>
      <c r="C643" s="432" t="s">
        <v>152</v>
      </c>
      <c r="D643" s="320">
        <v>285</v>
      </c>
      <c r="E643" s="320">
        <v>385</v>
      </c>
      <c r="F643" s="367">
        <f>VLOOKUP(B643,[117]表二!$B$7:$AA$1333,26,FALSE)</f>
        <v>507</v>
      </c>
      <c r="G643" s="123">
        <f t="shared" si="28"/>
        <v>0.779</v>
      </c>
      <c r="H643" s="123">
        <f t="shared" si="29"/>
        <v>1.317</v>
      </c>
      <c r="I643" s="657"/>
      <c r="J643" s="658"/>
    </row>
    <row r="644" s="524" customFormat="1" ht="36" customHeight="1" spans="1:10">
      <c r="A644" s="524">
        <f t="shared" si="27"/>
        <v>7</v>
      </c>
      <c r="B644" s="305">
        <v>2100102</v>
      </c>
      <c r="C644" s="432" t="s">
        <v>153</v>
      </c>
      <c r="D644" s="320"/>
      <c r="E644" s="320">
        <v>0</v>
      </c>
      <c r="F644" s="367">
        <f>VLOOKUP(B644,[117]表二!$B$7:$AA$1333,26,FALSE)</f>
        <v>0</v>
      </c>
      <c r="G644" s="123" t="str">
        <f t="shared" si="28"/>
        <v/>
      </c>
      <c r="H644" s="123" t="str">
        <f t="shared" si="29"/>
        <v/>
      </c>
      <c r="I644" s="657"/>
      <c r="J644" s="658"/>
    </row>
    <row r="645" s="524" customFormat="1" ht="36" customHeight="1" spans="1:10">
      <c r="A645" s="524">
        <f t="shared" ref="A645:A708" si="30">LEN(B645)</f>
        <v>7</v>
      </c>
      <c r="B645" s="305">
        <v>2100103</v>
      </c>
      <c r="C645" s="432" t="s">
        <v>154</v>
      </c>
      <c r="D645" s="320"/>
      <c r="E645" s="320">
        <v>0</v>
      </c>
      <c r="F645" s="367">
        <f>VLOOKUP(B645,[117]表二!$B$7:$AA$1333,26,FALSE)</f>
        <v>0</v>
      </c>
      <c r="G645" s="123" t="str">
        <f t="shared" ref="G645:G708" si="31">IF(D645&gt;0,F645/D645-1,"")</f>
        <v/>
      </c>
      <c r="H645" s="123" t="str">
        <f t="shared" ref="H645:H708" si="32">IF(E645&gt;0,F645/E645,"")</f>
        <v/>
      </c>
      <c r="I645" s="657"/>
      <c r="J645" s="658"/>
    </row>
    <row r="646" s="524" customFormat="1" ht="36" customHeight="1" spans="1:10">
      <c r="A646" s="524">
        <f t="shared" si="30"/>
        <v>7</v>
      </c>
      <c r="B646" s="305">
        <v>2100199</v>
      </c>
      <c r="C646" s="432" t="s">
        <v>587</v>
      </c>
      <c r="D646" s="320">
        <v>116</v>
      </c>
      <c r="E646" s="320">
        <v>107</v>
      </c>
      <c r="F646" s="367">
        <f>VLOOKUP(B646,[117]表二!$B$7:$AA$1333,26,FALSE)</f>
        <v>546</v>
      </c>
      <c r="G646" s="123">
        <f t="shared" si="31"/>
        <v>3.707</v>
      </c>
      <c r="H646" s="123">
        <f t="shared" si="32"/>
        <v>5.103</v>
      </c>
      <c r="I646" s="657"/>
      <c r="J646" s="658"/>
    </row>
    <row r="647" s="524" customFormat="1" ht="36" customHeight="1" spans="1:10">
      <c r="A647" s="524">
        <f t="shared" si="30"/>
        <v>5</v>
      </c>
      <c r="B647" s="305">
        <v>21002</v>
      </c>
      <c r="C647" s="348" t="s">
        <v>588</v>
      </c>
      <c r="D647" s="320">
        <f>SUM(D648:D661)</f>
        <v>1758</v>
      </c>
      <c r="E647" s="320">
        <v>2204</v>
      </c>
      <c r="F647" s="320">
        <f>SUM(F648:F661)</f>
        <v>2879</v>
      </c>
      <c r="G647" s="123">
        <f t="shared" si="31"/>
        <v>0.638</v>
      </c>
      <c r="H647" s="123">
        <f t="shared" si="32"/>
        <v>1.306</v>
      </c>
      <c r="I647" s="657"/>
      <c r="J647" s="658"/>
    </row>
    <row r="648" s="524" customFormat="1" ht="36" customHeight="1" spans="1:10">
      <c r="A648" s="524">
        <f t="shared" si="30"/>
        <v>7</v>
      </c>
      <c r="B648" s="305">
        <v>2100201</v>
      </c>
      <c r="C648" s="432" t="s">
        <v>589</v>
      </c>
      <c r="D648" s="320">
        <v>1046</v>
      </c>
      <c r="E648" s="320">
        <v>1108</v>
      </c>
      <c r="F648" s="367">
        <f>VLOOKUP(B648,[117]表二!$B$7:$AA$1333,26,FALSE)</f>
        <v>1613</v>
      </c>
      <c r="G648" s="123">
        <f t="shared" si="31"/>
        <v>0.542</v>
      </c>
      <c r="H648" s="123">
        <f t="shared" si="32"/>
        <v>1.456</v>
      </c>
      <c r="I648" s="657"/>
      <c r="J648" s="658"/>
    </row>
    <row r="649" s="524" customFormat="1" ht="36" customHeight="1" spans="1:10">
      <c r="A649" s="524">
        <f t="shared" si="30"/>
        <v>7</v>
      </c>
      <c r="B649" s="305">
        <v>2100202</v>
      </c>
      <c r="C649" s="432" t="s">
        <v>590</v>
      </c>
      <c r="D649" s="320">
        <v>704</v>
      </c>
      <c r="E649" s="320">
        <v>664</v>
      </c>
      <c r="F649" s="367">
        <f>VLOOKUP(B649,[117]表二!$B$7:$AA$1333,26,FALSE)</f>
        <v>711</v>
      </c>
      <c r="G649" s="123">
        <f t="shared" si="31"/>
        <v>0.01</v>
      </c>
      <c r="H649" s="123">
        <f t="shared" si="32"/>
        <v>1.071</v>
      </c>
      <c r="I649" s="657"/>
      <c r="J649" s="658"/>
    </row>
    <row r="650" s="524" customFormat="1" ht="36" customHeight="1" spans="1:10">
      <c r="A650" s="524">
        <f t="shared" si="30"/>
        <v>7</v>
      </c>
      <c r="B650" s="305">
        <v>2100203</v>
      </c>
      <c r="C650" s="432" t="s">
        <v>591</v>
      </c>
      <c r="D650" s="320"/>
      <c r="E650" s="320">
        <v>0</v>
      </c>
      <c r="F650" s="367">
        <f>VLOOKUP(B650,[117]表二!$B$7:$AA$1333,26,FALSE)</f>
        <v>0</v>
      </c>
      <c r="G650" s="123" t="str">
        <f t="shared" si="31"/>
        <v/>
      </c>
      <c r="H650" s="123" t="str">
        <f t="shared" si="32"/>
        <v/>
      </c>
      <c r="I650" s="657"/>
      <c r="J650" s="658"/>
    </row>
    <row r="651" s="524" customFormat="1" ht="36" customHeight="1" spans="1:10">
      <c r="A651" s="524">
        <f t="shared" si="30"/>
        <v>7</v>
      </c>
      <c r="B651" s="305">
        <v>2100204</v>
      </c>
      <c r="C651" s="432" t="s">
        <v>592</v>
      </c>
      <c r="D651" s="320"/>
      <c r="E651" s="320">
        <v>0</v>
      </c>
      <c r="F651" s="367">
        <f>VLOOKUP(B651,[117]表二!$B$7:$AA$1333,26,FALSE)</f>
        <v>0</v>
      </c>
      <c r="G651" s="123" t="str">
        <f t="shared" si="31"/>
        <v/>
      </c>
      <c r="H651" s="123" t="str">
        <f t="shared" si="32"/>
        <v/>
      </c>
      <c r="I651" s="657"/>
      <c r="J651" s="658"/>
    </row>
    <row r="652" s="524" customFormat="1" ht="36" customHeight="1" spans="1:10">
      <c r="A652" s="524">
        <f t="shared" si="30"/>
        <v>7</v>
      </c>
      <c r="B652" s="305">
        <v>2100205</v>
      </c>
      <c r="C652" s="432" t="s">
        <v>593</v>
      </c>
      <c r="D652" s="320"/>
      <c r="E652" s="320">
        <v>0</v>
      </c>
      <c r="F652" s="367">
        <f>VLOOKUP(B652,[117]表二!$B$7:$AA$1333,26,FALSE)</f>
        <v>0</v>
      </c>
      <c r="G652" s="123" t="str">
        <f t="shared" si="31"/>
        <v/>
      </c>
      <c r="H652" s="123" t="str">
        <f t="shared" si="32"/>
        <v/>
      </c>
      <c r="I652" s="657"/>
      <c r="J652" s="658"/>
    </row>
    <row r="653" s="524" customFormat="1" ht="36" customHeight="1" spans="1:10">
      <c r="A653" s="524">
        <f t="shared" si="30"/>
        <v>7</v>
      </c>
      <c r="B653" s="305">
        <v>2100206</v>
      </c>
      <c r="C653" s="432" t="s">
        <v>594</v>
      </c>
      <c r="D653" s="320"/>
      <c r="E653" s="320">
        <v>0</v>
      </c>
      <c r="F653" s="367">
        <f>VLOOKUP(B653,[117]表二!$B$7:$AA$1333,26,FALSE)</f>
        <v>0</v>
      </c>
      <c r="G653" s="123" t="str">
        <f t="shared" si="31"/>
        <v/>
      </c>
      <c r="H653" s="123" t="str">
        <f t="shared" si="32"/>
        <v/>
      </c>
      <c r="I653" s="657"/>
      <c r="J653" s="658"/>
    </row>
    <row r="654" s="524" customFormat="1" ht="36" customHeight="1" spans="1:10">
      <c r="A654" s="524">
        <f t="shared" si="30"/>
        <v>7</v>
      </c>
      <c r="B654" s="305">
        <v>2100207</v>
      </c>
      <c r="C654" s="432" t="s">
        <v>595</v>
      </c>
      <c r="D654" s="320"/>
      <c r="E654" s="320">
        <v>0</v>
      </c>
      <c r="F654" s="367">
        <f>VLOOKUP(B654,[117]表二!$B$7:$AA$1333,26,FALSE)</f>
        <v>0</v>
      </c>
      <c r="G654" s="123" t="str">
        <f t="shared" si="31"/>
        <v/>
      </c>
      <c r="H654" s="123" t="str">
        <f t="shared" si="32"/>
        <v/>
      </c>
      <c r="I654" s="657"/>
      <c r="J654" s="658"/>
    </row>
    <row r="655" s="524" customFormat="1" ht="36" customHeight="1" spans="1:10">
      <c r="A655" s="524">
        <f t="shared" si="30"/>
        <v>7</v>
      </c>
      <c r="B655" s="305">
        <v>2100208</v>
      </c>
      <c r="C655" s="432" t="s">
        <v>596</v>
      </c>
      <c r="D655" s="320"/>
      <c r="E655" s="320">
        <v>0</v>
      </c>
      <c r="F655" s="367">
        <f>VLOOKUP(B655,[117]表二!$B$7:$AA$1333,26,FALSE)</f>
        <v>0</v>
      </c>
      <c r="G655" s="123" t="str">
        <f t="shared" si="31"/>
        <v/>
      </c>
      <c r="H655" s="123" t="str">
        <f t="shared" si="32"/>
        <v/>
      </c>
      <c r="I655" s="657"/>
      <c r="J655" s="658"/>
    </row>
    <row r="656" s="524" customFormat="1" ht="36" customHeight="1" spans="1:10">
      <c r="A656" s="524">
        <f t="shared" si="30"/>
        <v>7</v>
      </c>
      <c r="B656" s="305">
        <v>2100209</v>
      </c>
      <c r="C656" s="432" t="s">
        <v>597</v>
      </c>
      <c r="D656" s="320"/>
      <c r="E656" s="320">
        <v>0</v>
      </c>
      <c r="F656" s="367">
        <f>VLOOKUP(B656,[117]表二!$B$7:$AA$1333,26,FALSE)</f>
        <v>0</v>
      </c>
      <c r="G656" s="123" t="str">
        <f t="shared" si="31"/>
        <v/>
      </c>
      <c r="H656" s="123" t="str">
        <f t="shared" si="32"/>
        <v/>
      </c>
      <c r="I656" s="657"/>
      <c r="J656" s="658"/>
    </row>
    <row r="657" s="524" customFormat="1" ht="36" customHeight="1" spans="1:10">
      <c r="A657" s="524">
        <f t="shared" si="30"/>
        <v>7</v>
      </c>
      <c r="B657" s="305">
        <v>2100210</v>
      </c>
      <c r="C657" s="432" t="s">
        <v>598</v>
      </c>
      <c r="D657" s="320"/>
      <c r="E657" s="320">
        <v>0</v>
      </c>
      <c r="F657" s="367">
        <f>VLOOKUP(B657,[117]表二!$B$7:$AA$1333,26,FALSE)</f>
        <v>0</v>
      </c>
      <c r="G657" s="123" t="str">
        <f t="shared" si="31"/>
        <v/>
      </c>
      <c r="H657" s="123" t="str">
        <f t="shared" si="32"/>
        <v/>
      </c>
      <c r="I657" s="657"/>
      <c r="J657" s="658"/>
    </row>
    <row r="658" s="524" customFormat="1" ht="36" customHeight="1" spans="1:10">
      <c r="A658" s="524">
        <f t="shared" si="30"/>
        <v>7</v>
      </c>
      <c r="B658" s="305">
        <v>2100211</v>
      </c>
      <c r="C658" s="432" t="s">
        <v>599</v>
      </c>
      <c r="D658" s="320"/>
      <c r="E658" s="320">
        <v>0</v>
      </c>
      <c r="F658" s="367">
        <f>VLOOKUP(B658,[117]表二!$B$7:$AA$1333,26,FALSE)</f>
        <v>0</v>
      </c>
      <c r="G658" s="123" t="str">
        <f t="shared" si="31"/>
        <v/>
      </c>
      <c r="H658" s="123" t="str">
        <f t="shared" si="32"/>
        <v/>
      </c>
      <c r="I658" s="657"/>
      <c r="J658" s="658"/>
    </row>
    <row r="659" s="524" customFormat="1" ht="36" customHeight="1" spans="1:10">
      <c r="A659" s="524">
        <f t="shared" si="30"/>
        <v>7</v>
      </c>
      <c r="B659" s="305">
        <v>2100212</v>
      </c>
      <c r="C659" s="432" t="s">
        <v>600</v>
      </c>
      <c r="D659" s="320"/>
      <c r="E659" s="320">
        <v>0</v>
      </c>
      <c r="F659" s="367">
        <f>VLOOKUP(B659,[117]表二!$B$7:$AA$1333,26,FALSE)</f>
        <v>0</v>
      </c>
      <c r="G659" s="123" t="str">
        <f t="shared" si="31"/>
        <v/>
      </c>
      <c r="H659" s="123" t="str">
        <f t="shared" si="32"/>
        <v/>
      </c>
      <c r="I659" s="657"/>
      <c r="J659" s="658"/>
    </row>
    <row r="660" s="524" customFormat="1" ht="36" customHeight="1" spans="1:10">
      <c r="A660" s="524">
        <f t="shared" si="30"/>
        <v>7</v>
      </c>
      <c r="B660" s="305">
        <v>2100213</v>
      </c>
      <c r="C660" s="438" t="s">
        <v>601</v>
      </c>
      <c r="D660" s="320"/>
      <c r="E660" s="320">
        <v>0</v>
      </c>
      <c r="F660" s="367"/>
      <c r="G660" s="123" t="str">
        <f t="shared" si="31"/>
        <v/>
      </c>
      <c r="H660" s="123" t="str">
        <f t="shared" si="32"/>
        <v/>
      </c>
      <c r="I660" s="657"/>
      <c r="J660" s="658"/>
    </row>
    <row r="661" s="524" customFormat="1" ht="36" customHeight="1" spans="1:10">
      <c r="A661" s="524">
        <f t="shared" si="30"/>
        <v>7</v>
      </c>
      <c r="B661" s="305">
        <v>2100299</v>
      </c>
      <c r="C661" s="432" t="s">
        <v>602</v>
      </c>
      <c r="D661" s="320">
        <v>8</v>
      </c>
      <c r="E661" s="320">
        <v>432</v>
      </c>
      <c r="F661" s="367">
        <f>VLOOKUP(B661,[117]表二!$B$7:$AA$1333,26,FALSE)</f>
        <v>555</v>
      </c>
      <c r="G661" s="123">
        <f t="shared" si="31"/>
        <v>68.375</v>
      </c>
      <c r="H661" s="123">
        <f t="shared" si="32"/>
        <v>1.285</v>
      </c>
      <c r="I661" s="657"/>
      <c r="J661" s="658"/>
    </row>
    <row r="662" s="524" customFormat="1" ht="36" customHeight="1" spans="1:10">
      <c r="A662" s="524">
        <f t="shared" si="30"/>
        <v>5</v>
      </c>
      <c r="B662" s="305">
        <v>21003</v>
      </c>
      <c r="C662" s="348" t="s">
        <v>603</v>
      </c>
      <c r="D662" s="320">
        <f>SUM(D663:D665)</f>
        <v>2365</v>
      </c>
      <c r="E662" s="320">
        <v>2343</v>
      </c>
      <c r="F662" s="320">
        <f>SUM(F663:F665)</f>
        <v>2686</v>
      </c>
      <c r="G662" s="123">
        <f t="shared" si="31"/>
        <v>0.136</v>
      </c>
      <c r="H662" s="123">
        <f t="shared" si="32"/>
        <v>1.146</v>
      </c>
      <c r="I662" s="657"/>
      <c r="J662" s="658"/>
    </row>
    <row r="663" s="524" customFormat="1" ht="36" customHeight="1" spans="1:10">
      <c r="A663" s="524">
        <f t="shared" si="30"/>
        <v>7</v>
      </c>
      <c r="B663" s="305">
        <v>2100301</v>
      </c>
      <c r="C663" s="432" t="s">
        <v>604</v>
      </c>
      <c r="D663" s="320">
        <v>153</v>
      </c>
      <c r="E663" s="320">
        <v>140</v>
      </c>
      <c r="F663" s="367">
        <f>VLOOKUP(B663,[117]表二!$B$7:$AA$1333,26,FALSE)</f>
        <v>146</v>
      </c>
      <c r="G663" s="123">
        <f t="shared" si="31"/>
        <v>-0.046</v>
      </c>
      <c r="H663" s="123">
        <f t="shared" si="32"/>
        <v>1.043</v>
      </c>
      <c r="I663" s="657"/>
      <c r="J663" s="658"/>
    </row>
    <row r="664" s="524" customFormat="1" ht="36" customHeight="1" spans="1:10">
      <c r="A664" s="524">
        <f t="shared" si="30"/>
        <v>7</v>
      </c>
      <c r="B664" s="305">
        <v>2100302</v>
      </c>
      <c r="C664" s="432" t="s">
        <v>605</v>
      </c>
      <c r="D664" s="320">
        <v>2073</v>
      </c>
      <c r="E664" s="320">
        <v>2004</v>
      </c>
      <c r="F664" s="367">
        <f>VLOOKUP(B664,[117]表二!$B$7:$AA$1333,26,FALSE)</f>
        <v>2050</v>
      </c>
      <c r="G664" s="123">
        <f t="shared" si="31"/>
        <v>-0.011</v>
      </c>
      <c r="H664" s="123">
        <f t="shared" si="32"/>
        <v>1.023</v>
      </c>
      <c r="I664" s="657"/>
      <c r="J664" s="658"/>
    </row>
    <row r="665" s="524" customFormat="1" ht="36" customHeight="1" spans="1:10">
      <c r="A665" s="524">
        <f t="shared" si="30"/>
        <v>7</v>
      </c>
      <c r="B665" s="305">
        <v>2100399</v>
      </c>
      <c r="C665" s="432" t="s">
        <v>606</v>
      </c>
      <c r="D665" s="320">
        <v>139</v>
      </c>
      <c r="E665" s="320">
        <v>199</v>
      </c>
      <c r="F665" s="367">
        <f>VLOOKUP(B665,[117]表二!$B$7:$AA$1333,26,FALSE)</f>
        <v>490</v>
      </c>
      <c r="G665" s="123">
        <f t="shared" si="31"/>
        <v>2.525</v>
      </c>
      <c r="H665" s="123">
        <f t="shared" si="32"/>
        <v>2.462</v>
      </c>
      <c r="I665" s="657"/>
      <c r="J665" s="658"/>
    </row>
    <row r="666" s="524" customFormat="1" ht="36" customHeight="1" spans="1:10">
      <c r="A666" s="524">
        <f t="shared" si="30"/>
        <v>5</v>
      </c>
      <c r="B666" s="305">
        <v>21004</v>
      </c>
      <c r="C666" s="348" t="s">
        <v>607</v>
      </c>
      <c r="D666" s="320">
        <f>SUM(D667:D677)</f>
        <v>4057</v>
      </c>
      <c r="E666" s="320">
        <v>3363</v>
      </c>
      <c r="F666" s="320">
        <f>SUM(F667:F677)</f>
        <v>5316</v>
      </c>
      <c r="G666" s="123">
        <f t="shared" si="31"/>
        <v>0.31</v>
      </c>
      <c r="H666" s="123">
        <f t="shared" si="32"/>
        <v>1.581</v>
      </c>
      <c r="I666" s="657"/>
      <c r="J666" s="658"/>
    </row>
    <row r="667" s="524" customFormat="1" ht="36" customHeight="1" spans="1:10">
      <c r="A667" s="524">
        <f t="shared" si="30"/>
        <v>7</v>
      </c>
      <c r="B667" s="305">
        <v>2100401</v>
      </c>
      <c r="C667" s="432" t="s">
        <v>608</v>
      </c>
      <c r="D667" s="320">
        <v>727</v>
      </c>
      <c r="E667" s="320">
        <v>732</v>
      </c>
      <c r="F667" s="367">
        <f>VLOOKUP(B667,[117]表二!$B$7:$AA$1333,26,FALSE)</f>
        <v>867</v>
      </c>
      <c r="G667" s="123">
        <f t="shared" si="31"/>
        <v>0.193</v>
      </c>
      <c r="H667" s="123">
        <f t="shared" si="32"/>
        <v>1.184</v>
      </c>
      <c r="I667" s="657"/>
      <c r="J667" s="658"/>
    </row>
    <row r="668" s="524" customFormat="1" ht="36" customHeight="1" spans="1:10">
      <c r="A668" s="524">
        <f t="shared" si="30"/>
        <v>7</v>
      </c>
      <c r="B668" s="305">
        <v>2100402</v>
      </c>
      <c r="C668" s="432" t="s">
        <v>609</v>
      </c>
      <c r="D668" s="320">
        <v>166</v>
      </c>
      <c r="E668" s="320">
        <v>146</v>
      </c>
      <c r="F668" s="367">
        <f>VLOOKUP(B668,[117]表二!$B$7:$AA$1333,26,FALSE)</f>
        <v>141</v>
      </c>
      <c r="G668" s="123">
        <f t="shared" si="31"/>
        <v>-0.151</v>
      </c>
      <c r="H668" s="123">
        <f t="shared" si="32"/>
        <v>0.966</v>
      </c>
      <c r="I668" s="657"/>
      <c r="J668" s="658"/>
    </row>
    <row r="669" s="524" customFormat="1" ht="36" customHeight="1" spans="1:10">
      <c r="A669" s="524">
        <f t="shared" si="30"/>
        <v>7</v>
      </c>
      <c r="B669" s="305">
        <v>2100403</v>
      </c>
      <c r="C669" s="432" t="s">
        <v>610</v>
      </c>
      <c r="D669" s="320">
        <v>812</v>
      </c>
      <c r="E669" s="320">
        <v>720</v>
      </c>
      <c r="F669" s="367">
        <f>VLOOKUP(B669,[117]表二!$B$7:$AA$1333,26,FALSE)</f>
        <v>749</v>
      </c>
      <c r="G669" s="123">
        <f t="shared" si="31"/>
        <v>-0.078</v>
      </c>
      <c r="H669" s="123">
        <f t="shared" si="32"/>
        <v>1.04</v>
      </c>
      <c r="I669" s="657"/>
      <c r="J669" s="658"/>
    </row>
    <row r="670" s="524" customFormat="1" ht="36" customHeight="1" spans="1:10">
      <c r="A670" s="524">
        <f t="shared" si="30"/>
        <v>7</v>
      </c>
      <c r="B670" s="305">
        <v>2100404</v>
      </c>
      <c r="C670" s="432" t="s">
        <v>611</v>
      </c>
      <c r="D670" s="320"/>
      <c r="E670" s="320">
        <v>0</v>
      </c>
      <c r="F670" s="367">
        <f>VLOOKUP(B670,[117]表二!$B$7:$AA$1333,26,FALSE)</f>
        <v>0</v>
      </c>
      <c r="G670" s="123" t="str">
        <f t="shared" si="31"/>
        <v/>
      </c>
      <c r="H670" s="123" t="str">
        <f t="shared" si="32"/>
        <v/>
      </c>
      <c r="I670" s="657"/>
      <c r="J670" s="658"/>
    </row>
    <row r="671" s="524" customFormat="1" ht="36" customHeight="1" spans="1:10">
      <c r="A671" s="524">
        <f t="shared" si="30"/>
        <v>7</v>
      </c>
      <c r="B671" s="305">
        <v>2100405</v>
      </c>
      <c r="C671" s="432" t="s">
        <v>612</v>
      </c>
      <c r="D671" s="320">
        <v>222</v>
      </c>
      <c r="E671" s="320">
        <v>200</v>
      </c>
      <c r="F671" s="367">
        <f>VLOOKUP(B671,[117]表二!$B$7:$AA$1333,26,FALSE)</f>
        <v>205</v>
      </c>
      <c r="G671" s="123">
        <f t="shared" si="31"/>
        <v>-0.077</v>
      </c>
      <c r="H671" s="123">
        <f t="shared" si="32"/>
        <v>1.025</v>
      </c>
      <c r="I671" s="657"/>
      <c r="J671" s="658"/>
    </row>
    <row r="672" s="524" customFormat="1" ht="36" customHeight="1" spans="1:10">
      <c r="A672" s="524">
        <f t="shared" si="30"/>
        <v>7</v>
      </c>
      <c r="B672" s="305">
        <v>2100406</v>
      </c>
      <c r="C672" s="432" t="s">
        <v>613</v>
      </c>
      <c r="D672" s="320"/>
      <c r="E672" s="320">
        <v>0</v>
      </c>
      <c r="F672" s="367">
        <f>VLOOKUP(B672,[117]表二!$B$7:$AA$1333,26,FALSE)</f>
        <v>0</v>
      </c>
      <c r="G672" s="123" t="str">
        <f t="shared" si="31"/>
        <v/>
      </c>
      <c r="H672" s="123" t="str">
        <f t="shared" si="32"/>
        <v/>
      </c>
      <c r="I672" s="657"/>
      <c r="J672" s="658"/>
    </row>
    <row r="673" s="524" customFormat="1" ht="36" customHeight="1" spans="1:10">
      <c r="A673" s="524">
        <f t="shared" si="30"/>
        <v>7</v>
      </c>
      <c r="B673" s="305">
        <v>2100407</v>
      </c>
      <c r="C673" s="432" t="s">
        <v>614</v>
      </c>
      <c r="D673" s="320"/>
      <c r="E673" s="320">
        <v>0</v>
      </c>
      <c r="F673" s="367">
        <f>VLOOKUP(B673,[117]表二!$B$7:$AA$1333,26,FALSE)</f>
        <v>0</v>
      </c>
      <c r="G673" s="123" t="str">
        <f t="shared" si="31"/>
        <v/>
      </c>
      <c r="H673" s="123" t="str">
        <f t="shared" si="32"/>
        <v/>
      </c>
      <c r="I673" s="657"/>
      <c r="J673" s="658"/>
    </row>
    <row r="674" s="524" customFormat="1" ht="36" customHeight="1" spans="1:10">
      <c r="A674" s="524">
        <f t="shared" si="30"/>
        <v>7</v>
      </c>
      <c r="B674" s="305">
        <v>2100408</v>
      </c>
      <c r="C674" s="432" t="s">
        <v>615</v>
      </c>
      <c r="D674" s="320">
        <v>1125</v>
      </c>
      <c r="E674" s="320">
        <v>847</v>
      </c>
      <c r="F674" s="367">
        <f>VLOOKUP(B674,[117]表二!$B$7:$AA$1333,26,FALSE)</f>
        <v>2418</v>
      </c>
      <c r="G674" s="123">
        <f t="shared" si="31"/>
        <v>1.149</v>
      </c>
      <c r="H674" s="123">
        <f t="shared" si="32"/>
        <v>2.855</v>
      </c>
      <c r="I674" s="657"/>
      <c r="J674" s="658"/>
    </row>
    <row r="675" s="524" customFormat="1" ht="36" customHeight="1" spans="1:10">
      <c r="A675" s="524">
        <f t="shared" si="30"/>
        <v>7</v>
      </c>
      <c r="B675" s="305">
        <v>2100409</v>
      </c>
      <c r="C675" s="432" t="s">
        <v>616</v>
      </c>
      <c r="D675" s="320">
        <v>172</v>
      </c>
      <c r="E675" s="320">
        <v>234</v>
      </c>
      <c r="F675" s="367">
        <f>VLOOKUP(B675,[117]表二!$B$7:$AA$1333,26,FALSE)</f>
        <v>688</v>
      </c>
      <c r="G675" s="123">
        <f t="shared" si="31"/>
        <v>3</v>
      </c>
      <c r="H675" s="123">
        <f t="shared" si="32"/>
        <v>2.94</v>
      </c>
      <c r="I675" s="657"/>
      <c r="J675" s="658"/>
    </row>
    <row r="676" s="524" customFormat="1" ht="36" customHeight="1" spans="1:10">
      <c r="A676" s="524">
        <f t="shared" si="30"/>
        <v>7</v>
      </c>
      <c r="B676" s="305">
        <v>2100410</v>
      </c>
      <c r="C676" s="432" t="s">
        <v>617</v>
      </c>
      <c r="D676" s="320">
        <v>818</v>
      </c>
      <c r="E676" s="320">
        <v>484</v>
      </c>
      <c r="F676" s="367">
        <f>VLOOKUP(B676,[117]表二!$B$7:$AA$1333,26,FALSE)</f>
        <v>248</v>
      </c>
      <c r="G676" s="123">
        <f t="shared" si="31"/>
        <v>-0.697</v>
      </c>
      <c r="H676" s="123">
        <f t="shared" si="32"/>
        <v>0.512</v>
      </c>
      <c r="I676" s="657"/>
      <c r="J676" s="658"/>
    </row>
    <row r="677" s="524" customFormat="1" ht="36" customHeight="1" spans="1:10">
      <c r="A677" s="524">
        <f t="shared" si="30"/>
        <v>7</v>
      </c>
      <c r="B677" s="305">
        <v>2100499</v>
      </c>
      <c r="C677" s="432" t="s">
        <v>618</v>
      </c>
      <c r="D677" s="320">
        <v>15</v>
      </c>
      <c r="E677" s="320">
        <v>0</v>
      </c>
      <c r="F677" s="367">
        <f>VLOOKUP(B677,[117]表二!$B$7:$AA$1333,26,FALSE)</f>
        <v>0</v>
      </c>
      <c r="G677" s="123">
        <f t="shared" si="31"/>
        <v>-1</v>
      </c>
      <c r="H677" s="123" t="str">
        <f t="shared" si="32"/>
        <v/>
      </c>
      <c r="I677" s="657"/>
      <c r="J677" s="658"/>
    </row>
    <row r="678" s="524" customFormat="1" ht="36" customHeight="1" spans="1:10">
      <c r="A678" s="524">
        <f t="shared" si="30"/>
        <v>5</v>
      </c>
      <c r="B678" s="305">
        <v>21006</v>
      </c>
      <c r="C678" s="348" t="s">
        <v>619</v>
      </c>
      <c r="D678" s="320">
        <f>SUM(D679:D680)</f>
        <v>0</v>
      </c>
      <c r="E678" s="320">
        <v>0</v>
      </c>
      <c r="F678" s="320">
        <f>SUM(F679:F680)</f>
        <v>50</v>
      </c>
      <c r="G678" s="123" t="str">
        <f t="shared" si="31"/>
        <v/>
      </c>
      <c r="H678" s="123" t="str">
        <f t="shared" si="32"/>
        <v/>
      </c>
      <c r="I678" s="657"/>
      <c r="J678" s="658"/>
    </row>
    <row r="679" s="524" customFormat="1" ht="36" customHeight="1" spans="1:10">
      <c r="A679" s="524">
        <f t="shared" si="30"/>
        <v>7</v>
      </c>
      <c r="B679" s="305">
        <v>2100601</v>
      </c>
      <c r="C679" s="432" t="s">
        <v>620</v>
      </c>
      <c r="D679" s="320"/>
      <c r="E679" s="320">
        <v>0</v>
      </c>
      <c r="F679" s="367">
        <f>VLOOKUP(B679,[117]表二!$B$7:$AA$1333,26,FALSE)</f>
        <v>50</v>
      </c>
      <c r="G679" s="123" t="str">
        <f t="shared" si="31"/>
        <v/>
      </c>
      <c r="H679" s="123" t="str">
        <f t="shared" si="32"/>
        <v/>
      </c>
      <c r="I679" s="657"/>
      <c r="J679" s="658"/>
    </row>
    <row r="680" s="524" customFormat="1" ht="36" customHeight="1" spans="1:10">
      <c r="A680" s="524">
        <f t="shared" si="30"/>
        <v>7</v>
      </c>
      <c r="B680" s="305">
        <v>2100699</v>
      </c>
      <c r="C680" s="432" t="s">
        <v>621</v>
      </c>
      <c r="D680" s="320"/>
      <c r="E680" s="320">
        <v>0</v>
      </c>
      <c r="F680" s="367">
        <f>VLOOKUP(B680,[117]表二!$B$7:$AA$1333,26,FALSE)</f>
        <v>0</v>
      </c>
      <c r="G680" s="123" t="str">
        <f t="shared" si="31"/>
        <v/>
      </c>
      <c r="H680" s="123" t="str">
        <f t="shared" si="32"/>
        <v/>
      </c>
      <c r="I680" s="657"/>
      <c r="J680" s="658"/>
    </row>
    <row r="681" s="524" customFormat="1" ht="36" customHeight="1" spans="1:10">
      <c r="A681" s="524">
        <f t="shared" si="30"/>
        <v>5</v>
      </c>
      <c r="B681" s="305">
        <v>21007</v>
      </c>
      <c r="C681" s="348" t="s">
        <v>622</v>
      </c>
      <c r="D681" s="320">
        <v>288</v>
      </c>
      <c r="E681" s="320">
        <v>228</v>
      </c>
      <c r="F681" s="320">
        <f>SUM(F682:F684)</f>
        <v>478</v>
      </c>
      <c r="G681" s="123">
        <f t="shared" si="31"/>
        <v>0.66</v>
      </c>
      <c r="H681" s="123">
        <f t="shared" si="32"/>
        <v>2.096</v>
      </c>
      <c r="I681" s="657"/>
      <c r="J681" s="658"/>
    </row>
    <row r="682" s="524" customFormat="1" ht="36" customHeight="1" spans="1:10">
      <c r="A682" s="524">
        <f t="shared" si="30"/>
        <v>7</v>
      </c>
      <c r="B682" s="305">
        <v>2100716</v>
      </c>
      <c r="C682" s="432" t="s">
        <v>623</v>
      </c>
      <c r="D682" s="320"/>
      <c r="E682" s="320">
        <v>0</v>
      </c>
      <c r="F682" s="367">
        <f>VLOOKUP(B682,[117]表二!$B$7:$AA$1333,26,FALSE)</f>
        <v>0</v>
      </c>
      <c r="G682" s="123" t="str">
        <f t="shared" si="31"/>
        <v/>
      </c>
      <c r="H682" s="123" t="str">
        <f t="shared" si="32"/>
        <v/>
      </c>
      <c r="I682" s="657"/>
      <c r="J682" s="658"/>
    </row>
    <row r="683" s="524" customFormat="1" ht="36" customHeight="1" spans="1:10">
      <c r="A683" s="524">
        <f t="shared" si="30"/>
        <v>7</v>
      </c>
      <c r="B683" s="305">
        <v>2100717</v>
      </c>
      <c r="C683" s="432" t="s">
        <v>624</v>
      </c>
      <c r="D683" s="320">
        <v>20</v>
      </c>
      <c r="E683" s="320">
        <v>71</v>
      </c>
      <c r="F683" s="367">
        <f>VLOOKUP(B683,[117]表二!$B$7:$AA$1333,26,FALSE)</f>
        <v>49</v>
      </c>
      <c r="G683" s="123">
        <f t="shared" si="31"/>
        <v>1.45</v>
      </c>
      <c r="H683" s="123">
        <f t="shared" si="32"/>
        <v>0.69</v>
      </c>
      <c r="I683" s="657"/>
      <c r="J683" s="658"/>
    </row>
    <row r="684" s="524" customFormat="1" ht="36" customHeight="1" spans="1:10">
      <c r="A684" s="524">
        <f t="shared" si="30"/>
        <v>7</v>
      </c>
      <c r="B684" s="305">
        <v>2100799</v>
      </c>
      <c r="C684" s="432" t="s">
        <v>625</v>
      </c>
      <c r="D684" s="320"/>
      <c r="E684" s="320">
        <v>157</v>
      </c>
      <c r="F684" s="367">
        <f>VLOOKUP(B684,[117]表二!$B$7:$AA$1333,26,FALSE)</f>
        <v>429</v>
      </c>
      <c r="G684" s="123" t="str">
        <f t="shared" si="31"/>
        <v/>
      </c>
      <c r="H684" s="123">
        <f t="shared" si="32"/>
        <v>2.732</v>
      </c>
      <c r="I684" s="657"/>
      <c r="J684" s="658"/>
    </row>
    <row r="685" s="524" customFormat="1" ht="36" customHeight="1" spans="1:10">
      <c r="A685" s="524">
        <f t="shared" si="30"/>
        <v>5</v>
      </c>
      <c r="B685" s="305">
        <v>21011</v>
      </c>
      <c r="C685" s="348" t="s">
        <v>626</v>
      </c>
      <c r="D685" s="320">
        <f>SUM(D686:D689)</f>
        <v>5982</v>
      </c>
      <c r="E685" s="320">
        <v>6707</v>
      </c>
      <c r="F685" s="320">
        <f>SUM(F686:F689)</f>
        <v>6790</v>
      </c>
      <c r="G685" s="123">
        <f t="shared" si="31"/>
        <v>0.135</v>
      </c>
      <c r="H685" s="123">
        <f t="shared" si="32"/>
        <v>1.012</v>
      </c>
      <c r="I685" s="657"/>
      <c r="J685" s="658"/>
    </row>
    <row r="686" s="524" customFormat="1" ht="36" customHeight="1" spans="1:10">
      <c r="A686" s="524">
        <f t="shared" si="30"/>
        <v>7</v>
      </c>
      <c r="B686" s="305">
        <v>2101101</v>
      </c>
      <c r="C686" s="432" t="s">
        <v>627</v>
      </c>
      <c r="D686" s="320">
        <v>1070</v>
      </c>
      <c r="E686" s="320">
        <v>1217</v>
      </c>
      <c r="F686" s="367">
        <f>VLOOKUP(B686,[117]表二!$B$7:$AA$1333,26,FALSE)</f>
        <v>1237</v>
      </c>
      <c r="G686" s="123">
        <f t="shared" si="31"/>
        <v>0.156</v>
      </c>
      <c r="H686" s="123">
        <f t="shared" si="32"/>
        <v>1.016</v>
      </c>
      <c r="I686" s="657"/>
      <c r="J686" s="658"/>
    </row>
    <row r="687" s="524" customFormat="1" ht="36" customHeight="1" spans="1:10">
      <c r="A687" s="524">
        <f t="shared" si="30"/>
        <v>7</v>
      </c>
      <c r="B687" s="305">
        <v>2101102</v>
      </c>
      <c r="C687" s="432" t="s">
        <v>628</v>
      </c>
      <c r="D687" s="320">
        <v>2343</v>
      </c>
      <c r="E687" s="320">
        <v>2634</v>
      </c>
      <c r="F687" s="367">
        <f>VLOOKUP(B687,[117]表二!$B$7:$AA$1333,26,FALSE)</f>
        <v>2669</v>
      </c>
      <c r="G687" s="123">
        <f t="shared" si="31"/>
        <v>0.139</v>
      </c>
      <c r="H687" s="123">
        <f t="shared" si="32"/>
        <v>1.013</v>
      </c>
      <c r="I687" s="657"/>
      <c r="J687" s="658"/>
    </row>
    <row r="688" s="524" customFormat="1" ht="36" customHeight="1" spans="1:10">
      <c r="A688" s="524">
        <f t="shared" si="30"/>
        <v>7</v>
      </c>
      <c r="B688" s="305">
        <v>2101103</v>
      </c>
      <c r="C688" s="432" t="s">
        <v>629</v>
      </c>
      <c r="D688" s="320">
        <v>2569</v>
      </c>
      <c r="E688" s="320">
        <v>2856</v>
      </c>
      <c r="F688" s="367">
        <f>VLOOKUP(B688,[117]表二!$B$7:$AA$1333,26,FALSE)</f>
        <v>2884</v>
      </c>
      <c r="G688" s="123">
        <f t="shared" si="31"/>
        <v>0.123</v>
      </c>
      <c r="H688" s="123">
        <f t="shared" si="32"/>
        <v>1.01</v>
      </c>
      <c r="I688" s="657"/>
      <c r="J688" s="658"/>
    </row>
    <row r="689" s="524" customFormat="1" ht="36" customHeight="1" spans="1:10">
      <c r="A689" s="524">
        <f t="shared" si="30"/>
        <v>7</v>
      </c>
      <c r="B689" s="305">
        <v>2101199</v>
      </c>
      <c r="C689" s="432" t="s">
        <v>630</v>
      </c>
      <c r="D689" s="320"/>
      <c r="E689" s="320">
        <v>0</v>
      </c>
      <c r="F689" s="367">
        <f>VLOOKUP(B689,[117]表二!$B$7:$AA$1333,26,FALSE)</f>
        <v>0</v>
      </c>
      <c r="G689" s="123" t="str">
        <f t="shared" si="31"/>
        <v/>
      </c>
      <c r="H689" s="123" t="str">
        <f t="shared" si="32"/>
        <v/>
      </c>
      <c r="I689" s="657"/>
      <c r="J689" s="658"/>
    </row>
    <row r="690" s="524" customFormat="1" ht="36" customHeight="1" spans="1:10">
      <c r="A690" s="524">
        <f t="shared" si="30"/>
        <v>5</v>
      </c>
      <c r="B690" s="305">
        <v>21012</v>
      </c>
      <c r="C690" s="348" t="s">
        <v>631</v>
      </c>
      <c r="D690" s="320">
        <f>SUM(D691:D693)</f>
        <v>390</v>
      </c>
      <c r="E690" s="320">
        <v>557</v>
      </c>
      <c r="F690" s="320">
        <f>SUM(F691:F693)</f>
        <v>826</v>
      </c>
      <c r="G690" s="123">
        <f t="shared" si="31"/>
        <v>1.118</v>
      </c>
      <c r="H690" s="123">
        <f t="shared" si="32"/>
        <v>1.483</v>
      </c>
      <c r="I690" s="657"/>
      <c r="J690" s="658"/>
    </row>
    <row r="691" s="524" customFormat="1" ht="36" customHeight="1" spans="1:10">
      <c r="A691" s="524">
        <f t="shared" si="30"/>
        <v>7</v>
      </c>
      <c r="B691" s="305">
        <v>2101201</v>
      </c>
      <c r="C691" s="432" t="s">
        <v>632</v>
      </c>
      <c r="D691" s="320">
        <v>44</v>
      </c>
      <c r="E691" s="320">
        <v>0</v>
      </c>
      <c r="F691" s="367">
        <f>VLOOKUP(B691,[117]表二!$B$7:$AA$1333,26,FALSE)</f>
        <v>175</v>
      </c>
      <c r="G691" s="123">
        <f t="shared" si="31"/>
        <v>2.977</v>
      </c>
      <c r="H691" s="123" t="str">
        <f t="shared" si="32"/>
        <v/>
      </c>
      <c r="I691" s="657"/>
      <c r="J691" s="658"/>
    </row>
    <row r="692" s="524" customFormat="1" ht="64" customHeight="1" spans="1:10">
      <c r="A692" s="524">
        <f t="shared" si="30"/>
        <v>7</v>
      </c>
      <c r="B692" s="305">
        <v>2101202</v>
      </c>
      <c r="C692" s="432" t="s">
        <v>633</v>
      </c>
      <c r="D692" s="320">
        <v>346</v>
      </c>
      <c r="E692" s="320">
        <v>557</v>
      </c>
      <c r="F692" s="367">
        <f>VLOOKUP(B692,[117]表二!$B$7:$AA$1333,26,FALSE)</f>
        <v>651</v>
      </c>
      <c r="G692" s="123">
        <f t="shared" si="31"/>
        <v>0.882</v>
      </c>
      <c r="H692" s="123">
        <f t="shared" si="32"/>
        <v>1.169</v>
      </c>
      <c r="I692" s="657"/>
      <c r="J692" s="658"/>
    </row>
    <row r="693" s="524" customFormat="1" ht="36" customHeight="1" spans="1:10">
      <c r="A693" s="524">
        <f t="shared" si="30"/>
        <v>7</v>
      </c>
      <c r="B693" s="305">
        <v>2101299</v>
      </c>
      <c r="C693" s="432" t="s">
        <v>634</v>
      </c>
      <c r="D693" s="320"/>
      <c r="E693" s="320">
        <v>0</v>
      </c>
      <c r="F693" s="367">
        <f>VLOOKUP(B693,[117]表二!$B$7:$AA$1333,26,FALSE)</f>
        <v>0</v>
      </c>
      <c r="G693" s="123" t="str">
        <f t="shared" si="31"/>
        <v/>
      </c>
      <c r="H693" s="123" t="str">
        <f t="shared" si="32"/>
        <v/>
      </c>
      <c r="I693" s="657"/>
      <c r="J693" s="658"/>
    </row>
    <row r="694" s="524" customFormat="1" ht="36" customHeight="1" spans="1:10">
      <c r="A694" s="524">
        <f t="shared" si="30"/>
        <v>5</v>
      </c>
      <c r="B694" s="305">
        <v>21013</v>
      </c>
      <c r="C694" s="348" t="s">
        <v>635</v>
      </c>
      <c r="D694" s="320">
        <f>SUM(D695:D697)</f>
        <v>1067</v>
      </c>
      <c r="E694" s="320">
        <v>1288</v>
      </c>
      <c r="F694" s="320">
        <f>SUM(F695:F697)</f>
        <v>1197</v>
      </c>
      <c r="G694" s="123">
        <f t="shared" si="31"/>
        <v>0.122</v>
      </c>
      <c r="H694" s="123">
        <f t="shared" si="32"/>
        <v>0.929</v>
      </c>
      <c r="I694" s="657"/>
      <c r="J694" s="658"/>
    </row>
    <row r="695" s="524" customFormat="1" ht="36" customHeight="1" spans="1:10">
      <c r="A695" s="524">
        <f t="shared" si="30"/>
        <v>7</v>
      </c>
      <c r="B695" s="305">
        <v>2101301</v>
      </c>
      <c r="C695" s="432" t="s">
        <v>636</v>
      </c>
      <c r="D695" s="320">
        <v>1014</v>
      </c>
      <c r="E695" s="320">
        <v>1283</v>
      </c>
      <c r="F695" s="367">
        <f>VLOOKUP(B695,[117]表二!$B$7:$AA$1333,26,FALSE)</f>
        <v>1197</v>
      </c>
      <c r="G695" s="123">
        <f t="shared" si="31"/>
        <v>0.18</v>
      </c>
      <c r="H695" s="123">
        <f t="shared" si="32"/>
        <v>0.933</v>
      </c>
      <c r="I695" s="657"/>
      <c r="J695" s="658"/>
    </row>
    <row r="696" s="524" customFormat="1" ht="36" customHeight="1" spans="1:10">
      <c r="A696" s="524">
        <f t="shared" si="30"/>
        <v>7</v>
      </c>
      <c r="B696" s="305">
        <v>2101302</v>
      </c>
      <c r="C696" s="432" t="s">
        <v>637</v>
      </c>
      <c r="D696" s="320"/>
      <c r="E696" s="320">
        <v>0</v>
      </c>
      <c r="F696" s="367">
        <f>VLOOKUP(B696,[117]表二!$B$7:$AA$1333,26,FALSE)</f>
        <v>0</v>
      </c>
      <c r="G696" s="123" t="str">
        <f t="shared" si="31"/>
        <v/>
      </c>
      <c r="H696" s="123" t="str">
        <f t="shared" si="32"/>
        <v/>
      </c>
      <c r="I696" s="657"/>
      <c r="J696" s="658"/>
    </row>
    <row r="697" s="524" customFormat="1" ht="36" customHeight="1" spans="1:10">
      <c r="A697" s="524">
        <f t="shared" si="30"/>
        <v>7</v>
      </c>
      <c r="B697" s="305">
        <v>2101399</v>
      </c>
      <c r="C697" s="432" t="s">
        <v>638</v>
      </c>
      <c r="D697" s="320">
        <v>53</v>
      </c>
      <c r="E697" s="320">
        <v>5</v>
      </c>
      <c r="F697" s="367">
        <f>VLOOKUP(B697,[117]表二!$B$7:$AA$1333,26,FALSE)</f>
        <v>0</v>
      </c>
      <c r="G697" s="123">
        <f t="shared" si="31"/>
        <v>-1</v>
      </c>
      <c r="H697" s="123">
        <f t="shared" si="32"/>
        <v>0</v>
      </c>
      <c r="I697" s="657"/>
      <c r="J697" s="658"/>
    </row>
    <row r="698" s="524" customFormat="1" ht="36" customHeight="1" spans="1:10">
      <c r="A698" s="524">
        <f t="shared" si="30"/>
        <v>5</v>
      </c>
      <c r="B698" s="305">
        <v>21014</v>
      </c>
      <c r="C698" s="348" t="s">
        <v>639</v>
      </c>
      <c r="D698" s="320">
        <f>SUM(D699:D700)</f>
        <v>93</v>
      </c>
      <c r="E698" s="320">
        <v>247</v>
      </c>
      <c r="F698" s="320">
        <f>SUM(F699:F700)</f>
        <v>121</v>
      </c>
      <c r="G698" s="123">
        <f t="shared" si="31"/>
        <v>0.301</v>
      </c>
      <c r="H698" s="123">
        <f t="shared" si="32"/>
        <v>0.49</v>
      </c>
      <c r="I698" s="657"/>
      <c r="J698" s="658"/>
    </row>
    <row r="699" s="524" customFormat="1" ht="36" customHeight="1" spans="1:10">
      <c r="A699" s="524">
        <f t="shared" si="30"/>
        <v>7</v>
      </c>
      <c r="B699" s="305">
        <v>2101401</v>
      </c>
      <c r="C699" s="432" t="s">
        <v>640</v>
      </c>
      <c r="D699" s="320">
        <v>93</v>
      </c>
      <c r="E699" s="320">
        <v>247</v>
      </c>
      <c r="F699" s="367">
        <f>VLOOKUP(B699,[117]表二!$B$7:$AA$1333,26,FALSE)</f>
        <v>121</v>
      </c>
      <c r="G699" s="123">
        <f t="shared" si="31"/>
        <v>0.301</v>
      </c>
      <c r="H699" s="123">
        <f t="shared" si="32"/>
        <v>0.49</v>
      </c>
      <c r="I699" s="657"/>
      <c r="J699" s="658"/>
    </row>
    <row r="700" s="524" customFormat="1" ht="36" customHeight="1" spans="1:10">
      <c r="A700" s="524">
        <f t="shared" si="30"/>
        <v>7</v>
      </c>
      <c r="B700" s="305">
        <v>2101499</v>
      </c>
      <c r="C700" s="432" t="s">
        <v>641</v>
      </c>
      <c r="D700" s="320"/>
      <c r="E700" s="320">
        <v>0</v>
      </c>
      <c r="F700" s="367">
        <f>VLOOKUP(B700,[117]表二!$B$7:$AA$1333,26,FALSE)</f>
        <v>0</v>
      </c>
      <c r="G700" s="123" t="str">
        <f t="shared" si="31"/>
        <v/>
      </c>
      <c r="H700" s="123" t="str">
        <f t="shared" si="32"/>
        <v/>
      </c>
      <c r="I700" s="657"/>
      <c r="J700" s="658"/>
    </row>
    <row r="701" s="524" customFormat="1" ht="36" customHeight="1" spans="1:10">
      <c r="A701" s="524">
        <f t="shared" si="30"/>
        <v>5</v>
      </c>
      <c r="B701" s="305">
        <v>21015</v>
      </c>
      <c r="C701" s="348" t="s">
        <v>642</v>
      </c>
      <c r="D701" s="320">
        <f>SUM(D702:D709)</f>
        <v>331</v>
      </c>
      <c r="E701" s="320">
        <v>363</v>
      </c>
      <c r="F701" s="320">
        <f>SUM(F702:F709)</f>
        <v>351</v>
      </c>
      <c r="G701" s="123">
        <f t="shared" si="31"/>
        <v>0.06</v>
      </c>
      <c r="H701" s="123">
        <f t="shared" si="32"/>
        <v>0.967</v>
      </c>
      <c r="I701" s="657"/>
      <c r="J701" s="658"/>
    </row>
    <row r="702" s="524" customFormat="1" ht="36" customHeight="1" spans="1:10">
      <c r="A702" s="524">
        <f t="shared" si="30"/>
        <v>7</v>
      </c>
      <c r="B702" s="305">
        <v>2101501</v>
      </c>
      <c r="C702" s="432" t="s">
        <v>152</v>
      </c>
      <c r="D702" s="320">
        <v>310</v>
      </c>
      <c r="E702" s="320">
        <v>306</v>
      </c>
      <c r="F702" s="367">
        <f>VLOOKUP(B702,[117]表二!$B$7:$AA$1333,26,FALSE)</f>
        <v>296</v>
      </c>
      <c r="G702" s="123">
        <f t="shared" si="31"/>
        <v>-0.045</v>
      </c>
      <c r="H702" s="123">
        <f t="shared" si="32"/>
        <v>0.967</v>
      </c>
      <c r="I702" s="657"/>
      <c r="J702" s="658"/>
    </row>
    <row r="703" s="524" customFormat="1" ht="36" customHeight="1" spans="1:10">
      <c r="A703" s="524">
        <f t="shared" si="30"/>
        <v>7</v>
      </c>
      <c r="B703" s="305">
        <v>2101502</v>
      </c>
      <c r="C703" s="432" t="s">
        <v>153</v>
      </c>
      <c r="D703" s="320"/>
      <c r="E703" s="320">
        <v>0</v>
      </c>
      <c r="F703" s="367">
        <f>VLOOKUP(B703,[117]表二!$B$7:$AA$1333,26,FALSE)</f>
        <v>0</v>
      </c>
      <c r="G703" s="123" t="str">
        <f t="shared" si="31"/>
        <v/>
      </c>
      <c r="H703" s="123" t="str">
        <f t="shared" si="32"/>
        <v/>
      </c>
      <c r="I703" s="657"/>
      <c r="J703" s="658"/>
    </row>
    <row r="704" s="524" customFormat="1" ht="36" customHeight="1" spans="1:10">
      <c r="A704" s="524">
        <f t="shared" si="30"/>
        <v>7</v>
      </c>
      <c r="B704" s="305">
        <v>2101503</v>
      </c>
      <c r="C704" s="432" t="s">
        <v>154</v>
      </c>
      <c r="D704" s="320"/>
      <c r="E704" s="320">
        <v>0</v>
      </c>
      <c r="F704" s="367">
        <f>VLOOKUP(B704,[117]表二!$B$7:$AA$1333,26,FALSE)</f>
        <v>0</v>
      </c>
      <c r="G704" s="123" t="str">
        <f t="shared" si="31"/>
        <v/>
      </c>
      <c r="H704" s="123" t="str">
        <f t="shared" si="32"/>
        <v/>
      </c>
      <c r="I704" s="657"/>
      <c r="J704" s="658"/>
    </row>
    <row r="705" s="524" customFormat="1" ht="36" customHeight="1" spans="1:10">
      <c r="A705" s="524">
        <f t="shared" si="30"/>
        <v>7</v>
      </c>
      <c r="B705" s="305">
        <v>2101504</v>
      </c>
      <c r="C705" s="432" t="s">
        <v>193</v>
      </c>
      <c r="D705" s="320"/>
      <c r="E705" s="320">
        <v>0</v>
      </c>
      <c r="F705" s="367">
        <f>VLOOKUP(B705,[117]表二!$B$7:$AA$1333,26,FALSE)</f>
        <v>0</v>
      </c>
      <c r="G705" s="123" t="str">
        <f t="shared" si="31"/>
        <v/>
      </c>
      <c r="H705" s="123" t="str">
        <f t="shared" si="32"/>
        <v/>
      </c>
      <c r="I705" s="657"/>
      <c r="J705" s="658"/>
    </row>
    <row r="706" s="524" customFormat="1" ht="36" customHeight="1" spans="1:10">
      <c r="A706" s="524">
        <f t="shared" si="30"/>
        <v>7</v>
      </c>
      <c r="B706" s="305">
        <v>2101505</v>
      </c>
      <c r="C706" s="432" t="s">
        <v>643</v>
      </c>
      <c r="D706" s="320">
        <v>15</v>
      </c>
      <c r="E706" s="320">
        <v>42</v>
      </c>
      <c r="F706" s="367">
        <f>VLOOKUP(B706,[117]表二!$B$7:$AA$1333,26,FALSE)</f>
        <v>40</v>
      </c>
      <c r="G706" s="123">
        <f t="shared" si="31"/>
        <v>1.667</v>
      </c>
      <c r="H706" s="123">
        <f t="shared" si="32"/>
        <v>0.952</v>
      </c>
      <c r="I706" s="657"/>
      <c r="J706" s="658"/>
    </row>
    <row r="707" s="524" customFormat="1" ht="36" customHeight="1" spans="1:10">
      <c r="A707" s="524">
        <f t="shared" si="30"/>
        <v>7</v>
      </c>
      <c r="B707" s="305">
        <v>2101506</v>
      </c>
      <c r="C707" s="432" t="s">
        <v>644</v>
      </c>
      <c r="D707" s="320">
        <v>6</v>
      </c>
      <c r="E707" s="320">
        <v>15</v>
      </c>
      <c r="F707" s="367">
        <f>VLOOKUP(B707,[117]表二!$B$7:$AA$1333,26,FALSE)</f>
        <v>15</v>
      </c>
      <c r="G707" s="123">
        <f t="shared" si="31"/>
        <v>1.5</v>
      </c>
      <c r="H707" s="123">
        <f t="shared" si="32"/>
        <v>1</v>
      </c>
      <c r="I707" s="657"/>
      <c r="J707" s="658"/>
    </row>
    <row r="708" s="524" customFormat="1" ht="36" customHeight="1" spans="1:10">
      <c r="A708" s="524">
        <f t="shared" si="30"/>
        <v>7</v>
      </c>
      <c r="B708" s="305">
        <v>2101550</v>
      </c>
      <c r="C708" s="432" t="s">
        <v>161</v>
      </c>
      <c r="D708" s="320"/>
      <c r="E708" s="320">
        <v>0</v>
      </c>
      <c r="F708" s="367">
        <f>VLOOKUP(B708,[117]表二!$B$7:$AA$1333,26,FALSE)</f>
        <v>0</v>
      </c>
      <c r="G708" s="123" t="str">
        <f t="shared" si="31"/>
        <v/>
      </c>
      <c r="H708" s="123" t="str">
        <f t="shared" si="32"/>
        <v/>
      </c>
      <c r="I708" s="657"/>
      <c r="J708" s="658"/>
    </row>
    <row r="709" s="524" customFormat="1" ht="36" customHeight="1" spans="1:10">
      <c r="A709" s="524">
        <f t="shared" ref="A709:A772" si="33">LEN(B709)</f>
        <v>7</v>
      </c>
      <c r="B709" s="305">
        <v>2101599</v>
      </c>
      <c r="C709" s="432" t="s">
        <v>645</v>
      </c>
      <c r="D709" s="320"/>
      <c r="E709" s="320">
        <v>0</v>
      </c>
      <c r="F709" s="367">
        <f>VLOOKUP(B709,[117]表二!$B$7:$AA$1333,26,FALSE)</f>
        <v>0</v>
      </c>
      <c r="G709" s="123" t="str">
        <f t="shared" ref="G709:G772" si="34">IF(D709&gt;0,F709/D709-1,"")</f>
        <v/>
      </c>
      <c r="H709" s="123" t="str">
        <f t="shared" ref="H709:H772" si="35">IF(E709&gt;0,F709/E709,"")</f>
        <v/>
      </c>
      <c r="I709" s="657"/>
      <c r="J709" s="658"/>
    </row>
    <row r="710" s="524" customFormat="1" ht="36" customHeight="1" spans="1:10">
      <c r="A710" s="524">
        <f t="shared" si="33"/>
        <v>5</v>
      </c>
      <c r="B710" s="305">
        <v>21016</v>
      </c>
      <c r="C710" s="348" t="s">
        <v>646</v>
      </c>
      <c r="D710" s="320">
        <f>SUM(D711)</f>
        <v>57</v>
      </c>
      <c r="E710" s="320">
        <v>97</v>
      </c>
      <c r="F710" s="320">
        <f>SUM(F711)</f>
        <v>121</v>
      </c>
      <c r="G710" s="123">
        <f t="shared" si="34"/>
        <v>1.123</v>
      </c>
      <c r="H710" s="123">
        <f t="shared" si="35"/>
        <v>1.247</v>
      </c>
      <c r="I710" s="657"/>
      <c r="J710" s="658"/>
    </row>
    <row r="711" s="524" customFormat="1" ht="36" customHeight="1" spans="1:10">
      <c r="A711" s="524">
        <f t="shared" si="33"/>
        <v>7</v>
      </c>
      <c r="B711" s="305">
        <v>2101601</v>
      </c>
      <c r="C711" s="432" t="s">
        <v>646</v>
      </c>
      <c r="D711" s="320">
        <v>57</v>
      </c>
      <c r="E711" s="320">
        <v>97</v>
      </c>
      <c r="F711" s="367">
        <f>VLOOKUP(B711,[117]表二!$B$7:$AA$1333,26,FALSE)</f>
        <v>121</v>
      </c>
      <c r="G711" s="123">
        <f t="shared" si="34"/>
        <v>1.123</v>
      </c>
      <c r="H711" s="123">
        <f t="shared" si="35"/>
        <v>1.247</v>
      </c>
      <c r="I711" s="657"/>
      <c r="J711" s="658"/>
    </row>
    <row r="712" s="524" customFormat="1" ht="36" customHeight="1" spans="1:10">
      <c r="A712" s="524">
        <f t="shared" si="33"/>
        <v>5</v>
      </c>
      <c r="B712" s="305">
        <v>21099</v>
      </c>
      <c r="C712" s="348" t="s">
        <v>647</v>
      </c>
      <c r="D712" s="320">
        <f>SUM(D713)</f>
        <v>38</v>
      </c>
      <c r="E712" s="320">
        <v>19</v>
      </c>
      <c r="F712" s="320">
        <f>SUM(F713)</f>
        <v>584</v>
      </c>
      <c r="G712" s="123">
        <f t="shared" si="34"/>
        <v>14.368</v>
      </c>
      <c r="H712" s="123">
        <f t="shared" si="35"/>
        <v>30.737</v>
      </c>
      <c r="I712" s="657"/>
      <c r="J712" s="658"/>
    </row>
    <row r="713" s="524" customFormat="1" ht="36" customHeight="1" spans="1:10">
      <c r="A713" s="524">
        <f t="shared" si="33"/>
        <v>7</v>
      </c>
      <c r="B713" s="310">
        <v>2109999</v>
      </c>
      <c r="C713" s="432" t="s">
        <v>647</v>
      </c>
      <c r="D713" s="320">
        <v>38</v>
      </c>
      <c r="E713" s="320">
        <v>19</v>
      </c>
      <c r="F713" s="367">
        <f>VLOOKUP(B713,[117]表二!$B$7:$AA$1333,26,FALSE)</f>
        <v>584</v>
      </c>
      <c r="G713" s="123">
        <f t="shared" si="34"/>
        <v>14.368</v>
      </c>
      <c r="H713" s="123">
        <f t="shared" si="35"/>
        <v>30.737</v>
      </c>
      <c r="I713" s="657"/>
      <c r="J713" s="658"/>
    </row>
    <row r="714" s="524" customFormat="1" ht="36" customHeight="1" spans="1:10">
      <c r="A714" s="524">
        <f t="shared" si="33"/>
        <v>3</v>
      </c>
      <c r="B714" s="308">
        <v>211</v>
      </c>
      <c r="C714" s="302" t="s">
        <v>116</v>
      </c>
      <c r="D714" s="303">
        <f>SUM(D715,D725,D729,D738,D745,D752,D758,D761,D764,D766,D768,D774,D776,D778,D793)</f>
        <v>33229</v>
      </c>
      <c r="E714" s="303">
        <v>45173</v>
      </c>
      <c r="F714" s="303">
        <f>SUM(F715,F725,F729,F738,F745,F752,F758,F761,F764,F766,F768,F774,F776,F778,F793)</f>
        <v>18606</v>
      </c>
      <c r="G714" s="119">
        <f t="shared" si="34"/>
        <v>-0.44</v>
      </c>
      <c r="H714" s="119">
        <f t="shared" si="35"/>
        <v>0.412</v>
      </c>
      <c r="I714" s="657"/>
      <c r="J714" s="658"/>
    </row>
    <row r="715" s="524" customFormat="1" ht="36" customHeight="1" spans="1:10">
      <c r="A715" s="524">
        <f t="shared" si="33"/>
        <v>5</v>
      </c>
      <c r="B715" s="305">
        <v>21101</v>
      </c>
      <c r="C715" s="348" t="s">
        <v>648</v>
      </c>
      <c r="D715" s="320">
        <f>SUM(D716:D724)</f>
        <v>1351</v>
      </c>
      <c r="E715" s="320">
        <v>1261</v>
      </c>
      <c r="F715" s="320">
        <f>SUM(F716:F724)</f>
        <v>1334</v>
      </c>
      <c r="G715" s="123">
        <f t="shared" si="34"/>
        <v>-0.013</v>
      </c>
      <c r="H715" s="123">
        <f t="shared" si="35"/>
        <v>1.058</v>
      </c>
      <c r="I715" s="657"/>
      <c r="J715" s="658"/>
    </row>
    <row r="716" s="524" customFormat="1" ht="36" customHeight="1" spans="1:10">
      <c r="A716" s="524">
        <f t="shared" si="33"/>
        <v>7</v>
      </c>
      <c r="B716" s="305">
        <v>2110101</v>
      </c>
      <c r="C716" s="432" t="s">
        <v>152</v>
      </c>
      <c r="D716" s="320">
        <v>61</v>
      </c>
      <c r="E716" s="320">
        <v>66</v>
      </c>
      <c r="F716" s="367">
        <f>VLOOKUP(B716,[117]表二!$B$7:$AA$1333,26,FALSE)</f>
        <v>71</v>
      </c>
      <c r="G716" s="123">
        <f t="shared" si="34"/>
        <v>0.164</v>
      </c>
      <c r="H716" s="123">
        <f t="shared" si="35"/>
        <v>1.076</v>
      </c>
      <c r="I716" s="657"/>
      <c r="J716" s="658"/>
    </row>
    <row r="717" s="524" customFormat="1" ht="36" customHeight="1" spans="1:10">
      <c r="A717" s="524">
        <f t="shared" si="33"/>
        <v>7</v>
      </c>
      <c r="B717" s="305">
        <v>2110102</v>
      </c>
      <c r="C717" s="432" t="s">
        <v>153</v>
      </c>
      <c r="D717" s="320">
        <v>64</v>
      </c>
      <c r="E717" s="320">
        <v>69</v>
      </c>
      <c r="F717" s="367">
        <f>VLOOKUP(B717,[117]表二!$B$7:$AA$1333,26,FALSE)</f>
        <v>69</v>
      </c>
      <c r="G717" s="123">
        <f t="shared" si="34"/>
        <v>0.078</v>
      </c>
      <c r="H717" s="123">
        <f t="shared" si="35"/>
        <v>1</v>
      </c>
      <c r="I717" s="657"/>
      <c r="J717" s="658"/>
    </row>
    <row r="718" s="524" customFormat="1" ht="36" customHeight="1" spans="1:10">
      <c r="A718" s="524">
        <f t="shared" si="33"/>
        <v>7</v>
      </c>
      <c r="B718" s="305">
        <v>2110103</v>
      </c>
      <c r="C718" s="432" t="s">
        <v>154</v>
      </c>
      <c r="D718" s="320"/>
      <c r="E718" s="320">
        <v>0</v>
      </c>
      <c r="F718" s="367">
        <f>VLOOKUP(B718,[117]表二!$B$7:$AA$1333,26,FALSE)</f>
        <v>0</v>
      </c>
      <c r="G718" s="123" t="str">
        <f t="shared" si="34"/>
        <v/>
      </c>
      <c r="H718" s="123" t="str">
        <f t="shared" si="35"/>
        <v/>
      </c>
      <c r="I718" s="657"/>
      <c r="J718" s="658"/>
    </row>
    <row r="719" s="524" customFormat="1" ht="36" customHeight="1" spans="1:10">
      <c r="A719" s="524">
        <f t="shared" si="33"/>
        <v>7</v>
      </c>
      <c r="B719" s="305">
        <v>2110104</v>
      </c>
      <c r="C719" s="432" t="s">
        <v>649</v>
      </c>
      <c r="D719" s="320"/>
      <c r="E719" s="320">
        <v>0</v>
      </c>
      <c r="F719" s="367">
        <f>VLOOKUP(B719,[117]表二!$B$7:$AA$1333,26,FALSE)</f>
        <v>0</v>
      </c>
      <c r="G719" s="123" t="str">
        <f t="shared" si="34"/>
        <v/>
      </c>
      <c r="H719" s="123" t="str">
        <f t="shared" si="35"/>
        <v/>
      </c>
      <c r="I719" s="657"/>
      <c r="J719" s="658"/>
    </row>
    <row r="720" s="524" customFormat="1" ht="36" customHeight="1" spans="1:10">
      <c r="A720" s="524">
        <f t="shared" si="33"/>
        <v>7</v>
      </c>
      <c r="B720" s="305">
        <v>2110105</v>
      </c>
      <c r="C720" s="432" t="s">
        <v>650</v>
      </c>
      <c r="D720" s="320"/>
      <c r="E720" s="320">
        <v>0</v>
      </c>
      <c r="F720" s="367">
        <f>VLOOKUP(B720,[117]表二!$B$7:$AA$1333,26,FALSE)</f>
        <v>0</v>
      </c>
      <c r="G720" s="123" t="str">
        <f t="shared" si="34"/>
        <v/>
      </c>
      <c r="H720" s="123" t="str">
        <f t="shared" si="35"/>
        <v/>
      </c>
      <c r="I720" s="657"/>
      <c r="J720" s="658"/>
    </row>
    <row r="721" s="524" customFormat="1" ht="36" customHeight="1" spans="1:10">
      <c r="A721" s="524">
        <f t="shared" si="33"/>
        <v>7</v>
      </c>
      <c r="B721" s="305">
        <v>2110106</v>
      </c>
      <c r="C721" s="432" t="s">
        <v>651</v>
      </c>
      <c r="D721" s="320"/>
      <c r="E721" s="320">
        <v>0</v>
      </c>
      <c r="F721" s="367">
        <f>VLOOKUP(B721,[117]表二!$B$7:$AA$1333,26,FALSE)</f>
        <v>0</v>
      </c>
      <c r="G721" s="123" t="str">
        <f t="shared" si="34"/>
        <v/>
      </c>
      <c r="H721" s="123" t="str">
        <f t="shared" si="35"/>
        <v/>
      </c>
      <c r="I721" s="657"/>
      <c r="J721" s="658"/>
    </row>
    <row r="722" s="524" customFormat="1" ht="36" customHeight="1" spans="1:10">
      <c r="A722" s="524">
        <f t="shared" si="33"/>
        <v>7</v>
      </c>
      <c r="B722" s="305">
        <v>2110107</v>
      </c>
      <c r="C722" s="432" t="s">
        <v>652</v>
      </c>
      <c r="D722" s="320"/>
      <c r="E722" s="320">
        <v>0</v>
      </c>
      <c r="F722" s="367">
        <f>VLOOKUP(B722,[117]表二!$B$7:$AA$1333,26,FALSE)</f>
        <v>0</v>
      </c>
      <c r="G722" s="123" t="str">
        <f t="shared" si="34"/>
        <v/>
      </c>
      <c r="H722" s="123" t="str">
        <f t="shared" si="35"/>
        <v/>
      </c>
      <c r="I722" s="657"/>
      <c r="J722" s="658"/>
    </row>
    <row r="723" s="524" customFormat="1" ht="36" customHeight="1" spans="1:10">
      <c r="A723" s="524">
        <f t="shared" si="33"/>
        <v>7</v>
      </c>
      <c r="B723" s="305">
        <v>2110108</v>
      </c>
      <c r="C723" s="432" t="s">
        <v>653</v>
      </c>
      <c r="D723" s="320"/>
      <c r="E723" s="320">
        <v>0</v>
      </c>
      <c r="F723" s="367">
        <f>VLOOKUP(B723,[117]表二!$B$7:$AA$1333,26,FALSE)</f>
        <v>0</v>
      </c>
      <c r="G723" s="123" t="str">
        <f t="shared" si="34"/>
        <v/>
      </c>
      <c r="H723" s="123" t="str">
        <f t="shared" si="35"/>
        <v/>
      </c>
      <c r="I723" s="657"/>
      <c r="J723" s="658"/>
    </row>
    <row r="724" s="524" customFormat="1" ht="36" customHeight="1" spans="1:10">
      <c r="A724" s="524">
        <f t="shared" si="33"/>
        <v>7</v>
      </c>
      <c r="B724" s="305">
        <v>2110199</v>
      </c>
      <c r="C724" s="432" t="s">
        <v>654</v>
      </c>
      <c r="D724" s="320">
        <v>1226</v>
      </c>
      <c r="E724" s="320">
        <v>1126</v>
      </c>
      <c r="F724" s="367">
        <f>VLOOKUP(B724,[117]表二!$B$7:$AA$1333,26,FALSE)</f>
        <v>1194</v>
      </c>
      <c r="G724" s="123">
        <f t="shared" si="34"/>
        <v>-0.026</v>
      </c>
      <c r="H724" s="123">
        <f t="shared" si="35"/>
        <v>1.06</v>
      </c>
      <c r="I724" s="657"/>
      <c r="J724" s="658"/>
    </row>
    <row r="725" s="524" customFormat="1" ht="36" customHeight="1" spans="1:10">
      <c r="A725" s="524">
        <f t="shared" si="33"/>
        <v>5</v>
      </c>
      <c r="B725" s="305">
        <v>21102</v>
      </c>
      <c r="C725" s="348" t="s">
        <v>655</v>
      </c>
      <c r="D725" s="320">
        <f>SUM(D726:D728)</f>
        <v>17</v>
      </c>
      <c r="E725" s="320">
        <v>45</v>
      </c>
      <c r="F725" s="320">
        <f>SUM(F726:F728)</f>
        <v>35</v>
      </c>
      <c r="G725" s="123">
        <f t="shared" si="34"/>
        <v>1.059</v>
      </c>
      <c r="H725" s="123">
        <f t="shared" si="35"/>
        <v>0.778</v>
      </c>
      <c r="I725" s="657"/>
      <c r="J725" s="658"/>
    </row>
    <row r="726" s="524" customFormat="1" ht="36" customHeight="1" spans="1:10">
      <c r="A726" s="524">
        <f t="shared" si="33"/>
        <v>7</v>
      </c>
      <c r="B726" s="305">
        <v>2110203</v>
      </c>
      <c r="C726" s="432" t="s">
        <v>656</v>
      </c>
      <c r="D726" s="320"/>
      <c r="E726" s="320">
        <v>0</v>
      </c>
      <c r="F726" s="367">
        <f>VLOOKUP(B726,[117]表二!$B$7:$AA$1333,26,FALSE)</f>
        <v>0</v>
      </c>
      <c r="G726" s="123" t="str">
        <f t="shared" si="34"/>
        <v/>
      </c>
      <c r="H726" s="123" t="str">
        <f t="shared" si="35"/>
        <v/>
      </c>
      <c r="I726" s="657"/>
      <c r="J726" s="658"/>
    </row>
    <row r="727" s="524" customFormat="1" ht="36" customHeight="1" spans="1:10">
      <c r="A727" s="524">
        <f t="shared" si="33"/>
        <v>7</v>
      </c>
      <c r="B727" s="305">
        <v>2110204</v>
      </c>
      <c r="C727" s="432" t="s">
        <v>657</v>
      </c>
      <c r="D727" s="320"/>
      <c r="E727" s="320">
        <v>0</v>
      </c>
      <c r="F727" s="367">
        <f>VLOOKUP(B727,[117]表二!$B$7:$AA$1333,26,FALSE)</f>
        <v>0</v>
      </c>
      <c r="G727" s="123" t="str">
        <f t="shared" si="34"/>
        <v/>
      </c>
      <c r="H727" s="123" t="str">
        <f t="shared" si="35"/>
        <v/>
      </c>
      <c r="I727" s="657"/>
      <c r="J727" s="658"/>
    </row>
    <row r="728" s="524" customFormat="1" ht="36" customHeight="1" spans="1:10">
      <c r="A728" s="524">
        <f t="shared" si="33"/>
        <v>7</v>
      </c>
      <c r="B728" s="305">
        <v>2110299</v>
      </c>
      <c r="C728" s="432" t="s">
        <v>658</v>
      </c>
      <c r="D728" s="320">
        <v>17</v>
      </c>
      <c r="E728" s="320">
        <v>45</v>
      </c>
      <c r="F728" s="367">
        <f>VLOOKUP(B728,[117]表二!$B$7:$AA$1333,26,FALSE)</f>
        <v>35</v>
      </c>
      <c r="G728" s="123">
        <f t="shared" si="34"/>
        <v>1.059</v>
      </c>
      <c r="H728" s="123">
        <f t="shared" si="35"/>
        <v>0.778</v>
      </c>
      <c r="I728" s="657"/>
      <c r="J728" s="658"/>
    </row>
    <row r="729" s="524" customFormat="1" ht="36" customHeight="1" spans="1:10">
      <c r="A729" s="524">
        <f t="shared" si="33"/>
        <v>5</v>
      </c>
      <c r="B729" s="305">
        <v>21103</v>
      </c>
      <c r="C729" s="348" t="s">
        <v>659</v>
      </c>
      <c r="D729" s="320">
        <f>SUM(D730:D737)</f>
        <v>27480</v>
      </c>
      <c r="E729" s="320">
        <v>41349</v>
      </c>
      <c r="F729" s="320">
        <f>SUM(F730:F737)</f>
        <v>8296</v>
      </c>
      <c r="G729" s="123">
        <f t="shared" si="34"/>
        <v>-0.698</v>
      </c>
      <c r="H729" s="123">
        <f t="shared" si="35"/>
        <v>0.201</v>
      </c>
      <c r="I729" s="657"/>
      <c r="J729" s="658"/>
    </row>
    <row r="730" s="524" customFormat="1" ht="36" customHeight="1" spans="1:10">
      <c r="A730" s="524">
        <f t="shared" si="33"/>
        <v>7</v>
      </c>
      <c r="B730" s="305">
        <v>2110301</v>
      </c>
      <c r="C730" s="432" t="s">
        <v>660</v>
      </c>
      <c r="D730" s="320"/>
      <c r="E730" s="320">
        <v>0</v>
      </c>
      <c r="F730" s="367">
        <f>VLOOKUP(B730,[117]表二!$B$7:$AA$1333,26,FALSE)</f>
        <v>0</v>
      </c>
      <c r="G730" s="123" t="str">
        <f t="shared" si="34"/>
        <v/>
      </c>
      <c r="H730" s="123" t="str">
        <f t="shared" si="35"/>
        <v/>
      </c>
      <c r="I730" s="657"/>
      <c r="J730" s="658"/>
    </row>
    <row r="731" s="524" customFormat="1" ht="36" customHeight="1" spans="1:10">
      <c r="A731" s="524">
        <f t="shared" si="33"/>
        <v>7</v>
      </c>
      <c r="B731" s="305">
        <v>2110302</v>
      </c>
      <c r="C731" s="432" t="s">
        <v>661</v>
      </c>
      <c r="D731" s="320">
        <v>27480</v>
      </c>
      <c r="E731" s="320">
        <v>41349</v>
      </c>
      <c r="F731" s="367">
        <f>29366-1768-19749</f>
        <v>7849</v>
      </c>
      <c r="G731" s="123">
        <f t="shared" si="34"/>
        <v>-0.714</v>
      </c>
      <c r="H731" s="123">
        <f t="shared" si="35"/>
        <v>0.19</v>
      </c>
      <c r="I731" s="657"/>
      <c r="J731" s="658"/>
    </row>
    <row r="732" s="524" customFormat="1" ht="36" customHeight="1" spans="1:10">
      <c r="A732" s="524">
        <f t="shared" si="33"/>
        <v>7</v>
      </c>
      <c r="B732" s="305">
        <v>2110303</v>
      </c>
      <c r="C732" s="432" t="s">
        <v>662</v>
      </c>
      <c r="D732" s="320"/>
      <c r="E732" s="320">
        <v>0</v>
      </c>
      <c r="F732" s="367">
        <f>VLOOKUP(B732,[117]表二!$B$7:$AA$1333,26,FALSE)</f>
        <v>0</v>
      </c>
      <c r="G732" s="123" t="str">
        <f t="shared" si="34"/>
        <v/>
      </c>
      <c r="H732" s="123" t="str">
        <f t="shared" si="35"/>
        <v/>
      </c>
      <c r="I732" s="657"/>
      <c r="J732" s="658"/>
    </row>
    <row r="733" s="524" customFormat="1" ht="36" customHeight="1" spans="1:10">
      <c r="A733" s="524">
        <f t="shared" si="33"/>
        <v>7</v>
      </c>
      <c r="B733" s="305">
        <v>2110304</v>
      </c>
      <c r="C733" s="432" t="s">
        <v>663</v>
      </c>
      <c r="D733" s="320"/>
      <c r="E733" s="320">
        <v>0</v>
      </c>
      <c r="F733" s="367">
        <f>VLOOKUP(B733,[117]表二!$B$7:$AA$1333,26,FALSE)</f>
        <v>447</v>
      </c>
      <c r="G733" s="123" t="str">
        <f t="shared" si="34"/>
        <v/>
      </c>
      <c r="H733" s="123" t="str">
        <f t="shared" si="35"/>
        <v/>
      </c>
      <c r="I733" s="657"/>
      <c r="J733" s="658"/>
    </row>
    <row r="734" s="524" customFormat="1" ht="36" customHeight="1" spans="1:10">
      <c r="A734" s="524">
        <f t="shared" si="33"/>
        <v>7</v>
      </c>
      <c r="B734" s="305">
        <v>2110305</v>
      </c>
      <c r="C734" s="432" t="s">
        <v>664</v>
      </c>
      <c r="D734" s="320"/>
      <c r="E734" s="320">
        <v>0</v>
      </c>
      <c r="F734" s="367">
        <f>VLOOKUP(B734,[117]表二!$B$7:$AA$1333,26,FALSE)</f>
        <v>0</v>
      </c>
      <c r="G734" s="123" t="str">
        <f t="shared" si="34"/>
        <v/>
      </c>
      <c r="H734" s="123" t="str">
        <f t="shared" si="35"/>
        <v/>
      </c>
      <c r="I734" s="657"/>
      <c r="J734" s="658"/>
    </row>
    <row r="735" s="524" customFormat="1" ht="36" customHeight="1" spans="1:10">
      <c r="A735" s="524">
        <f t="shared" si="33"/>
        <v>7</v>
      </c>
      <c r="B735" s="305">
        <v>2110306</v>
      </c>
      <c r="C735" s="432" t="s">
        <v>665</v>
      </c>
      <c r="D735" s="320"/>
      <c r="E735" s="320">
        <v>0</v>
      </c>
      <c r="F735" s="367">
        <f>VLOOKUP(B735,[117]表二!$B$7:$AA$1333,26,FALSE)</f>
        <v>0</v>
      </c>
      <c r="G735" s="123" t="str">
        <f t="shared" si="34"/>
        <v/>
      </c>
      <c r="H735" s="123" t="str">
        <f t="shared" si="35"/>
        <v/>
      </c>
      <c r="I735" s="657"/>
      <c r="J735" s="658"/>
    </row>
    <row r="736" s="524" customFormat="1" ht="36" customHeight="1" spans="1:10">
      <c r="A736" s="524">
        <f t="shared" si="33"/>
        <v>7</v>
      </c>
      <c r="B736" s="318">
        <v>2110307</v>
      </c>
      <c r="C736" s="432" t="s">
        <v>666</v>
      </c>
      <c r="D736" s="320"/>
      <c r="E736" s="320">
        <v>0</v>
      </c>
      <c r="F736" s="367">
        <f>VLOOKUP(B736,[117]表二!$B$7:$AA$1333,26,FALSE)</f>
        <v>0</v>
      </c>
      <c r="G736" s="123" t="str">
        <f t="shared" si="34"/>
        <v/>
      </c>
      <c r="H736" s="123" t="str">
        <f t="shared" si="35"/>
        <v/>
      </c>
      <c r="I736" s="657"/>
      <c r="J736" s="658"/>
    </row>
    <row r="737" s="524" customFormat="1" ht="36" customHeight="1" spans="1:10">
      <c r="A737" s="524">
        <f t="shared" si="33"/>
        <v>7</v>
      </c>
      <c r="B737" s="305">
        <v>2110399</v>
      </c>
      <c r="C737" s="432" t="s">
        <v>667</v>
      </c>
      <c r="D737" s="320"/>
      <c r="E737" s="320">
        <v>0</v>
      </c>
      <c r="F737" s="367">
        <f>VLOOKUP(B737,[117]表二!$B$7:$AA$1333,26,FALSE)</f>
        <v>0</v>
      </c>
      <c r="G737" s="123" t="str">
        <f t="shared" si="34"/>
        <v/>
      </c>
      <c r="H737" s="123" t="str">
        <f t="shared" si="35"/>
        <v/>
      </c>
      <c r="I737" s="657"/>
      <c r="J737" s="658"/>
    </row>
    <row r="738" s="524" customFormat="1" ht="36" customHeight="1" spans="1:10">
      <c r="A738" s="524">
        <f t="shared" si="33"/>
        <v>5</v>
      </c>
      <c r="B738" s="305">
        <v>21104</v>
      </c>
      <c r="C738" s="348" t="s">
        <v>668</v>
      </c>
      <c r="D738" s="320">
        <f>SUM(D739:D744)</f>
        <v>1804</v>
      </c>
      <c r="E738" s="320">
        <v>755</v>
      </c>
      <c r="F738" s="320">
        <f>SUM(F739:F744)</f>
        <v>882</v>
      </c>
      <c r="G738" s="123">
        <f t="shared" si="34"/>
        <v>-0.511</v>
      </c>
      <c r="H738" s="123">
        <f t="shared" si="35"/>
        <v>1.168</v>
      </c>
      <c r="I738" s="657"/>
      <c r="J738" s="658"/>
    </row>
    <row r="739" s="524" customFormat="1" ht="36" customHeight="1" spans="1:10">
      <c r="A739" s="524">
        <f t="shared" si="33"/>
        <v>7</v>
      </c>
      <c r="B739" s="305">
        <v>2110401</v>
      </c>
      <c r="C739" s="432" t="s">
        <v>669</v>
      </c>
      <c r="D739" s="320">
        <v>827</v>
      </c>
      <c r="E739" s="320">
        <v>520</v>
      </c>
      <c r="F739" s="367">
        <f>VLOOKUP(B739,[117]表二!$B$7:$AA$1333,26,FALSE)</f>
        <v>464</v>
      </c>
      <c r="G739" s="123">
        <f t="shared" si="34"/>
        <v>-0.439</v>
      </c>
      <c r="H739" s="123">
        <f t="shared" si="35"/>
        <v>0.892</v>
      </c>
      <c r="I739" s="657"/>
      <c r="J739" s="658"/>
    </row>
    <row r="740" s="524" customFormat="1" ht="36" customHeight="1" spans="1:10">
      <c r="A740" s="524">
        <f t="shared" si="33"/>
        <v>7</v>
      </c>
      <c r="B740" s="305">
        <v>2110402</v>
      </c>
      <c r="C740" s="432" t="s">
        <v>670</v>
      </c>
      <c r="D740" s="320"/>
      <c r="E740" s="320">
        <v>0</v>
      </c>
      <c r="F740" s="367">
        <f>VLOOKUP(B740,[117]表二!$B$7:$AA$1333,26,FALSE)</f>
        <v>0</v>
      </c>
      <c r="G740" s="123" t="str">
        <f t="shared" si="34"/>
        <v/>
      </c>
      <c r="H740" s="123" t="str">
        <f t="shared" si="35"/>
        <v/>
      </c>
      <c r="I740" s="657"/>
      <c r="J740" s="658"/>
    </row>
    <row r="741" s="524" customFormat="1" ht="36" customHeight="1" spans="1:10">
      <c r="A741" s="524">
        <f t="shared" si="33"/>
        <v>7</v>
      </c>
      <c r="B741" s="305">
        <v>2110404</v>
      </c>
      <c r="C741" s="432" t="s">
        <v>671</v>
      </c>
      <c r="D741" s="320"/>
      <c r="E741" s="320">
        <v>0</v>
      </c>
      <c r="F741" s="367">
        <f>VLOOKUP(B741,[117]表二!$B$7:$AA$1333,26,FALSE)</f>
        <v>0</v>
      </c>
      <c r="G741" s="123" t="str">
        <f t="shared" si="34"/>
        <v/>
      </c>
      <c r="H741" s="123" t="str">
        <f t="shared" si="35"/>
        <v/>
      </c>
      <c r="I741" s="657"/>
      <c r="J741" s="658"/>
    </row>
    <row r="742" s="524" customFormat="1" ht="36" customHeight="1" spans="1:10">
      <c r="A742" s="524">
        <f t="shared" si="33"/>
        <v>7</v>
      </c>
      <c r="B742" s="305">
        <v>2110405</v>
      </c>
      <c r="C742" s="438" t="s">
        <v>672</v>
      </c>
      <c r="D742" s="320"/>
      <c r="E742" s="320">
        <v>0</v>
      </c>
      <c r="F742" s="367"/>
      <c r="G742" s="123" t="str">
        <f t="shared" si="34"/>
        <v/>
      </c>
      <c r="H742" s="123" t="str">
        <f t="shared" si="35"/>
        <v/>
      </c>
      <c r="I742" s="657"/>
      <c r="J742" s="658"/>
    </row>
    <row r="743" s="524" customFormat="1" ht="36" customHeight="1" spans="1:10">
      <c r="A743" s="524">
        <f t="shared" si="33"/>
        <v>7</v>
      </c>
      <c r="B743" s="305">
        <v>2110406</v>
      </c>
      <c r="C743" s="438" t="s">
        <v>673</v>
      </c>
      <c r="D743" s="320"/>
      <c r="E743" s="320">
        <v>0</v>
      </c>
      <c r="F743" s="367"/>
      <c r="G743" s="123" t="str">
        <f t="shared" si="34"/>
        <v/>
      </c>
      <c r="H743" s="123" t="str">
        <f t="shared" si="35"/>
        <v/>
      </c>
      <c r="I743" s="657"/>
      <c r="J743" s="658"/>
    </row>
    <row r="744" s="524" customFormat="1" ht="36" customHeight="1" spans="1:10">
      <c r="A744" s="524">
        <f t="shared" si="33"/>
        <v>7</v>
      </c>
      <c r="B744" s="305">
        <v>2110499</v>
      </c>
      <c r="C744" s="432" t="s">
        <v>674</v>
      </c>
      <c r="D744" s="320">
        <v>977</v>
      </c>
      <c r="E744" s="320">
        <v>235</v>
      </c>
      <c r="F744" s="367">
        <f>VLOOKUP(B744,[117]表二!$B$7:$AA$1333,26,FALSE)</f>
        <v>418</v>
      </c>
      <c r="G744" s="123">
        <f t="shared" si="34"/>
        <v>-0.572</v>
      </c>
      <c r="H744" s="123">
        <f t="shared" si="35"/>
        <v>1.779</v>
      </c>
      <c r="I744" s="657"/>
      <c r="J744" s="658"/>
    </row>
    <row r="745" s="524" customFormat="1" ht="36" customHeight="1" spans="1:10">
      <c r="A745" s="524">
        <f t="shared" si="33"/>
        <v>5</v>
      </c>
      <c r="B745" s="305">
        <v>21105</v>
      </c>
      <c r="C745" s="348" t="s">
        <v>675</v>
      </c>
      <c r="D745" s="320">
        <f>SUM(D746:D751)</f>
        <v>1398</v>
      </c>
      <c r="E745" s="320">
        <v>1277</v>
      </c>
      <c r="F745" s="320">
        <f>SUM(F746:F751)</f>
        <v>1239</v>
      </c>
      <c r="G745" s="123">
        <f t="shared" si="34"/>
        <v>-0.114</v>
      </c>
      <c r="H745" s="123">
        <f t="shared" si="35"/>
        <v>0.97</v>
      </c>
      <c r="I745" s="657"/>
      <c r="J745" s="658"/>
    </row>
    <row r="746" s="524" customFormat="1" ht="36" customHeight="1" spans="1:10">
      <c r="A746" s="524">
        <f t="shared" si="33"/>
        <v>7</v>
      </c>
      <c r="B746" s="305">
        <v>2110501</v>
      </c>
      <c r="C746" s="432" t="s">
        <v>676</v>
      </c>
      <c r="D746" s="320">
        <v>1398</v>
      </c>
      <c r="E746" s="320">
        <v>1277</v>
      </c>
      <c r="F746" s="367">
        <f>VLOOKUP(B746,[117]表二!$B$7:$AA$1333,26,FALSE)</f>
        <v>1239</v>
      </c>
      <c r="G746" s="123">
        <f t="shared" si="34"/>
        <v>-0.114</v>
      </c>
      <c r="H746" s="123">
        <f t="shared" si="35"/>
        <v>0.97</v>
      </c>
      <c r="I746" s="657"/>
      <c r="J746" s="658"/>
    </row>
    <row r="747" s="524" customFormat="1" ht="36" customHeight="1" spans="1:10">
      <c r="A747" s="524">
        <f t="shared" si="33"/>
        <v>7</v>
      </c>
      <c r="B747" s="305">
        <v>2110502</v>
      </c>
      <c r="C747" s="432" t="s">
        <v>677</v>
      </c>
      <c r="D747" s="320"/>
      <c r="E747" s="320">
        <v>0</v>
      </c>
      <c r="F747" s="367">
        <f>VLOOKUP(B747,[117]表二!$B$7:$AA$1333,26,FALSE)</f>
        <v>0</v>
      </c>
      <c r="G747" s="123" t="str">
        <f t="shared" si="34"/>
        <v/>
      </c>
      <c r="H747" s="123" t="str">
        <f t="shared" si="35"/>
        <v/>
      </c>
      <c r="I747" s="657"/>
      <c r="J747" s="658"/>
    </row>
    <row r="748" s="524" customFormat="1" ht="36" customHeight="1" spans="1:10">
      <c r="A748" s="524">
        <f t="shared" si="33"/>
        <v>7</v>
      </c>
      <c r="B748" s="305">
        <v>2110503</v>
      </c>
      <c r="C748" s="432" t="s">
        <v>678</v>
      </c>
      <c r="D748" s="320"/>
      <c r="E748" s="320">
        <v>0</v>
      </c>
      <c r="F748" s="367">
        <f>VLOOKUP(B748,[117]表二!$B$7:$AA$1333,26,FALSE)</f>
        <v>0</v>
      </c>
      <c r="G748" s="123" t="str">
        <f t="shared" si="34"/>
        <v/>
      </c>
      <c r="H748" s="123" t="str">
        <f t="shared" si="35"/>
        <v/>
      </c>
      <c r="I748" s="657"/>
      <c r="J748" s="658"/>
    </row>
    <row r="749" s="524" customFormat="1" ht="36" customHeight="1" spans="1:10">
      <c r="A749" s="524">
        <f t="shared" si="33"/>
        <v>7</v>
      </c>
      <c r="B749" s="305">
        <v>2110506</v>
      </c>
      <c r="C749" s="432" t="s">
        <v>679</v>
      </c>
      <c r="D749" s="320"/>
      <c r="E749" s="320">
        <v>0</v>
      </c>
      <c r="F749" s="367">
        <f>VLOOKUP(B749,[117]表二!$B$7:$AA$1333,26,FALSE)</f>
        <v>0</v>
      </c>
      <c r="G749" s="123" t="str">
        <f t="shared" si="34"/>
        <v/>
      </c>
      <c r="H749" s="123" t="str">
        <f t="shared" si="35"/>
        <v/>
      </c>
      <c r="I749" s="657"/>
      <c r="J749" s="658"/>
    </row>
    <row r="750" s="524" customFormat="1" ht="36" customHeight="1" spans="1:10">
      <c r="A750" s="524">
        <f t="shared" si="33"/>
        <v>7</v>
      </c>
      <c r="B750" s="305">
        <v>2110507</v>
      </c>
      <c r="C750" s="432" t="s">
        <v>680</v>
      </c>
      <c r="D750" s="320"/>
      <c r="E750" s="320">
        <v>0</v>
      </c>
      <c r="F750" s="367">
        <f>VLOOKUP(B750,[117]表二!$B$7:$AA$1333,26,FALSE)</f>
        <v>0</v>
      </c>
      <c r="G750" s="123" t="str">
        <f t="shared" si="34"/>
        <v/>
      </c>
      <c r="H750" s="123" t="str">
        <f t="shared" si="35"/>
        <v/>
      </c>
      <c r="I750" s="657"/>
      <c r="J750" s="658"/>
    </row>
    <row r="751" s="524" customFormat="1" ht="36" customHeight="1" spans="1:10">
      <c r="A751" s="524">
        <f t="shared" si="33"/>
        <v>7</v>
      </c>
      <c r="B751" s="305">
        <v>2110599</v>
      </c>
      <c r="C751" s="432" t="s">
        <v>681</v>
      </c>
      <c r="D751" s="320"/>
      <c r="E751" s="320">
        <v>0</v>
      </c>
      <c r="F751" s="367">
        <f>VLOOKUP(B751,[117]表二!$B$7:$AA$1333,26,FALSE)</f>
        <v>0</v>
      </c>
      <c r="G751" s="123" t="str">
        <f t="shared" si="34"/>
        <v/>
      </c>
      <c r="H751" s="123" t="str">
        <f t="shared" si="35"/>
        <v/>
      </c>
      <c r="I751" s="657"/>
      <c r="J751" s="658"/>
    </row>
    <row r="752" s="524" customFormat="1" ht="36" customHeight="1" spans="1:10">
      <c r="A752" s="524">
        <f t="shared" si="33"/>
        <v>5</v>
      </c>
      <c r="B752" s="305">
        <v>21106</v>
      </c>
      <c r="C752" s="348" t="s">
        <v>682</v>
      </c>
      <c r="D752" s="320">
        <f>SUM(D753:D757)</f>
        <v>25</v>
      </c>
      <c r="E752" s="320">
        <v>486</v>
      </c>
      <c r="F752" s="320">
        <f>SUM(F753:F757)</f>
        <v>646</v>
      </c>
      <c r="G752" s="123">
        <f t="shared" si="34"/>
        <v>24.84</v>
      </c>
      <c r="H752" s="123">
        <f t="shared" si="35"/>
        <v>1.329</v>
      </c>
      <c r="I752" s="657"/>
      <c r="J752" s="658"/>
    </row>
    <row r="753" s="524" customFormat="1" ht="36" customHeight="1" spans="1:10">
      <c r="A753" s="524">
        <f t="shared" si="33"/>
        <v>7</v>
      </c>
      <c r="B753" s="305">
        <v>2110602</v>
      </c>
      <c r="C753" s="432" t="s">
        <v>683</v>
      </c>
      <c r="D753" s="320">
        <v>25</v>
      </c>
      <c r="E753" s="320">
        <v>486</v>
      </c>
      <c r="F753" s="367">
        <f>VLOOKUP(B753,[117]表二!$B$7:$AA$1333,26,FALSE)</f>
        <v>346</v>
      </c>
      <c r="G753" s="123">
        <f t="shared" si="34"/>
        <v>12.84</v>
      </c>
      <c r="H753" s="123">
        <f t="shared" si="35"/>
        <v>0.712</v>
      </c>
      <c r="I753" s="657"/>
      <c r="J753" s="658"/>
    </row>
    <row r="754" s="524" customFormat="1" ht="36" customHeight="1" spans="1:10">
      <c r="A754" s="524">
        <f t="shared" si="33"/>
        <v>7</v>
      </c>
      <c r="B754" s="305">
        <v>2110603</v>
      </c>
      <c r="C754" s="432" t="s">
        <v>684</v>
      </c>
      <c r="D754" s="320"/>
      <c r="E754" s="320">
        <v>0</v>
      </c>
      <c r="F754" s="367">
        <f>VLOOKUP(B754,[117]表二!$B$7:$AA$1333,26,FALSE)</f>
        <v>0</v>
      </c>
      <c r="G754" s="123" t="str">
        <f t="shared" si="34"/>
        <v/>
      </c>
      <c r="H754" s="123" t="str">
        <f t="shared" si="35"/>
        <v/>
      </c>
      <c r="I754" s="657"/>
      <c r="J754" s="658"/>
    </row>
    <row r="755" s="524" customFormat="1" ht="36" customHeight="1" spans="1:10">
      <c r="A755" s="524">
        <f t="shared" si="33"/>
        <v>7</v>
      </c>
      <c r="B755" s="305">
        <v>2110604</v>
      </c>
      <c r="C755" s="432" t="s">
        <v>685</v>
      </c>
      <c r="D755" s="320"/>
      <c r="E755" s="320">
        <v>0</v>
      </c>
      <c r="F755" s="367">
        <f>VLOOKUP(B755,[117]表二!$B$7:$AA$1333,26,FALSE)</f>
        <v>0</v>
      </c>
      <c r="G755" s="123" t="str">
        <f t="shared" si="34"/>
        <v/>
      </c>
      <c r="H755" s="123" t="str">
        <f t="shared" si="35"/>
        <v/>
      </c>
      <c r="I755" s="657"/>
      <c r="J755" s="658"/>
    </row>
    <row r="756" s="524" customFormat="1" ht="36" customHeight="1" spans="1:10">
      <c r="A756" s="524">
        <f t="shared" si="33"/>
        <v>7</v>
      </c>
      <c r="B756" s="305">
        <v>2110605</v>
      </c>
      <c r="C756" s="432" t="s">
        <v>686</v>
      </c>
      <c r="D756" s="320"/>
      <c r="E756" s="320">
        <v>0</v>
      </c>
      <c r="F756" s="367">
        <f>VLOOKUP(B756,[117]表二!$B$7:$AA$1333,26,FALSE)</f>
        <v>0</v>
      </c>
      <c r="G756" s="123" t="str">
        <f t="shared" si="34"/>
        <v/>
      </c>
      <c r="H756" s="123" t="str">
        <f t="shared" si="35"/>
        <v/>
      </c>
      <c r="I756" s="657"/>
      <c r="J756" s="658"/>
    </row>
    <row r="757" s="524" customFormat="1" ht="36" customHeight="1" spans="1:10">
      <c r="A757" s="524">
        <f t="shared" si="33"/>
        <v>7</v>
      </c>
      <c r="B757" s="305">
        <v>2110699</v>
      </c>
      <c r="C757" s="432" t="s">
        <v>687</v>
      </c>
      <c r="D757" s="320"/>
      <c r="E757" s="320">
        <v>0</v>
      </c>
      <c r="F757" s="367">
        <f>VLOOKUP(B757,[117]表二!$B$7:$AA$1333,26,FALSE)</f>
        <v>300</v>
      </c>
      <c r="G757" s="123" t="str">
        <f t="shared" si="34"/>
        <v/>
      </c>
      <c r="H757" s="123" t="str">
        <f t="shared" si="35"/>
        <v/>
      </c>
      <c r="I757" s="657"/>
      <c r="J757" s="658"/>
    </row>
    <row r="758" s="524" customFormat="1" ht="36" customHeight="1" spans="1:10">
      <c r="A758" s="524">
        <f t="shared" si="33"/>
        <v>5</v>
      </c>
      <c r="B758" s="305">
        <v>21107</v>
      </c>
      <c r="C758" s="348" t="s">
        <v>688</v>
      </c>
      <c r="D758" s="320">
        <f>SUM(D759:D760)</f>
        <v>825</v>
      </c>
      <c r="E758" s="320">
        <v>0</v>
      </c>
      <c r="F758" s="320">
        <f>SUM(F759:F760)</f>
        <v>0</v>
      </c>
      <c r="G758" s="123">
        <f t="shared" si="34"/>
        <v>-1</v>
      </c>
      <c r="H758" s="123" t="str">
        <f t="shared" si="35"/>
        <v/>
      </c>
      <c r="I758" s="657"/>
      <c r="J758" s="658"/>
    </row>
    <row r="759" s="524" customFormat="1" ht="36" customHeight="1" spans="1:10">
      <c r="A759" s="524">
        <f t="shared" si="33"/>
        <v>7</v>
      </c>
      <c r="B759" s="305">
        <v>2110704</v>
      </c>
      <c r="C759" s="432" t="s">
        <v>689</v>
      </c>
      <c r="D759" s="320"/>
      <c r="E759" s="320">
        <v>0</v>
      </c>
      <c r="F759" s="367">
        <f>VLOOKUP(B759,[117]表二!$B$7:$AA$1333,26,FALSE)</f>
        <v>0</v>
      </c>
      <c r="G759" s="123" t="str">
        <f t="shared" si="34"/>
        <v/>
      </c>
      <c r="H759" s="123" t="str">
        <f t="shared" si="35"/>
        <v/>
      </c>
      <c r="I759" s="657"/>
      <c r="J759" s="658"/>
    </row>
    <row r="760" s="524" customFormat="1" ht="36" customHeight="1" spans="1:10">
      <c r="A760" s="524">
        <f t="shared" si="33"/>
        <v>7</v>
      </c>
      <c r="B760" s="305">
        <v>2110799</v>
      </c>
      <c r="C760" s="432" t="s">
        <v>690</v>
      </c>
      <c r="D760" s="320">
        <v>825</v>
      </c>
      <c r="E760" s="320">
        <v>0</v>
      </c>
      <c r="F760" s="367">
        <f>VLOOKUP(B760,[117]表二!$B$7:$AA$1333,26,FALSE)</f>
        <v>0</v>
      </c>
      <c r="G760" s="123">
        <f t="shared" si="34"/>
        <v>-1</v>
      </c>
      <c r="H760" s="123" t="str">
        <f t="shared" si="35"/>
        <v/>
      </c>
      <c r="I760" s="657"/>
      <c r="J760" s="658"/>
    </row>
    <row r="761" s="524" customFormat="1" ht="36" customHeight="1" spans="1:10">
      <c r="A761" s="524">
        <f t="shared" si="33"/>
        <v>5</v>
      </c>
      <c r="B761" s="305">
        <v>21108</v>
      </c>
      <c r="C761" s="348" t="s">
        <v>691</v>
      </c>
      <c r="D761" s="320">
        <f>SUM(D762:D763)</f>
        <v>0</v>
      </c>
      <c r="E761" s="320">
        <v>0</v>
      </c>
      <c r="F761" s="320">
        <f>SUM(F762:F763)</f>
        <v>0</v>
      </c>
      <c r="G761" s="123" t="str">
        <f t="shared" si="34"/>
        <v/>
      </c>
      <c r="H761" s="123" t="str">
        <f t="shared" si="35"/>
        <v/>
      </c>
      <c r="I761" s="657"/>
      <c r="J761" s="658"/>
    </row>
    <row r="762" s="524" customFormat="1" ht="36" customHeight="1" spans="1:10">
      <c r="A762" s="524">
        <f t="shared" si="33"/>
        <v>7</v>
      </c>
      <c r="B762" s="305">
        <v>2110804</v>
      </c>
      <c r="C762" s="432" t="s">
        <v>692</v>
      </c>
      <c r="D762" s="320"/>
      <c r="E762" s="320">
        <v>0</v>
      </c>
      <c r="F762" s="367">
        <f>VLOOKUP(B762,[117]表二!$B$7:$AA$1333,26,FALSE)</f>
        <v>0</v>
      </c>
      <c r="G762" s="123" t="str">
        <f t="shared" si="34"/>
        <v/>
      </c>
      <c r="H762" s="123" t="str">
        <f t="shared" si="35"/>
        <v/>
      </c>
      <c r="I762" s="657"/>
      <c r="J762" s="658"/>
    </row>
    <row r="763" s="524" customFormat="1" ht="36" customHeight="1" spans="1:10">
      <c r="A763" s="524">
        <f t="shared" si="33"/>
        <v>7</v>
      </c>
      <c r="B763" s="305">
        <v>2110899</v>
      </c>
      <c r="C763" s="432" t="s">
        <v>693</v>
      </c>
      <c r="D763" s="320"/>
      <c r="E763" s="320">
        <v>0</v>
      </c>
      <c r="F763" s="367">
        <f>VLOOKUP(B763,[117]表二!$B$7:$AA$1333,26,FALSE)</f>
        <v>0</v>
      </c>
      <c r="G763" s="123" t="str">
        <f t="shared" si="34"/>
        <v/>
      </c>
      <c r="H763" s="123" t="str">
        <f t="shared" si="35"/>
        <v/>
      </c>
      <c r="I763" s="657"/>
      <c r="J763" s="658"/>
    </row>
    <row r="764" s="524" customFormat="1" ht="36" customHeight="1" spans="1:10">
      <c r="A764" s="524">
        <f t="shared" si="33"/>
        <v>5</v>
      </c>
      <c r="B764" s="305">
        <v>21109</v>
      </c>
      <c r="C764" s="348" t="s">
        <v>694</v>
      </c>
      <c r="D764" s="320">
        <f>D765</f>
        <v>0</v>
      </c>
      <c r="E764" s="320">
        <v>0</v>
      </c>
      <c r="F764" s="320">
        <f>F765</f>
        <v>0</v>
      </c>
      <c r="G764" s="123" t="str">
        <f t="shared" si="34"/>
        <v/>
      </c>
      <c r="H764" s="123" t="str">
        <f t="shared" si="35"/>
        <v/>
      </c>
      <c r="I764" s="657"/>
      <c r="J764" s="658"/>
    </row>
    <row r="765" s="524" customFormat="1" ht="36" customHeight="1" spans="1:10">
      <c r="A765" s="524">
        <f t="shared" si="33"/>
        <v>7</v>
      </c>
      <c r="B765" s="310">
        <v>2110901</v>
      </c>
      <c r="C765" s="442" t="s">
        <v>694</v>
      </c>
      <c r="D765" s="320"/>
      <c r="E765" s="320">
        <v>0</v>
      </c>
      <c r="F765" s="367">
        <f>VLOOKUP(B765,[117]表二!$B$7:$AA$1333,26,FALSE)</f>
        <v>0</v>
      </c>
      <c r="G765" s="123" t="str">
        <f t="shared" si="34"/>
        <v/>
      </c>
      <c r="H765" s="123" t="str">
        <f t="shared" si="35"/>
        <v/>
      </c>
      <c r="I765" s="657"/>
      <c r="J765" s="658"/>
    </row>
    <row r="766" s="524" customFormat="1" ht="36" customHeight="1" spans="1:10">
      <c r="A766" s="524">
        <f t="shared" si="33"/>
        <v>5</v>
      </c>
      <c r="B766" s="305">
        <v>21110</v>
      </c>
      <c r="C766" s="348" t="s">
        <v>695</v>
      </c>
      <c r="D766" s="320">
        <f>D767</f>
        <v>0</v>
      </c>
      <c r="E766" s="320">
        <v>0</v>
      </c>
      <c r="F766" s="320">
        <f>F767</f>
        <v>0</v>
      </c>
      <c r="G766" s="123" t="str">
        <f t="shared" si="34"/>
        <v/>
      </c>
      <c r="H766" s="123" t="str">
        <f t="shared" si="35"/>
        <v/>
      </c>
      <c r="I766" s="657"/>
      <c r="J766" s="658"/>
    </row>
    <row r="767" s="524" customFormat="1" ht="36" customHeight="1" spans="1:10">
      <c r="A767" s="524">
        <f t="shared" si="33"/>
        <v>7</v>
      </c>
      <c r="B767" s="310">
        <v>2111001</v>
      </c>
      <c r="C767" s="442" t="s">
        <v>695</v>
      </c>
      <c r="D767" s="320"/>
      <c r="E767" s="320">
        <v>0</v>
      </c>
      <c r="F767" s="367">
        <f>VLOOKUP(B767,[117]表二!$B$7:$AA$1333,26,FALSE)</f>
        <v>0</v>
      </c>
      <c r="G767" s="123" t="str">
        <f t="shared" si="34"/>
        <v/>
      </c>
      <c r="H767" s="123" t="str">
        <f t="shared" si="35"/>
        <v/>
      </c>
      <c r="I767" s="657"/>
      <c r="J767" s="658"/>
    </row>
    <row r="768" s="524" customFormat="1" ht="36" customHeight="1" spans="1:10">
      <c r="A768" s="524">
        <f t="shared" si="33"/>
        <v>5</v>
      </c>
      <c r="B768" s="305">
        <v>21111</v>
      </c>
      <c r="C768" s="348" t="s">
        <v>696</v>
      </c>
      <c r="D768" s="320">
        <f>SUM(D769:D773)</f>
        <v>0</v>
      </c>
      <c r="E768" s="320">
        <v>0</v>
      </c>
      <c r="F768" s="320">
        <f>SUM(F769:F773)</f>
        <v>0</v>
      </c>
      <c r="G768" s="123" t="str">
        <f t="shared" si="34"/>
        <v/>
      </c>
      <c r="H768" s="123" t="str">
        <f t="shared" si="35"/>
        <v/>
      </c>
      <c r="I768" s="657"/>
      <c r="J768" s="658"/>
    </row>
    <row r="769" s="524" customFormat="1" ht="36" customHeight="1" spans="1:10">
      <c r="A769" s="524">
        <f t="shared" si="33"/>
        <v>7</v>
      </c>
      <c r="B769" s="305">
        <v>2111101</v>
      </c>
      <c r="C769" s="432" t="s">
        <v>697</v>
      </c>
      <c r="D769" s="320"/>
      <c r="E769" s="320">
        <v>0</v>
      </c>
      <c r="F769" s="367">
        <f>VLOOKUP(B769,[117]表二!$B$7:$AA$1333,26,FALSE)</f>
        <v>0</v>
      </c>
      <c r="G769" s="123" t="str">
        <f t="shared" si="34"/>
        <v/>
      </c>
      <c r="H769" s="123" t="str">
        <f t="shared" si="35"/>
        <v/>
      </c>
      <c r="I769" s="657"/>
      <c r="J769" s="658"/>
    </row>
    <row r="770" s="524" customFormat="1" ht="36" customHeight="1" spans="1:10">
      <c r="A770" s="524">
        <f t="shared" si="33"/>
        <v>7</v>
      </c>
      <c r="B770" s="305">
        <v>2111102</v>
      </c>
      <c r="C770" s="432" t="s">
        <v>698</v>
      </c>
      <c r="D770" s="320"/>
      <c r="E770" s="320">
        <v>0</v>
      </c>
      <c r="F770" s="367">
        <f>VLOOKUP(B770,[117]表二!$B$7:$AA$1333,26,FALSE)</f>
        <v>0</v>
      </c>
      <c r="G770" s="123" t="str">
        <f t="shared" si="34"/>
        <v/>
      </c>
      <c r="H770" s="123" t="str">
        <f t="shared" si="35"/>
        <v/>
      </c>
      <c r="I770" s="657"/>
      <c r="J770" s="658"/>
    </row>
    <row r="771" s="524" customFormat="1" ht="36" customHeight="1" spans="1:10">
      <c r="A771" s="524">
        <f t="shared" si="33"/>
        <v>7</v>
      </c>
      <c r="B771" s="305">
        <v>2111103</v>
      </c>
      <c r="C771" s="432" t="s">
        <v>699</v>
      </c>
      <c r="D771" s="320"/>
      <c r="E771" s="320">
        <v>0</v>
      </c>
      <c r="F771" s="367">
        <f>VLOOKUP(B771,[117]表二!$B$7:$AA$1333,26,FALSE)</f>
        <v>0</v>
      </c>
      <c r="G771" s="123" t="str">
        <f t="shared" si="34"/>
        <v/>
      </c>
      <c r="H771" s="123" t="str">
        <f t="shared" si="35"/>
        <v/>
      </c>
      <c r="I771" s="657"/>
      <c r="J771" s="658"/>
    </row>
    <row r="772" s="524" customFormat="1" ht="36" customHeight="1" spans="1:10">
      <c r="A772" s="524">
        <f t="shared" si="33"/>
        <v>7</v>
      </c>
      <c r="B772" s="305">
        <v>2111104</v>
      </c>
      <c r="C772" s="432" t="s">
        <v>700</v>
      </c>
      <c r="D772" s="320"/>
      <c r="E772" s="320">
        <v>0</v>
      </c>
      <c r="F772" s="367">
        <f>VLOOKUP(B772,[117]表二!$B$7:$AA$1333,26,FALSE)</f>
        <v>0</v>
      </c>
      <c r="G772" s="123" t="str">
        <f t="shared" si="34"/>
        <v/>
      </c>
      <c r="H772" s="123" t="str">
        <f t="shared" si="35"/>
        <v/>
      </c>
      <c r="I772" s="657"/>
      <c r="J772" s="658"/>
    </row>
    <row r="773" s="524" customFormat="1" ht="36" customHeight="1" spans="1:10">
      <c r="A773" s="524">
        <f t="shared" ref="A773:A836" si="36">LEN(B773)</f>
        <v>7</v>
      </c>
      <c r="B773" s="305">
        <v>2111199</v>
      </c>
      <c r="C773" s="432" t="s">
        <v>701</v>
      </c>
      <c r="D773" s="320"/>
      <c r="E773" s="320">
        <v>0</v>
      </c>
      <c r="F773" s="367">
        <f>VLOOKUP(B773,[117]表二!$B$7:$AA$1333,26,FALSE)</f>
        <v>0</v>
      </c>
      <c r="G773" s="123" t="str">
        <f t="shared" ref="G773:G836" si="37">IF(D773&gt;0,F773/D773-1,"")</f>
        <v/>
      </c>
      <c r="H773" s="123" t="str">
        <f t="shared" ref="H773:H836" si="38">IF(E773&gt;0,F773/E773,"")</f>
        <v/>
      </c>
      <c r="I773" s="657"/>
      <c r="J773" s="658"/>
    </row>
    <row r="774" s="524" customFormat="1" ht="36" customHeight="1" spans="1:10">
      <c r="A774" s="524">
        <f t="shared" si="36"/>
        <v>5</v>
      </c>
      <c r="B774" s="305">
        <v>21112</v>
      </c>
      <c r="C774" s="348" t="s">
        <v>702</v>
      </c>
      <c r="D774" s="320">
        <f>D775</f>
        <v>0</v>
      </c>
      <c r="E774" s="320">
        <v>0</v>
      </c>
      <c r="F774" s="320">
        <f>F775</f>
        <v>0</v>
      </c>
      <c r="G774" s="123" t="str">
        <f t="shared" si="37"/>
        <v/>
      </c>
      <c r="H774" s="123" t="str">
        <f t="shared" si="38"/>
        <v/>
      </c>
      <c r="I774" s="657"/>
      <c r="J774" s="658"/>
    </row>
    <row r="775" s="524" customFormat="1" ht="36" customHeight="1" spans="1:10">
      <c r="A775" s="524">
        <f t="shared" si="36"/>
        <v>7</v>
      </c>
      <c r="B775" s="318">
        <v>2111201</v>
      </c>
      <c r="C775" s="432" t="s">
        <v>702</v>
      </c>
      <c r="D775" s="320"/>
      <c r="E775" s="320">
        <v>0</v>
      </c>
      <c r="F775" s="367">
        <f>VLOOKUP(B775,[117]表二!$B$7:$AA$1333,26,FALSE)</f>
        <v>0</v>
      </c>
      <c r="G775" s="123" t="str">
        <f t="shared" si="37"/>
        <v/>
      </c>
      <c r="H775" s="123" t="str">
        <f t="shared" si="38"/>
        <v/>
      </c>
      <c r="I775" s="657"/>
      <c r="J775" s="658"/>
    </row>
    <row r="776" s="524" customFormat="1" ht="36" customHeight="1" spans="1:10">
      <c r="A776" s="524">
        <f t="shared" si="36"/>
        <v>5</v>
      </c>
      <c r="B776" s="305">
        <v>21113</v>
      </c>
      <c r="C776" s="348" t="s">
        <v>703</v>
      </c>
      <c r="D776" s="320">
        <f>D777</f>
        <v>0</v>
      </c>
      <c r="E776" s="320">
        <v>0</v>
      </c>
      <c r="F776" s="320">
        <f>F777</f>
        <v>0</v>
      </c>
      <c r="G776" s="123" t="str">
        <f t="shared" si="37"/>
        <v/>
      </c>
      <c r="H776" s="123" t="str">
        <f t="shared" si="38"/>
        <v/>
      </c>
      <c r="I776" s="657"/>
      <c r="J776" s="658"/>
    </row>
    <row r="777" s="524" customFormat="1" ht="36" customHeight="1" spans="1:10">
      <c r="A777" s="524">
        <f t="shared" si="36"/>
        <v>7</v>
      </c>
      <c r="B777" s="318">
        <v>2111301</v>
      </c>
      <c r="C777" s="432" t="s">
        <v>703</v>
      </c>
      <c r="D777" s="320"/>
      <c r="E777" s="320">
        <v>0</v>
      </c>
      <c r="F777" s="367">
        <f>VLOOKUP(B777,[117]表二!$B$7:$AA$1333,26,FALSE)</f>
        <v>0</v>
      </c>
      <c r="G777" s="123" t="str">
        <f t="shared" si="37"/>
        <v/>
      </c>
      <c r="H777" s="123" t="str">
        <f t="shared" si="38"/>
        <v/>
      </c>
      <c r="I777" s="657"/>
      <c r="J777" s="658"/>
    </row>
    <row r="778" s="524" customFormat="1" ht="36" customHeight="1" spans="1:10">
      <c r="A778" s="524">
        <f t="shared" si="36"/>
        <v>5</v>
      </c>
      <c r="B778" s="305">
        <v>21114</v>
      </c>
      <c r="C778" s="348" t="s">
        <v>704</v>
      </c>
      <c r="D778" s="320">
        <f>SUM(D779:D792)</f>
        <v>0</v>
      </c>
      <c r="E778" s="320">
        <v>0</v>
      </c>
      <c r="F778" s="320">
        <f>SUM(F779:F792)</f>
        <v>0</v>
      </c>
      <c r="G778" s="123" t="str">
        <f t="shared" si="37"/>
        <v/>
      </c>
      <c r="H778" s="123" t="str">
        <f t="shared" si="38"/>
        <v/>
      </c>
      <c r="I778" s="657"/>
      <c r="J778" s="658"/>
    </row>
    <row r="779" s="524" customFormat="1" ht="36" customHeight="1" spans="1:10">
      <c r="A779" s="524">
        <f t="shared" si="36"/>
        <v>7</v>
      </c>
      <c r="B779" s="305">
        <v>2111401</v>
      </c>
      <c r="C779" s="432" t="s">
        <v>152</v>
      </c>
      <c r="D779" s="320"/>
      <c r="E779" s="320">
        <v>0</v>
      </c>
      <c r="F779" s="367">
        <f>VLOOKUP(B779,[117]表二!$B$7:$AA$1333,26,FALSE)</f>
        <v>0</v>
      </c>
      <c r="G779" s="123" t="str">
        <f t="shared" si="37"/>
        <v/>
      </c>
      <c r="H779" s="123" t="str">
        <f t="shared" si="38"/>
        <v/>
      </c>
      <c r="I779" s="657"/>
      <c r="J779" s="658"/>
    </row>
    <row r="780" s="524" customFormat="1" ht="36" customHeight="1" spans="1:10">
      <c r="A780" s="524">
        <f t="shared" si="36"/>
        <v>7</v>
      </c>
      <c r="B780" s="305">
        <v>2111402</v>
      </c>
      <c r="C780" s="432" t="s">
        <v>153</v>
      </c>
      <c r="D780" s="320"/>
      <c r="E780" s="320">
        <v>0</v>
      </c>
      <c r="F780" s="367">
        <f>VLOOKUP(B780,[117]表二!$B$7:$AA$1333,26,FALSE)</f>
        <v>0</v>
      </c>
      <c r="G780" s="123" t="str">
        <f t="shared" si="37"/>
        <v/>
      </c>
      <c r="H780" s="123" t="str">
        <f t="shared" si="38"/>
        <v/>
      </c>
      <c r="I780" s="657"/>
      <c r="J780" s="658"/>
    </row>
    <row r="781" s="524" customFormat="1" ht="36" customHeight="1" spans="1:10">
      <c r="A781" s="524">
        <f t="shared" si="36"/>
        <v>7</v>
      </c>
      <c r="B781" s="305">
        <v>2111403</v>
      </c>
      <c r="C781" s="432" t="s">
        <v>154</v>
      </c>
      <c r="D781" s="320"/>
      <c r="E781" s="320">
        <v>0</v>
      </c>
      <c r="F781" s="367">
        <f>VLOOKUP(B781,[117]表二!$B$7:$AA$1333,26,FALSE)</f>
        <v>0</v>
      </c>
      <c r="G781" s="123" t="str">
        <f t="shared" si="37"/>
        <v/>
      </c>
      <c r="H781" s="123" t="str">
        <f t="shared" si="38"/>
        <v/>
      </c>
      <c r="I781" s="657"/>
      <c r="J781" s="658"/>
    </row>
    <row r="782" s="524" customFormat="1" ht="36" customHeight="1" spans="1:10">
      <c r="A782" s="524">
        <f t="shared" si="36"/>
        <v>7</v>
      </c>
      <c r="B782" s="305">
        <v>2111404</v>
      </c>
      <c r="C782" s="432" t="s">
        <v>705</v>
      </c>
      <c r="D782" s="320"/>
      <c r="E782" s="320">
        <v>0</v>
      </c>
      <c r="F782" s="367">
        <f>VLOOKUP(B782,[117]表二!$B$7:$AA$1333,26,FALSE)</f>
        <v>0</v>
      </c>
      <c r="G782" s="123" t="str">
        <f t="shared" si="37"/>
        <v/>
      </c>
      <c r="H782" s="123" t="str">
        <f t="shared" si="38"/>
        <v/>
      </c>
      <c r="I782" s="657"/>
      <c r="J782" s="658"/>
    </row>
    <row r="783" s="524" customFormat="1" ht="36" customHeight="1" spans="1:10">
      <c r="A783" s="524">
        <f t="shared" si="36"/>
        <v>7</v>
      </c>
      <c r="B783" s="305">
        <v>2111405</v>
      </c>
      <c r="C783" s="432" t="s">
        <v>706</v>
      </c>
      <c r="D783" s="320"/>
      <c r="E783" s="320">
        <v>0</v>
      </c>
      <c r="F783" s="367">
        <f>VLOOKUP(B783,[117]表二!$B$7:$AA$1333,26,FALSE)</f>
        <v>0</v>
      </c>
      <c r="G783" s="123" t="str">
        <f t="shared" si="37"/>
        <v/>
      </c>
      <c r="H783" s="123" t="str">
        <f t="shared" si="38"/>
        <v/>
      </c>
      <c r="I783" s="657"/>
      <c r="J783" s="658"/>
    </row>
    <row r="784" s="524" customFormat="1" ht="36" customHeight="1" spans="1:10">
      <c r="A784" s="524">
        <f t="shared" si="36"/>
        <v>7</v>
      </c>
      <c r="B784" s="305">
        <v>2111406</v>
      </c>
      <c r="C784" s="432" t="s">
        <v>707</v>
      </c>
      <c r="D784" s="320"/>
      <c r="E784" s="320">
        <v>0</v>
      </c>
      <c r="F784" s="367">
        <f>VLOOKUP(B784,[117]表二!$B$7:$AA$1333,26,FALSE)</f>
        <v>0</v>
      </c>
      <c r="G784" s="123" t="str">
        <f t="shared" si="37"/>
        <v/>
      </c>
      <c r="H784" s="123" t="str">
        <f t="shared" si="38"/>
        <v/>
      </c>
      <c r="I784" s="657"/>
      <c r="J784" s="658"/>
    </row>
    <row r="785" s="524" customFormat="1" ht="36" customHeight="1" spans="1:10">
      <c r="A785" s="524">
        <f t="shared" si="36"/>
        <v>7</v>
      </c>
      <c r="B785" s="305">
        <v>2111407</v>
      </c>
      <c r="C785" s="432" t="s">
        <v>708</v>
      </c>
      <c r="D785" s="320"/>
      <c r="E785" s="320">
        <v>0</v>
      </c>
      <c r="F785" s="367">
        <f>VLOOKUP(B785,[117]表二!$B$7:$AA$1333,26,FALSE)</f>
        <v>0</v>
      </c>
      <c r="G785" s="123" t="str">
        <f t="shared" si="37"/>
        <v/>
      </c>
      <c r="H785" s="123" t="str">
        <f t="shared" si="38"/>
        <v/>
      </c>
      <c r="I785" s="657"/>
      <c r="J785" s="658"/>
    </row>
    <row r="786" s="524" customFormat="1" ht="36" customHeight="1" spans="1:10">
      <c r="A786" s="524">
        <f t="shared" si="36"/>
        <v>7</v>
      </c>
      <c r="B786" s="305">
        <v>2111408</v>
      </c>
      <c r="C786" s="432" t="s">
        <v>709</v>
      </c>
      <c r="D786" s="320"/>
      <c r="E786" s="320">
        <v>0</v>
      </c>
      <c r="F786" s="367">
        <f>VLOOKUP(B786,[117]表二!$B$7:$AA$1333,26,FALSE)</f>
        <v>0</v>
      </c>
      <c r="G786" s="123" t="str">
        <f t="shared" si="37"/>
        <v/>
      </c>
      <c r="H786" s="123" t="str">
        <f t="shared" si="38"/>
        <v/>
      </c>
      <c r="I786" s="657"/>
      <c r="J786" s="658"/>
    </row>
    <row r="787" s="524" customFormat="1" ht="36" customHeight="1" spans="1:10">
      <c r="A787" s="524">
        <f t="shared" si="36"/>
        <v>7</v>
      </c>
      <c r="B787" s="305">
        <v>2111409</v>
      </c>
      <c r="C787" s="432" t="s">
        <v>710</v>
      </c>
      <c r="D787" s="320"/>
      <c r="E787" s="320">
        <v>0</v>
      </c>
      <c r="F787" s="367">
        <f>VLOOKUP(B787,[117]表二!$B$7:$AA$1333,26,FALSE)</f>
        <v>0</v>
      </c>
      <c r="G787" s="123" t="str">
        <f t="shared" si="37"/>
        <v/>
      </c>
      <c r="H787" s="123" t="str">
        <f t="shared" si="38"/>
        <v/>
      </c>
      <c r="I787" s="657"/>
      <c r="J787" s="658"/>
    </row>
    <row r="788" s="524" customFormat="1" ht="36" customHeight="1" spans="1:10">
      <c r="A788" s="524">
        <f t="shared" si="36"/>
        <v>7</v>
      </c>
      <c r="B788" s="305">
        <v>2111410</v>
      </c>
      <c r="C788" s="432" t="s">
        <v>711</v>
      </c>
      <c r="D788" s="320"/>
      <c r="E788" s="320">
        <v>0</v>
      </c>
      <c r="F788" s="367">
        <f>VLOOKUP(B788,[117]表二!$B$7:$AA$1333,26,FALSE)</f>
        <v>0</v>
      </c>
      <c r="G788" s="123" t="str">
        <f t="shared" si="37"/>
        <v/>
      </c>
      <c r="H788" s="123" t="str">
        <f t="shared" si="38"/>
        <v/>
      </c>
      <c r="I788" s="657"/>
      <c r="J788" s="658"/>
    </row>
    <row r="789" s="524" customFormat="1" ht="36" customHeight="1" spans="1:10">
      <c r="A789" s="524">
        <f t="shared" si="36"/>
        <v>7</v>
      </c>
      <c r="B789" s="305">
        <v>2111411</v>
      </c>
      <c r="C789" s="432" t="s">
        <v>193</v>
      </c>
      <c r="D789" s="320"/>
      <c r="E789" s="320">
        <v>0</v>
      </c>
      <c r="F789" s="367">
        <f>VLOOKUP(B789,[117]表二!$B$7:$AA$1333,26,FALSE)</f>
        <v>0</v>
      </c>
      <c r="G789" s="123" t="str">
        <f t="shared" si="37"/>
        <v/>
      </c>
      <c r="H789" s="123" t="str">
        <f t="shared" si="38"/>
        <v/>
      </c>
      <c r="I789" s="657"/>
      <c r="J789" s="658"/>
    </row>
    <row r="790" s="524" customFormat="1" ht="36" customHeight="1" spans="1:10">
      <c r="A790" s="524">
        <f t="shared" si="36"/>
        <v>7</v>
      </c>
      <c r="B790" s="305">
        <v>2111413</v>
      </c>
      <c r="C790" s="432" t="s">
        <v>712</v>
      </c>
      <c r="D790" s="320"/>
      <c r="E790" s="320">
        <v>0</v>
      </c>
      <c r="F790" s="367">
        <f>VLOOKUP(B790,[117]表二!$B$7:$AA$1333,26,FALSE)</f>
        <v>0</v>
      </c>
      <c r="G790" s="123" t="str">
        <f t="shared" si="37"/>
        <v/>
      </c>
      <c r="H790" s="123" t="str">
        <f t="shared" si="38"/>
        <v/>
      </c>
      <c r="I790" s="657"/>
      <c r="J790" s="658"/>
    </row>
    <row r="791" s="524" customFormat="1" ht="36" customHeight="1" spans="1:10">
      <c r="A791" s="524">
        <f t="shared" si="36"/>
        <v>7</v>
      </c>
      <c r="B791" s="305">
        <v>2111450</v>
      </c>
      <c r="C791" s="432" t="s">
        <v>161</v>
      </c>
      <c r="D791" s="320"/>
      <c r="E791" s="320">
        <v>0</v>
      </c>
      <c r="F791" s="367">
        <f>VLOOKUP(B791,[117]表二!$B$7:$AA$1333,26,FALSE)</f>
        <v>0</v>
      </c>
      <c r="G791" s="123" t="str">
        <f t="shared" si="37"/>
        <v/>
      </c>
      <c r="H791" s="123" t="str">
        <f t="shared" si="38"/>
        <v/>
      </c>
      <c r="I791" s="657"/>
      <c r="J791" s="658"/>
    </row>
    <row r="792" s="524" customFormat="1" ht="36" customHeight="1" spans="1:10">
      <c r="A792" s="524">
        <f t="shared" si="36"/>
        <v>7</v>
      </c>
      <c r="B792" s="305">
        <v>2111499</v>
      </c>
      <c r="C792" s="432" t="s">
        <v>713</v>
      </c>
      <c r="D792" s="320"/>
      <c r="E792" s="320">
        <v>0</v>
      </c>
      <c r="F792" s="367">
        <f>VLOOKUP(B792,[117]表二!$B$7:$AA$1333,26,FALSE)</f>
        <v>0</v>
      </c>
      <c r="G792" s="123" t="str">
        <f t="shared" si="37"/>
        <v/>
      </c>
      <c r="H792" s="123" t="str">
        <f t="shared" si="38"/>
        <v/>
      </c>
      <c r="I792" s="657"/>
      <c r="J792" s="658"/>
    </row>
    <row r="793" s="524" customFormat="1" ht="36" customHeight="1" spans="1:10">
      <c r="A793" s="524">
        <f t="shared" si="36"/>
        <v>5</v>
      </c>
      <c r="B793" s="305">
        <v>21199</v>
      </c>
      <c r="C793" s="348" t="s">
        <v>714</v>
      </c>
      <c r="D793" s="320">
        <f>D794</f>
        <v>329</v>
      </c>
      <c r="E793" s="320">
        <v>0</v>
      </c>
      <c r="F793" s="320">
        <f>F794</f>
        <v>6174</v>
      </c>
      <c r="G793" s="123">
        <f t="shared" si="37"/>
        <v>17.766</v>
      </c>
      <c r="H793" s="123" t="str">
        <f t="shared" si="38"/>
        <v/>
      </c>
      <c r="I793" s="657"/>
      <c r="J793" s="658"/>
    </row>
    <row r="794" s="524" customFormat="1" ht="36" customHeight="1" spans="1:10">
      <c r="A794" s="524">
        <f t="shared" si="36"/>
        <v>7</v>
      </c>
      <c r="B794" s="502">
        <v>2119999</v>
      </c>
      <c r="C794" s="432" t="s">
        <v>714</v>
      </c>
      <c r="D794" s="320">
        <v>329</v>
      </c>
      <c r="E794" s="320">
        <v>0</v>
      </c>
      <c r="F794" s="367">
        <f>VLOOKUP(B794,[117]表二!$B$7:$AA$1333,26,FALSE)</f>
        <v>6174</v>
      </c>
      <c r="G794" s="123">
        <f t="shared" si="37"/>
        <v>17.766</v>
      </c>
      <c r="H794" s="123" t="str">
        <f t="shared" si="38"/>
        <v/>
      </c>
      <c r="I794" s="657"/>
      <c r="J794" s="658"/>
    </row>
    <row r="795" s="524" customFormat="1" ht="36" customHeight="1" spans="1:10">
      <c r="A795" s="524">
        <f t="shared" si="36"/>
        <v>3</v>
      </c>
      <c r="B795" s="308">
        <v>212</v>
      </c>
      <c r="C795" s="302" t="s">
        <v>117</v>
      </c>
      <c r="D795" s="303">
        <f>SUM(D796,D807,D809,D812,D814,D816)</f>
        <v>16703</v>
      </c>
      <c r="E795" s="303">
        <v>4988</v>
      </c>
      <c r="F795" s="303">
        <f>SUM(F796,F807,F809,F812,F814,F816)</f>
        <v>6742</v>
      </c>
      <c r="G795" s="119">
        <f t="shared" si="37"/>
        <v>-0.596</v>
      </c>
      <c r="H795" s="119">
        <f t="shared" si="38"/>
        <v>1.352</v>
      </c>
      <c r="I795" s="657"/>
      <c r="J795" s="658"/>
    </row>
    <row r="796" s="524" customFormat="1" ht="36" customHeight="1" spans="1:10">
      <c r="A796" s="524">
        <f t="shared" si="36"/>
        <v>5</v>
      </c>
      <c r="B796" s="305">
        <v>21201</v>
      </c>
      <c r="C796" s="348" t="s">
        <v>715</v>
      </c>
      <c r="D796" s="320">
        <f>SUM(D797:D806)</f>
        <v>1712</v>
      </c>
      <c r="E796" s="320">
        <v>1386</v>
      </c>
      <c r="F796" s="320">
        <f>SUM(F797:F806)</f>
        <v>1430</v>
      </c>
      <c r="G796" s="123">
        <f t="shared" si="37"/>
        <v>-0.165</v>
      </c>
      <c r="H796" s="123">
        <f t="shared" si="38"/>
        <v>1.032</v>
      </c>
      <c r="I796" s="657"/>
      <c r="J796" s="658"/>
    </row>
    <row r="797" s="524" customFormat="1" ht="36" customHeight="1" spans="1:10">
      <c r="A797" s="524">
        <f t="shared" si="36"/>
        <v>7</v>
      </c>
      <c r="B797" s="305">
        <v>2120101</v>
      </c>
      <c r="C797" s="432" t="s">
        <v>152</v>
      </c>
      <c r="D797" s="320">
        <v>298</v>
      </c>
      <c r="E797" s="320">
        <v>263</v>
      </c>
      <c r="F797" s="367">
        <f>VLOOKUP(B797,[117]表二!$B$7:$AA$1333,26,FALSE)</f>
        <v>287</v>
      </c>
      <c r="G797" s="123">
        <f t="shared" si="37"/>
        <v>-0.037</v>
      </c>
      <c r="H797" s="123">
        <f t="shared" si="38"/>
        <v>1.091</v>
      </c>
      <c r="I797" s="657"/>
      <c r="J797" s="658"/>
    </row>
    <row r="798" s="524" customFormat="1" ht="36" customHeight="1" spans="1:10">
      <c r="A798" s="524">
        <f t="shared" si="36"/>
        <v>7</v>
      </c>
      <c r="B798" s="305">
        <v>2120102</v>
      </c>
      <c r="C798" s="432" t="s">
        <v>153</v>
      </c>
      <c r="D798" s="320"/>
      <c r="E798" s="320">
        <v>0</v>
      </c>
      <c r="F798" s="367">
        <f>VLOOKUP(B798,[117]表二!$B$7:$AA$1333,26,FALSE)</f>
        <v>0</v>
      </c>
      <c r="G798" s="123" t="str">
        <f t="shared" si="37"/>
        <v/>
      </c>
      <c r="H798" s="123" t="str">
        <f t="shared" si="38"/>
        <v/>
      </c>
      <c r="I798" s="657"/>
      <c r="J798" s="658"/>
    </row>
    <row r="799" s="524" customFormat="1" ht="36" customHeight="1" spans="1:10">
      <c r="A799" s="524">
        <f t="shared" si="36"/>
        <v>7</v>
      </c>
      <c r="B799" s="305">
        <v>2120103</v>
      </c>
      <c r="C799" s="432" t="s">
        <v>154</v>
      </c>
      <c r="D799" s="320"/>
      <c r="E799" s="320">
        <v>0</v>
      </c>
      <c r="F799" s="367">
        <f>VLOOKUP(B799,[117]表二!$B$7:$AA$1333,26,FALSE)</f>
        <v>0</v>
      </c>
      <c r="G799" s="123" t="str">
        <f t="shared" si="37"/>
        <v/>
      </c>
      <c r="H799" s="123" t="str">
        <f t="shared" si="38"/>
        <v/>
      </c>
      <c r="I799" s="657"/>
      <c r="J799" s="658"/>
    </row>
    <row r="800" s="524" customFormat="1" ht="36" customHeight="1" spans="1:10">
      <c r="A800" s="524">
        <f t="shared" si="36"/>
        <v>7</v>
      </c>
      <c r="B800" s="305">
        <v>2120104</v>
      </c>
      <c r="C800" s="432" t="s">
        <v>716</v>
      </c>
      <c r="D800" s="320">
        <v>739</v>
      </c>
      <c r="E800" s="320">
        <v>671</v>
      </c>
      <c r="F800" s="367">
        <f>VLOOKUP(B800,[117]表二!$B$7:$AA$1333,26,FALSE)</f>
        <v>685</v>
      </c>
      <c r="G800" s="123">
        <f t="shared" si="37"/>
        <v>-0.073</v>
      </c>
      <c r="H800" s="123">
        <f t="shared" si="38"/>
        <v>1.021</v>
      </c>
      <c r="I800" s="657"/>
      <c r="J800" s="658"/>
    </row>
    <row r="801" s="524" customFormat="1" ht="36" customHeight="1" spans="1:10">
      <c r="A801" s="524">
        <f t="shared" si="36"/>
        <v>7</v>
      </c>
      <c r="B801" s="305">
        <v>2120105</v>
      </c>
      <c r="C801" s="432" t="s">
        <v>717</v>
      </c>
      <c r="D801" s="320"/>
      <c r="E801" s="320">
        <v>0</v>
      </c>
      <c r="F801" s="367">
        <f>VLOOKUP(B801,[117]表二!$B$7:$AA$1333,26,FALSE)</f>
        <v>0</v>
      </c>
      <c r="G801" s="123" t="str">
        <f t="shared" si="37"/>
        <v/>
      </c>
      <c r="H801" s="123" t="str">
        <f t="shared" si="38"/>
        <v/>
      </c>
      <c r="I801" s="657"/>
      <c r="J801" s="658"/>
    </row>
    <row r="802" s="524" customFormat="1" ht="36" customHeight="1" spans="1:10">
      <c r="A802" s="524">
        <f t="shared" si="36"/>
        <v>7</v>
      </c>
      <c r="B802" s="305">
        <v>2120106</v>
      </c>
      <c r="C802" s="432" t="s">
        <v>718</v>
      </c>
      <c r="D802" s="320">
        <v>125</v>
      </c>
      <c r="E802" s="320">
        <v>117</v>
      </c>
      <c r="F802" s="367">
        <f>VLOOKUP(B802,[117]表二!$B$7:$AA$1333,26,FALSE)</f>
        <v>116</v>
      </c>
      <c r="G802" s="123">
        <f t="shared" si="37"/>
        <v>-0.072</v>
      </c>
      <c r="H802" s="123">
        <f t="shared" si="38"/>
        <v>0.991</v>
      </c>
      <c r="I802" s="657"/>
      <c r="J802" s="658"/>
    </row>
    <row r="803" s="524" customFormat="1" ht="36" customHeight="1" spans="1:10">
      <c r="A803" s="524">
        <f t="shared" si="36"/>
        <v>7</v>
      </c>
      <c r="B803" s="305">
        <v>2120107</v>
      </c>
      <c r="C803" s="432" t="s">
        <v>719</v>
      </c>
      <c r="D803" s="320"/>
      <c r="E803" s="320">
        <v>0</v>
      </c>
      <c r="F803" s="367">
        <f>VLOOKUP(B803,[117]表二!$B$7:$AA$1333,26,FALSE)</f>
        <v>0</v>
      </c>
      <c r="G803" s="123" t="str">
        <f t="shared" si="37"/>
        <v/>
      </c>
      <c r="H803" s="123" t="str">
        <f t="shared" si="38"/>
        <v/>
      </c>
      <c r="I803" s="657"/>
      <c r="J803" s="658"/>
    </row>
    <row r="804" s="524" customFormat="1" ht="36" customHeight="1" spans="1:10">
      <c r="A804" s="524">
        <f t="shared" si="36"/>
        <v>7</v>
      </c>
      <c r="B804" s="305">
        <v>2120109</v>
      </c>
      <c r="C804" s="432" t="s">
        <v>720</v>
      </c>
      <c r="D804" s="320"/>
      <c r="E804" s="320">
        <v>0</v>
      </c>
      <c r="F804" s="367">
        <f>VLOOKUP(B804,[117]表二!$B$7:$AA$1333,26,FALSE)</f>
        <v>0</v>
      </c>
      <c r="G804" s="123" t="str">
        <f t="shared" si="37"/>
        <v/>
      </c>
      <c r="H804" s="123" t="str">
        <f t="shared" si="38"/>
        <v/>
      </c>
      <c r="I804" s="657"/>
      <c r="J804" s="658"/>
    </row>
    <row r="805" s="524" customFormat="1" ht="36" customHeight="1" spans="1:10">
      <c r="A805" s="524">
        <f t="shared" si="36"/>
        <v>7</v>
      </c>
      <c r="B805" s="305">
        <v>2120110</v>
      </c>
      <c r="C805" s="432" t="s">
        <v>721</v>
      </c>
      <c r="D805" s="320"/>
      <c r="E805" s="320">
        <v>0</v>
      </c>
      <c r="F805" s="367">
        <f>VLOOKUP(B805,[117]表二!$B$7:$AA$1333,26,FALSE)</f>
        <v>0</v>
      </c>
      <c r="G805" s="123" t="str">
        <f t="shared" si="37"/>
        <v/>
      </c>
      <c r="H805" s="123" t="str">
        <f t="shared" si="38"/>
        <v/>
      </c>
      <c r="I805" s="657"/>
      <c r="J805" s="658"/>
    </row>
    <row r="806" s="524" customFormat="1" ht="36" customHeight="1" spans="1:10">
      <c r="A806" s="524">
        <f t="shared" si="36"/>
        <v>7</v>
      </c>
      <c r="B806" s="305">
        <v>2120199</v>
      </c>
      <c r="C806" s="432" t="s">
        <v>722</v>
      </c>
      <c r="D806" s="320">
        <v>550</v>
      </c>
      <c r="E806" s="320">
        <v>335</v>
      </c>
      <c r="F806" s="367">
        <f>VLOOKUP(B806,[117]表二!$B$7:$AA$1333,26,FALSE)</f>
        <v>342</v>
      </c>
      <c r="G806" s="123">
        <f t="shared" si="37"/>
        <v>-0.378</v>
      </c>
      <c r="H806" s="123">
        <f t="shared" si="38"/>
        <v>1.021</v>
      </c>
      <c r="I806" s="657"/>
      <c r="J806" s="658"/>
    </row>
    <row r="807" s="524" customFormat="1" ht="36" customHeight="1" spans="1:10">
      <c r="A807" s="524">
        <f t="shared" si="36"/>
        <v>5</v>
      </c>
      <c r="B807" s="305">
        <v>21202</v>
      </c>
      <c r="C807" s="348" t="s">
        <v>723</v>
      </c>
      <c r="D807" s="320">
        <f>D808</f>
        <v>6345</v>
      </c>
      <c r="E807" s="320">
        <v>0</v>
      </c>
      <c r="F807" s="320">
        <f>F808</f>
        <v>33</v>
      </c>
      <c r="G807" s="123">
        <f t="shared" si="37"/>
        <v>-0.995</v>
      </c>
      <c r="H807" s="123" t="str">
        <f t="shared" si="38"/>
        <v/>
      </c>
      <c r="I807" s="657"/>
      <c r="J807" s="658"/>
    </row>
    <row r="808" s="524" customFormat="1" ht="36" customHeight="1" spans="1:10">
      <c r="A808" s="524">
        <f t="shared" si="36"/>
        <v>7</v>
      </c>
      <c r="B808" s="310">
        <v>2120201</v>
      </c>
      <c r="C808" s="442" t="s">
        <v>723</v>
      </c>
      <c r="D808" s="320">
        <v>6345</v>
      </c>
      <c r="E808" s="320">
        <v>0</v>
      </c>
      <c r="F808" s="367">
        <f>VLOOKUP(B808,[117]表二!$B$7:$AA$1333,26,FALSE)</f>
        <v>33</v>
      </c>
      <c r="G808" s="123">
        <f t="shared" si="37"/>
        <v>-0.995</v>
      </c>
      <c r="H808" s="123" t="str">
        <f t="shared" si="38"/>
        <v/>
      </c>
      <c r="I808" s="657"/>
      <c r="J808" s="658"/>
    </row>
    <row r="809" s="524" customFormat="1" ht="36" customHeight="1" spans="1:10">
      <c r="A809" s="524">
        <f t="shared" si="36"/>
        <v>5</v>
      </c>
      <c r="B809" s="305">
        <v>21203</v>
      </c>
      <c r="C809" s="348" t="s">
        <v>724</v>
      </c>
      <c r="D809" s="320">
        <f>SUM(D810:D811)</f>
        <v>234</v>
      </c>
      <c r="E809" s="320">
        <v>93</v>
      </c>
      <c r="F809" s="320">
        <f>SUM(F810:F811)</f>
        <v>208</v>
      </c>
      <c r="G809" s="123">
        <f t="shared" si="37"/>
        <v>-0.111</v>
      </c>
      <c r="H809" s="123">
        <f t="shared" si="38"/>
        <v>2.237</v>
      </c>
      <c r="I809" s="657"/>
      <c r="J809" s="658"/>
    </row>
    <row r="810" s="524" customFormat="1" ht="36" customHeight="1" spans="1:10">
      <c r="A810" s="524">
        <f t="shared" si="36"/>
        <v>7</v>
      </c>
      <c r="B810" s="305">
        <v>2120303</v>
      </c>
      <c r="C810" s="432" t="s">
        <v>725</v>
      </c>
      <c r="D810" s="320">
        <v>99</v>
      </c>
      <c r="E810" s="320">
        <v>13</v>
      </c>
      <c r="F810" s="367">
        <f>VLOOKUP(B810,[117]表二!$B$7:$AA$1333,26,FALSE)</f>
        <v>165</v>
      </c>
      <c r="G810" s="123">
        <f t="shared" si="37"/>
        <v>0.667</v>
      </c>
      <c r="H810" s="123">
        <f t="shared" si="38"/>
        <v>12.692</v>
      </c>
      <c r="I810" s="657"/>
      <c r="J810" s="658"/>
    </row>
    <row r="811" s="524" customFormat="1" ht="36" customHeight="1" spans="1:10">
      <c r="A811" s="524">
        <f t="shared" si="36"/>
        <v>7</v>
      </c>
      <c r="B811" s="305">
        <v>2120399</v>
      </c>
      <c r="C811" s="432" t="s">
        <v>726</v>
      </c>
      <c r="D811" s="320">
        <v>135</v>
      </c>
      <c r="E811" s="320">
        <v>80</v>
      </c>
      <c r="F811" s="367">
        <f>VLOOKUP(B811,[117]表二!$B$7:$AA$1333,26,FALSE)</f>
        <v>43</v>
      </c>
      <c r="G811" s="123">
        <f t="shared" si="37"/>
        <v>-0.681</v>
      </c>
      <c r="H811" s="123">
        <f t="shared" si="38"/>
        <v>0.538</v>
      </c>
      <c r="I811" s="657"/>
      <c r="J811" s="658"/>
    </row>
    <row r="812" s="524" customFormat="1" ht="36" customHeight="1" spans="1:10">
      <c r="A812" s="524">
        <f t="shared" si="36"/>
        <v>5</v>
      </c>
      <c r="B812" s="305">
        <v>21205</v>
      </c>
      <c r="C812" s="348" t="s">
        <v>727</v>
      </c>
      <c r="D812" s="320">
        <f t="shared" ref="D812:D816" si="39">D813</f>
        <v>628</v>
      </c>
      <c r="E812" s="320">
        <v>869</v>
      </c>
      <c r="F812" s="320">
        <f t="shared" ref="F812:F816" si="40">F813</f>
        <v>880</v>
      </c>
      <c r="G812" s="123">
        <f t="shared" si="37"/>
        <v>0.401</v>
      </c>
      <c r="H812" s="123">
        <f t="shared" si="38"/>
        <v>1.013</v>
      </c>
      <c r="I812" s="657"/>
      <c r="J812" s="658"/>
    </row>
    <row r="813" s="524" customFormat="1" ht="36" customHeight="1" spans="1:10">
      <c r="A813" s="524">
        <f t="shared" si="36"/>
        <v>7</v>
      </c>
      <c r="B813" s="310">
        <v>2120501</v>
      </c>
      <c r="C813" s="442" t="s">
        <v>727</v>
      </c>
      <c r="D813" s="320">
        <v>628</v>
      </c>
      <c r="E813" s="320">
        <v>869</v>
      </c>
      <c r="F813" s="367">
        <f>VLOOKUP(B813,[117]表二!$B$7:$AA$1333,26,FALSE)</f>
        <v>880</v>
      </c>
      <c r="G813" s="123">
        <f t="shared" si="37"/>
        <v>0.401</v>
      </c>
      <c r="H813" s="123">
        <f t="shared" si="38"/>
        <v>1.013</v>
      </c>
      <c r="I813" s="657"/>
      <c r="J813" s="658"/>
    </row>
    <row r="814" s="524" customFormat="1" ht="36" customHeight="1" spans="1:10">
      <c r="A814" s="524">
        <f t="shared" si="36"/>
        <v>5</v>
      </c>
      <c r="B814" s="305">
        <v>21206</v>
      </c>
      <c r="C814" s="348" t="s">
        <v>728</v>
      </c>
      <c r="D814" s="320">
        <f t="shared" si="39"/>
        <v>0</v>
      </c>
      <c r="E814" s="320">
        <v>0</v>
      </c>
      <c r="F814" s="320">
        <f t="shared" si="40"/>
        <v>0</v>
      </c>
      <c r="G814" s="123" t="str">
        <f t="shared" si="37"/>
        <v/>
      </c>
      <c r="H814" s="123" t="str">
        <f t="shared" si="38"/>
        <v/>
      </c>
      <c r="I814" s="657"/>
      <c r="J814" s="658"/>
    </row>
    <row r="815" s="524" customFormat="1" ht="36" customHeight="1" spans="1:10">
      <c r="A815" s="524">
        <f t="shared" si="36"/>
        <v>7</v>
      </c>
      <c r="B815" s="310">
        <v>2120601</v>
      </c>
      <c r="C815" s="442" t="s">
        <v>728</v>
      </c>
      <c r="D815" s="320"/>
      <c r="E815" s="320">
        <v>0</v>
      </c>
      <c r="F815" s="367">
        <f>VLOOKUP(B815,[117]表二!$B$7:$AA$1333,26,FALSE)</f>
        <v>0</v>
      </c>
      <c r="G815" s="123" t="str">
        <f t="shared" si="37"/>
        <v/>
      </c>
      <c r="H815" s="123" t="str">
        <f t="shared" si="38"/>
        <v/>
      </c>
      <c r="I815" s="657"/>
      <c r="J815" s="658"/>
    </row>
    <row r="816" s="524" customFormat="1" ht="36" customHeight="1" spans="1:10">
      <c r="A816" s="524">
        <f t="shared" si="36"/>
        <v>5</v>
      </c>
      <c r="B816" s="305">
        <v>21299</v>
      </c>
      <c r="C816" s="348" t="s">
        <v>729</v>
      </c>
      <c r="D816" s="320">
        <f t="shared" si="39"/>
        <v>7784</v>
      </c>
      <c r="E816" s="320">
        <v>2640</v>
      </c>
      <c r="F816" s="320">
        <f t="shared" si="40"/>
        <v>4191</v>
      </c>
      <c r="G816" s="123">
        <f t="shared" si="37"/>
        <v>-0.462</v>
      </c>
      <c r="H816" s="123">
        <f t="shared" si="38"/>
        <v>1.588</v>
      </c>
      <c r="I816" s="657"/>
      <c r="J816" s="658"/>
    </row>
    <row r="817" s="524" customFormat="1" ht="36" customHeight="1" spans="1:10">
      <c r="A817" s="524">
        <f t="shared" si="36"/>
        <v>7</v>
      </c>
      <c r="B817" s="310">
        <v>2129999</v>
      </c>
      <c r="C817" s="442" t="s">
        <v>729</v>
      </c>
      <c r="D817" s="320">
        <v>7784</v>
      </c>
      <c r="E817" s="320">
        <v>2640</v>
      </c>
      <c r="F817" s="367">
        <f>VLOOKUP(B817,[117]表二!$B$7:$AA$1333,26,FALSE)</f>
        <v>4191</v>
      </c>
      <c r="G817" s="123">
        <f t="shared" si="37"/>
        <v>-0.462</v>
      </c>
      <c r="H817" s="123">
        <f t="shared" si="38"/>
        <v>1.588</v>
      </c>
      <c r="I817" s="657"/>
      <c r="J817" s="658"/>
    </row>
    <row r="818" s="524" customFormat="1" ht="36" customHeight="1" spans="1:10">
      <c r="A818" s="524">
        <f t="shared" si="36"/>
        <v>3</v>
      </c>
      <c r="B818" s="308">
        <v>213</v>
      </c>
      <c r="C818" s="302" t="s">
        <v>118</v>
      </c>
      <c r="D818" s="303">
        <f>SUM(D819,D845,D870,D898,D909,D916,D923,D926)</f>
        <v>23262</v>
      </c>
      <c r="E818" s="303">
        <v>27004</v>
      </c>
      <c r="F818" s="303">
        <f>SUM(F819,F845,F870,F898,F909,F916,F923,F926)</f>
        <v>24541</v>
      </c>
      <c r="G818" s="119">
        <f t="shared" si="37"/>
        <v>0.055</v>
      </c>
      <c r="H818" s="119">
        <f t="shared" si="38"/>
        <v>0.909</v>
      </c>
      <c r="I818" s="657"/>
      <c r="J818" s="658"/>
    </row>
    <row r="819" s="524" customFormat="1" ht="36" customHeight="1" spans="1:10">
      <c r="A819" s="524">
        <f t="shared" si="36"/>
        <v>5</v>
      </c>
      <c r="B819" s="305">
        <v>21301</v>
      </c>
      <c r="C819" s="348" t="s">
        <v>730</v>
      </c>
      <c r="D819" s="320">
        <f>SUM(D820:D844)</f>
        <v>7226</v>
      </c>
      <c r="E819" s="320">
        <v>8238</v>
      </c>
      <c r="F819" s="320">
        <f>SUM(F820:F844)</f>
        <v>9162</v>
      </c>
      <c r="G819" s="123">
        <f t="shared" si="37"/>
        <v>0.268</v>
      </c>
      <c r="H819" s="123">
        <f t="shared" si="38"/>
        <v>1.112</v>
      </c>
      <c r="I819" s="657"/>
      <c r="J819" s="658"/>
    </row>
    <row r="820" s="524" customFormat="1" ht="36" customHeight="1" spans="1:10">
      <c r="A820" s="524">
        <f t="shared" si="36"/>
        <v>7</v>
      </c>
      <c r="B820" s="305">
        <v>2130101</v>
      </c>
      <c r="C820" s="432" t="s">
        <v>152</v>
      </c>
      <c r="D820" s="320">
        <v>359</v>
      </c>
      <c r="E820" s="320">
        <v>409</v>
      </c>
      <c r="F820" s="367">
        <f>VLOOKUP(B820,[117]表二!$B$7:$AA$1333,26,FALSE)</f>
        <v>422</v>
      </c>
      <c r="G820" s="123">
        <f t="shared" si="37"/>
        <v>0.175</v>
      </c>
      <c r="H820" s="123">
        <f t="shared" si="38"/>
        <v>1.032</v>
      </c>
      <c r="I820" s="657"/>
      <c r="J820" s="658"/>
    </row>
    <row r="821" s="524" customFormat="1" ht="36" customHeight="1" spans="1:10">
      <c r="A821" s="524">
        <f t="shared" si="36"/>
        <v>7</v>
      </c>
      <c r="B821" s="305">
        <v>2130102</v>
      </c>
      <c r="C821" s="432" t="s">
        <v>153</v>
      </c>
      <c r="D821" s="320"/>
      <c r="E821" s="320">
        <v>8</v>
      </c>
      <c r="F821" s="367">
        <f>VLOOKUP(B821,[117]表二!$B$7:$AA$1333,26,FALSE)</f>
        <v>8</v>
      </c>
      <c r="G821" s="123" t="str">
        <f t="shared" si="37"/>
        <v/>
      </c>
      <c r="H821" s="123">
        <f t="shared" si="38"/>
        <v>1</v>
      </c>
      <c r="I821" s="657"/>
      <c r="J821" s="658"/>
    </row>
    <row r="822" s="524" customFormat="1" ht="36" customHeight="1" spans="1:10">
      <c r="A822" s="524">
        <f t="shared" si="36"/>
        <v>7</v>
      </c>
      <c r="B822" s="305">
        <v>2130103</v>
      </c>
      <c r="C822" s="432" t="s">
        <v>154</v>
      </c>
      <c r="D822" s="320"/>
      <c r="E822" s="320">
        <v>0</v>
      </c>
      <c r="F822" s="367">
        <f>VLOOKUP(B822,[117]表二!$B$7:$AA$1333,26,FALSE)</f>
        <v>2</v>
      </c>
      <c r="G822" s="123" t="str">
        <f t="shared" si="37"/>
        <v/>
      </c>
      <c r="H822" s="123" t="str">
        <f t="shared" si="38"/>
        <v/>
      </c>
      <c r="I822" s="657"/>
      <c r="J822" s="658"/>
    </row>
    <row r="823" s="524" customFormat="1" ht="36" customHeight="1" spans="1:10">
      <c r="A823" s="524">
        <f t="shared" si="36"/>
        <v>7</v>
      </c>
      <c r="B823" s="305">
        <v>2130104</v>
      </c>
      <c r="C823" s="432" t="s">
        <v>161</v>
      </c>
      <c r="D823" s="320">
        <v>3247</v>
      </c>
      <c r="E823" s="320">
        <v>3138</v>
      </c>
      <c r="F823" s="367">
        <f>VLOOKUP(B823,[117]表二!$B$7:$AA$1333,26,FALSE)</f>
        <v>3470</v>
      </c>
      <c r="G823" s="123">
        <f t="shared" si="37"/>
        <v>0.069</v>
      </c>
      <c r="H823" s="123">
        <f t="shared" si="38"/>
        <v>1.106</v>
      </c>
      <c r="I823" s="657"/>
      <c r="J823" s="658"/>
    </row>
    <row r="824" s="524" customFormat="1" ht="36" customHeight="1" spans="1:10">
      <c r="A824" s="524">
        <f t="shared" si="36"/>
        <v>7</v>
      </c>
      <c r="B824" s="305">
        <v>2130105</v>
      </c>
      <c r="C824" s="432" t="s">
        <v>731</v>
      </c>
      <c r="D824" s="320"/>
      <c r="E824" s="320">
        <v>0</v>
      </c>
      <c r="F824" s="367">
        <f>VLOOKUP(B824,[117]表二!$B$7:$AA$1333,26,FALSE)</f>
        <v>0</v>
      </c>
      <c r="G824" s="123" t="str">
        <f t="shared" si="37"/>
        <v/>
      </c>
      <c r="H824" s="123" t="str">
        <f t="shared" si="38"/>
        <v/>
      </c>
      <c r="I824" s="657"/>
      <c r="J824" s="658"/>
    </row>
    <row r="825" s="524" customFormat="1" ht="36" customHeight="1" spans="1:10">
      <c r="A825" s="524">
        <f t="shared" si="36"/>
        <v>7</v>
      </c>
      <c r="B825" s="305">
        <v>2130106</v>
      </c>
      <c r="C825" s="432" t="s">
        <v>732</v>
      </c>
      <c r="D825" s="320">
        <v>1182</v>
      </c>
      <c r="E825" s="320">
        <v>1314</v>
      </c>
      <c r="F825" s="367">
        <f>VLOOKUP(B825,[117]表二!$B$7:$AA$1333,26,FALSE)</f>
        <v>49</v>
      </c>
      <c r="G825" s="123">
        <f t="shared" si="37"/>
        <v>-0.959</v>
      </c>
      <c r="H825" s="123">
        <f t="shared" si="38"/>
        <v>0.037</v>
      </c>
      <c r="I825" s="657"/>
      <c r="J825" s="658"/>
    </row>
    <row r="826" s="524" customFormat="1" ht="36" customHeight="1" spans="1:10">
      <c r="A826" s="524">
        <f t="shared" si="36"/>
        <v>7</v>
      </c>
      <c r="B826" s="305">
        <v>2130108</v>
      </c>
      <c r="C826" s="432" t="s">
        <v>733</v>
      </c>
      <c r="D826" s="320">
        <v>50</v>
      </c>
      <c r="E826" s="320">
        <v>113</v>
      </c>
      <c r="F826" s="367">
        <f>VLOOKUP(B826,[117]表二!$B$7:$AA$1333,26,FALSE)</f>
        <v>63</v>
      </c>
      <c r="G826" s="123">
        <f t="shared" si="37"/>
        <v>0.26</v>
      </c>
      <c r="H826" s="123">
        <f t="shared" si="38"/>
        <v>0.558</v>
      </c>
      <c r="I826" s="657"/>
      <c r="J826" s="658"/>
    </row>
    <row r="827" s="524" customFormat="1" ht="36" customHeight="1" spans="1:10">
      <c r="A827" s="524">
        <f t="shared" si="36"/>
        <v>7</v>
      </c>
      <c r="B827" s="305">
        <v>2130109</v>
      </c>
      <c r="C827" s="432" t="s">
        <v>734</v>
      </c>
      <c r="D827" s="320"/>
      <c r="E827" s="320">
        <v>6</v>
      </c>
      <c r="F827" s="367">
        <f>VLOOKUP(B827,[117]表二!$B$7:$AA$1333,26,FALSE)</f>
        <v>10</v>
      </c>
      <c r="G827" s="123" t="str">
        <f t="shared" si="37"/>
        <v/>
      </c>
      <c r="H827" s="123">
        <f t="shared" si="38"/>
        <v>1.667</v>
      </c>
      <c r="I827" s="657"/>
      <c r="J827" s="658"/>
    </row>
    <row r="828" s="524" customFormat="1" ht="36" customHeight="1" spans="1:10">
      <c r="A828" s="524">
        <f t="shared" si="36"/>
        <v>7</v>
      </c>
      <c r="B828" s="305">
        <v>2130110</v>
      </c>
      <c r="C828" s="432" t="s">
        <v>735</v>
      </c>
      <c r="D828" s="320"/>
      <c r="E828" s="320">
        <v>0</v>
      </c>
      <c r="F828" s="367">
        <f>VLOOKUP(B828,[117]表二!$B$7:$AA$1333,26,FALSE)</f>
        <v>0</v>
      </c>
      <c r="G828" s="123" t="str">
        <f t="shared" si="37"/>
        <v/>
      </c>
      <c r="H828" s="123" t="str">
        <f t="shared" si="38"/>
        <v/>
      </c>
      <c r="I828" s="657"/>
      <c r="J828" s="658"/>
    </row>
    <row r="829" s="524" customFormat="1" ht="36" customHeight="1" spans="1:10">
      <c r="A829" s="524">
        <f t="shared" si="36"/>
        <v>7</v>
      </c>
      <c r="B829" s="305">
        <v>2130111</v>
      </c>
      <c r="C829" s="432" t="s">
        <v>736</v>
      </c>
      <c r="D829" s="320">
        <v>104</v>
      </c>
      <c r="E829" s="320">
        <v>104</v>
      </c>
      <c r="F829" s="367">
        <f>VLOOKUP(B829,[117]表二!$B$7:$AA$1333,26,FALSE)</f>
        <v>0</v>
      </c>
      <c r="G829" s="123">
        <f t="shared" si="37"/>
        <v>-1</v>
      </c>
      <c r="H829" s="123">
        <f t="shared" si="38"/>
        <v>0</v>
      </c>
      <c r="I829" s="657"/>
      <c r="J829" s="658"/>
    </row>
    <row r="830" s="524" customFormat="1" ht="36" customHeight="1" spans="1:10">
      <c r="A830" s="524">
        <f t="shared" si="36"/>
        <v>7</v>
      </c>
      <c r="B830" s="305">
        <v>2130112</v>
      </c>
      <c r="C830" s="432" t="s">
        <v>737</v>
      </c>
      <c r="D830" s="320"/>
      <c r="E830" s="320">
        <v>0</v>
      </c>
      <c r="F830" s="367">
        <f>VLOOKUP(B830,[117]表二!$B$7:$AA$1333,26,FALSE)</f>
        <v>0</v>
      </c>
      <c r="G830" s="123" t="str">
        <f t="shared" si="37"/>
        <v/>
      </c>
      <c r="H830" s="123" t="str">
        <f t="shared" si="38"/>
        <v/>
      </c>
      <c r="I830" s="657"/>
      <c r="J830" s="658"/>
    </row>
    <row r="831" s="524" customFormat="1" ht="36" customHeight="1" spans="1:10">
      <c r="A831" s="524">
        <f t="shared" si="36"/>
        <v>7</v>
      </c>
      <c r="B831" s="305">
        <v>2130114</v>
      </c>
      <c r="C831" s="432" t="s">
        <v>738</v>
      </c>
      <c r="D831" s="320"/>
      <c r="E831" s="320">
        <v>0</v>
      </c>
      <c r="F831" s="367">
        <f>VLOOKUP(B831,[117]表二!$B$7:$AA$1333,26,FALSE)</f>
        <v>0</v>
      </c>
      <c r="G831" s="123" t="str">
        <f t="shared" si="37"/>
        <v/>
      </c>
      <c r="H831" s="123" t="str">
        <f t="shared" si="38"/>
        <v/>
      </c>
      <c r="I831" s="657"/>
      <c r="J831" s="658"/>
    </row>
    <row r="832" s="524" customFormat="1" ht="36" customHeight="1" spans="1:10">
      <c r="A832" s="524">
        <f t="shared" si="36"/>
        <v>7</v>
      </c>
      <c r="B832" s="305">
        <v>2130119</v>
      </c>
      <c r="C832" s="432" t="s">
        <v>739</v>
      </c>
      <c r="D832" s="320">
        <v>16</v>
      </c>
      <c r="E832" s="320">
        <v>0</v>
      </c>
      <c r="F832" s="367">
        <f>VLOOKUP(B832,[117]表二!$B$7:$AA$1333,26,FALSE)</f>
        <v>5</v>
      </c>
      <c r="G832" s="123">
        <f t="shared" si="37"/>
        <v>-0.688</v>
      </c>
      <c r="H832" s="123" t="str">
        <f t="shared" si="38"/>
        <v/>
      </c>
      <c r="I832" s="657"/>
      <c r="J832" s="658"/>
    </row>
    <row r="833" s="524" customFormat="1" ht="36" customHeight="1" spans="1:10">
      <c r="A833" s="524">
        <f t="shared" si="36"/>
        <v>7</v>
      </c>
      <c r="B833" s="305">
        <v>2130120</v>
      </c>
      <c r="C833" s="432" t="s">
        <v>740</v>
      </c>
      <c r="D833" s="320"/>
      <c r="E833" s="320">
        <v>0</v>
      </c>
      <c r="F833" s="367">
        <f>VLOOKUP(B833,[117]表二!$B$7:$AA$1333,26,FALSE)</f>
        <v>244</v>
      </c>
      <c r="G833" s="123" t="str">
        <f t="shared" si="37"/>
        <v/>
      </c>
      <c r="H833" s="123" t="str">
        <f t="shared" si="38"/>
        <v/>
      </c>
      <c r="I833" s="657"/>
      <c r="J833" s="658"/>
    </row>
    <row r="834" s="524" customFormat="1" ht="36" customHeight="1" spans="1:10">
      <c r="A834" s="524">
        <f t="shared" si="36"/>
        <v>7</v>
      </c>
      <c r="B834" s="305">
        <v>2130121</v>
      </c>
      <c r="C834" s="432" t="s">
        <v>741</v>
      </c>
      <c r="D834" s="320"/>
      <c r="E834" s="320">
        <v>0</v>
      </c>
      <c r="F834" s="367">
        <f>VLOOKUP(B834,[117]表二!$B$7:$AA$1333,26,FALSE)</f>
        <v>0</v>
      </c>
      <c r="G834" s="123" t="str">
        <f t="shared" si="37"/>
        <v/>
      </c>
      <c r="H834" s="123" t="str">
        <f t="shared" si="38"/>
        <v/>
      </c>
      <c r="I834" s="657"/>
      <c r="J834" s="658"/>
    </row>
    <row r="835" s="524" customFormat="1" ht="36" customHeight="1" spans="1:10">
      <c r="A835" s="524">
        <f t="shared" si="36"/>
        <v>7</v>
      </c>
      <c r="B835" s="305">
        <v>2130122</v>
      </c>
      <c r="C835" s="432" t="s">
        <v>742</v>
      </c>
      <c r="D835" s="320">
        <v>190</v>
      </c>
      <c r="E835" s="320">
        <v>20</v>
      </c>
      <c r="F835" s="367">
        <f>VLOOKUP(B835,[117]表二!$B$7:$AA$1333,26,FALSE)</f>
        <v>340</v>
      </c>
      <c r="G835" s="123">
        <f t="shared" si="37"/>
        <v>0.789</v>
      </c>
      <c r="H835" s="123">
        <f t="shared" si="38"/>
        <v>17</v>
      </c>
      <c r="I835" s="657"/>
      <c r="J835" s="658"/>
    </row>
    <row r="836" s="524" customFormat="1" ht="36" customHeight="1" spans="1:10">
      <c r="A836" s="524">
        <f t="shared" si="36"/>
        <v>7</v>
      </c>
      <c r="B836" s="305">
        <v>2130124</v>
      </c>
      <c r="C836" s="432" t="s">
        <v>743</v>
      </c>
      <c r="D836" s="320"/>
      <c r="E836" s="320">
        <v>9</v>
      </c>
      <c r="F836" s="367">
        <f>VLOOKUP(B836,[117]表二!$B$7:$AA$1333,26,FALSE)</f>
        <v>0</v>
      </c>
      <c r="G836" s="123" t="str">
        <f t="shared" si="37"/>
        <v/>
      </c>
      <c r="H836" s="123">
        <f t="shared" si="38"/>
        <v>0</v>
      </c>
      <c r="I836" s="657"/>
      <c r="J836" s="658"/>
    </row>
    <row r="837" s="524" customFormat="1" ht="36" customHeight="1" spans="1:10">
      <c r="A837" s="524">
        <f t="shared" ref="A837:A900" si="41">LEN(B837)</f>
        <v>7</v>
      </c>
      <c r="B837" s="305">
        <v>2130125</v>
      </c>
      <c r="C837" s="432" t="s">
        <v>744</v>
      </c>
      <c r="D837" s="320"/>
      <c r="E837" s="320">
        <v>1</v>
      </c>
      <c r="F837" s="367">
        <f>VLOOKUP(B837,[117]表二!$B$7:$AA$1333,26,FALSE)</f>
        <v>0</v>
      </c>
      <c r="G837" s="123" t="str">
        <f t="shared" ref="G837:G900" si="42">IF(D837&gt;0,F837/D837-1,"")</f>
        <v/>
      </c>
      <c r="H837" s="123">
        <f t="shared" ref="H837:H900" si="43">IF(E837&gt;0,F837/E837,"")</f>
        <v>0</v>
      </c>
      <c r="I837" s="657"/>
      <c r="J837" s="658"/>
    </row>
    <row r="838" s="524" customFormat="1" ht="36" customHeight="1" spans="1:10">
      <c r="A838" s="524">
        <f t="shared" si="41"/>
        <v>7</v>
      </c>
      <c r="B838" s="305">
        <v>2130126</v>
      </c>
      <c r="C838" s="432" t="s">
        <v>745</v>
      </c>
      <c r="D838" s="320">
        <v>968</v>
      </c>
      <c r="E838" s="320">
        <v>677</v>
      </c>
      <c r="F838" s="367">
        <f>VLOOKUP(B838,[117]表二!$B$7:$AA$1333,26,FALSE)</f>
        <v>1429</v>
      </c>
      <c r="G838" s="123">
        <f t="shared" si="42"/>
        <v>0.476</v>
      </c>
      <c r="H838" s="123">
        <f t="shared" si="43"/>
        <v>2.111</v>
      </c>
      <c r="I838" s="657"/>
      <c r="J838" s="658"/>
    </row>
    <row r="839" s="524" customFormat="1" ht="36" customHeight="1" spans="1:10">
      <c r="A839" s="524">
        <f t="shared" si="41"/>
        <v>7</v>
      </c>
      <c r="B839" s="305">
        <v>2130135</v>
      </c>
      <c r="C839" s="432" t="s">
        <v>746</v>
      </c>
      <c r="D839" s="320">
        <v>150</v>
      </c>
      <c r="E839" s="320">
        <v>0</v>
      </c>
      <c r="F839" s="367">
        <f>VLOOKUP(B839,[117]表二!$B$7:$AA$1333,26,FALSE)</f>
        <v>383</v>
      </c>
      <c r="G839" s="123">
        <f t="shared" si="42"/>
        <v>1.553</v>
      </c>
      <c r="H839" s="123" t="str">
        <f t="shared" si="43"/>
        <v/>
      </c>
      <c r="I839" s="657"/>
      <c r="J839" s="658"/>
    </row>
    <row r="840" s="524" customFormat="1" ht="36" customHeight="1" spans="1:10">
      <c r="A840" s="524">
        <f t="shared" si="41"/>
        <v>7</v>
      </c>
      <c r="B840" s="305">
        <v>2130142</v>
      </c>
      <c r="C840" s="432" t="s">
        <v>747</v>
      </c>
      <c r="D840" s="320">
        <v>270</v>
      </c>
      <c r="E840" s="320">
        <v>0</v>
      </c>
      <c r="F840" s="367">
        <f>VLOOKUP(B840,[117]表二!$B$7:$AA$1333,26,FALSE)</f>
        <v>0</v>
      </c>
      <c r="G840" s="123">
        <f t="shared" si="42"/>
        <v>-1</v>
      </c>
      <c r="H840" s="123" t="str">
        <f t="shared" si="43"/>
        <v/>
      </c>
      <c r="I840" s="657"/>
      <c r="J840" s="658"/>
    </row>
    <row r="841" s="524" customFormat="1" ht="36" customHeight="1" spans="1:10">
      <c r="A841" s="524">
        <f t="shared" si="41"/>
        <v>7</v>
      </c>
      <c r="B841" s="305">
        <v>2130148</v>
      </c>
      <c r="C841" s="438" t="s">
        <v>748</v>
      </c>
      <c r="D841" s="320"/>
      <c r="E841" s="320">
        <v>0</v>
      </c>
      <c r="F841" s="367">
        <f>VLOOKUP(B841,[117]表二!$B$7:$AA$1333,26,FALSE)</f>
        <v>0</v>
      </c>
      <c r="G841" s="123" t="str">
        <f t="shared" si="42"/>
        <v/>
      </c>
      <c r="H841" s="123" t="str">
        <f t="shared" si="43"/>
        <v/>
      </c>
      <c r="I841" s="657"/>
      <c r="J841" s="658"/>
    </row>
    <row r="842" s="524" customFormat="1" ht="36" customHeight="1" spans="1:10">
      <c r="A842" s="524">
        <f t="shared" si="41"/>
        <v>7</v>
      </c>
      <c r="B842" s="305">
        <v>2130152</v>
      </c>
      <c r="C842" s="432" t="s">
        <v>749</v>
      </c>
      <c r="D842" s="320"/>
      <c r="E842" s="320">
        <v>0</v>
      </c>
      <c r="F842" s="367">
        <f>VLOOKUP(B842,[117]表二!$B$7:$AA$1333,26,FALSE)</f>
        <v>0</v>
      </c>
      <c r="G842" s="123" t="str">
        <f t="shared" si="42"/>
        <v/>
      </c>
      <c r="H842" s="123" t="str">
        <f t="shared" si="43"/>
        <v/>
      </c>
      <c r="I842" s="657"/>
      <c r="J842" s="658"/>
    </row>
    <row r="843" s="524" customFormat="1" ht="36" customHeight="1" spans="1:10">
      <c r="A843" s="524">
        <f t="shared" si="41"/>
        <v>7</v>
      </c>
      <c r="B843" s="305">
        <v>2130153</v>
      </c>
      <c r="C843" s="432" t="s">
        <v>750</v>
      </c>
      <c r="D843" s="320">
        <v>344</v>
      </c>
      <c r="E843" s="320">
        <v>1071</v>
      </c>
      <c r="F843" s="367">
        <f>VLOOKUP(B843,[117]表二!$B$7:$AA$1333,26,FALSE)</f>
        <v>1118</v>
      </c>
      <c r="G843" s="123">
        <f t="shared" si="42"/>
        <v>2.25</v>
      </c>
      <c r="H843" s="123">
        <f t="shared" si="43"/>
        <v>1.044</v>
      </c>
      <c r="I843" s="657"/>
      <c r="J843" s="658"/>
    </row>
    <row r="844" s="524" customFormat="1" ht="36" customHeight="1" spans="1:10">
      <c r="A844" s="524">
        <f t="shared" si="41"/>
        <v>7</v>
      </c>
      <c r="B844" s="305">
        <v>2130199</v>
      </c>
      <c r="C844" s="432" t="s">
        <v>751</v>
      </c>
      <c r="D844" s="320">
        <v>346</v>
      </c>
      <c r="E844" s="320">
        <v>1368</v>
      </c>
      <c r="F844" s="367">
        <f>VLOOKUP(B844,[117]表二!$B$7:$AA$1333,26,FALSE)</f>
        <v>1619</v>
      </c>
      <c r="G844" s="123">
        <f t="shared" si="42"/>
        <v>3.679</v>
      </c>
      <c r="H844" s="123">
        <f t="shared" si="43"/>
        <v>1.183</v>
      </c>
      <c r="I844" s="657"/>
      <c r="J844" s="658"/>
    </row>
    <row r="845" s="524" customFormat="1" ht="36" customHeight="1" spans="1:10">
      <c r="A845" s="524">
        <f t="shared" si="41"/>
        <v>5</v>
      </c>
      <c r="B845" s="305">
        <v>21302</v>
      </c>
      <c r="C845" s="348" t="s">
        <v>752</v>
      </c>
      <c r="D845" s="320">
        <f>SUM(D846:D869)</f>
        <v>3004</v>
      </c>
      <c r="E845" s="320">
        <v>2523</v>
      </c>
      <c r="F845" s="320">
        <f>SUM(F846:F869)</f>
        <v>2020</v>
      </c>
      <c r="G845" s="123">
        <f t="shared" si="42"/>
        <v>-0.328</v>
      </c>
      <c r="H845" s="123">
        <f t="shared" si="43"/>
        <v>0.801</v>
      </c>
      <c r="I845" s="657"/>
      <c r="J845" s="658"/>
    </row>
    <row r="846" s="524" customFormat="1" ht="36" customHeight="1" spans="1:10">
      <c r="A846" s="524">
        <f t="shared" si="41"/>
        <v>7</v>
      </c>
      <c r="B846" s="305">
        <v>2130201</v>
      </c>
      <c r="C846" s="432" t="s">
        <v>152</v>
      </c>
      <c r="D846" s="320">
        <v>268</v>
      </c>
      <c r="E846" s="320">
        <v>297</v>
      </c>
      <c r="F846" s="367">
        <f>VLOOKUP(B846,[117]表二!$B$7:$AA$1333,26,FALSE)</f>
        <v>315</v>
      </c>
      <c r="G846" s="123">
        <f t="shared" si="42"/>
        <v>0.175</v>
      </c>
      <c r="H846" s="123">
        <f t="shared" si="43"/>
        <v>1.061</v>
      </c>
      <c r="I846" s="657"/>
      <c r="J846" s="658"/>
    </row>
    <row r="847" s="524" customFormat="1" ht="36" customHeight="1" spans="1:10">
      <c r="A847" s="524">
        <f t="shared" si="41"/>
        <v>7</v>
      </c>
      <c r="B847" s="305">
        <v>2130202</v>
      </c>
      <c r="C847" s="432" t="s">
        <v>153</v>
      </c>
      <c r="D847" s="320"/>
      <c r="E847" s="320">
        <v>0</v>
      </c>
      <c r="F847" s="367">
        <f>VLOOKUP(B847,[117]表二!$B$7:$AA$1333,26,FALSE)</f>
        <v>0</v>
      </c>
      <c r="G847" s="123" t="str">
        <f t="shared" si="42"/>
        <v/>
      </c>
      <c r="H847" s="123" t="str">
        <f t="shared" si="43"/>
        <v/>
      </c>
      <c r="I847" s="657"/>
      <c r="J847" s="658"/>
    </row>
    <row r="848" s="524" customFormat="1" ht="36" customHeight="1" spans="1:10">
      <c r="A848" s="524">
        <f t="shared" si="41"/>
        <v>7</v>
      </c>
      <c r="B848" s="305">
        <v>2130203</v>
      </c>
      <c r="C848" s="432" t="s">
        <v>154</v>
      </c>
      <c r="D848" s="320"/>
      <c r="E848" s="320">
        <v>0</v>
      </c>
      <c r="F848" s="367">
        <f>VLOOKUP(B848,[117]表二!$B$7:$AA$1333,26,FALSE)</f>
        <v>0</v>
      </c>
      <c r="G848" s="123" t="str">
        <f t="shared" si="42"/>
        <v/>
      </c>
      <c r="H848" s="123" t="str">
        <f t="shared" si="43"/>
        <v/>
      </c>
      <c r="I848" s="657"/>
      <c r="J848" s="658"/>
    </row>
    <row r="849" s="524" customFormat="1" ht="36" customHeight="1" spans="1:10">
      <c r="A849" s="524">
        <f t="shared" si="41"/>
        <v>7</v>
      </c>
      <c r="B849" s="305">
        <v>2130204</v>
      </c>
      <c r="C849" s="432" t="s">
        <v>753</v>
      </c>
      <c r="D849" s="320">
        <v>433</v>
      </c>
      <c r="E849" s="320">
        <v>383</v>
      </c>
      <c r="F849" s="367">
        <f>VLOOKUP(B849,[117]表二!$B$7:$AA$1333,26,FALSE)</f>
        <v>434</v>
      </c>
      <c r="G849" s="123">
        <f t="shared" si="42"/>
        <v>0.002</v>
      </c>
      <c r="H849" s="123">
        <f t="shared" si="43"/>
        <v>1.133</v>
      </c>
      <c r="I849" s="657"/>
      <c r="J849" s="658"/>
    </row>
    <row r="850" s="524" customFormat="1" ht="36" customHeight="1" spans="1:10">
      <c r="A850" s="524">
        <f t="shared" si="41"/>
        <v>7</v>
      </c>
      <c r="B850" s="305">
        <v>2130205</v>
      </c>
      <c r="C850" s="432" t="s">
        <v>754</v>
      </c>
      <c r="D850" s="320">
        <v>799</v>
      </c>
      <c r="E850" s="320">
        <v>1168</v>
      </c>
      <c r="F850" s="367">
        <f>VLOOKUP(B850,[117]表二!$B$7:$AA$1333,26,FALSE)</f>
        <v>666</v>
      </c>
      <c r="G850" s="123">
        <f t="shared" si="42"/>
        <v>-0.166</v>
      </c>
      <c r="H850" s="123">
        <f t="shared" si="43"/>
        <v>0.57</v>
      </c>
      <c r="I850" s="657"/>
      <c r="J850" s="658"/>
    </row>
    <row r="851" s="524" customFormat="1" ht="36" customHeight="1" spans="1:10">
      <c r="A851" s="524">
        <f t="shared" si="41"/>
        <v>7</v>
      </c>
      <c r="B851" s="305">
        <v>2130206</v>
      </c>
      <c r="C851" s="432" t="s">
        <v>755</v>
      </c>
      <c r="D851" s="320"/>
      <c r="E851" s="320">
        <v>0</v>
      </c>
      <c r="F851" s="367">
        <f>VLOOKUP(B851,[117]表二!$B$7:$AA$1333,26,FALSE)</f>
        <v>0</v>
      </c>
      <c r="G851" s="123" t="str">
        <f t="shared" si="42"/>
        <v/>
      </c>
      <c r="H851" s="123" t="str">
        <f t="shared" si="43"/>
        <v/>
      </c>
      <c r="I851" s="657"/>
      <c r="J851" s="658"/>
    </row>
    <row r="852" s="524" customFormat="1" ht="36" customHeight="1" spans="1:10">
      <c r="A852" s="524">
        <f t="shared" si="41"/>
        <v>7</v>
      </c>
      <c r="B852" s="305">
        <v>2130207</v>
      </c>
      <c r="C852" s="432" t="s">
        <v>756</v>
      </c>
      <c r="D852" s="320">
        <v>43</v>
      </c>
      <c r="E852" s="320">
        <v>0</v>
      </c>
      <c r="F852" s="367">
        <f>VLOOKUP(B852,[117]表二!$B$7:$AA$1333,26,FALSE)</f>
        <v>38</v>
      </c>
      <c r="G852" s="123">
        <f t="shared" si="42"/>
        <v>-0.116</v>
      </c>
      <c r="H852" s="123" t="str">
        <f t="shared" si="43"/>
        <v/>
      </c>
      <c r="I852" s="657"/>
      <c r="J852" s="658"/>
    </row>
    <row r="853" s="524" customFormat="1" ht="36" customHeight="1" spans="1:10">
      <c r="A853" s="524">
        <f t="shared" si="41"/>
        <v>7</v>
      </c>
      <c r="B853" s="305">
        <v>2130209</v>
      </c>
      <c r="C853" s="432" t="s">
        <v>757</v>
      </c>
      <c r="D853" s="320">
        <v>450</v>
      </c>
      <c r="E853" s="320">
        <v>40</v>
      </c>
      <c r="F853" s="367">
        <f>VLOOKUP(B853,[117]表二!$B$7:$AA$1333,26,FALSE)</f>
        <v>391</v>
      </c>
      <c r="G853" s="123">
        <f t="shared" si="42"/>
        <v>-0.131</v>
      </c>
      <c r="H853" s="123">
        <f t="shared" si="43"/>
        <v>9.775</v>
      </c>
      <c r="I853" s="657"/>
      <c r="J853" s="658"/>
    </row>
    <row r="854" s="524" customFormat="1" ht="36" customHeight="1" spans="1:10">
      <c r="A854" s="524">
        <f t="shared" si="41"/>
        <v>7</v>
      </c>
      <c r="B854" s="305">
        <v>2130210</v>
      </c>
      <c r="C854" s="432" t="s">
        <v>758</v>
      </c>
      <c r="D854" s="320"/>
      <c r="E854" s="320">
        <v>0</v>
      </c>
      <c r="F854" s="367">
        <f>VLOOKUP(B854,[117]表二!$B$7:$AA$1333,26,FALSE)</f>
        <v>0</v>
      </c>
      <c r="G854" s="123" t="str">
        <f t="shared" si="42"/>
        <v/>
      </c>
      <c r="H854" s="123" t="str">
        <f t="shared" si="43"/>
        <v/>
      </c>
      <c r="I854" s="657"/>
      <c r="J854" s="658"/>
    </row>
    <row r="855" s="524" customFormat="1" ht="36" customHeight="1" spans="1:10">
      <c r="A855" s="524">
        <f t="shared" si="41"/>
        <v>7</v>
      </c>
      <c r="B855" s="305">
        <v>2130211</v>
      </c>
      <c r="C855" s="432" t="s">
        <v>759</v>
      </c>
      <c r="D855" s="320"/>
      <c r="E855" s="320">
        <v>20</v>
      </c>
      <c r="F855" s="367">
        <f>VLOOKUP(B855,[117]表二!$B$7:$AA$1333,26,FALSE)</f>
        <v>2</v>
      </c>
      <c r="G855" s="123" t="str">
        <f t="shared" si="42"/>
        <v/>
      </c>
      <c r="H855" s="123">
        <f t="shared" si="43"/>
        <v>0.1</v>
      </c>
      <c r="I855" s="657"/>
      <c r="J855" s="658"/>
    </row>
    <row r="856" s="524" customFormat="1" ht="36" customHeight="1" spans="1:10">
      <c r="A856" s="524">
        <f t="shared" si="41"/>
        <v>7</v>
      </c>
      <c r="B856" s="305">
        <v>2130212</v>
      </c>
      <c r="C856" s="432" t="s">
        <v>760</v>
      </c>
      <c r="D856" s="320">
        <v>132</v>
      </c>
      <c r="E856" s="320">
        <v>0</v>
      </c>
      <c r="F856" s="367">
        <f>VLOOKUP(B856,[117]表二!$B$7:$AA$1333,26,FALSE)</f>
        <v>0</v>
      </c>
      <c r="G856" s="123">
        <f t="shared" si="42"/>
        <v>-1</v>
      </c>
      <c r="H856" s="123" t="str">
        <f t="shared" si="43"/>
        <v/>
      </c>
      <c r="I856" s="657"/>
      <c r="J856" s="658"/>
    </row>
    <row r="857" s="524" customFormat="1" ht="36" customHeight="1" spans="1:10">
      <c r="A857" s="524">
        <f t="shared" si="41"/>
        <v>7</v>
      </c>
      <c r="B857" s="305">
        <v>2130213</v>
      </c>
      <c r="C857" s="432" t="s">
        <v>761</v>
      </c>
      <c r="D857" s="320"/>
      <c r="E857" s="320">
        <v>30</v>
      </c>
      <c r="F857" s="367">
        <f>VLOOKUP(B857,[117]表二!$B$7:$AA$1333,26,FALSE)</f>
        <v>10</v>
      </c>
      <c r="G857" s="123" t="str">
        <f t="shared" si="42"/>
        <v/>
      </c>
      <c r="H857" s="123">
        <f t="shared" si="43"/>
        <v>0.333</v>
      </c>
      <c r="I857" s="657"/>
      <c r="J857" s="658"/>
    </row>
    <row r="858" s="524" customFormat="1" ht="36" customHeight="1" spans="1:10">
      <c r="A858" s="524">
        <f t="shared" si="41"/>
        <v>7</v>
      </c>
      <c r="B858" s="305">
        <v>2130217</v>
      </c>
      <c r="C858" s="432" t="s">
        <v>762</v>
      </c>
      <c r="D858" s="320"/>
      <c r="E858" s="320">
        <v>0</v>
      </c>
      <c r="F858" s="367">
        <f>VLOOKUP(B858,[117]表二!$B$7:$AA$1333,26,FALSE)</f>
        <v>0</v>
      </c>
      <c r="G858" s="123" t="str">
        <f t="shared" si="42"/>
        <v/>
      </c>
      <c r="H858" s="123" t="str">
        <f t="shared" si="43"/>
        <v/>
      </c>
      <c r="I858" s="657"/>
      <c r="J858" s="658"/>
    </row>
    <row r="859" s="524" customFormat="1" ht="36" customHeight="1" spans="1:10">
      <c r="A859" s="524">
        <f t="shared" si="41"/>
        <v>7</v>
      </c>
      <c r="B859" s="305">
        <v>2130220</v>
      </c>
      <c r="C859" s="432" t="s">
        <v>277</v>
      </c>
      <c r="D859" s="320"/>
      <c r="E859" s="320">
        <v>0</v>
      </c>
      <c r="F859" s="367">
        <f>VLOOKUP(B859,[117]表二!$B$7:$AA$1333,26,FALSE)</f>
        <v>0</v>
      </c>
      <c r="G859" s="123" t="str">
        <f t="shared" si="42"/>
        <v/>
      </c>
      <c r="H859" s="123" t="str">
        <f t="shared" si="43"/>
        <v/>
      </c>
      <c r="I859" s="657"/>
      <c r="J859" s="658"/>
    </row>
    <row r="860" s="524" customFormat="1" ht="36" customHeight="1" spans="1:10">
      <c r="A860" s="524">
        <f t="shared" si="41"/>
        <v>7</v>
      </c>
      <c r="B860" s="305">
        <v>2130221</v>
      </c>
      <c r="C860" s="432" t="s">
        <v>763</v>
      </c>
      <c r="D860" s="320"/>
      <c r="E860" s="320">
        <v>0</v>
      </c>
      <c r="F860" s="367">
        <f>VLOOKUP(B860,[117]表二!$B$7:$AA$1333,26,FALSE)</f>
        <v>0</v>
      </c>
      <c r="G860" s="123" t="str">
        <f t="shared" si="42"/>
        <v/>
      </c>
      <c r="H860" s="123" t="str">
        <f t="shared" si="43"/>
        <v/>
      </c>
      <c r="I860" s="657"/>
      <c r="J860" s="658"/>
    </row>
    <row r="861" s="524" customFormat="1" ht="36" customHeight="1" spans="1:10">
      <c r="A861" s="524">
        <f t="shared" si="41"/>
        <v>7</v>
      </c>
      <c r="B861" s="305">
        <v>2130223</v>
      </c>
      <c r="C861" s="432" t="s">
        <v>764</v>
      </c>
      <c r="D861" s="320"/>
      <c r="E861" s="320">
        <v>0</v>
      </c>
      <c r="F861" s="367">
        <f>VLOOKUP(B861,[117]表二!$B$7:$AA$1333,26,FALSE)</f>
        <v>0</v>
      </c>
      <c r="G861" s="123" t="str">
        <f t="shared" si="42"/>
        <v/>
      </c>
      <c r="H861" s="123" t="str">
        <f t="shared" si="43"/>
        <v/>
      </c>
      <c r="I861" s="657"/>
      <c r="J861" s="658"/>
    </row>
    <row r="862" s="524" customFormat="1" ht="36" customHeight="1" spans="1:10">
      <c r="A862" s="524">
        <f t="shared" si="41"/>
        <v>7</v>
      </c>
      <c r="B862" s="305">
        <v>2130226</v>
      </c>
      <c r="C862" s="432" t="s">
        <v>765</v>
      </c>
      <c r="D862" s="320"/>
      <c r="E862" s="320">
        <v>0</v>
      </c>
      <c r="F862" s="367">
        <f>VLOOKUP(B862,[117]表二!$B$7:$AA$1333,26,FALSE)</f>
        <v>0</v>
      </c>
      <c r="G862" s="123" t="str">
        <f t="shared" si="42"/>
        <v/>
      </c>
      <c r="H862" s="123" t="str">
        <f t="shared" si="43"/>
        <v/>
      </c>
      <c r="I862" s="657"/>
      <c r="J862" s="658"/>
    </row>
    <row r="863" s="524" customFormat="1" ht="36" customHeight="1" spans="1:10">
      <c r="A863" s="524">
        <f t="shared" si="41"/>
        <v>7</v>
      </c>
      <c r="B863" s="305">
        <v>2130227</v>
      </c>
      <c r="C863" s="432" t="s">
        <v>766</v>
      </c>
      <c r="D863" s="320"/>
      <c r="E863" s="320">
        <v>0</v>
      </c>
      <c r="F863" s="367">
        <f>VLOOKUP(B863,[117]表二!$B$7:$AA$1333,26,FALSE)</f>
        <v>0</v>
      </c>
      <c r="G863" s="123" t="str">
        <f t="shared" si="42"/>
        <v/>
      </c>
      <c r="H863" s="123" t="str">
        <f t="shared" si="43"/>
        <v/>
      </c>
      <c r="I863" s="657"/>
      <c r="J863" s="658"/>
    </row>
    <row r="864" s="524" customFormat="1" ht="36" customHeight="1" spans="1:10">
      <c r="A864" s="524">
        <f t="shared" si="41"/>
        <v>7</v>
      </c>
      <c r="B864" s="305">
        <v>2130232</v>
      </c>
      <c r="C864" s="432" t="s">
        <v>767</v>
      </c>
      <c r="D864" s="320"/>
      <c r="E864" s="320">
        <v>0</v>
      </c>
      <c r="F864" s="367">
        <f>VLOOKUP(B864,[117]表二!$B$7:$AA$1333,26,FALSE)</f>
        <v>0</v>
      </c>
      <c r="G864" s="123" t="str">
        <f t="shared" si="42"/>
        <v/>
      </c>
      <c r="H864" s="123" t="str">
        <f t="shared" si="43"/>
        <v/>
      </c>
      <c r="I864" s="657"/>
      <c r="J864" s="658"/>
    </row>
    <row r="865" s="524" customFormat="1" ht="36" customHeight="1" spans="1:10">
      <c r="A865" s="524">
        <f t="shared" si="41"/>
        <v>7</v>
      </c>
      <c r="B865" s="305">
        <v>2130234</v>
      </c>
      <c r="C865" s="432" t="s">
        <v>768</v>
      </c>
      <c r="D865" s="320">
        <v>267</v>
      </c>
      <c r="E865" s="320">
        <v>357</v>
      </c>
      <c r="F865" s="367">
        <f>VLOOKUP(B865,[117]表二!$B$7:$AA$1333,26,FALSE)</f>
        <v>54</v>
      </c>
      <c r="G865" s="123">
        <f t="shared" si="42"/>
        <v>-0.798</v>
      </c>
      <c r="H865" s="123">
        <f t="shared" si="43"/>
        <v>0.151</v>
      </c>
      <c r="I865" s="657"/>
      <c r="J865" s="658"/>
    </row>
    <row r="866" s="524" customFormat="1" ht="36" customHeight="1" spans="1:10">
      <c r="A866" s="524">
        <f t="shared" si="41"/>
        <v>7</v>
      </c>
      <c r="B866" s="305">
        <v>2130235</v>
      </c>
      <c r="C866" s="432" t="s">
        <v>769</v>
      </c>
      <c r="D866" s="320"/>
      <c r="E866" s="320">
        <v>0</v>
      </c>
      <c r="F866" s="367">
        <f>VLOOKUP(B866,[117]表二!$B$7:$AA$1333,26,FALSE)</f>
        <v>0</v>
      </c>
      <c r="G866" s="123" t="str">
        <f t="shared" si="42"/>
        <v/>
      </c>
      <c r="H866" s="123" t="str">
        <f t="shared" si="43"/>
        <v/>
      </c>
      <c r="I866" s="657"/>
      <c r="J866" s="658"/>
    </row>
    <row r="867" s="524" customFormat="1" ht="36" customHeight="1" spans="1:10">
      <c r="A867" s="524">
        <f t="shared" si="41"/>
        <v>7</v>
      </c>
      <c r="B867" s="305">
        <v>2130236</v>
      </c>
      <c r="C867" s="432" t="s">
        <v>770</v>
      </c>
      <c r="D867" s="320">
        <v>12</v>
      </c>
      <c r="E867" s="320">
        <v>0</v>
      </c>
      <c r="F867" s="367">
        <f>VLOOKUP(B867,[117]表二!$B$7:$AA$1333,26,FALSE)</f>
        <v>0</v>
      </c>
      <c r="G867" s="123">
        <f t="shared" si="42"/>
        <v>-1</v>
      </c>
      <c r="H867" s="123" t="str">
        <f t="shared" si="43"/>
        <v/>
      </c>
      <c r="I867" s="657"/>
      <c r="J867" s="658"/>
    </row>
    <row r="868" s="524" customFormat="1" ht="36" customHeight="1" spans="1:10">
      <c r="A868" s="524">
        <f t="shared" si="41"/>
        <v>7</v>
      </c>
      <c r="B868" s="305">
        <v>2130237</v>
      </c>
      <c r="C868" s="432" t="s">
        <v>737</v>
      </c>
      <c r="D868" s="320"/>
      <c r="E868" s="320">
        <v>0</v>
      </c>
      <c r="F868" s="367">
        <f>VLOOKUP(B868,[117]表二!$B$7:$AA$1333,26,FALSE)</f>
        <v>0</v>
      </c>
      <c r="G868" s="123" t="str">
        <f t="shared" si="42"/>
        <v/>
      </c>
      <c r="H868" s="123" t="str">
        <f t="shared" si="43"/>
        <v/>
      </c>
      <c r="I868" s="657"/>
      <c r="J868" s="658"/>
    </row>
    <row r="869" s="524" customFormat="1" ht="36" customHeight="1" spans="1:10">
      <c r="A869" s="524">
        <f t="shared" si="41"/>
        <v>7</v>
      </c>
      <c r="B869" s="305">
        <v>2130299</v>
      </c>
      <c r="C869" s="432" t="s">
        <v>771</v>
      </c>
      <c r="D869" s="320">
        <v>600</v>
      </c>
      <c r="E869" s="320">
        <v>228</v>
      </c>
      <c r="F869" s="367">
        <f>VLOOKUP(B869,[117]表二!$B$7:$AA$1333,26,FALSE)</f>
        <v>110</v>
      </c>
      <c r="G869" s="123">
        <f t="shared" si="42"/>
        <v>-0.817</v>
      </c>
      <c r="H869" s="123">
        <f t="shared" si="43"/>
        <v>0.482</v>
      </c>
      <c r="I869" s="657"/>
      <c r="J869" s="658"/>
    </row>
    <row r="870" s="524" customFormat="1" ht="36" customHeight="1" spans="1:10">
      <c r="A870" s="524">
        <f t="shared" si="41"/>
        <v>5</v>
      </c>
      <c r="B870" s="305">
        <v>21303</v>
      </c>
      <c r="C870" s="348" t="s">
        <v>772</v>
      </c>
      <c r="D870" s="320">
        <f>SUM(D871:D897)</f>
        <v>3207</v>
      </c>
      <c r="E870" s="320">
        <v>5573</v>
      </c>
      <c r="F870" s="320">
        <f>SUM(F871:F897)</f>
        <v>4323</v>
      </c>
      <c r="G870" s="123">
        <f t="shared" si="42"/>
        <v>0.348</v>
      </c>
      <c r="H870" s="123">
        <f t="shared" si="43"/>
        <v>0.776</v>
      </c>
      <c r="I870" s="657"/>
      <c r="J870" s="658"/>
    </row>
    <row r="871" s="524" customFormat="1" ht="36" customHeight="1" spans="1:10">
      <c r="A871" s="524">
        <f t="shared" si="41"/>
        <v>7</v>
      </c>
      <c r="B871" s="305">
        <v>2130301</v>
      </c>
      <c r="C871" s="432" t="s">
        <v>152</v>
      </c>
      <c r="D871" s="320">
        <v>248</v>
      </c>
      <c r="E871" s="320">
        <v>304</v>
      </c>
      <c r="F871" s="367">
        <f>VLOOKUP(B871,[117]表二!$B$7:$AA$1333,26,FALSE)</f>
        <v>286</v>
      </c>
      <c r="G871" s="123">
        <f t="shared" si="42"/>
        <v>0.153</v>
      </c>
      <c r="H871" s="123">
        <f t="shared" si="43"/>
        <v>0.941</v>
      </c>
      <c r="I871" s="657"/>
      <c r="J871" s="658"/>
    </row>
    <row r="872" s="524" customFormat="1" ht="36" customHeight="1" spans="1:10">
      <c r="A872" s="524">
        <f t="shared" si="41"/>
        <v>7</v>
      </c>
      <c r="B872" s="305">
        <v>2130302</v>
      </c>
      <c r="C872" s="432" t="s">
        <v>153</v>
      </c>
      <c r="D872" s="320"/>
      <c r="E872" s="320">
        <v>0</v>
      </c>
      <c r="F872" s="367">
        <f>VLOOKUP(B872,[117]表二!$B$7:$AA$1333,26,FALSE)</f>
        <v>0</v>
      </c>
      <c r="G872" s="123" t="str">
        <f t="shared" si="42"/>
        <v/>
      </c>
      <c r="H872" s="123" t="str">
        <f t="shared" si="43"/>
        <v/>
      </c>
      <c r="I872" s="657"/>
      <c r="J872" s="658"/>
    </row>
    <row r="873" s="524" customFormat="1" ht="36" customHeight="1" spans="1:10">
      <c r="A873" s="524">
        <f t="shared" si="41"/>
        <v>7</v>
      </c>
      <c r="B873" s="305">
        <v>2130303</v>
      </c>
      <c r="C873" s="432" t="s">
        <v>154</v>
      </c>
      <c r="D873" s="320"/>
      <c r="E873" s="320">
        <v>0</v>
      </c>
      <c r="F873" s="367">
        <f>VLOOKUP(B873,[117]表二!$B$7:$AA$1333,26,FALSE)</f>
        <v>0</v>
      </c>
      <c r="G873" s="123" t="str">
        <f t="shared" si="42"/>
        <v/>
      </c>
      <c r="H873" s="123" t="str">
        <f t="shared" si="43"/>
        <v/>
      </c>
      <c r="I873" s="657"/>
      <c r="J873" s="658"/>
    </row>
    <row r="874" s="524" customFormat="1" ht="36" customHeight="1" spans="1:10">
      <c r="A874" s="524">
        <f t="shared" si="41"/>
        <v>7</v>
      </c>
      <c r="B874" s="305">
        <v>2130304</v>
      </c>
      <c r="C874" s="432" t="s">
        <v>773</v>
      </c>
      <c r="D874" s="320"/>
      <c r="E874" s="320">
        <v>0</v>
      </c>
      <c r="F874" s="367">
        <f>VLOOKUP(B874,[117]表二!$B$7:$AA$1333,26,FALSE)</f>
        <v>0</v>
      </c>
      <c r="G874" s="123" t="str">
        <f t="shared" si="42"/>
        <v/>
      </c>
      <c r="H874" s="123" t="str">
        <f t="shared" si="43"/>
        <v/>
      </c>
      <c r="I874" s="657"/>
      <c r="J874" s="658"/>
    </row>
    <row r="875" s="524" customFormat="1" ht="36" customHeight="1" spans="1:10">
      <c r="A875" s="524">
        <f t="shared" si="41"/>
        <v>7</v>
      </c>
      <c r="B875" s="305">
        <v>2130305</v>
      </c>
      <c r="C875" s="432" t="s">
        <v>774</v>
      </c>
      <c r="D875" s="320">
        <v>1806</v>
      </c>
      <c r="E875" s="320">
        <v>3598</v>
      </c>
      <c r="F875" s="367">
        <f>VLOOKUP(B875,[117]表二!$B$7:$AA$1333,26,FALSE)</f>
        <v>1025</v>
      </c>
      <c r="G875" s="123">
        <f t="shared" si="42"/>
        <v>-0.432</v>
      </c>
      <c r="H875" s="123">
        <f t="shared" si="43"/>
        <v>0.285</v>
      </c>
      <c r="I875" s="657"/>
      <c r="J875" s="658"/>
    </row>
    <row r="876" s="524" customFormat="1" ht="36" customHeight="1" spans="1:10">
      <c r="A876" s="524">
        <f t="shared" si="41"/>
        <v>7</v>
      </c>
      <c r="B876" s="305">
        <v>2130306</v>
      </c>
      <c r="C876" s="432" t="s">
        <v>775</v>
      </c>
      <c r="D876" s="320">
        <v>22</v>
      </c>
      <c r="E876" s="320">
        <v>40</v>
      </c>
      <c r="F876" s="367">
        <f>VLOOKUP(B876,[117]表二!$B$7:$AA$1333,26,FALSE)</f>
        <v>-24</v>
      </c>
      <c r="G876" s="123">
        <f t="shared" si="42"/>
        <v>-2.091</v>
      </c>
      <c r="H876" s="123">
        <f t="shared" si="43"/>
        <v>-0.6</v>
      </c>
      <c r="I876" s="657"/>
      <c r="J876" s="658"/>
    </row>
    <row r="877" s="524" customFormat="1" ht="36" customHeight="1" spans="1:10">
      <c r="A877" s="524">
        <f t="shared" si="41"/>
        <v>7</v>
      </c>
      <c r="B877" s="305">
        <v>2130307</v>
      </c>
      <c r="C877" s="432" t="s">
        <v>776</v>
      </c>
      <c r="D877" s="320"/>
      <c r="E877" s="320">
        <v>0</v>
      </c>
      <c r="F877" s="367">
        <f>VLOOKUP(B877,[117]表二!$B$7:$AA$1333,26,FALSE)</f>
        <v>0</v>
      </c>
      <c r="G877" s="123" t="str">
        <f t="shared" si="42"/>
        <v/>
      </c>
      <c r="H877" s="123" t="str">
        <f t="shared" si="43"/>
        <v/>
      </c>
      <c r="I877" s="657"/>
      <c r="J877" s="658"/>
    </row>
    <row r="878" s="524" customFormat="1" ht="36" customHeight="1" spans="1:10">
      <c r="A878" s="524">
        <f t="shared" si="41"/>
        <v>7</v>
      </c>
      <c r="B878" s="305">
        <v>2130308</v>
      </c>
      <c r="C878" s="432" t="s">
        <v>777</v>
      </c>
      <c r="D878" s="320"/>
      <c r="E878" s="320">
        <v>0</v>
      </c>
      <c r="F878" s="367">
        <f>VLOOKUP(B878,[117]表二!$B$7:$AA$1333,26,FALSE)</f>
        <v>0</v>
      </c>
      <c r="G878" s="123" t="str">
        <f t="shared" si="42"/>
        <v/>
      </c>
      <c r="H878" s="123" t="str">
        <f t="shared" si="43"/>
        <v/>
      </c>
      <c r="I878" s="657"/>
      <c r="J878" s="658"/>
    </row>
    <row r="879" s="524" customFormat="1" ht="36" customHeight="1" spans="1:10">
      <c r="A879" s="524">
        <f t="shared" si="41"/>
        <v>7</v>
      </c>
      <c r="B879" s="305">
        <v>2130309</v>
      </c>
      <c r="C879" s="432" t="s">
        <v>778</v>
      </c>
      <c r="D879" s="320"/>
      <c r="E879" s="320">
        <v>0</v>
      </c>
      <c r="F879" s="367">
        <f>VLOOKUP(B879,[117]表二!$B$7:$AA$1333,26,FALSE)</f>
        <v>0</v>
      </c>
      <c r="G879" s="123" t="str">
        <f t="shared" si="42"/>
        <v/>
      </c>
      <c r="H879" s="123" t="str">
        <f t="shared" si="43"/>
        <v/>
      </c>
      <c r="I879" s="657"/>
      <c r="J879" s="658"/>
    </row>
    <row r="880" s="524" customFormat="1" ht="36" customHeight="1" spans="1:10">
      <c r="A880" s="524">
        <f t="shared" si="41"/>
        <v>7</v>
      </c>
      <c r="B880" s="305">
        <v>2130310</v>
      </c>
      <c r="C880" s="432" t="s">
        <v>779</v>
      </c>
      <c r="D880" s="320">
        <v>55</v>
      </c>
      <c r="E880" s="320">
        <v>56</v>
      </c>
      <c r="F880" s="367">
        <f>VLOOKUP(B880,[117]表二!$B$7:$AA$1333,26,FALSE)</f>
        <v>1006</v>
      </c>
      <c r="G880" s="123">
        <f t="shared" si="42"/>
        <v>17.291</v>
      </c>
      <c r="H880" s="123">
        <f t="shared" si="43"/>
        <v>17.964</v>
      </c>
      <c r="I880" s="657"/>
      <c r="J880" s="658"/>
    </row>
    <row r="881" s="524" customFormat="1" ht="36" customHeight="1" spans="1:10">
      <c r="A881" s="524">
        <f t="shared" si="41"/>
        <v>7</v>
      </c>
      <c r="B881" s="305">
        <v>2130311</v>
      </c>
      <c r="C881" s="432" t="s">
        <v>780</v>
      </c>
      <c r="D881" s="320">
        <v>191</v>
      </c>
      <c r="E881" s="320">
        <v>245</v>
      </c>
      <c r="F881" s="367">
        <f>VLOOKUP(B881,[117]表二!$B$7:$AA$1333,26,FALSE)</f>
        <v>520</v>
      </c>
      <c r="G881" s="123">
        <f t="shared" si="42"/>
        <v>1.723</v>
      </c>
      <c r="H881" s="123">
        <f t="shared" si="43"/>
        <v>2.122</v>
      </c>
      <c r="I881" s="657"/>
      <c r="J881" s="658"/>
    </row>
    <row r="882" s="524" customFormat="1" ht="36" customHeight="1" spans="1:10">
      <c r="A882" s="524">
        <f t="shared" si="41"/>
        <v>7</v>
      </c>
      <c r="B882" s="305">
        <v>2130312</v>
      </c>
      <c r="C882" s="432" t="s">
        <v>781</v>
      </c>
      <c r="D882" s="320"/>
      <c r="E882" s="320">
        <v>20</v>
      </c>
      <c r="F882" s="367">
        <f>VLOOKUP(B882,[117]表二!$B$7:$AA$1333,26,FALSE)</f>
        <v>20</v>
      </c>
      <c r="G882" s="123" t="str">
        <f t="shared" si="42"/>
        <v/>
      </c>
      <c r="H882" s="123">
        <f t="shared" si="43"/>
        <v>1</v>
      </c>
      <c r="I882" s="657"/>
      <c r="J882" s="658"/>
    </row>
    <row r="883" s="524" customFormat="1" ht="36" customHeight="1" spans="1:10">
      <c r="A883" s="524">
        <f t="shared" si="41"/>
        <v>7</v>
      </c>
      <c r="B883" s="305">
        <v>2130313</v>
      </c>
      <c r="C883" s="432" t="s">
        <v>782</v>
      </c>
      <c r="D883" s="320"/>
      <c r="E883" s="320">
        <v>0</v>
      </c>
      <c r="F883" s="367">
        <f>VLOOKUP(B883,[117]表二!$B$7:$AA$1333,26,FALSE)</f>
        <v>0</v>
      </c>
      <c r="G883" s="123" t="str">
        <f t="shared" si="42"/>
        <v/>
      </c>
      <c r="H883" s="123" t="str">
        <f t="shared" si="43"/>
        <v/>
      </c>
      <c r="I883" s="657"/>
      <c r="J883" s="658"/>
    </row>
    <row r="884" s="524" customFormat="1" ht="36" customHeight="1" spans="1:10">
      <c r="A884" s="524">
        <f t="shared" si="41"/>
        <v>7</v>
      </c>
      <c r="B884" s="305">
        <v>2130314</v>
      </c>
      <c r="C884" s="432" t="s">
        <v>783</v>
      </c>
      <c r="D884" s="320">
        <v>41</v>
      </c>
      <c r="E884" s="320">
        <v>10</v>
      </c>
      <c r="F884" s="367">
        <f>VLOOKUP(B884,[117]表二!$B$7:$AA$1333,26,FALSE)</f>
        <v>46</v>
      </c>
      <c r="G884" s="123">
        <f t="shared" si="42"/>
        <v>0.122</v>
      </c>
      <c r="H884" s="123">
        <f t="shared" si="43"/>
        <v>4.6</v>
      </c>
      <c r="I884" s="657"/>
      <c r="J884" s="658"/>
    </row>
    <row r="885" s="524" customFormat="1" ht="36" customHeight="1" spans="1:10">
      <c r="A885" s="524">
        <f t="shared" si="41"/>
        <v>7</v>
      </c>
      <c r="B885" s="305">
        <v>2130315</v>
      </c>
      <c r="C885" s="432" t="s">
        <v>784</v>
      </c>
      <c r="D885" s="320">
        <v>72</v>
      </c>
      <c r="E885" s="320">
        <v>0</v>
      </c>
      <c r="F885" s="367">
        <f>VLOOKUP(B885,[117]表二!$B$7:$AA$1333,26,FALSE)</f>
        <v>20</v>
      </c>
      <c r="G885" s="123">
        <f t="shared" si="42"/>
        <v>-0.722</v>
      </c>
      <c r="H885" s="123" t="str">
        <f t="shared" si="43"/>
        <v/>
      </c>
      <c r="I885" s="657"/>
      <c r="J885" s="658"/>
    </row>
    <row r="886" s="524" customFormat="1" ht="36" customHeight="1" spans="1:10">
      <c r="A886" s="524">
        <f t="shared" si="41"/>
        <v>7</v>
      </c>
      <c r="B886" s="305">
        <v>2130316</v>
      </c>
      <c r="C886" s="432" t="s">
        <v>785</v>
      </c>
      <c r="D886" s="320">
        <v>300</v>
      </c>
      <c r="E886" s="320">
        <v>0</v>
      </c>
      <c r="F886" s="367">
        <f>VLOOKUP(B886,[117]表二!$B$7:$AA$1333,26,FALSE)</f>
        <v>0</v>
      </c>
      <c r="G886" s="123">
        <f t="shared" si="42"/>
        <v>-1</v>
      </c>
      <c r="H886" s="123" t="str">
        <f t="shared" si="43"/>
        <v/>
      </c>
      <c r="I886" s="657"/>
      <c r="J886" s="658"/>
    </row>
    <row r="887" s="524" customFormat="1" ht="36" customHeight="1" spans="1:10">
      <c r="A887" s="524">
        <f t="shared" si="41"/>
        <v>7</v>
      </c>
      <c r="B887" s="305">
        <v>2130317</v>
      </c>
      <c r="C887" s="432" t="s">
        <v>786</v>
      </c>
      <c r="D887" s="320"/>
      <c r="E887" s="320">
        <v>0</v>
      </c>
      <c r="F887" s="367">
        <f>VLOOKUP(B887,[117]表二!$B$7:$AA$1333,26,FALSE)</f>
        <v>0</v>
      </c>
      <c r="G887" s="123" t="str">
        <f t="shared" si="42"/>
        <v/>
      </c>
      <c r="H887" s="123" t="str">
        <f t="shared" si="43"/>
        <v/>
      </c>
      <c r="I887" s="657"/>
      <c r="J887" s="658"/>
    </row>
    <row r="888" s="524" customFormat="1" ht="36" customHeight="1" spans="1:10">
      <c r="A888" s="524">
        <f t="shared" si="41"/>
        <v>7</v>
      </c>
      <c r="B888" s="305">
        <v>2130318</v>
      </c>
      <c r="C888" s="432" t="s">
        <v>787</v>
      </c>
      <c r="D888" s="320"/>
      <c r="E888" s="320">
        <v>0</v>
      </c>
      <c r="F888" s="367">
        <f>VLOOKUP(B888,[117]表二!$B$7:$AA$1333,26,FALSE)</f>
        <v>0</v>
      </c>
      <c r="G888" s="123" t="str">
        <f t="shared" si="42"/>
        <v/>
      </c>
      <c r="H888" s="123" t="str">
        <f t="shared" si="43"/>
        <v/>
      </c>
      <c r="I888" s="657"/>
      <c r="J888" s="658"/>
    </row>
    <row r="889" s="524" customFormat="1" ht="36" customHeight="1" spans="1:10">
      <c r="A889" s="524">
        <f t="shared" si="41"/>
        <v>7</v>
      </c>
      <c r="B889" s="305">
        <v>2130319</v>
      </c>
      <c r="C889" s="432" t="s">
        <v>788</v>
      </c>
      <c r="D889" s="320">
        <v>40</v>
      </c>
      <c r="E889" s="320">
        <v>833</v>
      </c>
      <c r="F889" s="367">
        <f>VLOOKUP(B889,[117]表二!$B$7:$AA$1333,26,FALSE)</f>
        <v>442</v>
      </c>
      <c r="G889" s="123">
        <f t="shared" si="42"/>
        <v>10.05</v>
      </c>
      <c r="H889" s="123">
        <f t="shared" si="43"/>
        <v>0.531</v>
      </c>
      <c r="I889" s="657"/>
      <c r="J889" s="658"/>
    </row>
    <row r="890" s="524" customFormat="1" ht="36" customHeight="1" spans="1:10">
      <c r="A890" s="524">
        <f t="shared" si="41"/>
        <v>7</v>
      </c>
      <c r="B890" s="305">
        <v>2130321</v>
      </c>
      <c r="C890" s="432" t="s">
        <v>789</v>
      </c>
      <c r="D890" s="320"/>
      <c r="E890" s="320">
        <v>0</v>
      </c>
      <c r="F890" s="367">
        <f>VLOOKUP(B890,[117]表二!$B$7:$AA$1333,26,FALSE)</f>
        <v>0</v>
      </c>
      <c r="G890" s="123" t="str">
        <f t="shared" si="42"/>
        <v/>
      </c>
      <c r="H890" s="123" t="str">
        <f t="shared" si="43"/>
        <v/>
      </c>
      <c r="I890" s="657"/>
      <c r="J890" s="658"/>
    </row>
    <row r="891" s="524" customFormat="1" ht="36" customHeight="1" spans="1:10">
      <c r="A891" s="524">
        <f t="shared" si="41"/>
        <v>7</v>
      </c>
      <c r="B891" s="305">
        <v>2130322</v>
      </c>
      <c r="C891" s="432" t="s">
        <v>790</v>
      </c>
      <c r="D891" s="320"/>
      <c r="E891" s="320">
        <v>0</v>
      </c>
      <c r="F891" s="367">
        <f>VLOOKUP(B891,[117]表二!$B$7:$AA$1333,26,FALSE)</f>
        <v>0</v>
      </c>
      <c r="G891" s="123" t="str">
        <f t="shared" si="42"/>
        <v/>
      </c>
      <c r="H891" s="123" t="str">
        <f t="shared" si="43"/>
        <v/>
      </c>
      <c r="I891" s="657"/>
      <c r="J891" s="658"/>
    </row>
    <row r="892" s="524" customFormat="1" ht="36" customHeight="1" spans="1:10">
      <c r="A892" s="524">
        <f t="shared" si="41"/>
        <v>7</v>
      </c>
      <c r="B892" s="305">
        <v>2130333</v>
      </c>
      <c r="C892" s="432" t="s">
        <v>764</v>
      </c>
      <c r="D892" s="320"/>
      <c r="E892" s="320">
        <v>4</v>
      </c>
      <c r="F892" s="367">
        <f>VLOOKUP(B892,[117]表二!$B$7:$AA$1333,26,FALSE)</f>
        <v>4</v>
      </c>
      <c r="G892" s="123" t="str">
        <f t="shared" si="42"/>
        <v/>
      </c>
      <c r="H892" s="123">
        <f t="shared" si="43"/>
        <v>1</v>
      </c>
      <c r="I892" s="657"/>
      <c r="J892" s="658"/>
    </row>
    <row r="893" s="524" customFormat="1" ht="36" customHeight="1" spans="1:10">
      <c r="A893" s="524">
        <f t="shared" si="41"/>
        <v>7</v>
      </c>
      <c r="B893" s="305">
        <v>2130334</v>
      </c>
      <c r="C893" s="432" t="s">
        <v>791</v>
      </c>
      <c r="D893" s="320"/>
      <c r="E893" s="320">
        <v>0</v>
      </c>
      <c r="F893" s="367">
        <f>VLOOKUP(B893,[117]表二!$B$7:$AA$1333,26,FALSE)</f>
        <v>0</v>
      </c>
      <c r="G893" s="123" t="str">
        <f t="shared" si="42"/>
        <v/>
      </c>
      <c r="H893" s="123" t="str">
        <f t="shared" si="43"/>
        <v/>
      </c>
      <c r="I893" s="657"/>
      <c r="J893" s="658"/>
    </row>
    <row r="894" s="524" customFormat="1" ht="36" customHeight="1" spans="1:10">
      <c r="A894" s="524">
        <f t="shared" si="41"/>
        <v>7</v>
      </c>
      <c r="B894" s="305">
        <v>2130335</v>
      </c>
      <c r="C894" s="432" t="s">
        <v>792</v>
      </c>
      <c r="D894" s="320">
        <v>14</v>
      </c>
      <c r="E894" s="320">
        <v>32</v>
      </c>
      <c r="F894" s="367">
        <f>VLOOKUP(B894,[117]表二!$B$7:$AA$1333,26,FALSE)</f>
        <v>0</v>
      </c>
      <c r="G894" s="123">
        <f t="shared" si="42"/>
        <v>-1</v>
      </c>
      <c r="H894" s="123">
        <f t="shared" si="43"/>
        <v>0</v>
      </c>
      <c r="I894" s="657"/>
      <c r="J894" s="658"/>
    </row>
    <row r="895" s="524" customFormat="1" ht="36" customHeight="1" spans="1:10">
      <c r="A895" s="524">
        <f t="shared" si="41"/>
        <v>7</v>
      </c>
      <c r="B895" s="305">
        <v>2130336</v>
      </c>
      <c r="C895" s="432" t="s">
        <v>793</v>
      </c>
      <c r="D895" s="320"/>
      <c r="E895" s="320">
        <v>0</v>
      </c>
      <c r="F895" s="367">
        <f>VLOOKUP(B895,[117]表二!$B$7:$AA$1333,26,FALSE)</f>
        <v>0</v>
      </c>
      <c r="G895" s="123" t="str">
        <f t="shared" si="42"/>
        <v/>
      </c>
      <c r="H895" s="123" t="str">
        <f t="shared" si="43"/>
        <v/>
      </c>
      <c r="I895" s="657"/>
      <c r="J895" s="658"/>
    </row>
    <row r="896" s="524" customFormat="1" ht="36" customHeight="1" spans="1:10">
      <c r="A896" s="524">
        <f t="shared" si="41"/>
        <v>7</v>
      </c>
      <c r="B896" s="305">
        <v>2130337</v>
      </c>
      <c r="C896" s="432" t="s">
        <v>794</v>
      </c>
      <c r="D896" s="320"/>
      <c r="E896" s="320">
        <v>0</v>
      </c>
      <c r="F896" s="367">
        <f>VLOOKUP(B896,[117]表二!$B$7:$AA$1333,26,FALSE)</f>
        <v>0</v>
      </c>
      <c r="G896" s="123" t="str">
        <f t="shared" si="42"/>
        <v/>
      </c>
      <c r="H896" s="123" t="str">
        <f t="shared" si="43"/>
        <v/>
      </c>
      <c r="I896" s="657"/>
      <c r="J896" s="658"/>
    </row>
    <row r="897" s="524" customFormat="1" ht="36" customHeight="1" spans="1:10">
      <c r="A897" s="524">
        <f t="shared" si="41"/>
        <v>7</v>
      </c>
      <c r="B897" s="305">
        <v>2130399</v>
      </c>
      <c r="C897" s="432" t="s">
        <v>795</v>
      </c>
      <c r="D897" s="320">
        <v>418</v>
      </c>
      <c r="E897" s="320">
        <v>431</v>
      </c>
      <c r="F897" s="367">
        <f>VLOOKUP(B897,[117]表二!$B$7:$AA$1333,26,FALSE)</f>
        <v>978</v>
      </c>
      <c r="G897" s="123">
        <f t="shared" si="42"/>
        <v>1.34</v>
      </c>
      <c r="H897" s="123">
        <f t="shared" si="43"/>
        <v>2.269</v>
      </c>
      <c r="I897" s="657"/>
      <c r="J897" s="658"/>
    </row>
    <row r="898" s="524" customFormat="1" ht="36" customHeight="1" spans="1:10">
      <c r="A898" s="524">
        <f t="shared" si="41"/>
        <v>5</v>
      </c>
      <c r="B898" s="305">
        <v>21305</v>
      </c>
      <c r="C898" s="364" t="s">
        <v>796</v>
      </c>
      <c r="D898" s="320">
        <f>SUM(D899:D908)</f>
        <v>4343</v>
      </c>
      <c r="E898" s="320">
        <v>3896</v>
      </c>
      <c r="F898" s="320">
        <f>SUM(F899:F908)</f>
        <v>3538</v>
      </c>
      <c r="G898" s="123">
        <f t="shared" si="42"/>
        <v>-0.185</v>
      </c>
      <c r="H898" s="123">
        <f t="shared" si="43"/>
        <v>0.908</v>
      </c>
      <c r="I898" s="657"/>
      <c r="J898" s="658"/>
    </row>
    <row r="899" s="524" customFormat="1" ht="36" customHeight="1" spans="1:10">
      <c r="A899" s="524">
        <f t="shared" si="41"/>
        <v>7</v>
      </c>
      <c r="B899" s="305">
        <v>2130501</v>
      </c>
      <c r="C899" s="432" t="s">
        <v>152</v>
      </c>
      <c r="D899" s="320"/>
      <c r="E899" s="320">
        <v>0</v>
      </c>
      <c r="F899" s="367">
        <f>VLOOKUP(B899,[117]表二!$B$7:$AA$1333,26,FALSE)</f>
        <v>0</v>
      </c>
      <c r="G899" s="123" t="str">
        <f t="shared" si="42"/>
        <v/>
      </c>
      <c r="H899" s="123" t="str">
        <f t="shared" si="43"/>
        <v/>
      </c>
      <c r="I899" s="657"/>
      <c r="J899" s="658"/>
    </row>
    <row r="900" s="524" customFormat="1" ht="36" customHeight="1" spans="1:10">
      <c r="A900" s="524">
        <f t="shared" si="41"/>
        <v>7</v>
      </c>
      <c r="B900" s="305">
        <v>2130502</v>
      </c>
      <c r="C900" s="432" t="s">
        <v>153</v>
      </c>
      <c r="D900" s="320"/>
      <c r="E900" s="320">
        <v>0</v>
      </c>
      <c r="F900" s="367">
        <f>VLOOKUP(B900,[117]表二!$B$7:$AA$1333,26,FALSE)</f>
        <v>0</v>
      </c>
      <c r="G900" s="123" t="str">
        <f t="shared" si="42"/>
        <v/>
      </c>
      <c r="H900" s="123" t="str">
        <f t="shared" si="43"/>
        <v/>
      </c>
      <c r="I900" s="657"/>
      <c r="J900" s="658"/>
    </row>
    <row r="901" s="524" customFormat="1" ht="36" customHeight="1" spans="1:10">
      <c r="A901" s="524">
        <f t="shared" ref="A901:A964" si="44">LEN(B901)</f>
        <v>7</v>
      </c>
      <c r="B901" s="305">
        <v>2130503</v>
      </c>
      <c r="C901" s="432" t="s">
        <v>154</v>
      </c>
      <c r="D901" s="320"/>
      <c r="E901" s="320">
        <v>0</v>
      </c>
      <c r="F901" s="367">
        <f>VLOOKUP(B901,[117]表二!$B$7:$AA$1333,26,FALSE)</f>
        <v>0</v>
      </c>
      <c r="G901" s="123" t="str">
        <f t="shared" ref="G901:G964" si="45">IF(D901&gt;0,F901/D901-1,"")</f>
        <v/>
      </c>
      <c r="H901" s="123" t="str">
        <f t="shared" ref="H901:H964" si="46">IF(E901&gt;0,F901/E901,"")</f>
        <v/>
      </c>
      <c r="I901" s="657"/>
      <c r="J901" s="658"/>
    </row>
    <row r="902" s="524" customFormat="1" ht="36" customHeight="1" spans="1:10">
      <c r="A902" s="524">
        <f t="shared" si="44"/>
        <v>7</v>
      </c>
      <c r="B902" s="305">
        <v>2130504</v>
      </c>
      <c r="C902" s="432" t="s">
        <v>797</v>
      </c>
      <c r="D902" s="320">
        <v>2027</v>
      </c>
      <c r="E902" s="320">
        <v>3366</v>
      </c>
      <c r="F902" s="367">
        <f>VLOOKUP(B902,[117]表二!$B$7:$AA$1333,26,FALSE)</f>
        <v>112</v>
      </c>
      <c r="G902" s="123">
        <f t="shared" si="45"/>
        <v>-0.945</v>
      </c>
      <c r="H902" s="123">
        <f t="shared" si="46"/>
        <v>0.033</v>
      </c>
      <c r="I902" s="657"/>
      <c r="J902" s="658"/>
    </row>
    <row r="903" s="524" customFormat="1" ht="36" customHeight="1" spans="1:10">
      <c r="A903" s="524">
        <f t="shared" si="44"/>
        <v>7</v>
      </c>
      <c r="B903" s="305">
        <v>2130505</v>
      </c>
      <c r="C903" s="432" t="s">
        <v>798</v>
      </c>
      <c r="D903" s="320">
        <v>1875</v>
      </c>
      <c r="E903" s="320">
        <v>500</v>
      </c>
      <c r="F903" s="367">
        <f>VLOOKUP(B903,[117]表二!$B$7:$AA$1333,26,FALSE)</f>
        <v>205</v>
      </c>
      <c r="G903" s="123">
        <f t="shared" si="45"/>
        <v>-0.891</v>
      </c>
      <c r="H903" s="123">
        <f t="shared" si="46"/>
        <v>0.41</v>
      </c>
      <c r="I903" s="657"/>
      <c r="J903" s="658"/>
    </row>
    <row r="904" s="524" customFormat="1" ht="36" customHeight="1" spans="1:10">
      <c r="A904" s="524">
        <f t="shared" si="44"/>
        <v>7</v>
      </c>
      <c r="B904" s="305">
        <v>2130506</v>
      </c>
      <c r="C904" s="432" t="s">
        <v>799</v>
      </c>
      <c r="D904" s="320"/>
      <c r="E904" s="320">
        <v>0</v>
      </c>
      <c r="F904" s="367">
        <f>VLOOKUP(B904,[117]表二!$B$7:$AA$1333,26,FALSE)</f>
        <v>80</v>
      </c>
      <c r="G904" s="123" t="str">
        <f t="shared" si="45"/>
        <v/>
      </c>
      <c r="H904" s="123" t="str">
        <f t="shared" si="46"/>
        <v/>
      </c>
      <c r="I904" s="657"/>
      <c r="J904" s="658"/>
    </row>
    <row r="905" s="524" customFormat="1" ht="36" customHeight="1" spans="1:10">
      <c r="A905" s="524">
        <f t="shared" si="44"/>
        <v>7</v>
      </c>
      <c r="B905" s="305">
        <v>2130507</v>
      </c>
      <c r="C905" s="438" t="s">
        <v>800</v>
      </c>
      <c r="D905" s="320">
        <v>187</v>
      </c>
      <c r="E905" s="320">
        <v>0</v>
      </c>
      <c r="F905" s="367">
        <f>VLOOKUP(B905,[117]表二!$B$7:$AA$1333,26,FALSE)</f>
        <v>0</v>
      </c>
      <c r="G905" s="123">
        <f t="shared" si="45"/>
        <v>-1</v>
      </c>
      <c r="H905" s="123" t="str">
        <f t="shared" si="46"/>
        <v/>
      </c>
      <c r="I905" s="657"/>
      <c r="J905" s="658"/>
    </row>
    <row r="906" s="524" customFormat="1" ht="36" customHeight="1" spans="1:10">
      <c r="A906" s="524">
        <f t="shared" si="44"/>
        <v>7</v>
      </c>
      <c r="B906" s="305">
        <v>2130508</v>
      </c>
      <c r="C906" s="432" t="s">
        <v>801</v>
      </c>
      <c r="D906" s="320"/>
      <c r="E906" s="320">
        <v>0</v>
      </c>
      <c r="F906" s="367">
        <f>VLOOKUP(B906,[117]表二!$B$7:$AA$1333,26,FALSE)</f>
        <v>0</v>
      </c>
      <c r="G906" s="123" t="str">
        <f t="shared" si="45"/>
        <v/>
      </c>
      <c r="H906" s="123" t="str">
        <f t="shared" si="46"/>
        <v/>
      </c>
      <c r="I906" s="657"/>
      <c r="J906" s="658"/>
    </row>
    <row r="907" s="524" customFormat="1" ht="36" customHeight="1" spans="1:10">
      <c r="A907" s="524">
        <f t="shared" si="44"/>
        <v>7</v>
      </c>
      <c r="B907" s="305">
        <v>2130550</v>
      </c>
      <c r="C907" s="438" t="s">
        <v>802</v>
      </c>
      <c r="D907" s="320"/>
      <c r="E907" s="320">
        <v>0</v>
      </c>
      <c r="F907" s="367">
        <f>VLOOKUP(B907,[117]表二!$B$7:$AA$1333,26,FALSE)</f>
        <v>0</v>
      </c>
      <c r="G907" s="123" t="str">
        <f t="shared" si="45"/>
        <v/>
      </c>
      <c r="H907" s="123" t="str">
        <f t="shared" si="46"/>
        <v/>
      </c>
      <c r="I907" s="657"/>
      <c r="J907" s="658"/>
    </row>
    <row r="908" s="524" customFormat="1" ht="36" customHeight="1" spans="1:10">
      <c r="A908" s="524">
        <f t="shared" si="44"/>
        <v>7</v>
      </c>
      <c r="B908" s="305">
        <v>2130599</v>
      </c>
      <c r="C908" s="438" t="s">
        <v>803</v>
      </c>
      <c r="D908" s="320">
        <v>254</v>
      </c>
      <c r="E908" s="320">
        <v>30</v>
      </c>
      <c r="F908" s="367">
        <f>VLOOKUP(B908,[117]表二!$B$7:$AA$1333,26,FALSE)</f>
        <v>3141</v>
      </c>
      <c r="G908" s="123">
        <f t="shared" si="45"/>
        <v>11.366</v>
      </c>
      <c r="H908" s="123">
        <f t="shared" si="46"/>
        <v>104.7</v>
      </c>
      <c r="I908" s="657"/>
      <c r="J908" s="658"/>
    </row>
    <row r="909" s="524" customFormat="1" ht="36" customHeight="1" spans="1:10">
      <c r="A909" s="524">
        <f t="shared" si="44"/>
        <v>5</v>
      </c>
      <c r="B909" s="305">
        <v>21307</v>
      </c>
      <c r="C909" s="348" t="s">
        <v>804</v>
      </c>
      <c r="D909" s="320">
        <f>SUM(D910:D915)</f>
        <v>4503</v>
      </c>
      <c r="E909" s="320">
        <v>3824</v>
      </c>
      <c r="F909" s="320">
        <f>SUM(F910:F915)</f>
        <v>3850</v>
      </c>
      <c r="G909" s="123">
        <f t="shared" si="45"/>
        <v>-0.145</v>
      </c>
      <c r="H909" s="123">
        <f t="shared" si="46"/>
        <v>1.007</v>
      </c>
      <c r="I909" s="657"/>
      <c r="J909" s="658"/>
    </row>
    <row r="910" s="524" customFormat="1" ht="36" customHeight="1" spans="1:10">
      <c r="A910" s="524">
        <f t="shared" si="44"/>
        <v>7</v>
      </c>
      <c r="B910" s="305">
        <v>2130701</v>
      </c>
      <c r="C910" s="432" t="s">
        <v>805</v>
      </c>
      <c r="D910" s="320">
        <v>128</v>
      </c>
      <c r="E910" s="320">
        <v>3</v>
      </c>
      <c r="F910" s="367">
        <f>VLOOKUP(B910,[117]表二!$B$7:$AA$1333,26,FALSE)</f>
        <v>6</v>
      </c>
      <c r="G910" s="123">
        <f t="shared" si="45"/>
        <v>-0.953</v>
      </c>
      <c r="H910" s="123">
        <f t="shared" si="46"/>
        <v>2</v>
      </c>
      <c r="I910" s="657"/>
      <c r="J910" s="658"/>
    </row>
    <row r="911" s="524" customFormat="1" ht="36" customHeight="1" spans="1:10">
      <c r="A911" s="524">
        <f t="shared" si="44"/>
        <v>7</v>
      </c>
      <c r="B911" s="305">
        <v>2130704</v>
      </c>
      <c r="C911" s="432" t="s">
        <v>806</v>
      </c>
      <c r="D911" s="320"/>
      <c r="E911" s="320">
        <v>0</v>
      </c>
      <c r="F911" s="367">
        <f>VLOOKUP(B911,[117]表二!$B$7:$AA$1333,26,FALSE)</f>
        <v>0</v>
      </c>
      <c r="G911" s="123" t="str">
        <f t="shared" si="45"/>
        <v/>
      </c>
      <c r="H911" s="123" t="str">
        <f t="shared" si="46"/>
        <v/>
      </c>
      <c r="I911" s="657"/>
      <c r="J911" s="658"/>
    </row>
    <row r="912" s="524" customFormat="1" ht="36" customHeight="1" spans="1:10">
      <c r="A912" s="524">
        <f t="shared" si="44"/>
        <v>7</v>
      </c>
      <c r="B912" s="305">
        <v>2130705</v>
      </c>
      <c r="C912" s="432" t="s">
        <v>807</v>
      </c>
      <c r="D912" s="320">
        <v>3625</v>
      </c>
      <c r="E912" s="320">
        <v>3821</v>
      </c>
      <c r="F912" s="367">
        <f>VLOOKUP(B912,[117]表二!$B$7:$AA$1333,26,FALSE)</f>
        <v>3844</v>
      </c>
      <c r="G912" s="123">
        <f t="shared" si="45"/>
        <v>0.06</v>
      </c>
      <c r="H912" s="123">
        <f t="shared" si="46"/>
        <v>1.006</v>
      </c>
      <c r="I912" s="657"/>
      <c r="J912" s="658"/>
    </row>
    <row r="913" s="524" customFormat="1" ht="36" customHeight="1" spans="1:10">
      <c r="A913" s="524">
        <f t="shared" si="44"/>
        <v>7</v>
      </c>
      <c r="B913" s="305">
        <v>2130706</v>
      </c>
      <c r="C913" s="432" t="s">
        <v>808</v>
      </c>
      <c r="D913" s="320">
        <v>750</v>
      </c>
      <c r="E913" s="320">
        <v>0</v>
      </c>
      <c r="F913" s="367">
        <f>VLOOKUP(B913,[117]表二!$B$7:$AA$1333,26,FALSE)</f>
        <v>0</v>
      </c>
      <c r="G913" s="123">
        <f t="shared" si="45"/>
        <v>-1</v>
      </c>
      <c r="H913" s="123" t="str">
        <f t="shared" si="46"/>
        <v/>
      </c>
      <c r="I913" s="657"/>
      <c r="J913" s="658"/>
    </row>
    <row r="914" s="524" customFormat="1" ht="36" customHeight="1" spans="1:10">
      <c r="A914" s="524">
        <f t="shared" si="44"/>
        <v>7</v>
      </c>
      <c r="B914" s="305">
        <v>2130707</v>
      </c>
      <c r="C914" s="432" t="s">
        <v>809</v>
      </c>
      <c r="D914" s="320"/>
      <c r="E914" s="320">
        <v>0</v>
      </c>
      <c r="F914" s="367">
        <f>VLOOKUP(B914,[117]表二!$B$7:$AA$1333,26,FALSE)</f>
        <v>0</v>
      </c>
      <c r="G914" s="123" t="str">
        <f t="shared" si="45"/>
        <v/>
      </c>
      <c r="H914" s="123" t="str">
        <f t="shared" si="46"/>
        <v/>
      </c>
      <c r="I914" s="657"/>
      <c r="J914" s="658"/>
    </row>
    <row r="915" s="524" customFormat="1" ht="36" customHeight="1" spans="1:10">
      <c r="A915" s="524">
        <f t="shared" si="44"/>
        <v>7</v>
      </c>
      <c r="B915" s="305">
        <v>2130799</v>
      </c>
      <c r="C915" s="432" t="s">
        <v>810</v>
      </c>
      <c r="D915" s="320"/>
      <c r="E915" s="320">
        <v>0</v>
      </c>
      <c r="F915" s="367">
        <f>VLOOKUP(B915,[117]表二!$B$7:$AA$1333,26,FALSE)</f>
        <v>0</v>
      </c>
      <c r="G915" s="123" t="str">
        <f t="shared" si="45"/>
        <v/>
      </c>
      <c r="H915" s="123" t="str">
        <f t="shared" si="46"/>
        <v/>
      </c>
      <c r="I915" s="657"/>
      <c r="J915" s="658"/>
    </row>
    <row r="916" s="524" customFormat="1" ht="36" customHeight="1" spans="1:10">
      <c r="A916" s="524">
        <f t="shared" si="44"/>
        <v>5</v>
      </c>
      <c r="B916" s="305">
        <v>21308</v>
      </c>
      <c r="C916" s="348" t="s">
        <v>811</v>
      </c>
      <c r="D916" s="320">
        <f>SUM(D917:D922)</f>
        <v>979</v>
      </c>
      <c r="E916" s="320">
        <v>2550</v>
      </c>
      <c r="F916" s="320">
        <f>SUM(F917:F922)</f>
        <v>1393</v>
      </c>
      <c r="G916" s="123">
        <f t="shared" si="45"/>
        <v>0.423</v>
      </c>
      <c r="H916" s="123">
        <f t="shared" si="46"/>
        <v>0.546</v>
      </c>
      <c r="I916" s="657"/>
      <c r="J916" s="658"/>
    </row>
    <row r="917" s="524" customFormat="1" ht="36" customHeight="1" spans="1:10">
      <c r="A917" s="524">
        <f t="shared" si="44"/>
        <v>7</v>
      </c>
      <c r="B917" s="305">
        <v>2130801</v>
      </c>
      <c r="C917" s="432" t="s">
        <v>812</v>
      </c>
      <c r="D917" s="320"/>
      <c r="E917" s="320">
        <v>0</v>
      </c>
      <c r="F917" s="367">
        <f>VLOOKUP(B917,[117]表二!$B$7:$AA$1333,26,FALSE)</f>
        <v>0</v>
      </c>
      <c r="G917" s="123" t="str">
        <f t="shared" si="45"/>
        <v/>
      </c>
      <c r="H917" s="123" t="str">
        <f t="shared" si="46"/>
        <v/>
      </c>
      <c r="I917" s="657"/>
      <c r="J917" s="658"/>
    </row>
    <row r="918" s="524" customFormat="1" ht="36" customHeight="1" spans="1:10">
      <c r="A918" s="524">
        <f t="shared" si="44"/>
        <v>7</v>
      </c>
      <c r="B918" s="305">
        <v>2130802</v>
      </c>
      <c r="C918" s="432" t="s">
        <v>813</v>
      </c>
      <c r="D918" s="320"/>
      <c r="E918" s="320">
        <v>0</v>
      </c>
      <c r="F918" s="367">
        <f>VLOOKUP(B918,[117]表二!$B$7:$AA$1333,26,FALSE)</f>
        <v>0</v>
      </c>
      <c r="G918" s="123" t="str">
        <f t="shared" si="45"/>
        <v/>
      </c>
      <c r="H918" s="123" t="str">
        <f t="shared" si="46"/>
        <v/>
      </c>
      <c r="I918" s="657"/>
      <c r="J918" s="658"/>
    </row>
    <row r="919" s="524" customFormat="1" ht="36" customHeight="1" spans="1:10">
      <c r="A919" s="524">
        <f t="shared" si="44"/>
        <v>7</v>
      </c>
      <c r="B919" s="305">
        <v>2130803</v>
      </c>
      <c r="C919" s="432" t="s">
        <v>814</v>
      </c>
      <c r="D919" s="320">
        <v>69</v>
      </c>
      <c r="E919" s="320">
        <v>142</v>
      </c>
      <c r="F919" s="367">
        <f>VLOOKUP(B919,[117]表二!$B$7:$AA$1333,26,FALSE)</f>
        <v>109</v>
      </c>
      <c r="G919" s="123">
        <f t="shared" si="45"/>
        <v>0.58</v>
      </c>
      <c r="H919" s="123">
        <f t="shared" si="46"/>
        <v>0.768</v>
      </c>
      <c r="I919" s="657"/>
      <c r="J919" s="658"/>
    </row>
    <row r="920" s="524" customFormat="1" ht="36" customHeight="1" spans="1:10">
      <c r="A920" s="524">
        <f t="shared" si="44"/>
        <v>7</v>
      </c>
      <c r="B920" s="305">
        <v>2130804</v>
      </c>
      <c r="C920" s="438" t="s">
        <v>815</v>
      </c>
      <c r="D920" s="320">
        <v>860</v>
      </c>
      <c r="E920" s="320">
        <v>2356</v>
      </c>
      <c r="F920" s="367">
        <f>VLOOKUP(B920,[117]表二!$B$7:$AA$1333,26,FALSE)</f>
        <v>1283</v>
      </c>
      <c r="G920" s="123">
        <f t="shared" si="45"/>
        <v>0.492</v>
      </c>
      <c r="H920" s="123">
        <f t="shared" si="46"/>
        <v>0.545</v>
      </c>
      <c r="I920" s="657"/>
      <c r="J920" s="658"/>
    </row>
    <row r="921" s="524" customFormat="1" ht="36" customHeight="1" spans="1:10">
      <c r="A921" s="524">
        <f t="shared" si="44"/>
        <v>7</v>
      </c>
      <c r="B921" s="305">
        <v>2130805</v>
      </c>
      <c r="C921" s="432" t="s">
        <v>816</v>
      </c>
      <c r="D921" s="320"/>
      <c r="E921" s="320">
        <v>0</v>
      </c>
      <c r="F921" s="367">
        <f>VLOOKUP(B921,[117]表二!$B$7:$AA$1333,26,FALSE)</f>
        <v>0</v>
      </c>
      <c r="G921" s="123" t="str">
        <f t="shared" si="45"/>
        <v/>
      </c>
      <c r="H921" s="123" t="str">
        <f t="shared" si="46"/>
        <v/>
      </c>
      <c r="I921" s="657"/>
      <c r="J921" s="658"/>
    </row>
    <row r="922" s="524" customFormat="1" ht="36" customHeight="1" spans="1:10">
      <c r="A922" s="524">
        <f t="shared" si="44"/>
        <v>7</v>
      </c>
      <c r="B922" s="305">
        <v>2130899</v>
      </c>
      <c r="C922" s="432" t="s">
        <v>817</v>
      </c>
      <c r="D922" s="320">
        <v>50</v>
      </c>
      <c r="E922" s="320">
        <v>52</v>
      </c>
      <c r="F922" s="367">
        <f>VLOOKUP(B922,[117]表二!$B$7:$AA$1333,26,FALSE)</f>
        <v>1</v>
      </c>
      <c r="G922" s="123">
        <f t="shared" si="45"/>
        <v>-0.98</v>
      </c>
      <c r="H922" s="123">
        <f t="shared" si="46"/>
        <v>0.019</v>
      </c>
      <c r="I922" s="657"/>
      <c r="J922" s="658"/>
    </row>
    <row r="923" s="524" customFormat="1" ht="36" customHeight="1" spans="1:10">
      <c r="A923" s="524">
        <f t="shared" si="44"/>
        <v>5</v>
      </c>
      <c r="B923" s="305">
        <v>21309</v>
      </c>
      <c r="C923" s="348" t="s">
        <v>818</v>
      </c>
      <c r="D923" s="303">
        <f>SUM(D924:D925)</f>
        <v>0</v>
      </c>
      <c r="E923" s="303">
        <v>0</v>
      </c>
      <c r="F923" s="303">
        <f>SUM(F924:F925)</f>
        <v>0</v>
      </c>
      <c r="G923" s="123" t="str">
        <f t="shared" si="45"/>
        <v/>
      </c>
      <c r="H923" s="123" t="str">
        <f t="shared" si="46"/>
        <v/>
      </c>
      <c r="I923" s="657"/>
      <c r="J923" s="658"/>
    </row>
    <row r="924" s="524" customFormat="1" ht="36" customHeight="1" spans="1:10">
      <c r="A924" s="524">
        <f t="shared" si="44"/>
        <v>7</v>
      </c>
      <c r="B924" s="305">
        <v>2130901</v>
      </c>
      <c r="C924" s="432" t="s">
        <v>819</v>
      </c>
      <c r="D924" s="320"/>
      <c r="E924" s="320">
        <v>0</v>
      </c>
      <c r="F924" s="367">
        <f>VLOOKUP(B924,[117]表二!$B$7:$AA$1333,26,FALSE)</f>
        <v>0</v>
      </c>
      <c r="G924" s="123" t="str">
        <f t="shared" si="45"/>
        <v/>
      </c>
      <c r="H924" s="123" t="str">
        <f t="shared" si="46"/>
        <v/>
      </c>
      <c r="I924" s="657"/>
      <c r="J924" s="658"/>
    </row>
    <row r="925" s="524" customFormat="1" ht="36" customHeight="1" spans="1:10">
      <c r="A925" s="524">
        <f t="shared" si="44"/>
        <v>7</v>
      </c>
      <c r="B925" s="305">
        <v>2130999</v>
      </c>
      <c r="C925" s="432" t="s">
        <v>820</v>
      </c>
      <c r="D925" s="320"/>
      <c r="E925" s="320">
        <v>0</v>
      </c>
      <c r="F925" s="367">
        <f>VLOOKUP(B925,[117]表二!$B$7:$AA$1333,26,FALSE)</f>
        <v>0</v>
      </c>
      <c r="G925" s="123" t="str">
        <f t="shared" si="45"/>
        <v/>
      </c>
      <c r="H925" s="123" t="str">
        <f t="shared" si="46"/>
        <v/>
      </c>
      <c r="I925" s="657"/>
      <c r="J925" s="658"/>
    </row>
    <row r="926" s="524" customFormat="1" ht="36" customHeight="1" spans="1:10">
      <c r="A926" s="524">
        <f t="shared" si="44"/>
        <v>5</v>
      </c>
      <c r="B926" s="305">
        <v>21399</v>
      </c>
      <c r="C926" s="348" t="s">
        <v>821</v>
      </c>
      <c r="D926" s="320">
        <f>SUM(D927:D928)</f>
        <v>0</v>
      </c>
      <c r="E926" s="320">
        <v>400</v>
      </c>
      <c r="F926" s="320">
        <f>SUM(F927:F928)</f>
        <v>255</v>
      </c>
      <c r="G926" s="123" t="str">
        <f t="shared" si="45"/>
        <v/>
      </c>
      <c r="H926" s="123">
        <f t="shared" si="46"/>
        <v>0.638</v>
      </c>
      <c r="I926" s="657"/>
      <c r="J926" s="658"/>
    </row>
    <row r="927" s="524" customFormat="1" ht="36" customHeight="1" spans="1:10">
      <c r="A927" s="524">
        <f t="shared" si="44"/>
        <v>7</v>
      </c>
      <c r="B927" s="305">
        <v>2139901</v>
      </c>
      <c r="C927" s="432" t="s">
        <v>822</v>
      </c>
      <c r="D927" s="320"/>
      <c r="E927" s="320">
        <v>0</v>
      </c>
      <c r="F927" s="367">
        <f>VLOOKUP(B927,[117]表二!$B$7:$AA$1333,26,FALSE)</f>
        <v>0</v>
      </c>
      <c r="G927" s="123" t="str">
        <f t="shared" si="45"/>
        <v/>
      </c>
      <c r="H927" s="123" t="str">
        <f t="shared" si="46"/>
        <v/>
      </c>
      <c r="I927" s="657"/>
      <c r="J927" s="658"/>
    </row>
    <row r="928" s="524" customFormat="1" ht="36" customHeight="1" spans="1:10">
      <c r="A928" s="524">
        <f t="shared" si="44"/>
        <v>7</v>
      </c>
      <c r="B928" s="305">
        <v>2139999</v>
      </c>
      <c r="C928" s="432" t="s">
        <v>821</v>
      </c>
      <c r="D928" s="320"/>
      <c r="E928" s="320">
        <v>400</v>
      </c>
      <c r="F928" s="367">
        <f>VLOOKUP(B928,[117]表二!$B$7:$AA$1333,26,FALSE)</f>
        <v>255</v>
      </c>
      <c r="G928" s="123" t="str">
        <f t="shared" si="45"/>
        <v/>
      </c>
      <c r="H928" s="123">
        <f t="shared" si="46"/>
        <v>0.638</v>
      </c>
      <c r="I928" s="657"/>
      <c r="J928" s="658"/>
    </row>
    <row r="929" s="524" customFormat="1" ht="36" customHeight="1" spans="1:10">
      <c r="A929" s="524">
        <f t="shared" si="44"/>
        <v>3</v>
      </c>
      <c r="B929" s="308">
        <v>214</v>
      </c>
      <c r="C929" s="302" t="s">
        <v>119</v>
      </c>
      <c r="D929" s="303">
        <f>SUM(D930,D953,D963,D973,D978,D985,D990)</f>
        <v>2775</v>
      </c>
      <c r="E929" s="303">
        <v>2847</v>
      </c>
      <c r="F929" s="303">
        <f>SUM(F930,F953,F963,F973,F978,F985,F990)</f>
        <v>4807</v>
      </c>
      <c r="G929" s="119">
        <f t="shared" si="45"/>
        <v>0.732</v>
      </c>
      <c r="H929" s="119">
        <f t="shared" si="46"/>
        <v>1.688</v>
      </c>
      <c r="I929" s="657"/>
      <c r="J929" s="658"/>
    </row>
    <row r="930" s="524" customFormat="1" ht="36" customHeight="1" spans="1:10">
      <c r="A930" s="524">
        <f t="shared" si="44"/>
        <v>5</v>
      </c>
      <c r="B930" s="305">
        <v>21401</v>
      </c>
      <c r="C930" s="348" t="s">
        <v>823</v>
      </c>
      <c r="D930" s="320">
        <f>SUM(D931:D952)</f>
        <v>2775</v>
      </c>
      <c r="E930" s="320">
        <v>2847</v>
      </c>
      <c r="F930" s="320">
        <f>SUM(F931:F952)</f>
        <v>4244</v>
      </c>
      <c r="G930" s="123">
        <f t="shared" si="45"/>
        <v>0.529</v>
      </c>
      <c r="H930" s="123">
        <f t="shared" si="46"/>
        <v>1.491</v>
      </c>
      <c r="I930" s="657"/>
      <c r="J930" s="658"/>
    </row>
    <row r="931" s="524" customFormat="1" ht="36" customHeight="1" spans="1:10">
      <c r="A931" s="524">
        <f t="shared" si="44"/>
        <v>7</v>
      </c>
      <c r="B931" s="305">
        <v>2140101</v>
      </c>
      <c r="C931" s="432" t="s">
        <v>152</v>
      </c>
      <c r="D931" s="320">
        <v>104</v>
      </c>
      <c r="E931" s="320">
        <v>111</v>
      </c>
      <c r="F931" s="367">
        <f>VLOOKUP(B931,[117]表二!$B$7:$AA$1333,26,FALSE)</f>
        <v>115</v>
      </c>
      <c r="G931" s="123">
        <f t="shared" si="45"/>
        <v>0.106</v>
      </c>
      <c r="H931" s="123">
        <f t="shared" si="46"/>
        <v>1.036</v>
      </c>
      <c r="I931" s="657"/>
      <c r="J931" s="658"/>
    </row>
    <row r="932" s="524" customFormat="1" ht="36" customHeight="1" spans="1:10">
      <c r="A932" s="524">
        <f t="shared" si="44"/>
        <v>7</v>
      </c>
      <c r="B932" s="305">
        <v>2140102</v>
      </c>
      <c r="C932" s="432" t="s">
        <v>153</v>
      </c>
      <c r="D932" s="320"/>
      <c r="E932" s="320">
        <v>0</v>
      </c>
      <c r="F932" s="367">
        <f>VLOOKUP(B932,[117]表二!$B$7:$AA$1333,26,FALSE)</f>
        <v>0</v>
      </c>
      <c r="G932" s="123" t="str">
        <f t="shared" si="45"/>
        <v/>
      </c>
      <c r="H932" s="123" t="str">
        <f t="shared" si="46"/>
        <v/>
      </c>
      <c r="I932" s="657"/>
      <c r="J932" s="658"/>
    </row>
    <row r="933" s="524" customFormat="1" ht="36" customHeight="1" spans="1:10">
      <c r="A933" s="524">
        <f t="shared" si="44"/>
        <v>7</v>
      </c>
      <c r="B933" s="305">
        <v>2140103</v>
      </c>
      <c r="C933" s="432" t="s">
        <v>154</v>
      </c>
      <c r="D933" s="320"/>
      <c r="E933" s="320">
        <v>0</v>
      </c>
      <c r="F933" s="367">
        <f>VLOOKUP(B933,[117]表二!$B$7:$AA$1333,26,FALSE)</f>
        <v>0</v>
      </c>
      <c r="G933" s="123" t="str">
        <f t="shared" si="45"/>
        <v/>
      </c>
      <c r="H933" s="123" t="str">
        <f t="shared" si="46"/>
        <v/>
      </c>
      <c r="I933" s="657"/>
      <c r="J933" s="658"/>
    </row>
    <row r="934" s="524" customFormat="1" ht="36" customHeight="1" spans="1:10">
      <c r="A934" s="524">
        <f t="shared" si="44"/>
        <v>7</v>
      </c>
      <c r="B934" s="305">
        <v>2140104</v>
      </c>
      <c r="C934" s="432" t="s">
        <v>824</v>
      </c>
      <c r="D934" s="320">
        <v>740</v>
      </c>
      <c r="E934" s="320">
        <v>160</v>
      </c>
      <c r="F934" s="367">
        <f>VLOOKUP(B934,[117]表二!$B$7:$AA$1333,26,FALSE)</f>
        <v>160</v>
      </c>
      <c r="G934" s="123">
        <f t="shared" si="45"/>
        <v>-0.784</v>
      </c>
      <c r="H934" s="123">
        <f t="shared" si="46"/>
        <v>1</v>
      </c>
      <c r="I934" s="657"/>
      <c r="J934" s="658"/>
    </row>
    <row r="935" s="524" customFormat="1" ht="36" customHeight="1" spans="1:10">
      <c r="A935" s="524">
        <f t="shared" si="44"/>
        <v>7</v>
      </c>
      <c r="B935" s="305">
        <v>2140106</v>
      </c>
      <c r="C935" s="432" t="s">
        <v>825</v>
      </c>
      <c r="D935" s="320">
        <v>557</v>
      </c>
      <c r="E935" s="320">
        <v>1311</v>
      </c>
      <c r="F935" s="367">
        <f>VLOOKUP(B935,[117]表二!$B$7:$AA$1333,26,FALSE)</f>
        <v>1601</v>
      </c>
      <c r="G935" s="123">
        <f t="shared" si="45"/>
        <v>1.874</v>
      </c>
      <c r="H935" s="123">
        <f t="shared" si="46"/>
        <v>1.221</v>
      </c>
      <c r="I935" s="657"/>
      <c r="J935" s="658"/>
    </row>
    <row r="936" s="524" customFormat="1" ht="36" customHeight="1" spans="1:10">
      <c r="A936" s="524">
        <f t="shared" si="44"/>
        <v>7</v>
      </c>
      <c r="B936" s="305">
        <v>2140109</v>
      </c>
      <c r="C936" s="432" t="s">
        <v>826</v>
      </c>
      <c r="D936" s="320"/>
      <c r="E936" s="320">
        <v>0</v>
      </c>
      <c r="F936" s="367">
        <f>VLOOKUP(B936,[117]表二!$B$7:$AA$1333,26,FALSE)</f>
        <v>0</v>
      </c>
      <c r="G936" s="123" t="str">
        <f t="shared" si="45"/>
        <v/>
      </c>
      <c r="H936" s="123" t="str">
        <f t="shared" si="46"/>
        <v/>
      </c>
      <c r="I936" s="657"/>
      <c r="J936" s="658"/>
    </row>
    <row r="937" s="524" customFormat="1" ht="36" customHeight="1" spans="1:10">
      <c r="A937" s="524">
        <f t="shared" si="44"/>
        <v>7</v>
      </c>
      <c r="B937" s="305">
        <v>2140110</v>
      </c>
      <c r="C937" s="432" t="s">
        <v>827</v>
      </c>
      <c r="D937" s="320"/>
      <c r="E937" s="320">
        <v>0</v>
      </c>
      <c r="F937" s="367">
        <f>VLOOKUP(B937,[117]表二!$B$7:$AA$1333,26,FALSE)</f>
        <v>0</v>
      </c>
      <c r="G937" s="123" t="str">
        <f t="shared" si="45"/>
        <v/>
      </c>
      <c r="H937" s="123" t="str">
        <f t="shared" si="46"/>
        <v/>
      </c>
      <c r="I937" s="657"/>
      <c r="J937" s="658"/>
    </row>
    <row r="938" s="524" customFormat="1" ht="36" customHeight="1" spans="1:10">
      <c r="A938" s="524">
        <f t="shared" si="44"/>
        <v>7</v>
      </c>
      <c r="B938" s="305">
        <v>2140111</v>
      </c>
      <c r="C938" s="432" t="s">
        <v>828</v>
      </c>
      <c r="D938" s="320"/>
      <c r="E938" s="320">
        <v>0</v>
      </c>
      <c r="F938" s="367">
        <f>VLOOKUP(B938,[117]表二!$B$7:$AA$1333,26,FALSE)</f>
        <v>0</v>
      </c>
      <c r="G938" s="123" t="str">
        <f t="shared" si="45"/>
        <v/>
      </c>
      <c r="H938" s="123" t="str">
        <f t="shared" si="46"/>
        <v/>
      </c>
      <c r="I938" s="657"/>
      <c r="J938" s="658"/>
    </row>
    <row r="939" s="524" customFormat="1" ht="36" customHeight="1" spans="1:10">
      <c r="A939" s="524">
        <f t="shared" si="44"/>
        <v>7</v>
      </c>
      <c r="B939" s="305">
        <v>2140112</v>
      </c>
      <c r="C939" s="432" t="s">
        <v>829</v>
      </c>
      <c r="D939" s="320"/>
      <c r="E939" s="320">
        <v>0</v>
      </c>
      <c r="F939" s="367">
        <f>VLOOKUP(B939,[117]表二!$B$7:$AA$1333,26,FALSE)</f>
        <v>0</v>
      </c>
      <c r="G939" s="123" t="str">
        <f t="shared" si="45"/>
        <v/>
      </c>
      <c r="H939" s="123" t="str">
        <f t="shared" si="46"/>
        <v/>
      </c>
      <c r="I939" s="657"/>
      <c r="J939" s="658"/>
    </row>
    <row r="940" s="524" customFormat="1" ht="36" customHeight="1" spans="1:10">
      <c r="A940" s="524">
        <f t="shared" si="44"/>
        <v>7</v>
      </c>
      <c r="B940" s="305">
        <v>2140114</v>
      </c>
      <c r="C940" s="432" t="s">
        <v>830</v>
      </c>
      <c r="D940" s="320"/>
      <c r="E940" s="320">
        <v>0</v>
      </c>
      <c r="F940" s="367">
        <f>VLOOKUP(B940,[117]表二!$B$7:$AA$1333,26,FALSE)</f>
        <v>0</v>
      </c>
      <c r="G940" s="123" t="str">
        <f t="shared" si="45"/>
        <v/>
      </c>
      <c r="H940" s="123" t="str">
        <f t="shared" si="46"/>
        <v/>
      </c>
      <c r="I940" s="657"/>
      <c r="J940" s="658"/>
    </row>
    <row r="941" s="524" customFormat="1" ht="36" customHeight="1" spans="1:10">
      <c r="A941" s="524">
        <f t="shared" si="44"/>
        <v>7</v>
      </c>
      <c r="B941" s="305">
        <v>2140122</v>
      </c>
      <c r="C941" s="432" t="s">
        <v>831</v>
      </c>
      <c r="D941" s="320"/>
      <c r="E941" s="320">
        <v>0</v>
      </c>
      <c r="F941" s="367">
        <f>VLOOKUP(B941,[117]表二!$B$7:$AA$1333,26,FALSE)</f>
        <v>0</v>
      </c>
      <c r="G941" s="123" t="str">
        <f t="shared" si="45"/>
        <v/>
      </c>
      <c r="H941" s="123" t="str">
        <f t="shared" si="46"/>
        <v/>
      </c>
      <c r="I941" s="657"/>
      <c r="J941" s="658"/>
    </row>
    <row r="942" s="524" customFormat="1" ht="36" customHeight="1" spans="1:10">
      <c r="A942" s="524">
        <f t="shared" si="44"/>
        <v>7</v>
      </c>
      <c r="B942" s="305">
        <v>2140123</v>
      </c>
      <c r="C942" s="432" t="s">
        <v>832</v>
      </c>
      <c r="D942" s="320"/>
      <c r="E942" s="320">
        <v>0</v>
      </c>
      <c r="F942" s="367">
        <f>VLOOKUP(B942,[117]表二!$B$7:$AA$1333,26,FALSE)</f>
        <v>0</v>
      </c>
      <c r="G942" s="123" t="str">
        <f t="shared" si="45"/>
        <v/>
      </c>
      <c r="H942" s="123" t="str">
        <f t="shared" si="46"/>
        <v/>
      </c>
      <c r="I942" s="657"/>
      <c r="J942" s="658"/>
    </row>
    <row r="943" s="524" customFormat="1" ht="36" customHeight="1" spans="1:10">
      <c r="A943" s="524">
        <f t="shared" si="44"/>
        <v>7</v>
      </c>
      <c r="B943" s="305">
        <v>2140127</v>
      </c>
      <c r="C943" s="432" t="s">
        <v>833</v>
      </c>
      <c r="D943" s="320"/>
      <c r="E943" s="320">
        <v>0</v>
      </c>
      <c r="F943" s="367">
        <f>VLOOKUP(B943,[117]表二!$B$7:$AA$1333,26,FALSE)</f>
        <v>0</v>
      </c>
      <c r="G943" s="123" t="str">
        <f t="shared" si="45"/>
        <v/>
      </c>
      <c r="H943" s="123" t="str">
        <f t="shared" si="46"/>
        <v/>
      </c>
      <c r="I943" s="657"/>
      <c r="J943" s="658"/>
    </row>
    <row r="944" s="524" customFormat="1" ht="36" customHeight="1" spans="1:10">
      <c r="A944" s="524">
        <f t="shared" si="44"/>
        <v>7</v>
      </c>
      <c r="B944" s="305">
        <v>2140128</v>
      </c>
      <c r="C944" s="432" t="s">
        <v>834</v>
      </c>
      <c r="D944" s="320"/>
      <c r="E944" s="320">
        <v>0</v>
      </c>
      <c r="F944" s="367">
        <f>VLOOKUP(B944,[117]表二!$B$7:$AA$1333,26,FALSE)</f>
        <v>0</v>
      </c>
      <c r="G944" s="123" t="str">
        <f t="shared" si="45"/>
        <v/>
      </c>
      <c r="H944" s="123" t="str">
        <f t="shared" si="46"/>
        <v/>
      </c>
      <c r="I944" s="657"/>
      <c r="J944" s="658"/>
    </row>
    <row r="945" s="524" customFormat="1" ht="36" customHeight="1" spans="1:10">
      <c r="A945" s="524">
        <f t="shared" si="44"/>
        <v>7</v>
      </c>
      <c r="B945" s="305">
        <v>2140129</v>
      </c>
      <c r="C945" s="432" t="s">
        <v>835</v>
      </c>
      <c r="D945" s="320"/>
      <c r="E945" s="320">
        <v>0</v>
      </c>
      <c r="F945" s="367">
        <f>VLOOKUP(B945,[117]表二!$B$7:$AA$1333,26,FALSE)</f>
        <v>0</v>
      </c>
      <c r="G945" s="123" t="str">
        <f t="shared" si="45"/>
        <v/>
      </c>
      <c r="H945" s="123" t="str">
        <f t="shared" si="46"/>
        <v/>
      </c>
      <c r="I945" s="657"/>
      <c r="J945" s="658"/>
    </row>
    <row r="946" s="524" customFormat="1" ht="36" customHeight="1" spans="1:10">
      <c r="A946" s="524">
        <f t="shared" si="44"/>
        <v>7</v>
      </c>
      <c r="B946" s="305">
        <v>2140130</v>
      </c>
      <c r="C946" s="432" t="s">
        <v>836</v>
      </c>
      <c r="D946" s="320"/>
      <c r="E946" s="320">
        <v>0</v>
      </c>
      <c r="F946" s="367">
        <f>VLOOKUP(B946,[117]表二!$B$7:$AA$1333,26,FALSE)</f>
        <v>0</v>
      </c>
      <c r="G946" s="123" t="str">
        <f t="shared" si="45"/>
        <v/>
      </c>
      <c r="H946" s="123" t="str">
        <f t="shared" si="46"/>
        <v/>
      </c>
      <c r="I946" s="657"/>
      <c r="J946" s="658"/>
    </row>
    <row r="947" s="524" customFormat="1" ht="36" customHeight="1" spans="1:10">
      <c r="A947" s="524">
        <f t="shared" si="44"/>
        <v>7</v>
      </c>
      <c r="B947" s="305">
        <v>2140131</v>
      </c>
      <c r="C947" s="432" t="s">
        <v>837</v>
      </c>
      <c r="D947" s="320"/>
      <c r="E947" s="320">
        <v>0</v>
      </c>
      <c r="F947" s="367">
        <f>VLOOKUP(B947,[117]表二!$B$7:$AA$1333,26,FALSE)</f>
        <v>0</v>
      </c>
      <c r="G947" s="123" t="str">
        <f t="shared" si="45"/>
        <v/>
      </c>
      <c r="H947" s="123" t="str">
        <f t="shared" si="46"/>
        <v/>
      </c>
      <c r="I947" s="657"/>
      <c r="J947" s="658"/>
    </row>
    <row r="948" s="524" customFormat="1" ht="36" customHeight="1" spans="1:10">
      <c r="A948" s="524">
        <f t="shared" si="44"/>
        <v>7</v>
      </c>
      <c r="B948" s="305">
        <v>2140133</v>
      </c>
      <c r="C948" s="432" t="s">
        <v>838</v>
      </c>
      <c r="D948" s="320"/>
      <c r="E948" s="320">
        <v>0</v>
      </c>
      <c r="F948" s="367">
        <f>VLOOKUP(B948,[117]表二!$B$7:$AA$1333,26,FALSE)</f>
        <v>0</v>
      </c>
      <c r="G948" s="123" t="str">
        <f t="shared" si="45"/>
        <v/>
      </c>
      <c r="H948" s="123" t="str">
        <f t="shared" si="46"/>
        <v/>
      </c>
      <c r="I948" s="657"/>
      <c r="J948" s="658"/>
    </row>
    <row r="949" s="524" customFormat="1" ht="36" customHeight="1" spans="1:10">
      <c r="A949" s="524">
        <f t="shared" si="44"/>
        <v>7</v>
      </c>
      <c r="B949" s="305">
        <v>2140136</v>
      </c>
      <c r="C949" s="432" t="s">
        <v>839</v>
      </c>
      <c r="D949" s="320"/>
      <c r="E949" s="320">
        <v>0</v>
      </c>
      <c r="F949" s="367">
        <f>VLOOKUP(B949,[117]表二!$B$7:$AA$1333,26,FALSE)</f>
        <v>0</v>
      </c>
      <c r="G949" s="123" t="str">
        <f t="shared" si="45"/>
        <v/>
      </c>
      <c r="H949" s="123" t="str">
        <f t="shared" si="46"/>
        <v/>
      </c>
      <c r="I949" s="657"/>
      <c r="J949" s="658"/>
    </row>
    <row r="950" s="524" customFormat="1" ht="36" customHeight="1" spans="1:10">
      <c r="A950" s="524">
        <f t="shared" si="44"/>
        <v>7</v>
      </c>
      <c r="B950" s="305">
        <v>2140138</v>
      </c>
      <c r="C950" s="432" t="s">
        <v>840</v>
      </c>
      <c r="D950" s="320"/>
      <c r="E950" s="320">
        <v>0</v>
      </c>
      <c r="F950" s="367">
        <f>VLOOKUP(B950,[117]表二!$B$7:$AA$1333,26,FALSE)</f>
        <v>0</v>
      </c>
      <c r="G950" s="123" t="str">
        <f t="shared" si="45"/>
        <v/>
      </c>
      <c r="H950" s="123" t="str">
        <f t="shared" si="46"/>
        <v/>
      </c>
      <c r="I950" s="657"/>
      <c r="J950" s="658"/>
    </row>
    <row r="951" s="524" customFormat="1" ht="64" customHeight="1" spans="1:10">
      <c r="A951" s="524">
        <f t="shared" si="44"/>
        <v>7</v>
      </c>
      <c r="B951" s="305">
        <v>2140139</v>
      </c>
      <c r="C951" s="432" t="s">
        <v>841</v>
      </c>
      <c r="D951" s="320"/>
      <c r="E951" s="320">
        <v>0</v>
      </c>
      <c r="F951" s="367">
        <f>VLOOKUP(B951,[117]表二!$B$7:$AA$1333,26,FALSE)</f>
        <v>0</v>
      </c>
      <c r="G951" s="123" t="str">
        <f t="shared" si="45"/>
        <v/>
      </c>
      <c r="H951" s="123" t="str">
        <f t="shared" si="46"/>
        <v/>
      </c>
      <c r="I951" s="657"/>
      <c r="J951" s="658"/>
    </row>
    <row r="952" s="524" customFormat="1" ht="36" customHeight="1" spans="1:10">
      <c r="A952" s="524">
        <f t="shared" si="44"/>
        <v>7</v>
      </c>
      <c r="B952" s="305">
        <v>2140199</v>
      </c>
      <c r="C952" s="432" t="s">
        <v>842</v>
      </c>
      <c r="D952" s="320">
        <v>1374</v>
      </c>
      <c r="E952" s="320">
        <v>1265</v>
      </c>
      <c r="F952" s="367">
        <f>VLOOKUP(B952,[117]表二!$B$7:$AA$1333,26,FALSE)</f>
        <v>2368</v>
      </c>
      <c r="G952" s="123">
        <f t="shared" si="45"/>
        <v>0.723</v>
      </c>
      <c r="H952" s="123">
        <f t="shared" si="46"/>
        <v>1.872</v>
      </c>
      <c r="I952" s="657"/>
      <c r="J952" s="658"/>
    </row>
    <row r="953" s="524" customFormat="1" ht="36" customHeight="1" spans="1:10">
      <c r="A953" s="524">
        <f t="shared" si="44"/>
        <v>5</v>
      </c>
      <c r="B953" s="305">
        <v>21402</v>
      </c>
      <c r="C953" s="348" t="s">
        <v>843</v>
      </c>
      <c r="D953" s="320">
        <f>SUM(D954:D962)</f>
        <v>0</v>
      </c>
      <c r="E953" s="320">
        <v>0</v>
      </c>
      <c r="F953" s="320">
        <f>SUM(F954:F962)</f>
        <v>0</v>
      </c>
      <c r="G953" s="123" t="str">
        <f t="shared" si="45"/>
        <v/>
      </c>
      <c r="H953" s="123" t="str">
        <f t="shared" si="46"/>
        <v/>
      </c>
      <c r="I953" s="657"/>
      <c r="J953" s="658"/>
    </row>
    <row r="954" s="524" customFormat="1" ht="36" customHeight="1" spans="1:10">
      <c r="A954" s="524">
        <f t="shared" si="44"/>
        <v>7</v>
      </c>
      <c r="B954" s="305">
        <v>2140201</v>
      </c>
      <c r="C954" s="432" t="s">
        <v>152</v>
      </c>
      <c r="D954" s="320"/>
      <c r="E954" s="320">
        <v>0</v>
      </c>
      <c r="F954" s="367">
        <f>VLOOKUP(B954,[117]表二!$B$7:$AA$1333,26,FALSE)</f>
        <v>0</v>
      </c>
      <c r="G954" s="123" t="str">
        <f t="shared" si="45"/>
        <v/>
      </c>
      <c r="H954" s="123" t="str">
        <f t="shared" si="46"/>
        <v/>
      </c>
      <c r="I954" s="657"/>
      <c r="J954" s="658"/>
    </row>
    <row r="955" s="524" customFormat="1" ht="36" customHeight="1" spans="1:10">
      <c r="A955" s="524">
        <f t="shared" si="44"/>
        <v>7</v>
      </c>
      <c r="B955" s="305">
        <v>2140202</v>
      </c>
      <c r="C955" s="432" t="s">
        <v>153</v>
      </c>
      <c r="D955" s="320"/>
      <c r="E955" s="320">
        <v>0</v>
      </c>
      <c r="F955" s="367">
        <f>VLOOKUP(B955,[117]表二!$B$7:$AA$1333,26,FALSE)</f>
        <v>0</v>
      </c>
      <c r="G955" s="123" t="str">
        <f t="shared" si="45"/>
        <v/>
      </c>
      <c r="H955" s="123" t="str">
        <f t="shared" si="46"/>
        <v/>
      </c>
      <c r="I955" s="657"/>
      <c r="J955" s="658"/>
    </row>
    <row r="956" s="524" customFormat="1" ht="36" customHeight="1" spans="1:10">
      <c r="A956" s="524">
        <f t="shared" si="44"/>
        <v>7</v>
      </c>
      <c r="B956" s="305">
        <v>2140203</v>
      </c>
      <c r="C956" s="432" t="s">
        <v>154</v>
      </c>
      <c r="D956" s="320"/>
      <c r="E956" s="320">
        <v>0</v>
      </c>
      <c r="F956" s="367">
        <f>VLOOKUP(B956,[117]表二!$B$7:$AA$1333,26,FALSE)</f>
        <v>0</v>
      </c>
      <c r="G956" s="123" t="str">
        <f t="shared" si="45"/>
        <v/>
      </c>
      <c r="H956" s="123" t="str">
        <f t="shared" si="46"/>
        <v/>
      </c>
      <c r="I956" s="657"/>
      <c r="J956" s="658"/>
    </row>
    <row r="957" s="524" customFormat="1" ht="36" customHeight="1" spans="1:10">
      <c r="A957" s="524">
        <f t="shared" si="44"/>
        <v>7</v>
      </c>
      <c r="B957" s="305">
        <v>2140204</v>
      </c>
      <c r="C957" s="432" t="s">
        <v>844</v>
      </c>
      <c r="D957" s="320"/>
      <c r="E957" s="320">
        <v>0</v>
      </c>
      <c r="F957" s="367">
        <f>VLOOKUP(B957,[117]表二!$B$7:$AA$1333,26,FALSE)</f>
        <v>0</v>
      </c>
      <c r="G957" s="123" t="str">
        <f t="shared" si="45"/>
        <v/>
      </c>
      <c r="H957" s="123" t="str">
        <f t="shared" si="46"/>
        <v/>
      </c>
      <c r="I957" s="657"/>
      <c r="J957" s="658"/>
    </row>
    <row r="958" s="524" customFormat="1" ht="36" customHeight="1" spans="1:10">
      <c r="A958" s="524">
        <f t="shared" si="44"/>
        <v>7</v>
      </c>
      <c r="B958" s="305">
        <v>2140205</v>
      </c>
      <c r="C958" s="432" t="s">
        <v>845</v>
      </c>
      <c r="D958" s="320"/>
      <c r="E958" s="320">
        <v>0</v>
      </c>
      <c r="F958" s="367">
        <f>VLOOKUP(B958,[117]表二!$B$7:$AA$1333,26,FALSE)</f>
        <v>0</v>
      </c>
      <c r="G958" s="123" t="str">
        <f t="shared" si="45"/>
        <v/>
      </c>
      <c r="H958" s="123" t="str">
        <f t="shared" si="46"/>
        <v/>
      </c>
      <c r="I958" s="657"/>
      <c r="J958" s="658"/>
    </row>
    <row r="959" s="524" customFormat="1" ht="36" customHeight="1" spans="1:10">
      <c r="A959" s="524">
        <f t="shared" si="44"/>
        <v>7</v>
      </c>
      <c r="B959" s="305">
        <v>2140206</v>
      </c>
      <c r="C959" s="432" t="s">
        <v>846</v>
      </c>
      <c r="D959" s="320"/>
      <c r="E959" s="320">
        <v>0</v>
      </c>
      <c r="F959" s="367">
        <f>VLOOKUP(B959,[117]表二!$B$7:$AA$1333,26,FALSE)</f>
        <v>0</v>
      </c>
      <c r="G959" s="123" t="str">
        <f t="shared" si="45"/>
        <v/>
      </c>
      <c r="H959" s="123" t="str">
        <f t="shared" si="46"/>
        <v/>
      </c>
      <c r="I959" s="657"/>
      <c r="J959" s="658"/>
    </row>
    <row r="960" s="524" customFormat="1" ht="36" customHeight="1" spans="1:10">
      <c r="A960" s="524">
        <f t="shared" si="44"/>
        <v>7</v>
      </c>
      <c r="B960" s="305">
        <v>2140207</v>
      </c>
      <c r="C960" s="432" t="s">
        <v>847</v>
      </c>
      <c r="D960" s="320"/>
      <c r="E960" s="320">
        <v>0</v>
      </c>
      <c r="F960" s="367">
        <f>VLOOKUP(B960,[117]表二!$B$7:$AA$1333,26,FALSE)</f>
        <v>0</v>
      </c>
      <c r="G960" s="123" t="str">
        <f t="shared" si="45"/>
        <v/>
      </c>
      <c r="H960" s="123" t="str">
        <f t="shared" si="46"/>
        <v/>
      </c>
      <c r="I960" s="657"/>
      <c r="J960" s="658"/>
    </row>
    <row r="961" s="524" customFormat="1" ht="36" customHeight="1" spans="1:10">
      <c r="A961" s="524">
        <f t="shared" si="44"/>
        <v>7</v>
      </c>
      <c r="B961" s="305">
        <v>2140208</v>
      </c>
      <c r="C961" s="432" t="s">
        <v>848</v>
      </c>
      <c r="D961" s="320"/>
      <c r="E961" s="320">
        <v>0</v>
      </c>
      <c r="F961" s="367">
        <f>VLOOKUP(B961,[117]表二!$B$7:$AA$1333,26,FALSE)</f>
        <v>0</v>
      </c>
      <c r="G961" s="123" t="str">
        <f t="shared" si="45"/>
        <v/>
      </c>
      <c r="H961" s="123" t="str">
        <f t="shared" si="46"/>
        <v/>
      </c>
      <c r="I961" s="657"/>
      <c r="J961" s="658"/>
    </row>
    <row r="962" s="524" customFormat="1" ht="36" customHeight="1" spans="1:10">
      <c r="A962" s="524">
        <f t="shared" si="44"/>
        <v>7</v>
      </c>
      <c r="B962" s="305">
        <v>2140299</v>
      </c>
      <c r="C962" s="432" t="s">
        <v>849</v>
      </c>
      <c r="D962" s="320"/>
      <c r="E962" s="320">
        <v>0</v>
      </c>
      <c r="F962" s="367">
        <f>VLOOKUP(B962,[117]表二!$B$7:$AA$1333,26,FALSE)</f>
        <v>0</v>
      </c>
      <c r="G962" s="123" t="str">
        <f t="shared" si="45"/>
        <v/>
      </c>
      <c r="H962" s="123" t="str">
        <f t="shared" si="46"/>
        <v/>
      </c>
      <c r="I962" s="657"/>
      <c r="J962" s="658"/>
    </row>
    <row r="963" s="524" customFormat="1" ht="36" customHeight="1" spans="1:10">
      <c r="A963" s="524">
        <f t="shared" si="44"/>
        <v>5</v>
      </c>
      <c r="B963" s="305">
        <v>21403</v>
      </c>
      <c r="C963" s="348" t="s">
        <v>850</v>
      </c>
      <c r="D963" s="320">
        <f>SUM(D964:D972)</f>
        <v>0</v>
      </c>
      <c r="E963" s="320">
        <v>0</v>
      </c>
      <c r="F963" s="320">
        <f>SUM(F964:F972)</f>
        <v>0</v>
      </c>
      <c r="G963" s="123" t="str">
        <f t="shared" si="45"/>
        <v/>
      </c>
      <c r="H963" s="123" t="str">
        <f t="shared" si="46"/>
        <v/>
      </c>
      <c r="I963" s="657"/>
      <c r="J963" s="658"/>
    </row>
    <row r="964" s="524" customFormat="1" ht="36" customHeight="1" spans="1:10">
      <c r="A964" s="524">
        <f t="shared" si="44"/>
        <v>7</v>
      </c>
      <c r="B964" s="305">
        <v>2140301</v>
      </c>
      <c r="C964" s="432" t="s">
        <v>152</v>
      </c>
      <c r="D964" s="320"/>
      <c r="E964" s="320">
        <v>0</v>
      </c>
      <c r="F964" s="367">
        <f>VLOOKUP(B964,[117]表二!$B$7:$AA$1333,26,FALSE)</f>
        <v>0</v>
      </c>
      <c r="G964" s="123" t="str">
        <f t="shared" si="45"/>
        <v/>
      </c>
      <c r="H964" s="123" t="str">
        <f t="shared" si="46"/>
        <v/>
      </c>
      <c r="I964" s="657"/>
      <c r="J964" s="658"/>
    </row>
    <row r="965" s="524" customFormat="1" ht="36" customHeight="1" spans="1:10">
      <c r="A965" s="524">
        <f t="shared" ref="A965:A1028" si="47">LEN(B965)</f>
        <v>7</v>
      </c>
      <c r="B965" s="305">
        <v>2140302</v>
      </c>
      <c r="C965" s="432" t="s">
        <v>153</v>
      </c>
      <c r="D965" s="320"/>
      <c r="E965" s="320">
        <v>0</v>
      </c>
      <c r="F965" s="367">
        <f>VLOOKUP(B965,[117]表二!$B$7:$AA$1333,26,FALSE)</f>
        <v>0</v>
      </c>
      <c r="G965" s="123" t="str">
        <f t="shared" ref="G965:G1028" si="48">IF(D965&gt;0,F965/D965-1,"")</f>
        <v/>
      </c>
      <c r="H965" s="123" t="str">
        <f t="shared" ref="H965:H1028" si="49">IF(E965&gt;0,F965/E965,"")</f>
        <v/>
      </c>
      <c r="I965" s="657"/>
      <c r="J965" s="658"/>
    </row>
    <row r="966" s="524" customFormat="1" ht="36" customHeight="1" spans="1:10">
      <c r="A966" s="524">
        <f t="shared" si="47"/>
        <v>7</v>
      </c>
      <c r="B966" s="305">
        <v>2140303</v>
      </c>
      <c r="C966" s="432" t="s">
        <v>154</v>
      </c>
      <c r="D966" s="320"/>
      <c r="E966" s="320">
        <v>0</v>
      </c>
      <c r="F966" s="367">
        <f>VLOOKUP(B966,[117]表二!$B$7:$AA$1333,26,FALSE)</f>
        <v>0</v>
      </c>
      <c r="G966" s="123" t="str">
        <f t="shared" si="48"/>
        <v/>
      </c>
      <c r="H966" s="123" t="str">
        <f t="shared" si="49"/>
        <v/>
      </c>
      <c r="I966" s="657"/>
      <c r="J966" s="658"/>
    </row>
    <row r="967" s="524" customFormat="1" ht="36" customHeight="1" spans="1:10">
      <c r="A967" s="524">
        <f t="shared" si="47"/>
        <v>7</v>
      </c>
      <c r="B967" s="305">
        <v>2140304</v>
      </c>
      <c r="C967" s="432" t="s">
        <v>851</v>
      </c>
      <c r="D967" s="320"/>
      <c r="E967" s="320">
        <v>0</v>
      </c>
      <c r="F967" s="367">
        <f>VLOOKUP(B967,[117]表二!$B$7:$AA$1333,26,FALSE)</f>
        <v>0</v>
      </c>
      <c r="G967" s="123" t="str">
        <f t="shared" si="48"/>
        <v/>
      </c>
      <c r="H967" s="123" t="str">
        <f t="shared" si="49"/>
        <v/>
      </c>
      <c r="I967" s="657"/>
      <c r="J967" s="658"/>
    </row>
    <row r="968" s="524" customFormat="1" ht="36" customHeight="1" spans="1:10">
      <c r="A968" s="524">
        <f t="shared" si="47"/>
        <v>7</v>
      </c>
      <c r="B968" s="305">
        <v>2140305</v>
      </c>
      <c r="C968" s="432" t="s">
        <v>852</v>
      </c>
      <c r="D968" s="320"/>
      <c r="E968" s="320">
        <v>0</v>
      </c>
      <c r="F968" s="367">
        <f>VLOOKUP(B968,[117]表二!$B$7:$AA$1333,26,FALSE)</f>
        <v>0</v>
      </c>
      <c r="G968" s="123" t="str">
        <f t="shared" si="48"/>
        <v/>
      </c>
      <c r="H968" s="123" t="str">
        <f t="shared" si="49"/>
        <v/>
      </c>
      <c r="I968" s="657"/>
      <c r="J968" s="658"/>
    </row>
    <row r="969" s="524" customFormat="1" ht="36" customHeight="1" spans="1:10">
      <c r="A969" s="524">
        <f t="shared" si="47"/>
        <v>7</v>
      </c>
      <c r="B969" s="305">
        <v>2140306</v>
      </c>
      <c r="C969" s="432" t="s">
        <v>853</v>
      </c>
      <c r="D969" s="320"/>
      <c r="E969" s="320">
        <v>0</v>
      </c>
      <c r="F969" s="367">
        <f>VLOOKUP(B969,[117]表二!$B$7:$AA$1333,26,FALSE)</f>
        <v>0</v>
      </c>
      <c r="G969" s="123" t="str">
        <f t="shared" si="48"/>
        <v/>
      </c>
      <c r="H969" s="123" t="str">
        <f t="shared" si="49"/>
        <v/>
      </c>
      <c r="I969" s="657"/>
      <c r="J969" s="658"/>
    </row>
    <row r="970" s="524" customFormat="1" ht="36" customHeight="1" spans="1:10">
      <c r="A970" s="524">
        <f t="shared" si="47"/>
        <v>7</v>
      </c>
      <c r="B970" s="305">
        <v>2140307</v>
      </c>
      <c r="C970" s="432" t="s">
        <v>854</v>
      </c>
      <c r="D970" s="320"/>
      <c r="E970" s="320">
        <v>0</v>
      </c>
      <c r="F970" s="367">
        <f>VLOOKUP(B970,[117]表二!$B$7:$AA$1333,26,FALSE)</f>
        <v>0</v>
      </c>
      <c r="G970" s="123" t="str">
        <f t="shared" si="48"/>
        <v/>
      </c>
      <c r="H970" s="123" t="str">
        <f t="shared" si="49"/>
        <v/>
      </c>
      <c r="I970" s="657"/>
      <c r="J970" s="658"/>
    </row>
    <row r="971" s="524" customFormat="1" ht="36" customHeight="1" spans="1:10">
      <c r="A971" s="524">
        <f t="shared" si="47"/>
        <v>7</v>
      </c>
      <c r="B971" s="305">
        <v>2140308</v>
      </c>
      <c r="C971" s="432" t="s">
        <v>855</v>
      </c>
      <c r="D971" s="320"/>
      <c r="E971" s="320">
        <v>0</v>
      </c>
      <c r="F971" s="367">
        <f>VLOOKUP(B971,[117]表二!$B$7:$AA$1333,26,FALSE)</f>
        <v>0</v>
      </c>
      <c r="G971" s="123" t="str">
        <f t="shared" si="48"/>
        <v/>
      </c>
      <c r="H971" s="123" t="str">
        <f t="shared" si="49"/>
        <v/>
      </c>
      <c r="I971" s="657"/>
      <c r="J971" s="658"/>
    </row>
    <row r="972" s="524" customFormat="1" ht="36" customHeight="1" spans="1:10">
      <c r="A972" s="524">
        <f t="shared" si="47"/>
        <v>7</v>
      </c>
      <c r="B972" s="305">
        <v>2140399</v>
      </c>
      <c r="C972" s="432" t="s">
        <v>856</v>
      </c>
      <c r="D972" s="320"/>
      <c r="E972" s="320">
        <v>0</v>
      </c>
      <c r="F972" s="367">
        <f>VLOOKUP(B972,[117]表二!$B$7:$AA$1333,26,FALSE)</f>
        <v>0</v>
      </c>
      <c r="G972" s="123" t="str">
        <f t="shared" si="48"/>
        <v/>
      </c>
      <c r="H972" s="123" t="str">
        <f t="shared" si="49"/>
        <v/>
      </c>
      <c r="I972" s="657"/>
      <c r="J972" s="658"/>
    </row>
    <row r="973" s="524" customFormat="1" ht="36" customHeight="1" spans="1:10">
      <c r="A973" s="524">
        <f t="shared" si="47"/>
        <v>5</v>
      </c>
      <c r="B973" s="305">
        <v>21404</v>
      </c>
      <c r="C973" s="348" t="s">
        <v>857</v>
      </c>
      <c r="D973" s="320">
        <f>SUM(D974:D977)</f>
        <v>0</v>
      </c>
      <c r="E973" s="320">
        <v>0</v>
      </c>
      <c r="F973" s="320">
        <f>SUM(F974:F977)</f>
        <v>467</v>
      </c>
      <c r="G973" s="123" t="str">
        <f t="shared" si="48"/>
        <v/>
      </c>
      <c r="H973" s="123" t="str">
        <f t="shared" si="49"/>
        <v/>
      </c>
      <c r="I973" s="657"/>
      <c r="J973" s="658"/>
    </row>
    <row r="974" s="524" customFormat="1" ht="36" customHeight="1" spans="1:10">
      <c r="A974" s="524">
        <f t="shared" si="47"/>
        <v>7</v>
      </c>
      <c r="B974" s="305">
        <v>2140401</v>
      </c>
      <c r="C974" s="432" t="s">
        <v>858</v>
      </c>
      <c r="D974" s="320"/>
      <c r="E974" s="320">
        <v>0</v>
      </c>
      <c r="F974" s="367">
        <f>VLOOKUP(B974,[117]表二!$B$7:$AA$1333,26,FALSE)</f>
        <v>0</v>
      </c>
      <c r="G974" s="123" t="str">
        <f t="shared" si="48"/>
        <v/>
      </c>
      <c r="H974" s="123" t="str">
        <f t="shared" si="49"/>
        <v/>
      </c>
      <c r="I974" s="657"/>
      <c r="J974" s="658"/>
    </row>
    <row r="975" s="524" customFormat="1" ht="36" customHeight="1" spans="1:10">
      <c r="A975" s="524">
        <f t="shared" si="47"/>
        <v>7</v>
      </c>
      <c r="B975" s="305">
        <v>2140402</v>
      </c>
      <c r="C975" s="432" t="s">
        <v>859</v>
      </c>
      <c r="D975" s="320"/>
      <c r="E975" s="320">
        <v>0</v>
      </c>
      <c r="F975" s="367">
        <f>VLOOKUP(B975,[117]表二!$B$7:$AA$1333,26,FALSE)</f>
        <v>0</v>
      </c>
      <c r="G975" s="123" t="str">
        <f t="shared" si="48"/>
        <v/>
      </c>
      <c r="H975" s="123" t="str">
        <f t="shared" si="49"/>
        <v/>
      </c>
      <c r="I975" s="657"/>
      <c r="J975" s="658"/>
    </row>
    <row r="976" s="524" customFormat="1" ht="36" customHeight="1" spans="1:10">
      <c r="A976" s="524">
        <f t="shared" si="47"/>
        <v>7</v>
      </c>
      <c r="B976" s="305">
        <v>2140403</v>
      </c>
      <c r="C976" s="432" t="s">
        <v>860</v>
      </c>
      <c r="D976" s="320"/>
      <c r="E976" s="320">
        <v>0</v>
      </c>
      <c r="F976" s="367">
        <f>VLOOKUP(B976,[117]表二!$B$7:$AA$1333,26,FALSE)</f>
        <v>0</v>
      </c>
      <c r="G976" s="123" t="str">
        <f t="shared" si="48"/>
        <v/>
      </c>
      <c r="H976" s="123" t="str">
        <f t="shared" si="49"/>
        <v/>
      </c>
      <c r="I976" s="657"/>
      <c r="J976" s="658"/>
    </row>
    <row r="977" s="524" customFormat="1" ht="36" customHeight="1" spans="1:10">
      <c r="A977" s="524">
        <f t="shared" si="47"/>
        <v>7</v>
      </c>
      <c r="B977" s="305">
        <v>2140499</v>
      </c>
      <c r="C977" s="432" t="s">
        <v>861</v>
      </c>
      <c r="D977" s="320"/>
      <c r="E977" s="320">
        <v>0</v>
      </c>
      <c r="F977" s="367">
        <f>VLOOKUP(B977,[117]表二!$B$7:$AA$1333,26,FALSE)</f>
        <v>467</v>
      </c>
      <c r="G977" s="123" t="str">
        <f t="shared" si="48"/>
        <v/>
      </c>
      <c r="H977" s="123" t="str">
        <f t="shared" si="49"/>
        <v/>
      </c>
      <c r="I977" s="657"/>
      <c r="J977" s="658"/>
    </row>
    <row r="978" s="524" customFormat="1" ht="36" customHeight="1" spans="1:10">
      <c r="A978" s="524">
        <f t="shared" si="47"/>
        <v>5</v>
      </c>
      <c r="B978" s="305">
        <v>21405</v>
      </c>
      <c r="C978" s="348" t="s">
        <v>862</v>
      </c>
      <c r="D978" s="320">
        <f>SUM(D979:D984)</f>
        <v>0</v>
      </c>
      <c r="E978" s="320">
        <v>0</v>
      </c>
      <c r="F978" s="320">
        <f>SUM(F979:F984)</f>
        <v>0</v>
      </c>
      <c r="G978" s="123" t="str">
        <f t="shared" si="48"/>
        <v/>
      </c>
      <c r="H978" s="123" t="str">
        <f t="shared" si="49"/>
        <v/>
      </c>
      <c r="I978" s="657"/>
      <c r="J978" s="658"/>
    </row>
    <row r="979" s="524" customFormat="1" ht="36" customHeight="1" spans="1:10">
      <c r="A979" s="524">
        <f t="shared" si="47"/>
        <v>7</v>
      </c>
      <c r="B979" s="305">
        <v>2140501</v>
      </c>
      <c r="C979" s="432" t="s">
        <v>152</v>
      </c>
      <c r="D979" s="320"/>
      <c r="E979" s="320">
        <v>0</v>
      </c>
      <c r="F979" s="367">
        <f>VLOOKUP(B979,[117]表二!$B$7:$AA$1333,26,FALSE)</f>
        <v>0</v>
      </c>
      <c r="G979" s="123" t="str">
        <f t="shared" si="48"/>
        <v/>
      </c>
      <c r="H979" s="123" t="str">
        <f t="shared" si="49"/>
        <v/>
      </c>
      <c r="I979" s="657"/>
      <c r="J979" s="658"/>
    </row>
    <row r="980" s="524" customFormat="1" ht="36" customHeight="1" spans="1:10">
      <c r="A980" s="524">
        <f t="shared" si="47"/>
        <v>7</v>
      </c>
      <c r="B980" s="305">
        <v>2140502</v>
      </c>
      <c r="C980" s="432" t="s">
        <v>153</v>
      </c>
      <c r="D980" s="320"/>
      <c r="E980" s="320">
        <v>0</v>
      </c>
      <c r="F980" s="367">
        <f>VLOOKUP(B980,[117]表二!$B$7:$AA$1333,26,FALSE)</f>
        <v>0</v>
      </c>
      <c r="G980" s="123" t="str">
        <f t="shared" si="48"/>
        <v/>
      </c>
      <c r="H980" s="123" t="str">
        <f t="shared" si="49"/>
        <v/>
      </c>
      <c r="I980" s="657"/>
      <c r="J980" s="658"/>
    </row>
    <row r="981" s="524" customFormat="1" ht="36" customHeight="1" spans="1:10">
      <c r="A981" s="524">
        <f t="shared" si="47"/>
        <v>7</v>
      </c>
      <c r="B981" s="305">
        <v>2140503</v>
      </c>
      <c r="C981" s="432" t="s">
        <v>154</v>
      </c>
      <c r="D981" s="320"/>
      <c r="E981" s="320">
        <v>0</v>
      </c>
      <c r="F981" s="367">
        <f>VLOOKUP(B981,[117]表二!$B$7:$AA$1333,26,FALSE)</f>
        <v>0</v>
      </c>
      <c r="G981" s="123" t="str">
        <f t="shared" si="48"/>
        <v/>
      </c>
      <c r="H981" s="123" t="str">
        <f t="shared" si="49"/>
        <v/>
      </c>
      <c r="I981" s="657"/>
      <c r="J981" s="658"/>
    </row>
    <row r="982" s="524" customFormat="1" ht="36" customHeight="1" spans="1:10">
      <c r="A982" s="524">
        <f t="shared" si="47"/>
        <v>7</v>
      </c>
      <c r="B982" s="305">
        <v>2140504</v>
      </c>
      <c r="C982" s="432" t="s">
        <v>848</v>
      </c>
      <c r="D982" s="320"/>
      <c r="E982" s="320">
        <v>0</v>
      </c>
      <c r="F982" s="367">
        <f>VLOOKUP(B982,[117]表二!$B$7:$AA$1333,26,FALSE)</f>
        <v>0</v>
      </c>
      <c r="G982" s="123" t="str">
        <f t="shared" si="48"/>
        <v/>
      </c>
      <c r="H982" s="123" t="str">
        <f t="shared" si="49"/>
        <v/>
      </c>
      <c r="I982" s="657"/>
      <c r="J982" s="658"/>
    </row>
    <row r="983" s="524" customFormat="1" ht="36" customHeight="1" spans="1:10">
      <c r="A983" s="524">
        <f t="shared" si="47"/>
        <v>7</v>
      </c>
      <c r="B983" s="305">
        <v>2140505</v>
      </c>
      <c r="C983" s="432" t="s">
        <v>863</v>
      </c>
      <c r="D983" s="320"/>
      <c r="E983" s="320">
        <v>0</v>
      </c>
      <c r="F983" s="367">
        <f>VLOOKUP(B983,[117]表二!$B$7:$AA$1333,26,FALSE)</f>
        <v>0</v>
      </c>
      <c r="G983" s="123" t="str">
        <f t="shared" si="48"/>
        <v/>
      </c>
      <c r="H983" s="123" t="str">
        <f t="shared" si="49"/>
        <v/>
      </c>
      <c r="I983" s="657"/>
      <c r="J983" s="658"/>
    </row>
    <row r="984" s="524" customFormat="1" ht="36" customHeight="1" spans="1:10">
      <c r="A984" s="524">
        <f t="shared" si="47"/>
        <v>7</v>
      </c>
      <c r="B984" s="305">
        <v>2140599</v>
      </c>
      <c r="C984" s="432" t="s">
        <v>864</v>
      </c>
      <c r="D984" s="320"/>
      <c r="E984" s="320">
        <v>0</v>
      </c>
      <c r="F984" s="367">
        <f>VLOOKUP(B984,[117]表二!$B$7:$AA$1333,26,FALSE)</f>
        <v>0</v>
      </c>
      <c r="G984" s="123" t="str">
        <f t="shared" si="48"/>
        <v/>
      </c>
      <c r="H984" s="123" t="str">
        <f t="shared" si="49"/>
        <v/>
      </c>
      <c r="I984" s="657"/>
      <c r="J984" s="658"/>
    </row>
    <row r="985" s="524" customFormat="1" ht="36" customHeight="1" spans="1:10">
      <c r="A985" s="524">
        <f t="shared" si="47"/>
        <v>5</v>
      </c>
      <c r="B985" s="305">
        <v>21406</v>
      </c>
      <c r="C985" s="348" t="s">
        <v>865</v>
      </c>
      <c r="D985" s="320">
        <f>SUM(D986:D989)</f>
        <v>0</v>
      </c>
      <c r="E985" s="320">
        <v>0</v>
      </c>
      <c r="F985" s="320">
        <f>SUM(F986:F989)</f>
        <v>0</v>
      </c>
      <c r="G985" s="123" t="str">
        <f t="shared" si="48"/>
        <v/>
      </c>
      <c r="H985" s="123" t="str">
        <f t="shared" si="49"/>
        <v/>
      </c>
      <c r="I985" s="657"/>
      <c r="J985" s="658"/>
    </row>
    <row r="986" s="524" customFormat="1" ht="64" customHeight="1" spans="1:10">
      <c r="A986" s="524">
        <f t="shared" si="47"/>
        <v>7</v>
      </c>
      <c r="B986" s="305">
        <v>2140601</v>
      </c>
      <c r="C986" s="432" t="s">
        <v>866</v>
      </c>
      <c r="D986" s="320"/>
      <c r="E986" s="320">
        <v>0</v>
      </c>
      <c r="F986" s="367">
        <f>VLOOKUP(B986,[117]表二!$B$7:$AA$1333,26,FALSE)</f>
        <v>0</v>
      </c>
      <c r="G986" s="123" t="str">
        <f t="shared" si="48"/>
        <v/>
      </c>
      <c r="H986" s="123" t="str">
        <f t="shared" si="49"/>
        <v/>
      </c>
      <c r="I986" s="657"/>
      <c r="J986" s="658"/>
    </row>
    <row r="987" s="524" customFormat="1" ht="36" customHeight="1" spans="1:10">
      <c r="A987" s="524">
        <f t="shared" si="47"/>
        <v>7</v>
      </c>
      <c r="B987" s="305">
        <v>2140602</v>
      </c>
      <c r="C987" s="432" t="s">
        <v>867</v>
      </c>
      <c r="D987" s="320"/>
      <c r="E987" s="320">
        <v>0</v>
      </c>
      <c r="F987" s="367">
        <f>VLOOKUP(B987,[117]表二!$B$7:$AA$1333,26,FALSE)</f>
        <v>0</v>
      </c>
      <c r="G987" s="123" t="str">
        <f t="shared" si="48"/>
        <v/>
      </c>
      <c r="H987" s="123" t="str">
        <f t="shared" si="49"/>
        <v/>
      </c>
      <c r="I987" s="657"/>
      <c r="J987" s="658"/>
    </row>
    <row r="988" s="524" customFormat="1" ht="64" customHeight="1" spans="1:10">
      <c r="A988" s="524">
        <f t="shared" si="47"/>
        <v>7</v>
      </c>
      <c r="B988" s="305">
        <v>2140603</v>
      </c>
      <c r="C988" s="432" t="s">
        <v>868</v>
      </c>
      <c r="D988" s="320"/>
      <c r="E988" s="320">
        <v>0</v>
      </c>
      <c r="F988" s="367">
        <f>VLOOKUP(B988,[117]表二!$B$7:$AA$1333,26,FALSE)</f>
        <v>0</v>
      </c>
      <c r="G988" s="123" t="str">
        <f t="shared" si="48"/>
        <v/>
      </c>
      <c r="H988" s="123" t="str">
        <f t="shared" si="49"/>
        <v/>
      </c>
      <c r="I988" s="657"/>
      <c r="J988" s="658"/>
    </row>
    <row r="989" s="524" customFormat="1" ht="36" customHeight="1" spans="1:10">
      <c r="A989" s="524">
        <f t="shared" si="47"/>
        <v>7</v>
      </c>
      <c r="B989" s="305">
        <v>2140699</v>
      </c>
      <c r="C989" s="432" t="s">
        <v>869</v>
      </c>
      <c r="D989" s="320"/>
      <c r="E989" s="320">
        <v>0</v>
      </c>
      <c r="F989" s="367">
        <f>VLOOKUP(B989,[117]表二!$B$7:$AA$1333,26,FALSE)</f>
        <v>0</v>
      </c>
      <c r="G989" s="123" t="str">
        <f t="shared" si="48"/>
        <v/>
      </c>
      <c r="H989" s="123" t="str">
        <f t="shared" si="49"/>
        <v/>
      </c>
      <c r="I989" s="657"/>
      <c r="J989" s="658"/>
    </row>
    <row r="990" s="524" customFormat="1" ht="36" customHeight="1" spans="1:10">
      <c r="A990" s="524">
        <f t="shared" si="47"/>
        <v>5</v>
      </c>
      <c r="B990" s="305">
        <v>21499</v>
      </c>
      <c r="C990" s="348" t="s">
        <v>870</v>
      </c>
      <c r="D990" s="320">
        <f>SUM(D991:D992)</f>
        <v>0</v>
      </c>
      <c r="E990" s="320">
        <v>0</v>
      </c>
      <c r="F990" s="320">
        <f>SUM(F991:F992)</f>
        <v>96</v>
      </c>
      <c r="G990" s="123" t="str">
        <f t="shared" si="48"/>
        <v/>
      </c>
      <c r="H990" s="123" t="str">
        <f t="shared" si="49"/>
        <v/>
      </c>
      <c r="I990" s="657"/>
      <c r="J990" s="658"/>
    </row>
    <row r="991" s="524" customFormat="1" ht="36" customHeight="1" spans="1:10">
      <c r="A991" s="524">
        <f t="shared" si="47"/>
        <v>7</v>
      </c>
      <c r="B991" s="305">
        <v>2149901</v>
      </c>
      <c r="C991" s="432" t="s">
        <v>871</v>
      </c>
      <c r="D991" s="320"/>
      <c r="E991" s="320">
        <v>0</v>
      </c>
      <c r="F991" s="367">
        <f>VLOOKUP(B991,[117]表二!$B$7:$AA$1333,26,FALSE)</f>
        <v>96</v>
      </c>
      <c r="G991" s="123" t="str">
        <f t="shared" si="48"/>
        <v/>
      </c>
      <c r="H991" s="123" t="str">
        <f t="shared" si="49"/>
        <v/>
      </c>
      <c r="I991" s="657"/>
      <c r="J991" s="658"/>
    </row>
    <row r="992" s="524" customFormat="1" ht="36" customHeight="1" spans="1:10">
      <c r="A992" s="524">
        <f t="shared" si="47"/>
        <v>7</v>
      </c>
      <c r="B992" s="305">
        <v>2149999</v>
      </c>
      <c r="C992" s="432" t="s">
        <v>870</v>
      </c>
      <c r="D992" s="320"/>
      <c r="E992" s="320">
        <v>0</v>
      </c>
      <c r="F992" s="367">
        <f>VLOOKUP(B992,[117]表二!$B$7:$AA$1333,26,FALSE)</f>
        <v>0</v>
      </c>
      <c r="G992" s="123" t="str">
        <f t="shared" si="48"/>
        <v/>
      </c>
      <c r="H992" s="123" t="str">
        <f t="shared" si="49"/>
        <v/>
      </c>
      <c r="I992" s="657"/>
      <c r="J992" s="658"/>
    </row>
    <row r="993" s="524" customFormat="1" ht="36" customHeight="1" spans="1:10">
      <c r="A993" s="524">
        <f t="shared" si="47"/>
        <v>3</v>
      </c>
      <c r="B993" s="308">
        <v>215</v>
      </c>
      <c r="C993" s="302" t="s">
        <v>120</v>
      </c>
      <c r="D993" s="303">
        <f>SUM(D994,D1004,D1020,D1025,D1036,D1043,D1051)</f>
        <v>597</v>
      </c>
      <c r="E993" s="303">
        <v>608</v>
      </c>
      <c r="F993" s="303">
        <f>SUM(F994,F1004,F1020,F1025,F1036,F1043,F1051)</f>
        <v>1741</v>
      </c>
      <c r="G993" s="119">
        <f t="shared" si="48"/>
        <v>1.916</v>
      </c>
      <c r="H993" s="119">
        <f t="shared" si="49"/>
        <v>2.863</v>
      </c>
      <c r="I993" s="657"/>
      <c r="J993" s="658"/>
    </row>
    <row r="994" s="524" customFormat="1" ht="36" customHeight="1" spans="1:10">
      <c r="A994" s="524">
        <f t="shared" si="47"/>
        <v>5</v>
      </c>
      <c r="B994" s="305">
        <v>21501</v>
      </c>
      <c r="C994" s="348" t="s">
        <v>872</v>
      </c>
      <c r="D994" s="320">
        <f>SUM(D995:D1003)</f>
        <v>31</v>
      </c>
      <c r="E994" s="320">
        <v>0</v>
      </c>
      <c r="F994" s="320">
        <f>SUM(F995:F1003)</f>
        <v>0</v>
      </c>
      <c r="G994" s="123">
        <f t="shared" si="48"/>
        <v>-1</v>
      </c>
      <c r="H994" s="123" t="str">
        <f t="shared" si="49"/>
        <v/>
      </c>
      <c r="I994" s="657"/>
      <c r="J994" s="658"/>
    </row>
    <row r="995" s="524" customFormat="1" ht="36" customHeight="1" spans="1:10">
      <c r="A995" s="524">
        <f t="shared" si="47"/>
        <v>7</v>
      </c>
      <c r="B995" s="305">
        <v>2150101</v>
      </c>
      <c r="C995" s="432" t="s">
        <v>152</v>
      </c>
      <c r="D995" s="320">
        <v>31</v>
      </c>
      <c r="E995" s="320">
        <v>0</v>
      </c>
      <c r="F995" s="367">
        <f>VLOOKUP(B995,[117]表二!$B$7:$AA$1333,26,FALSE)</f>
        <v>0</v>
      </c>
      <c r="G995" s="123">
        <f t="shared" si="48"/>
        <v>-1</v>
      </c>
      <c r="H995" s="123" t="str">
        <f t="shared" si="49"/>
        <v/>
      </c>
      <c r="I995" s="657"/>
      <c r="J995" s="658"/>
    </row>
    <row r="996" s="524" customFormat="1" ht="36" customHeight="1" spans="1:10">
      <c r="A996" s="524">
        <f t="shared" si="47"/>
        <v>7</v>
      </c>
      <c r="B996" s="305">
        <v>2150102</v>
      </c>
      <c r="C996" s="432" t="s">
        <v>153</v>
      </c>
      <c r="D996" s="320"/>
      <c r="E996" s="320">
        <v>0</v>
      </c>
      <c r="F996" s="367">
        <f>VLOOKUP(B996,[117]表二!$B$7:$AA$1333,26,FALSE)</f>
        <v>0</v>
      </c>
      <c r="G996" s="123" t="str">
        <f t="shared" si="48"/>
        <v/>
      </c>
      <c r="H996" s="123" t="str">
        <f t="shared" si="49"/>
        <v/>
      </c>
      <c r="I996" s="657"/>
      <c r="J996" s="658"/>
    </row>
    <row r="997" s="524" customFormat="1" ht="36" customHeight="1" spans="1:10">
      <c r="A997" s="524">
        <f t="shared" si="47"/>
        <v>7</v>
      </c>
      <c r="B997" s="305">
        <v>2150103</v>
      </c>
      <c r="C997" s="432" t="s">
        <v>154</v>
      </c>
      <c r="D997" s="320"/>
      <c r="E997" s="320">
        <v>0</v>
      </c>
      <c r="F997" s="367">
        <f>VLOOKUP(B997,[117]表二!$B$7:$AA$1333,26,FALSE)</f>
        <v>0</v>
      </c>
      <c r="G997" s="123" t="str">
        <f t="shared" si="48"/>
        <v/>
      </c>
      <c r="H997" s="123" t="str">
        <f t="shared" si="49"/>
        <v/>
      </c>
      <c r="I997" s="657"/>
      <c r="J997" s="658"/>
    </row>
    <row r="998" s="524" customFormat="1" ht="36" customHeight="1" spans="1:10">
      <c r="A998" s="524">
        <f t="shared" si="47"/>
        <v>7</v>
      </c>
      <c r="B998" s="305">
        <v>2150104</v>
      </c>
      <c r="C998" s="432" t="s">
        <v>873</v>
      </c>
      <c r="D998" s="320"/>
      <c r="E998" s="320">
        <v>0</v>
      </c>
      <c r="F998" s="367">
        <f>VLOOKUP(B998,[117]表二!$B$7:$AA$1333,26,FALSE)</f>
        <v>0</v>
      </c>
      <c r="G998" s="123" t="str">
        <f t="shared" si="48"/>
        <v/>
      </c>
      <c r="H998" s="123" t="str">
        <f t="shared" si="49"/>
        <v/>
      </c>
      <c r="I998" s="657"/>
      <c r="J998" s="658"/>
    </row>
    <row r="999" s="524" customFormat="1" ht="36" customHeight="1" spans="1:10">
      <c r="A999" s="524">
        <f t="shared" si="47"/>
        <v>7</v>
      </c>
      <c r="B999" s="305">
        <v>2150105</v>
      </c>
      <c r="C999" s="432" t="s">
        <v>874</v>
      </c>
      <c r="D999" s="320"/>
      <c r="E999" s="320">
        <v>0</v>
      </c>
      <c r="F999" s="367">
        <f>VLOOKUP(B999,[117]表二!$B$7:$AA$1333,26,FALSE)</f>
        <v>0</v>
      </c>
      <c r="G999" s="123" t="str">
        <f t="shared" si="48"/>
        <v/>
      </c>
      <c r="H999" s="123" t="str">
        <f t="shared" si="49"/>
        <v/>
      </c>
      <c r="I999" s="657"/>
      <c r="J999" s="658"/>
    </row>
    <row r="1000" s="524" customFormat="1" ht="36" customHeight="1" spans="1:10">
      <c r="A1000" s="524">
        <f t="shared" si="47"/>
        <v>7</v>
      </c>
      <c r="B1000" s="305">
        <v>2150106</v>
      </c>
      <c r="C1000" s="432" t="s">
        <v>875</v>
      </c>
      <c r="D1000" s="320"/>
      <c r="E1000" s="320">
        <v>0</v>
      </c>
      <c r="F1000" s="367">
        <f>VLOOKUP(B1000,[117]表二!$B$7:$AA$1333,26,FALSE)</f>
        <v>0</v>
      </c>
      <c r="G1000" s="123" t="str">
        <f t="shared" si="48"/>
        <v/>
      </c>
      <c r="H1000" s="123" t="str">
        <f t="shared" si="49"/>
        <v/>
      </c>
      <c r="I1000" s="657"/>
      <c r="J1000" s="658"/>
    </row>
    <row r="1001" s="524" customFormat="1" ht="36" customHeight="1" spans="1:10">
      <c r="A1001" s="524">
        <f t="shared" si="47"/>
        <v>7</v>
      </c>
      <c r="B1001" s="305">
        <v>2150107</v>
      </c>
      <c r="C1001" s="432" t="s">
        <v>876</v>
      </c>
      <c r="D1001" s="320"/>
      <c r="E1001" s="320">
        <v>0</v>
      </c>
      <c r="F1001" s="367">
        <f>VLOOKUP(B1001,[117]表二!$B$7:$AA$1333,26,FALSE)</f>
        <v>0</v>
      </c>
      <c r="G1001" s="123" t="str">
        <f t="shared" si="48"/>
        <v/>
      </c>
      <c r="H1001" s="123" t="str">
        <f t="shared" si="49"/>
        <v/>
      </c>
      <c r="I1001" s="657"/>
      <c r="J1001" s="658"/>
    </row>
    <row r="1002" s="524" customFormat="1" ht="36" customHeight="1" spans="1:10">
      <c r="A1002" s="524">
        <f t="shared" si="47"/>
        <v>7</v>
      </c>
      <c r="B1002" s="305">
        <v>2150108</v>
      </c>
      <c r="C1002" s="432" t="s">
        <v>877</v>
      </c>
      <c r="D1002" s="320"/>
      <c r="E1002" s="320">
        <v>0</v>
      </c>
      <c r="F1002" s="367">
        <f>VLOOKUP(B1002,[117]表二!$B$7:$AA$1333,26,FALSE)</f>
        <v>0</v>
      </c>
      <c r="G1002" s="123" t="str">
        <f t="shared" si="48"/>
        <v/>
      </c>
      <c r="H1002" s="123" t="str">
        <f t="shared" si="49"/>
        <v/>
      </c>
      <c r="I1002" s="657"/>
      <c r="J1002" s="658"/>
    </row>
    <row r="1003" s="524" customFormat="1" ht="36" customHeight="1" spans="1:10">
      <c r="A1003" s="524">
        <f t="shared" si="47"/>
        <v>7</v>
      </c>
      <c r="B1003" s="305">
        <v>2150199</v>
      </c>
      <c r="C1003" s="432" t="s">
        <v>878</v>
      </c>
      <c r="D1003" s="320"/>
      <c r="E1003" s="320">
        <v>0</v>
      </c>
      <c r="F1003" s="367">
        <f>VLOOKUP(B1003,[117]表二!$B$7:$AA$1333,26,FALSE)</f>
        <v>0</v>
      </c>
      <c r="G1003" s="123" t="str">
        <f t="shared" si="48"/>
        <v/>
      </c>
      <c r="H1003" s="123" t="str">
        <f t="shared" si="49"/>
        <v/>
      </c>
      <c r="I1003" s="657"/>
      <c r="J1003" s="658"/>
    </row>
    <row r="1004" s="524" customFormat="1" ht="36" customHeight="1" spans="1:10">
      <c r="A1004" s="524">
        <f t="shared" si="47"/>
        <v>5</v>
      </c>
      <c r="B1004" s="305">
        <v>21502</v>
      </c>
      <c r="C1004" s="348" t="s">
        <v>879</v>
      </c>
      <c r="D1004" s="320">
        <f>SUM(D1005:D1019)</f>
        <v>0</v>
      </c>
      <c r="E1004" s="320">
        <v>0</v>
      </c>
      <c r="F1004" s="320">
        <f>SUM(F1005:F1019)</f>
        <v>0</v>
      </c>
      <c r="G1004" s="123" t="str">
        <f t="shared" si="48"/>
        <v/>
      </c>
      <c r="H1004" s="123" t="str">
        <f t="shared" si="49"/>
        <v/>
      </c>
      <c r="I1004" s="657"/>
      <c r="J1004" s="658"/>
    </row>
    <row r="1005" s="524" customFormat="1" ht="36" customHeight="1" spans="1:10">
      <c r="A1005" s="524">
        <f t="shared" si="47"/>
        <v>7</v>
      </c>
      <c r="B1005" s="305">
        <v>2150201</v>
      </c>
      <c r="C1005" s="432" t="s">
        <v>152</v>
      </c>
      <c r="D1005" s="320"/>
      <c r="E1005" s="320">
        <v>0</v>
      </c>
      <c r="F1005" s="367">
        <f>VLOOKUP(B1005,[117]表二!$B$7:$AA$1333,26,FALSE)</f>
        <v>0</v>
      </c>
      <c r="G1005" s="123" t="str">
        <f t="shared" si="48"/>
        <v/>
      </c>
      <c r="H1005" s="123" t="str">
        <f t="shared" si="49"/>
        <v/>
      </c>
      <c r="I1005" s="657"/>
      <c r="J1005" s="658"/>
    </row>
    <row r="1006" s="524" customFormat="1" ht="36" customHeight="1" spans="1:10">
      <c r="A1006" s="524">
        <f t="shared" si="47"/>
        <v>7</v>
      </c>
      <c r="B1006" s="305">
        <v>2150202</v>
      </c>
      <c r="C1006" s="432" t="s">
        <v>153</v>
      </c>
      <c r="D1006" s="320"/>
      <c r="E1006" s="320">
        <v>0</v>
      </c>
      <c r="F1006" s="367">
        <f>VLOOKUP(B1006,[117]表二!$B$7:$AA$1333,26,FALSE)</f>
        <v>0</v>
      </c>
      <c r="G1006" s="123" t="str">
        <f t="shared" si="48"/>
        <v/>
      </c>
      <c r="H1006" s="123" t="str">
        <f t="shared" si="49"/>
        <v/>
      </c>
      <c r="I1006" s="657"/>
      <c r="J1006" s="658"/>
    </row>
    <row r="1007" s="524" customFormat="1" ht="36" customHeight="1" spans="1:10">
      <c r="A1007" s="524">
        <f t="shared" si="47"/>
        <v>7</v>
      </c>
      <c r="B1007" s="305">
        <v>2150203</v>
      </c>
      <c r="C1007" s="432" t="s">
        <v>154</v>
      </c>
      <c r="D1007" s="320"/>
      <c r="E1007" s="320">
        <v>0</v>
      </c>
      <c r="F1007" s="367">
        <f>VLOOKUP(B1007,[117]表二!$B$7:$AA$1333,26,FALSE)</f>
        <v>0</v>
      </c>
      <c r="G1007" s="123" t="str">
        <f t="shared" si="48"/>
        <v/>
      </c>
      <c r="H1007" s="123" t="str">
        <f t="shared" si="49"/>
        <v/>
      </c>
      <c r="I1007" s="657"/>
      <c r="J1007" s="658"/>
    </row>
    <row r="1008" s="524" customFormat="1" ht="36" customHeight="1" spans="1:10">
      <c r="A1008" s="524">
        <f t="shared" si="47"/>
        <v>7</v>
      </c>
      <c r="B1008" s="305">
        <v>2150204</v>
      </c>
      <c r="C1008" s="432" t="s">
        <v>880</v>
      </c>
      <c r="D1008" s="320"/>
      <c r="E1008" s="320">
        <v>0</v>
      </c>
      <c r="F1008" s="367">
        <f>VLOOKUP(B1008,[117]表二!$B$7:$AA$1333,26,FALSE)</f>
        <v>0</v>
      </c>
      <c r="G1008" s="123" t="str">
        <f t="shared" si="48"/>
        <v/>
      </c>
      <c r="H1008" s="123" t="str">
        <f t="shared" si="49"/>
        <v/>
      </c>
      <c r="I1008" s="657"/>
      <c r="J1008" s="658"/>
    </row>
    <row r="1009" s="524" customFormat="1" ht="36" customHeight="1" spans="1:10">
      <c r="A1009" s="524">
        <f t="shared" si="47"/>
        <v>7</v>
      </c>
      <c r="B1009" s="305">
        <v>2150205</v>
      </c>
      <c r="C1009" s="432" t="s">
        <v>881</v>
      </c>
      <c r="D1009" s="320"/>
      <c r="E1009" s="320">
        <v>0</v>
      </c>
      <c r="F1009" s="367">
        <f>VLOOKUP(B1009,[117]表二!$B$7:$AA$1333,26,FALSE)</f>
        <v>0</v>
      </c>
      <c r="G1009" s="123" t="str">
        <f t="shared" si="48"/>
        <v/>
      </c>
      <c r="H1009" s="123" t="str">
        <f t="shared" si="49"/>
        <v/>
      </c>
      <c r="I1009" s="657"/>
      <c r="J1009" s="658"/>
    </row>
    <row r="1010" s="524" customFormat="1" ht="36" customHeight="1" spans="1:10">
      <c r="A1010" s="524">
        <f t="shared" si="47"/>
        <v>7</v>
      </c>
      <c r="B1010" s="305">
        <v>2150206</v>
      </c>
      <c r="C1010" s="432" t="s">
        <v>882</v>
      </c>
      <c r="D1010" s="320"/>
      <c r="E1010" s="320">
        <v>0</v>
      </c>
      <c r="F1010" s="367">
        <f>VLOOKUP(B1010,[117]表二!$B$7:$AA$1333,26,FALSE)</f>
        <v>0</v>
      </c>
      <c r="G1010" s="123" t="str">
        <f t="shared" si="48"/>
        <v/>
      </c>
      <c r="H1010" s="123" t="str">
        <f t="shared" si="49"/>
        <v/>
      </c>
      <c r="I1010" s="657"/>
      <c r="J1010" s="658"/>
    </row>
    <row r="1011" s="524" customFormat="1" ht="64" customHeight="1" spans="1:10">
      <c r="A1011" s="524">
        <f t="shared" si="47"/>
        <v>7</v>
      </c>
      <c r="B1011" s="305">
        <v>2150207</v>
      </c>
      <c r="C1011" s="432" t="s">
        <v>883</v>
      </c>
      <c r="D1011" s="320"/>
      <c r="E1011" s="320">
        <v>0</v>
      </c>
      <c r="F1011" s="367">
        <f>VLOOKUP(B1011,[117]表二!$B$7:$AA$1333,26,FALSE)</f>
        <v>0</v>
      </c>
      <c r="G1011" s="123" t="str">
        <f t="shared" si="48"/>
        <v/>
      </c>
      <c r="H1011" s="123" t="str">
        <f t="shared" si="49"/>
        <v/>
      </c>
      <c r="I1011" s="657"/>
      <c r="J1011" s="658"/>
    </row>
    <row r="1012" s="524" customFormat="1" ht="36" customHeight="1" spans="1:10">
      <c r="A1012" s="524">
        <f t="shared" si="47"/>
        <v>7</v>
      </c>
      <c r="B1012" s="305">
        <v>2150208</v>
      </c>
      <c r="C1012" s="432" t="s">
        <v>884</v>
      </c>
      <c r="D1012" s="320"/>
      <c r="E1012" s="320">
        <v>0</v>
      </c>
      <c r="F1012" s="367">
        <f>VLOOKUP(B1012,[117]表二!$B$7:$AA$1333,26,FALSE)</f>
        <v>0</v>
      </c>
      <c r="G1012" s="123" t="str">
        <f t="shared" si="48"/>
        <v/>
      </c>
      <c r="H1012" s="123" t="str">
        <f t="shared" si="49"/>
        <v/>
      </c>
      <c r="I1012" s="657"/>
      <c r="J1012" s="658"/>
    </row>
    <row r="1013" s="524" customFormat="1" ht="36" customHeight="1" spans="1:10">
      <c r="A1013" s="524">
        <f t="shared" si="47"/>
        <v>7</v>
      </c>
      <c r="B1013" s="305">
        <v>2150209</v>
      </c>
      <c r="C1013" s="432" t="s">
        <v>885</v>
      </c>
      <c r="D1013" s="320"/>
      <c r="E1013" s="320">
        <v>0</v>
      </c>
      <c r="F1013" s="367">
        <f>VLOOKUP(B1013,[117]表二!$B$7:$AA$1333,26,FALSE)</f>
        <v>0</v>
      </c>
      <c r="G1013" s="123" t="str">
        <f t="shared" si="48"/>
        <v/>
      </c>
      <c r="H1013" s="123" t="str">
        <f t="shared" si="49"/>
        <v/>
      </c>
      <c r="I1013" s="657"/>
      <c r="J1013" s="658"/>
    </row>
    <row r="1014" s="524" customFormat="1" ht="36" customHeight="1" spans="1:10">
      <c r="A1014" s="524">
        <f t="shared" si="47"/>
        <v>7</v>
      </c>
      <c r="B1014" s="305">
        <v>2150210</v>
      </c>
      <c r="C1014" s="432" t="s">
        <v>886</v>
      </c>
      <c r="D1014" s="320"/>
      <c r="E1014" s="320">
        <v>0</v>
      </c>
      <c r="F1014" s="367">
        <f>VLOOKUP(B1014,[117]表二!$B$7:$AA$1333,26,FALSE)</f>
        <v>0</v>
      </c>
      <c r="G1014" s="123" t="str">
        <f t="shared" si="48"/>
        <v/>
      </c>
      <c r="H1014" s="123" t="str">
        <f t="shared" si="49"/>
        <v/>
      </c>
      <c r="I1014" s="657"/>
      <c r="J1014" s="658"/>
    </row>
    <row r="1015" s="524" customFormat="1" ht="36" customHeight="1" spans="1:10">
      <c r="A1015" s="524">
        <f t="shared" si="47"/>
        <v>7</v>
      </c>
      <c r="B1015" s="305">
        <v>2150212</v>
      </c>
      <c r="C1015" s="432" t="s">
        <v>887</v>
      </c>
      <c r="D1015" s="320"/>
      <c r="E1015" s="320">
        <v>0</v>
      </c>
      <c r="F1015" s="367">
        <f>VLOOKUP(B1015,[117]表二!$B$7:$AA$1333,26,FALSE)</f>
        <v>0</v>
      </c>
      <c r="G1015" s="123" t="str">
        <f t="shared" si="48"/>
        <v/>
      </c>
      <c r="H1015" s="123" t="str">
        <f t="shared" si="49"/>
        <v/>
      </c>
      <c r="I1015" s="657"/>
      <c r="J1015" s="658"/>
    </row>
    <row r="1016" s="524" customFormat="1" ht="36" customHeight="1" spans="1:10">
      <c r="A1016" s="524">
        <f t="shared" si="47"/>
        <v>7</v>
      </c>
      <c r="B1016" s="305">
        <v>2150213</v>
      </c>
      <c r="C1016" s="432" t="s">
        <v>888</v>
      </c>
      <c r="D1016" s="320"/>
      <c r="E1016" s="320">
        <v>0</v>
      </c>
      <c r="F1016" s="367">
        <f>VLOOKUP(B1016,[117]表二!$B$7:$AA$1333,26,FALSE)</f>
        <v>0</v>
      </c>
      <c r="G1016" s="123" t="str">
        <f t="shared" si="48"/>
        <v/>
      </c>
      <c r="H1016" s="123" t="str">
        <f t="shared" si="49"/>
        <v/>
      </c>
      <c r="I1016" s="657"/>
      <c r="J1016" s="658"/>
    </row>
    <row r="1017" s="524" customFormat="1" ht="36" customHeight="1" spans="1:10">
      <c r="A1017" s="524">
        <f t="shared" si="47"/>
        <v>7</v>
      </c>
      <c r="B1017" s="305">
        <v>2150214</v>
      </c>
      <c r="C1017" s="432" t="s">
        <v>889</v>
      </c>
      <c r="D1017" s="320"/>
      <c r="E1017" s="320">
        <v>0</v>
      </c>
      <c r="F1017" s="367">
        <f>VLOOKUP(B1017,[117]表二!$B$7:$AA$1333,26,FALSE)</f>
        <v>0</v>
      </c>
      <c r="G1017" s="123" t="str">
        <f t="shared" si="48"/>
        <v/>
      </c>
      <c r="H1017" s="123" t="str">
        <f t="shared" si="49"/>
        <v/>
      </c>
      <c r="I1017" s="657"/>
      <c r="J1017" s="658"/>
    </row>
    <row r="1018" s="524" customFormat="1" ht="36" customHeight="1" spans="1:10">
      <c r="A1018" s="524">
        <f t="shared" si="47"/>
        <v>7</v>
      </c>
      <c r="B1018" s="305">
        <v>2150215</v>
      </c>
      <c r="C1018" s="432" t="s">
        <v>890</v>
      </c>
      <c r="D1018" s="320"/>
      <c r="E1018" s="320">
        <v>0</v>
      </c>
      <c r="F1018" s="367">
        <f>VLOOKUP(B1018,[117]表二!$B$7:$AA$1333,26,FALSE)</f>
        <v>0</v>
      </c>
      <c r="G1018" s="123" t="str">
        <f t="shared" si="48"/>
        <v/>
      </c>
      <c r="H1018" s="123" t="str">
        <f t="shared" si="49"/>
        <v/>
      </c>
      <c r="I1018" s="657"/>
      <c r="J1018" s="658"/>
    </row>
    <row r="1019" s="524" customFormat="1" ht="36" customHeight="1" spans="1:10">
      <c r="A1019" s="524">
        <f t="shared" si="47"/>
        <v>7</v>
      </c>
      <c r="B1019" s="305">
        <v>2150299</v>
      </c>
      <c r="C1019" s="432" t="s">
        <v>891</v>
      </c>
      <c r="D1019" s="320"/>
      <c r="E1019" s="320">
        <v>0</v>
      </c>
      <c r="F1019" s="367">
        <f>VLOOKUP(B1019,[117]表二!$B$7:$AA$1333,26,FALSE)</f>
        <v>0</v>
      </c>
      <c r="G1019" s="123" t="str">
        <f t="shared" si="48"/>
        <v/>
      </c>
      <c r="H1019" s="123" t="str">
        <f t="shared" si="49"/>
        <v/>
      </c>
      <c r="I1019" s="657"/>
      <c r="J1019" s="658"/>
    </row>
    <row r="1020" s="524" customFormat="1" ht="36" customHeight="1" spans="1:10">
      <c r="A1020" s="524">
        <f t="shared" si="47"/>
        <v>5</v>
      </c>
      <c r="B1020" s="305">
        <v>21503</v>
      </c>
      <c r="C1020" s="348" t="s">
        <v>892</v>
      </c>
      <c r="D1020" s="320">
        <f>SUM(D1021:D1024)</f>
        <v>0</v>
      </c>
      <c r="E1020" s="320">
        <v>0</v>
      </c>
      <c r="F1020" s="320">
        <f>SUM(F1021:F1024)</f>
        <v>0</v>
      </c>
      <c r="G1020" s="123" t="str">
        <f t="shared" si="48"/>
        <v/>
      </c>
      <c r="H1020" s="123" t="str">
        <f t="shared" si="49"/>
        <v/>
      </c>
      <c r="I1020" s="657"/>
      <c r="J1020" s="658"/>
    </row>
    <row r="1021" s="524" customFormat="1" ht="36" customHeight="1" spans="1:10">
      <c r="A1021" s="524">
        <f t="shared" si="47"/>
        <v>7</v>
      </c>
      <c r="B1021" s="305">
        <v>2150301</v>
      </c>
      <c r="C1021" s="432" t="s">
        <v>152</v>
      </c>
      <c r="D1021" s="320"/>
      <c r="E1021" s="320">
        <v>0</v>
      </c>
      <c r="F1021" s="367">
        <f>VLOOKUP(B1021,[117]表二!$B$7:$AA$1333,26,FALSE)</f>
        <v>0</v>
      </c>
      <c r="G1021" s="123" t="str">
        <f t="shared" si="48"/>
        <v/>
      </c>
      <c r="H1021" s="123" t="str">
        <f t="shared" si="49"/>
        <v/>
      </c>
      <c r="I1021" s="657"/>
      <c r="J1021" s="658"/>
    </row>
    <row r="1022" s="524" customFormat="1" ht="36" customHeight="1" spans="1:10">
      <c r="A1022" s="524">
        <f t="shared" si="47"/>
        <v>7</v>
      </c>
      <c r="B1022" s="305">
        <v>2150302</v>
      </c>
      <c r="C1022" s="432" t="s">
        <v>153</v>
      </c>
      <c r="D1022" s="320"/>
      <c r="E1022" s="320">
        <v>0</v>
      </c>
      <c r="F1022" s="367">
        <f>VLOOKUP(B1022,[117]表二!$B$7:$AA$1333,26,FALSE)</f>
        <v>0</v>
      </c>
      <c r="G1022" s="123" t="str">
        <f t="shared" si="48"/>
        <v/>
      </c>
      <c r="H1022" s="123" t="str">
        <f t="shared" si="49"/>
        <v/>
      </c>
      <c r="I1022" s="657"/>
      <c r="J1022" s="658"/>
    </row>
    <row r="1023" s="524" customFormat="1" ht="36" customHeight="1" spans="1:10">
      <c r="A1023" s="524">
        <f t="shared" si="47"/>
        <v>7</v>
      </c>
      <c r="B1023" s="305">
        <v>2150303</v>
      </c>
      <c r="C1023" s="432" t="s">
        <v>154</v>
      </c>
      <c r="D1023" s="320"/>
      <c r="E1023" s="320">
        <v>0</v>
      </c>
      <c r="F1023" s="367">
        <f>VLOOKUP(B1023,[117]表二!$B$7:$AA$1333,26,FALSE)</f>
        <v>0</v>
      </c>
      <c r="G1023" s="123" t="str">
        <f t="shared" si="48"/>
        <v/>
      </c>
      <c r="H1023" s="123" t="str">
        <f t="shared" si="49"/>
        <v/>
      </c>
      <c r="I1023" s="657"/>
      <c r="J1023" s="658"/>
    </row>
    <row r="1024" s="524" customFormat="1" ht="36" customHeight="1" spans="1:10">
      <c r="A1024" s="524">
        <f t="shared" si="47"/>
        <v>7</v>
      </c>
      <c r="B1024" s="305">
        <v>2150399</v>
      </c>
      <c r="C1024" s="432" t="s">
        <v>893</v>
      </c>
      <c r="D1024" s="320"/>
      <c r="E1024" s="320">
        <v>0</v>
      </c>
      <c r="F1024" s="367">
        <f>VLOOKUP(B1024,[117]表二!$B$7:$AA$1333,26,FALSE)</f>
        <v>0</v>
      </c>
      <c r="G1024" s="123" t="str">
        <f t="shared" si="48"/>
        <v/>
      </c>
      <c r="H1024" s="123" t="str">
        <f t="shared" si="49"/>
        <v/>
      </c>
      <c r="I1024" s="657"/>
      <c r="J1024" s="658"/>
    </row>
    <row r="1025" s="524" customFormat="1" ht="36" customHeight="1" spans="1:10">
      <c r="A1025" s="524">
        <f t="shared" si="47"/>
        <v>5</v>
      </c>
      <c r="B1025" s="305">
        <v>21505</v>
      </c>
      <c r="C1025" s="348" t="s">
        <v>894</v>
      </c>
      <c r="D1025" s="320">
        <f>SUM(D1026:D1035)</f>
        <v>566</v>
      </c>
      <c r="E1025" s="320">
        <v>572</v>
      </c>
      <c r="F1025" s="320">
        <f>SUM(F1026:F1035)</f>
        <v>1041</v>
      </c>
      <c r="G1025" s="123">
        <f t="shared" si="48"/>
        <v>0.839</v>
      </c>
      <c r="H1025" s="123">
        <f t="shared" si="49"/>
        <v>1.82</v>
      </c>
      <c r="I1025" s="657"/>
      <c r="J1025" s="658"/>
    </row>
    <row r="1026" s="524" customFormat="1" ht="36" customHeight="1" spans="1:10">
      <c r="A1026" s="524">
        <f t="shared" si="47"/>
        <v>7</v>
      </c>
      <c r="B1026" s="305">
        <v>2150501</v>
      </c>
      <c r="C1026" s="432" t="s">
        <v>152</v>
      </c>
      <c r="D1026" s="320">
        <v>393</v>
      </c>
      <c r="E1026" s="320">
        <v>425</v>
      </c>
      <c r="F1026" s="367">
        <f>VLOOKUP(B1026,[117]表二!$B$7:$AA$1333,26,FALSE)</f>
        <v>423</v>
      </c>
      <c r="G1026" s="123">
        <f t="shared" si="48"/>
        <v>0.076</v>
      </c>
      <c r="H1026" s="123">
        <f t="shared" si="49"/>
        <v>0.995</v>
      </c>
      <c r="I1026" s="657"/>
      <c r="J1026" s="658"/>
    </row>
    <row r="1027" s="524" customFormat="1" ht="36" customHeight="1" spans="1:10">
      <c r="A1027" s="524">
        <f t="shared" si="47"/>
        <v>7</v>
      </c>
      <c r="B1027" s="305">
        <v>2150502</v>
      </c>
      <c r="C1027" s="432" t="s">
        <v>153</v>
      </c>
      <c r="D1027" s="320"/>
      <c r="E1027" s="320">
        <v>0</v>
      </c>
      <c r="F1027" s="367">
        <f>VLOOKUP(B1027,[117]表二!$B$7:$AA$1333,26,FALSE)</f>
        <v>0</v>
      </c>
      <c r="G1027" s="123" t="str">
        <f t="shared" si="48"/>
        <v/>
      </c>
      <c r="H1027" s="123" t="str">
        <f t="shared" si="49"/>
        <v/>
      </c>
      <c r="I1027" s="657"/>
      <c r="J1027" s="658"/>
    </row>
    <row r="1028" s="524" customFormat="1" ht="36" customHeight="1" spans="1:10">
      <c r="A1028" s="524">
        <f t="shared" si="47"/>
        <v>7</v>
      </c>
      <c r="B1028" s="305">
        <v>2150503</v>
      </c>
      <c r="C1028" s="432" t="s">
        <v>154</v>
      </c>
      <c r="D1028" s="320"/>
      <c r="E1028" s="320">
        <v>0</v>
      </c>
      <c r="F1028" s="367">
        <f>VLOOKUP(B1028,[117]表二!$B$7:$AA$1333,26,FALSE)</f>
        <v>0</v>
      </c>
      <c r="G1028" s="123" t="str">
        <f t="shared" si="48"/>
        <v/>
      </c>
      <c r="H1028" s="123" t="str">
        <f t="shared" si="49"/>
        <v/>
      </c>
      <c r="I1028" s="657"/>
      <c r="J1028" s="658"/>
    </row>
    <row r="1029" s="524" customFormat="1" ht="36" customHeight="1" spans="1:10">
      <c r="A1029" s="524">
        <f t="shared" ref="A1029:A1092" si="50">LEN(B1029)</f>
        <v>7</v>
      </c>
      <c r="B1029" s="305">
        <v>2150505</v>
      </c>
      <c r="C1029" s="432" t="s">
        <v>895</v>
      </c>
      <c r="D1029" s="320"/>
      <c r="E1029" s="320">
        <v>0</v>
      </c>
      <c r="F1029" s="367">
        <f>VLOOKUP(B1029,[117]表二!$B$7:$AA$1333,26,FALSE)</f>
        <v>0</v>
      </c>
      <c r="G1029" s="123" t="str">
        <f t="shared" ref="G1029:G1092" si="51">IF(D1029&gt;0,F1029/D1029-1,"")</f>
        <v/>
      </c>
      <c r="H1029" s="123" t="str">
        <f t="shared" ref="H1029:H1092" si="52">IF(E1029&gt;0,F1029/E1029,"")</f>
        <v/>
      </c>
      <c r="I1029" s="657"/>
      <c r="J1029" s="658"/>
    </row>
    <row r="1030" s="524" customFormat="1" ht="36" customHeight="1" spans="1:10">
      <c r="A1030" s="524">
        <f t="shared" si="50"/>
        <v>7</v>
      </c>
      <c r="B1030" s="305">
        <v>2150507</v>
      </c>
      <c r="C1030" s="432" t="s">
        <v>896</v>
      </c>
      <c r="D1030" s="320"/>
      <c r="E1030" s="320">
        <v>0</v>
      </c>
      <c r="F1030" s="367">
        <f>VLOOKUP(B1030,[117]表二!$B$7:$AA$1333,26,FALSE)</f>
        <v>0</v>
      </c>
      <c r="G1030" s="123" t="str">
        <f t="shared" si="51"/>
        <v/>
      </c>
      <c r="H1030" s="123" t="str">
        <f t="shared" si="52"/>
        <v/>
      </c>
      <c r="I1030" s="657"/>
      <c r="J1030" s="658"/>
    </row>
    <row r="1031" s="524" customFormat="1" ht="36" customHeight="1" spans="1:10">
      <c r="A1031" s="524">
        <f t="shared" si="50"/>
        <v>7</v>
      </c>
      <c r="B1031" s="305">
        <v>2150508</v>
      </c>
      <c r="C1031" s="432" t="s">
        <v>897</v>
      </c>
      <c r="D1031" s="320"/>
      <c r="E1031" s="320">
        <v>0</v>
      </c>
      <c r="F1031" s="367">
        <f>VLOOKUP(B1031,[117]表二!$B$7:$AA$1333,26,FALSE)</f>
        <v>0</v>
      </c>
      <c r="G1031" s="123" t="str">
        <f t="shared" si="51"/>
        <v/>
      </c>
      <c r="H1031" s="123" t="str">
        <f t="shared" si="52"/>
        <v/>
      </c>
      <c r="I1031" s="657"/>
      <c r="J1031" s="658"/>
    </row>
    <row r="1032" s="524" customFormat="1" ht="36" customHeight="1" spans="1:10">
      <c r="A1032" s="524">
        <f t="shared" si="50"/>
        <v>7</v>
      </c>
      <c r="B1032" s="501">
        <v>2150516</v>
      </c>
      <c r="C1032" s="445" t="s">
        <v>898</v>
      </c>
      <c r="D1032" s="320"/>
      <c r="E1032" s="320">
        <v>0</v>
      </c>
      <c r="F1032" s="367">
        <f>VLOOKUP(B1032,[117]表二!$B$7:$AA$1333,26,FALSE)</f>
        <v>0</v>
      </c>
      <c r="G1032" s="123" t="str">
        <f t="shared" si="51"/>
        <v/>
      </c>
      <c r="H1032" s="123" t="str">
        <f t="shared" si="52"/>
        <v/>
      </c>
      <c r="I1032" s="657"/>
      <c r="J1032" s="658"/>
    </row>
    <row r="1033" s="524" customFormat="1" ht="36" customHeight="1" spans="1:10">
      <c r="A1033" s="524">
        <f t="shared" si="50"/>
        <v>7</v>
      </c>
      <c r="B1033" s="501">
        <v>2150517</v>
      </c>
      <c r="C1033" s="445" t="s">
        <v>899</v>
      </c>
      <c r="D1033" s="320"/>
      <c r="E1033" s="320">
        <v>0</v>
      </c>
      <c r="F1033" s="367">
        <f>VLOOKUP(B1033,[117]表二!$B$7:$AA$1333,26,FALSE)</f>
        <v>435</v>
      </c>
      <c r="G1033" s="123" t="str">
        <f t="shared" si="51"/>
        <v/>
      </c>
      <c r="H1033" s="123" t="str">
        <f t="shared" si="52"/>
        <v/>
      </c>
      <c r="I1033" s="657"/>
      <c r="J1033" s="658"/>
    </row>
    <row r="1034" s="524" customFormat="1" ht="36" customHeight="1" spans="1:10">
      <c r="A1034" s="524">
        <f t="shared" si="50"/>
        <v>7</v>
      </c>
      <c r="B1034" s="501">
        <v>2150550</v>
      </c>
      <c r="C1034" s="445" t="s">
        <v>161</v>
      </c>
      <c r="D1034" s="320">
        <v>24</v>
      </c>
      <c r="E1034" s="320">
        <v>20</v>
      </c>
      <c r="F1034" s="367">
        <f>VLOOKUP(B1034,[117]表二!$B$7:$AA$1333,26,FALSE)</f>
        <v>34</v>
      </c>
      <c r="G1034" s="123">
        <f t="shared" si="51"/>
        <v>0.417</v>
      </c>
      <c r="H1034" s="123">
        <f t="shared" si="52"/>
        <v>1.7</v>
      </c>
      <c r="I1034" s="657"/>
      <c r="J1034" s="658"/>
    </row>
    <row r="1035" s="524" customFormat="1" ht="36" customHeight="1" spans="1:10">
      <c r="A1035" s="524">
        <f t="shared" si="50"/>
        <v>7</v>
      </c>
      <c r="B1035" s="305">
        <v>2150599</v>
      </c>
      <c r="C1035" s="432" t="s">
        <v>900</v>
      </c>
      <c r="D1035" s="320">
        <v>149</v>
      </c>
      <c r="E1035" s="320">
        <v>127</v>
      </c>
      <c r="F1035" s="367">
        <f>VLOOKUP(B1035,[117]表二!$B$7:$AA$1333,26,FALSE)</f>
        <v>149</v>
      </c>
      <c r="G1035" s="123">
        <f t="shared" si="51"/>
        <v>0</v>
      </c>
      <c r="H1035" s="123">
        <f t="shared" si="52"/>
        <v>1.173</v>
      </c>
      <c r="I1035" s="657"/>
      <c r="J1035" s="658"/>
    </row>
    <row r="1036" s="524" customFormat="1" ht="36" customHeight="1" spans="1:10">
      <c r="A1036" s="524">
        <f t="shared" si="50"/>
        <v>5</v>
      </c>
      <c r="B1036" s="305">
        <v>21507</v>
      </c>
      <c r="C1036" s="348" t="s">
        <v>901</v>
      </c>
      <c r="D1036" s="320">
        <f>SUM(D1037:D1042)</f>
        <v>0</v>
      </c>
      <c r="E1036" s="320">
        <v>0</v>
      </c>
      <c r="F1036" s="320">
        <f>SUM(F1037:F1042)</f>
        <v>0</v>
      </c>
      <c r="G1036" s="123" t="str">
        <f t="shared" si="51"/>
        <v/>
      </c>
      <c r="H1036" s="123" t="str">
        <f t="shared" si="52"/>
        <v/>
      </c>
      <c r="I1036" s="657"/>
      <c r="J1036" s="658"/>
    </row>
    <row r="1037" s="524" customFormat="1" ht="36" customHeight="1" spans="1:10">
      <c r="A1037" s="524">
        <f t="shared" si="50"/>
        <v>7</v>
      </c>
      <c r="B1037" s="305">
        <v>2150701</v>
      </c>
      <c r="C1037" s="432" t="s">
        <v>152</v>
      </c>
      <c r="D1037" s="320"/>
      <c r="E1037" s="320">
        <v>0</v>
      </c>
      <c r="F1037" s="367">
        <f>VLOOKUP(B1037,[117]表二!$B$7:$AA$1333,26,FALSE)</f>
        <v>0</v>
      </c>
      <c r="G1037" s="123" t="str">
        <f t="shared" si="51"/>
        <v/>
      </c>
      <c r="H1037" s="123" t="str">
        <f t="shared" si="52"/>
        <v/>
      </c>
      <c r="I1037" s="657"/>
      <c r="J1037" s="658"/>
    </row>
    <row r="1038" s="524" customFormat="1" ht="36" customHeight="1" spans="1:10">
      <c r="A1038" s="524">
        <f t="shared" si="50"/>
        <v>7</v>
      </c>
      <c r="B1038" s="305">
        <v>2150702</v>
      </c>
      <c r="C1038" s="432" t="s">
        <v>153</v>
      </c>
      <c r="D1038" s="320"/>
      <c r="E1038" s="320">
        <v>0</v>
      </c>
      <c r="F1038" s="367">
        <f>VLOOKUP(B1038,[117]表二!$B$7:$AA$1333,26,FALSE)</f>
        <v>0</v>
      </c>
      <c r="G1038" s="123" t="str">
        <f t="shared" si="51"/>
        <v/>
      </c>
      <c r="H1038" s="123" t="str">
        <f t="shared" si="52"/>
        <v/>
      </c>
      <c r="I1038" s="657"/>
      <c r="J1038" s="658"/>
    </row>
    <row r="1039" s="524" customFormat="1" ht="36" customHeight="1" spans="1:10">
      <c r="A1039" s="524">
        <f t="shared" si="50"/>
        <v>7</v>
      </c>
      <c r="B1039" s="305">
        <v>2150703</v>
      </c>
      <c r="C1039" s="432" t="s">
        <v>154</v>
      </c>
      <c r="D1039" s="320"/>
      <c r="E1039" s="320">
        <v>0</v>
      </c>
      <c r="F1039" s="367">
        <f>VLOOKUP(B1039,[117]表二!$B$7:$AA$1333,26,FALSE)</f>
        <v>0</v>
      </c>
      <c r="G1039" s="123" t="str">
        <f t="shared" si="51"/>
        <v/>
      </c>
      <c r="H1039" s="123" t="str">
        <f t="shared" si="52"/>
        <v/>
      </c>
      <c r="I1039" s="657"/>
      <c r="J1039" s="658"/>
    </row>
    <row r="1040" s="524" customFormat="1" ht="36" customHeight="1" spans="1:10">
      <c r="A1040" s="524">
        <f t="shared" si="50"/>
        <v>7</v>
      </c>
      <c r="B1040" s="305">
        <v>2150704</v>
      </c>
      <c r="C1040" s="432" t="s">
        <v>902</v>
      </c>
      <c r="D1040" s="320"/>
      <c r="E1040" s="320">
        <v>0</v>
      </c>
      <c r="F1040" s="367">
        <f>VLOOKUP(B1040,[117]表二!$B$7:$AA$1333,26,FALSE)</f>
        <v>0</v>
      </c>
      <c r="G1040" s="123" t="str">
        <f t="shared" si="51"/>
        <v/>
      </c>
      <c r="H1040" s="123" t="str">
        <f t="shared" si="52"/>
        <v/>
      </c>
      <c r="I1040" s="657"/>
      <c r="J1040" s="658"/>
    </row>
    <row r="1041" s="524" customFormat="1" ht="36" customHeight="1" spans="1:10">
      <c r="A1041" s="524">
        <f t="shared" si="50"/>
        <v>7</v>
      </c>
      <c r="B1041" s="305">
        <v>2150705</v>
      </c>
      <c r="C1041" s="432" t="s">
        <v>903</v>
      </c>
      <c r="D1041" s="320"/>
      <c r="E1041" s="320">
        <v>0</v>
      </c>
      <c r="F1041" s="367">
        <f>VLOOKUP(B1041,[117]表二!$B$7:$AA$1333,26,FALSE)</f>
        <v>0</v>
      </c>
      <c r="G1041" s="123" t="str">
        <f t="shared" si="51"/>
        <v/>
      </c>
      <c r="H1041" s="123" t="str">
        <f t="shared" si="52"/>
        <v/>
      </c>
      <c r="I1041" s="657"/>
      <c r="J1041" s="658"/>
    </row>
    <row r="1042" s="524" customFormat="1" ht="36" customHeight="1" spans="1:10">
      <c r="A1042" s="524">
        <f t="shared" si="50"/>
        <v>7</v>
      </c>
      <c r="B1042" s="305">
        <v>2150799</v>
      </c>
      <c r="C1042" s="432" t="s">
        <v>904</v>
      </c>
      <c r="D1042" s="320"/>
      <c r="E1042" s="320">
        <v>0</v>
      </c>
      <c r="F1042" s="367">
        <f>VLOOKUP(B1042,[117]表二!$B$7:$AA$1333,26,FALSE)</f>
        <v>0</v>
      </c>
      <c r="G1042" s="123" t="str">
        <f t="shared" si="51"/>
        <v/>
      </c>
      <c r="H1042" s="123" t="str">
        <f t="shared" si="52"/>
        <v/>
      </c>
      <c r="I1042" s="657"/>
      <c r="J1042" s="658"/>
    </row>
    <row r="1043" s="524" customFormat="1" ht="36" customHeight="1" spans="1:10">
      <c r="A1043" s="524">
        <f t="shared" si="50"/>
        <v>5</v>
      </c>
      <c r="B1043" s="305">
        <v>21508</v>
      </c>
      <c r="C1043" s="348" t="s">
        <v>905</v>
      </c>
      <c r="D1043" s="320">
        <f>SUM(D1044:D1050)</f>
        <v>0</v>
      </c>
      <c r="E1043" s="320">
        <v>36</v>
      </c>
      <c r="F1043" s="320">
        <f>SUM(F1044:F1050)</f>
        <v>0</v>
      </c>
      <c r="G1043" s="123" t="str">
        <f t="shared" si="51"/>
        <v/>
      </c>
      <c r="H1043" s="123">
        <f t="shared" si="52"/>
        <v>0</v>
      </c>
      <c r="I1043" s="657"/>
      <c r="J1043" s="658"/>
    </row>
    <row r="1044" s="524" customFormat="1" ht="36" customHeight="1" spans="1:10">
      <c r="A1044" s="524">
        <f t="shared" si="50"/>
        <v>7</v>
      </c>
      <c r="B1044" s="305">
        <v>2150801</v>
      </c>
      <c r="C1044" s="432" t="s">
        <v>152</v>
      </c>
      <c r="D1044" s="320"/>
      <c r="E1044" s="320">
        <v>0</v>
      </c>
      <c r="F1044" s="367">
        <f>VLOOKUP(B1044,[117]表二!$B$7:$AA$1333,26,FALSE)</f>
        <v>0</v>
      </c>
      <c r="G1044" s="123" t="str">
        <f t="shared" si="51"/>
        <v/>
      </c>
      <c r="H1044" s="123" t="str">
        <f t="shared" si="52"/>
        <v/>
      </c>
      <c r="I1044" s="657"/>
      <c r="J1044" s="658"/>
    </row>
    <row r="1045" s="524" customFormat="1" ht="36" customHeight="1" spans="1:10">
      <c r="A1045" s="524">
        <f t="shared" si="50"/>
        <v>7</v>
      </c>
      <c r="B1045" s="305">
        <v>2150802</v>
      </c>
      <c r="C1045" s="432" t="s">
        <v>153</v>
      </c>
      <c r="D1045" s="320"/>
      <c r="E1045" s="320">
        <v>0</v>
      </c>
      <c r="F1045" s="367">
        <f>VLOOKUP(B1045,[117]表二!$B$7:$AA$1333,26,FALSE)</f>
        <v>0</v>
      </c>
      <c r="G1045" s="123" t="str">
        <f t="shared" si="51"/>
        <v/>
      </c>
      <c r="H1045" s="123" t="str">
        <f t="shared" si="52"/>
        <v/>
      </c>
      <c r="I1045" s="657"/>
      <c r="J1045" s="658"/>
    </row>
    <row r="1046" s="524" customFormat="1" ht="36" customHeight="1" spans="1:10">
      <c r="A1046" s="524">
        <f t="shared" si="50"/>
        <v>7</v>
      </c>
      <c r="B1046" s="305">
        <v>2150803</v>
      </c>
      <c r="C1046" s="432" t="s">
        <v>154</v>
      </c>
      <c r="D1046" s="320"/>
      <c r="E1046" s="320">
        <v>0</v>
      </c>
      <c r="F1046" s="367">
        <f>VLOOKUP(B1046,[117]表二!$B$7:$AA$1333,26,FALSE)</f>
        <v>0</v>
      </c>
      <c r="G1046" s="123" t="str">
        <f t="shared" si="51"/>
        <v/>
      </c>
      <c r="H1046" s="123" t="str">
        <f t="shared" si="52"/>
        <v/>
      </c>
      <c r="I1046" s="657"/>
      <c r="J1046" s="658"/>
    </row>
    <row r="1047" s="524" customFormat="1" ht="36" customHeight="1" spans="1:10">
      <c r="A1047" s="524">
        <f t="shared" si="50"/>
        <v>7</v>
      </c>
      <c r="B1047" s="305">
        <v>2150804</v>
      </c>
      <c r="C1047" s="432" t="s">
        <v>906</v>
      </c>
      <c r="D1047" s="320"/>
      <c r="E1047" s="320">
        <v>0</v>
      </c>
      <c r="F1047" s="367">
        <f>VLOOKUP(B1047,[117]表二!$B$7:$AA$1333,26,FALSE)</f>
        <v>0</v>
      </c>
      <c r="G1047" s="123" t="str">
        <f t="shared" si="51"/>
        <v/>
      </c>
      <c r="H1047" s="123" t="str">
        <f t="shared" si="52"/>
        <v/>
      </c>
      <c r="I1047" s="657"/>
      <c r="J1047" s="658"/>
    </row>
    <row r="1048" s="524" customFormat="1" ht="36" customHeight="1" spans="1:10">
      <c r="A1048" s="524">
        <f t="shared" si="50"/>
        <v>7</v>
      </c>
      <c r="B1048" s="305">
        <v>2150805</v>
      </c>
      <c r="C1048" s="432" t="s">
        <v>907</v>
      </c>
      <c r="D1048" s="320"/>
      <c r="E1048" s="320">
        <v>36</v>
      </c>
      <c r="F1048" s="367">
        <f>VLOOKUP(B1048,[117]表二!$B$7:$AA$1333,26,FALSE)</f>
        <v>0</v>
      </c>
      <c r="G1048" s="123" t="str">
        <f t="shared" si="51"/>
        <v/>
      </c>
      <c r="H1048" s="123">
        <f t="shared" si="52"/>
        <v>0</v>
      </c>
      <c r="I1048" s="657"/>
      <c r="J1048" s="658"/>
    </row>
    <row r="1049" s="524" customFormat="1" ht="36" customHeight="1" spans="1:10">
      <c r="A1049" s="524">
        <f t="shared" si="50"/>
        <v>7</v>
      </c>
      <c r="B1049" s="501">
        <v>2150806</v>
      </c>
      <c r="C1049" s="442" t="s">
        <v>908</v>
      </c>
      <c r="D1049" s="320"/>
      <c r="E1049" s="320">
        <v>0</v>
      </c>
      <c r="F1049" s="367">
        <f>VLOOKUP(B1049,[117]表二!$B$7:$AA$1333,26,FALSE)</f>
        <v>0</v>
      </c>
      <c r="G1049" s="123" t="str">
        <f t="shared" si="51"/>
        <v/>
      </c>
      <c r="H1049" s="123" t="str">
        <f t="shared" si="52"/>
        <v/>
      </c>
      <c r="I1049" s="657"/>
      <c r="J1049" s="658"/>
    </row>
    <row r="1050" s="524" customFormat="1" ht="36" customHeight="1" spans="1:10">
      <c r="A1050" s="524">
        <f t="shared" si="50"/>
        <v>7</v>
      </c>
      <c r="B1050" s="305">
        <v>2150899</v>
      </c>
      <c r="C1050" s="432" t="s">
        <v>909</v>
      </c>
      <c r="D1050" s="320"/>
      <c r="E1050" s="320">
        <v>0</v>
      </c>
      <c r="F1050" s="367">
        <f>VLOOKUP(B1050,[117]表二!$B$7:$AA$1333,26,FALSE)</f>
        <v>0</v>
      </c>
      <c r="G1050" s="123" t="str">
        <f t="shared" si="51"/>
        <v/>
      </c>
      <c r="H1050" s="123" t="str">
        <f t="shared" si="52"/>
        <v/>
      </c>
      <c r="I1050" s="657"/>
      <c r="J1050" s="658"/>
    </row>
    <row r="1051" s="524" customFormat="1" ht="36" customHeight="1" spans="1:10">
      <c r="A1051" s="524">
        <f t="shared" si="50"/>
        <v>5</v>
      </c>
      <c r="B1051" s="305">
        <v>21599</v>
      </c>
      <c r="C1051" s="348" t="s">
        <v>910</v>
      </c>
      <c r="D1051" s="320">
        <f>SUM(D1052:D1056)</f>
        <v>0</v>
      </c>
      <c r="E1051" s="320">
        <v>0</v>
      </c>
      <c r="F1051" s="320">
        <f>SUM(F1052:F1056)</f>
        <v>700</v>
      </c>
      <c r="G1051" s="123" t="str">
        <f t="shared" si="51"/>
        <v/>
      </c>
      <c r="H1051" s="123" t="str">
        <f t="shared" si="52"/>
        <v/>
      </c>
      <c r="I1051" s="657"/>
      <c r="J1051" s="658"/>
    </row>
    <row r="1052" s="524" customFormat="1" ht="36" customHeight="1" spans="1:10">
      <c r="A1052" s="524">
        <f t="shared" si="50"/>
        <v>7</v>
      </c>
      <c r="B1052" s="305">
        <v>2159901</v>
      </c>
      <c r="C1052" s="432" t="s">
        <v>911</v>
      </c>
      <c r="D1052" s="320"/>
      <c r="E1052" s="320">
        <v>0</v>
      </c>
      <c r="F1052" s="367">
        <f>VLOOKUP(B1052,[117]表二!$B$7:$AA$1333,26,FALSE)</f>
        <v>0</v>
      </c>
      <c r="G1052" s="123" t="str">
        <f t="shared" si="51"/>
        <v/>
      </c>
      <c r="H1052" s="123" t="str">
        <f t="shared" si="52"/>
        <v/>
      </c>
      <c r="I1052" s="657"/>
      <c r="J1052" s="658"/>
    </row>
    <row r="1053" s="524" customFormat="1" ht="36" customHeight="1" spans="1:10">
      <c r="A1053" s="524">
        <f t="shared" si="50"/>
        <v>7</v>
      </c>
      <c r="B1053" s="305">
        <v>2159904</v>
      </c>
      <c r="C1053" s="432" t="s">
        <v>912</v>
      </c>
      <c r="D1053" s="320"/>
      <c r="E1053" s="320">
        <v>0</v>
      </c>
      <c r="F1053" s="367">
        <f>VLOOKUP(B1053,[117]表二!$B$7:$AA$1333,26,FALSE)</f>
        <v>0</v>
      </c>
      <c r="G1053" s="123" t="str">
        <f t="shared" si="51"/>
        <v/>
      </c>
      <c r="H1053" s="123" t="str">
        <f t="shared" si="52"/>
        <v/>
      </c>
      <c r="I1053" s="657"/>
      <c r="J1053" s="658"/>
    </row>
    <row r="1054" s="524" customFormat="1" ht="36" customHeight="1" spans="1:10">
      <c r="A1054" s="524">
        <f t="shared" si="50"/>
        <v>7</v>
      </c>
      <c r="B1054" s="305">
        <v>2159905</v>
      </c>
      <c r="C1054" s="432" t="s">
        <v>913</v>
      </c>
      <c r="D1054" s="320"/>
      <c r="E1054" s="320">
        <v>0</v>
      </c>
      <c r="F1054" s="367">
        <f>VLOOKUP(B1054,[117]表二!$B$7:$AA$1333,26,FALSE)</f>
        <v>0</v>
      </c>
      <c r="G1054" s="123" t="str">
        <f t="shared" si="51"/>
        <v/>
      </c>
      <c r="H1054" s="123" t="str">
        <f t="shared" si="52"/>
        <v/>
      </c>
      <c r="I1054" s="657"/>
      <c r="J1054" s="658"/>
    </row>
    <row r="1055" s="524" customFormat="1" ht="64" customHeight="1" spans="1:10">
      <c r="A1055" s="524">
        <f t="shared" si="50"/>
        <v>7</v>
      </c>
      <c r="B1055" s="305">
        <v>2159906</v>
      </c>
      <c r="C1055" s="432" t="s">
        <v>914</v>
      </c>
      <c r="D1055" s="320"/>
      <c r="E1055" s="320">
        <v>0</v>
      </c>
      <c r="F1055" s="367">
        <f>VLOOKUP(B1055,[117]表二!$B$7:$AA$1333,26,FALSE)</f>
        <v>0</v>
      </c>
      <c r="G1055" s="123" t="str">
        <f t="shared" si="51"/>
        <v/>
      </c>
      <c r="H1055" s="123" t="str">
        <f t="shared" si="52"/>
        <v/>
      </c>
      <c r="I1055" s="657"/>
      <c r="J1055" s="658"/>
    </row>
    <row r="1056" s="524" customFormat="1" ht="36" customHeight="1" spans="1:10">
      <c r="A1056" s="524">
        <f t="shared" si="50"/>
        <v>7</v>
      </c>
      <c r="B1056" s="305">
        <v>2159999</v>
      </c>
      <c r="C1056" s="432" t="s">
        <v>910</v>
      </c>
      <c r="D1056" s="320"/>
      <c r="E1056" s="320">
        <v>0</v>
      </c>
      <c r="F1056" s="367">
        <f>VLOOKUP(B1056,[117]表二!$B$7:$AA$1333,26,FALSE)</f>
        <v>700</v>
      </c>
      <c r="G1056" s="123" t="str">
        <f t="shared" si="51"/>
        <v/>
      </c>
      <c r="H1056" s="123" t="str">
        <f t="shared" si="52"/>
        <v/>
      </c>
      <c r="I1056" s="657"/>
      <c r="J1056" s="658"/>
    </row>
    <row r="1057" s="524" customFormat="1" ht="36" customHeight="1" spans="1:10">
      <c r="A1057" s="524">
        <f t="shared" si="50"/>
        <v>3</v>
      </c>
      <c r="B1057" s="308">
        <v>216</v>
      </c>
      <c r="C1057" s="302" t="s">
        <v>121</v>
      </c>
      <c r="D1057" s="303">
        <f>SUM(D1058,D1068,D1074)</f>
        <v>214</v>
      </c>
      <c r="E1057" s="303">
        <v>321</v>
      </c>
      <c r="F1057" s="303">
        <f>SUM(F1058,F1068,F1074)</f>
        <v>388</v>
      </c>
      <c r="G1057" s="119">
        <f t="shared" si="51"/>
        <v>0.813</v>
      </c>
      <c r="H1057" s="119">
        <f t="shared" si="52"/>
        <v>1.209</v>
      </c>
      <c r="I1057" s="657"/>
      <c r="J1057" s="658"/>
    </row>
    <row r="1058" s="524" customFormat="1" ht="36" customHeight="1" spans="1:10">
      <c r="A1058" s="524">
        <f t="shared" si="50"/>
        <v>5</v>
      </c>
      <c r="B1058" s="305">
        <v>21602</v>
      </c>
      <c r="C1058" s="348" t="s">
        <v>915</v>
      </c>
      <c r="D1058" s="320">
        <f>SUM(D1059:D1067)</f>
        <v>214</v>
      </c>
      <c r="E1058" s="320">
        <v>321</v>
      </c>
      <c r="F1058" s="320">
        <f>SUM(F1059:F1067)</f>
        <v>308</v>
      </c>
      <c r="G1058" s="123">
        <f t="shared" si="51"/>
        <v>0.439</v>
      </c>
      <c r="H1058" s="123">
        <f t="shared" si="52"/>
        <v>0.96</v>
      </c>
      <c r="I1058" s="657"/>
      <c r="J1058" s="658"/>
    </row>
    <row r="1059" s="524" customFormat="1" ht="36" customHeight="1" spans="1:10">
      <c r="A1059" s="524">
        <f t="shared" si="50"/>
        <v>7</v>
      </c>
      <c r="B1059" s="305">
        <v>2160201</v>
      </c>
      <c r="C1059" s="432" t="s">
        <v>152</v>
      </c>
      <c r="D1059" s="320">
        <v>207</v>
      </c>
      <c r="E1059" s="320">
        <v>228</v>
      </c>
      <c r="F1059" s="367">
        <f>VLOOKUP(B1059,[117]表二!$B$7:$AA$1333,26,FALSE)</f>
        <v>238</v>
      </c>
      <c r="G1059" s="123">
        <f t="shared" si="51"/>
        <v>0.15</v>
      </c>
      <c r="H1059" s="123">
        <f t="shared" si="52"/>
        <v>1.044</v>
      </c>
      <c r="I1059" s="657"/>
      <c r="J1059" s="658"/>
    </row>
    <row r="1060" s="524" customFormat="1" ht="36" customHeight="1" spans="1:10">
      <c r="A1060" s="524">
        <f t="shared" si="50"/>
        <v>7</v>
      </c>
      <c r="B1060" s="305">
        <v>2160202</v>
      </c>
      <c r="C1060" s="432" t="s">
        <v>153</v>
      </c>
      <c r="D1060" s="320">
        <v>7</v>
      </c>
      <c r="E1060" s="320">
        <v>0</v>
      </c>
      <c r="F1060" s="367">
        <f>VLOOKUP(B1060,[117]表二!$B$7:$AA$1333,26,FALSE)</f>
        <v>0</v>
      </c>
      <c r="G1060" s="123">
        <f t="shared" si="51"/>
        <v>-1</v>
      </c>
      <c r="H1060" s="123" t="str">
        <f t="shared" si="52"/>
        <v/>
      </c>
      <c r="I1060" s="657"/>
      <c r="J1060" s="658"/>
    </row>
    <row r="1061" s="524" customFormat="1" ht="36" customHeight="1" spans="1:10">
      <c r="A1061" s="524">
        <f t="shared" si="50"/>
        <v>7</v>
      </c>
      <c r="B1061" s="305">
        <v>2160203</v>
      </c>
      <c r="C1061" s="432" t="s">
        <v>154</v>
      </c>
      <c r="D1061" s="320"/>
      <c r="E1061" s="320">
        <v>0</v>
      </c>
      <c r="F1061" s="367">
        <f>VLOOKUP(B1061,[117]表二!$B$7:$AA$1333,26,FALSE)</f>
        <v>0</v>
      </c>
      <c r="G1061" s="123" t="str">
        <f t="shared" si="51"/>
        <v/>
      </c>
      <c r="H1061" s="123" t="str">
        <f t="shared" si="52"/>
        <v/>
      </c>
      <c r="I1061" s="657"/>
      <c r="J1061" s="658"/>
    </row>
    <row r="1062" s="524" customFormat="1" ht="36" customHeight="1" spans="1:10">
      <c r="A1062" s="524">
        <f t="shared" si="50"/>
        <v>7</v>
      </c>
      <c r="B1062" s="305">
        <v>2160216</v>
      </c>
      <c r="C1062" s="432" t="s">
        <v>916</v>
      </c>
      <c r="D1062" s="320"/>
      <c r="E1062" s="320">
        <v>0</v>
      </c>
      <c r="F1062" s="367">
        <f>VLOOKUP(B1062,[117]表二!$B$7:$AA$1333,26,FALSE)</f>
        <v>0</v>
      </c>
      <c r="G1062" s="123" t="str">
        <f t="shared" si="51"/>
        <v/>
      </c>
      <c r="H1062" s="123" t="str">
        <f t="shared" si="52"/>
        <v/>
      </c>
      <c r="I1062" s="657"/>
      <c r="J1062" s="658"/>
    </row>
    <row r="1063" s="524" customFormat="1" ht="36" customHeight="1" spans="1:10">
      <c r="A1063" s="524">
        <f t="shared" si="50"/>
        <v>7</v>
      </c>
      <c r="B1063" s="305">
        <v>2160217</v>
      </c>
      <c r="C1063" s="432" t="s">
        <v>917</v>
      </c>
      <c r="D1063" s="320"/>
      <c r="E1063" s="320">
        <v>0</v>
      </c>
      <c r="F1063" s="367">
        <f>VLOOKUP(B1063,[117]表二!$B$7:$AA$1333,26,FALSE)</f>
        <v>0</v>
      </c>
      <c r="G1063" s="123" t="str">
        <f t="shared" si="51"/>
        <v/>
      </c>
      <c r="H1063" s="123" t="str">
        <f t="shared" si="52"/>
        <v/>
      </c>
      <c r="I1063" s="657"/>
      <c r="J1063" s="658"/>
    </row>
    <row r="1064" s="524" customFormat="1" ht="36" customHeight="1" spans="1:10">
      <c r="A1064" s="524">
        <f t="shared" si="50"/>
        <v>7</v>
      </c>
      <c r="B1064" s="305">
        <v>2160218</v>
      </c>
      <c r="C1064" s="432" t="s">
        <v>918</v>
      </c>
      <c r="D1064" s="320"/>
      <c r="E1064" s="320">
        <v>0</v>
      </c>
      <c r="F1064" s="367">
        <f>VLOOKUP(B1064,[117]表二!$B$7:$AA$1333,26,FALSE)</f>
        <v>0</v>
      </c>
      <c r="G1064" s="123" t="str">
        <f t="shared" si="51"/>
        <v/>
      </c>
      <c r="H1064" s="123" t="str">
        <f t="shared" si="52"/>
        <v/>
      </c>
      <c r="I1064" s="657"/>
      <c r="J1064" s="658"/>
    </row>
    <row r="1065" s="524" customFormat="1" ht="36" customHeight="1" spans="1:10">
      <c r="A1065" s="524">
        <f t="shared" si="50"/>
        <v>7</v>
      </c>
      <c r="B1065" s="305">
        <v>2160219</v>
      </c>
      <c r="C1065" s="432" t="s">
        <v>919</v>
      </c>
      <c r="D1065" s="320"/>
      <c r="E1065" s="320">
        <v>0</v>
      </c>
      <c r="F1065" s="367">
        <f>VLOOKUP(B1065,[117]表二!$B$7:$AA$1333,26,FALSE)</f>
        <v>0</v>
      </c>
      <c r="G1065" s="123" t="str">
        <f t="shared" si="51"/>
        <v/>
      </c>
      <c r="H1065" s="123" t="str">
        <f t="shared" si="52"/>
        <v/>
      </c>
      <c r="I1065" s="657"/>
      <c r="J1065" s="658"/>
    </row>
    <row r="1066" s="524" customFormat="1" ht="36" customHeight="1" spans="1:10">
      <c r="A1066" s="524">
        <f t="shared" si="50"/>
        <v>7</v>
      </c>
      <c r="B1066" s="305">
        <v>2160250</v>
      </c>
      <c r="C1066" s="432" t="s">
        <v>161</v>
      </c>
      <c r="D1066" s="320"/>
      <c r="E1066" s="320">
        <v>0</v>
      </c>
      <c r="F1066" s="367">
        <f>VLOOKUP(B1066,[117]表二!$B$7:$AA$1333,26,FALSE)</f>
        <v>0</v>
      </c>
      <c r="G1066" s="123" t="str">
        <f t="shared" si="51"/>
        <v/>
      </c>
      <c r="H1066" s="123" t="str">
        <f t="shared" si="52"/>
        <v/>
      </c>
      <c r="I1066" s="657"/>
      <c r="J1066" s="658"/>
    </row>
    <row r="1067" s="524" customFormat="1" ht="36" customHeight="1" spans="1:10">
      <c r="A1067" s="524">
        <f t="shared" si="50"/>
        <v>7</v>
      </c>
      <c r="B1067" s="305">
        <v>2160299</v>
      </c>
      <c r="C1067" s="432" t="s">
        <v>920</v>
      </c>
      <c r="D1067" s="320"/>
      <c r="E1067" s="320">
        <v>93</v>
      </c>
      <c r="F1067" s="367">
        <f>VLOOKUP(B1067,[117]表二!$B$7:$AA$1333,26,FALSE)</f>
        <v>70</v>
      </c>
      <c r="G1067" s="123" t="str">
        <f t="shared" si="51"/>
        <v/>
      </c>
      <c r="H1067" s="123">
        <f t="shared" si="52"/>
        <v>0.753</v>
      </c>
      <c r="I1067" s="657"/>
      <c r="J1067" s="658"/>
    </row>
    <row r="1068" s="524" customFormat="1" ht="36" customHeight="1" spans="1:10">
      <c r="A1068" s="524">
        <f t="shared" si="50"/>
        <v>5</v>
      </c>
      <c r="B1068" s="305">
        <v>21606</v>
      </c>
      <c r="C1068" s="348" t="s">
        <v>921</v>
      </c>
      <c r="D1068" s="320">
        <f>SUM(D1069:D1073)</f>
        <v>0</v>
      </c>
      <c r="E1068" s="320">
        <v>0</v>
      </c>
      <c r="F1068" s="320">
        <f>SUM(F1069:F1073)</f>
        <v>80</v>
      </c>
      <c r="G1068" s="123" t="str">
        <f t="shared" si="51"/>
        <v/>
      </c>
      <c r="H1068" s="123" t="str">
        <f t="shared" si="52"/>
        <v/>
      </c>
      <c r="I1068" s="657"/>
      <c r="J1068" s="658"/>
    </row>
    <row r="1069" s="524" customFormat="1" ht="36" customHeight="1" spans="1:10">
      <c r="A1069" s="524">
        <f t="shared" si="50"/>
        <v>7</v>
      </c>
      <c r="B1069" s="305">
        <v>2160601</v>
      </c>
      <c r="C1069" s="432" t="s">
        <v>152</v>
      </c>
      <c r="D1069" s="320"/>
      <c r="E1069" s="320">
        <v>0</v>
      </c>
      <c r="F1069" s="367">
        <f>VLOOKUP(B1069,[117]表二!$B$7:$AA$1333,26,FALSE)</f>
        <v>0</v>
      </c>
      <c r="G1069" s="123" t="str">
        <f t="shared" si="51"/>
        <v/>
      </c>
      <c r="H1069" s="123" t="str">
        <f t="shared" si="52"/>
        <v/>
      </c>
      <c r="I1069" s="657"/>
      <c r="J1069" s="658"/>
    </row>
    <row r="1070" s="524" customFormat="1" ht="36" customHeight="1" spans="1:10">
      <c r="A1070" s="524">
        <f t="shared" si="50"/>
        <v>7</v>
      </c>
      <c r="B1070" s="305">
        <v>2160602</v>
      </c>
      <c r="C1070" s="432" t="s">
        <v>153</v>
      </c>
      <c r="D1070" s="320"/>
      <c r="E1070" s="320">
        <v>0</v>
      </c>
      <c r="F1070" s="367">
        <f>VLOOKUP(B1070,[117]表二!$B$7:$AA$1333,26,FALSE)</f>
        <v>0</v>
      </c>
      <c r="G1070" s="123" t="str">
        <f t="shared" si="51"/>
        <v/>
      </c>
      <c r="H1070" s="123" t="str">
        <f t="shared" si="52"/>
        <v/>
      </c>
      <c r="I1070" s="657"/>
      <c r="J1070" s="658"/>
    </row>
    <row r="1071" s="524" customFormat="1" ht="36" customHeight="1" spans="1:10">
      <c r="A1071" s="524">
        <f t="shared" si="50"/>
        <v>7</v>
      </c>
      <c r="B1071" s="305">
        <v>2160603</v>
      </c>
      <c r="C1071" s="432" t="s">
        <v>154</v>
      </c>
      <c r="D1071" s="320"/>
      <c r="E1071" s="320">
        <v>0</v>
      </c>
      <c r="F1071" s="367">
        <f>VLOOKUP(B1071,[117]表二!$B$7:$AA$1333,26,FALSE)</f>
        <v>0</v>
      </c>
      <c r="G1071" s="123" t="str">
        <f t="shared" si="51"/>
        <v/>
      </c>
      <c r="H1071" s="123" t="str">
        <f t="shared" si="52"/>
        <v/>
      </c>
      <c r="I1071" s="657"/>
      <c r="J1071" s="658"/>
    </row>
    <row r="1072" s="524" customFormat="1" ht="36" customHeight="1" spans="1:10">
      <c r="A1072" s="524">
        <f t="shared" si="50"/>
        <v>7</v>
      </c>
      <c r="B1072" s="305">
        <v>2160607</v>
      </c>
      <c r="C1072" s="432" t="s">
        <v>922</v>
      </c>
      <c r="D1072" s="320"/>
      <c r="E1072" s="320">
        <v>0</v>
      </c>
      <c r="F1072" s="367">
        <f>VLOOKUP(B1072,[117]表二!$B$7:$AA$1333,26,FALSE)</f>
        <v>0</v>
      </c>
      <c r="G1072" s="123" t="str">
        <f t="shared" si="51"/>
        <v/>
      </c>
      <c r="H1072" s="123" t="str">
        <f t="shared" si="52"/>
        <v/>
      </c>
      <c r="I1072" s="657"/>
      <c r="J1072" s="658"/>
    </row>
    <row r="1073" s="524" customFormat="1" ht="36" customHeight="1" spans="1:10">
      <c r="A1073" s="524">
        <f t="shared" si="50"/>
        <v>7</v>
      </c>
      <c r="B1073" s="305">
        <v>2160699</v>
      </c>
      <c r="C1073" s="432" t="s">
        <v>923</v>
      </c>
      <c r="D1073" s="320"/>
      <c r="E1073" s="320">
        <v>0</v>
      </c>
      <c r="F1073" s="367">
        <v>80</v>
      </c>
      <c r="G1073" s="123" t="str">
        <f t="shared" si="51"/>
        <v/>
      </c>
      <c r="H1073" s="123" t="str">
        <f t="shared" si="52"/>
        <v/>
      </c>
      <c r="I1073" s="657"/>
      <c r="J1073" s="658"/>
    </row>
    <row r="1074" s="524" customFormat="1" ht="36" customHeight="1" spans="1:10">
      <c r="A1074" s="524">
        <f t="shared" si="50"/>
        <v>5</v>
      </c>
      <c r="B1074" s="305">
        <v>21699</v>
      </c>
      <c r="C1074" s="348" t="s">
        <v>924</v>
      </c>
      <c r="D1074" s="320">
        <f>SUM(D1075:D1076)</f>
        <v>0</v>
      </c>
      <c r="E1074" s="320">
        <v>0</v>
      </c>
      <c r="F1074" s="320">
        <f>SUM(F1075:F1076)</f>
        <v>0</v>
      </c>
      <c r="G1074" s="123" t="str">
        <f t="shared" si="51"/>
        <v/>
      </c>
      <c r="H1074" s="123" t="str">
        <f t="shared" si="52"/>
        <v/>
      </c>
      <c r="I1074" s="657"/>
      <c r="J1074" s="658"/>
    </row>
    <row r="1075" s="524" customFormat="1" ht="36" customHeight="1" spans="1:10">
      <c r="A1075" s="524">
        <f t="shared" si="50"/>
        <v>7</v>
      </c>
      <c r="B1075" s="305">
        <v>2169901</v>
      </c>
      <c r="C1075" s="432" t="s">
        <v>925</v>
      </c>
      <c r="D1075" s="320"/>
      <c r="E1075" s="320">
        <v>0</v>
      </c>
      <c r="F1075" s="367">
        <f>VLOOKUP(B1075,[117]表二!$B$7:$AA$1333,26,FALSE)</f>
        <v>0</v>
      </c>
      <c r="G1075" s="123" t="str">
        <f t="shared" si="51"/>
        <v/>
      </c>
      <c r="H1075" s="123" t="str">
        <f t="shared" si="52"/>
        <v/>
      </c>
      <c r="I1075" s="657"/>
      <c r="J1075" s="658"/>
    </row>
    <row r="1076" s="524" customFormat="1" ht="36" customHeight="1" spans="1:10">
      <c r="A1076" s="524">
        <f t="shared" si="50"/>
        <v>7</v>
      </c>
      <c r="B1076" s="305">
        <v>2169999</v>
      </c>
      <c r="C1076" s="432" t="s">
        <v>924</v>
      </c>
      <c r="D1076" s="320"/>
      <c r="E1076" s="320">
        <v>0</v>
      </c>
      <c r="F1076" s="367">
        <f>VLOOKUP(B1076,[117]表二!$B$7:$AA$1333,26,FALSE)</f>
        <v>0</v>
      </c>
      <c r="G1076" s="123" t="str">
        <f t="shared" si="51"/>
        <v/>
      </c>
      <c r="H1076" s="123" t="str">
        <f t="shared" si="52"/>
        <v/>
      </c>
      <c r="I1076" s="657"/>
      <c r="J1076" s="658"/>
    </row>
    <row r="1077" s="524" customFormat="1" ht="36" customHeight="1" spans="1:10">
      <c r="A1077" s="524">
        <f t="shared" si="50"/>
        <v>3</v>
      </c>
      <c r="B1077" s="308">
        <v>217</v>
      </c>
      <c r="C1077" s="302" t="s">
        <v>122</v>
      </c>
      <c r="D1077" s="303">
        <f>SUM(D1078,D1085,D1095,D1101)</f>
        <v>363</v>
      </c>
      <c r="E1077" s="303">
        <v>0</v>
      </c>
      <c r="F1077" s="303">
        <f>SUM(F1078,F1085,F1095,F1101)</f>
        <v>20</v>
      </c>
      <c r="G1077" s="119">
        <f t="shared" si="51"/>
        <v>-0.945</v>
      </c>
      <c r="H1077" s="119" t="str">
        <f t="shared" si="52"/>
        <v/>
      </c>
      <c r="I1077" s="657"/>
      <c r="J1077" s="658"/>
    </row>
    <row r="1078" s="524" customFormat="1" ht="36" customHeight="1" spans="1:10">
      <c r="A1078" s="524">
        <f t="shared" si="50"/>
        <v>5</v>
      </c>
      <c r="B1078" s="305">
        <v>21701</v>
      </c>
      <c r="C1078" s="348" t="s">
        <v>926</v>
      </c>
      <c r="D1078" s="320">
        <f>SUM(D1079:D1084)</f>
        <v>0</v>
      </c>
      <c r="E1078" s="320">
        <v>0</v>
      </c>
      <c r="F1078" s="320">
        <f>SUM(F1079:F1084)</f>
        <v>0</v>
      </c>
      <c r="G1078" s="123" t="str">
        <f t="shared" si="51"/>
        <v/>
      </c>
      <c r="H1078" s="123" t="str">
        <f t="shared" si="52"/>
        <v/>
      </c>
      <c r="I1078" s="657"/>
      <c r="J1078" s="658"/>
    </row>
    <row r="1079" s="524" customFormat="1" ht="36" customHeight="1" spans="1:10">
      <c r="A1079" s="524">
        <f t="shared" si="50"/>
        <v>7</v>
      </c>
      <c r="B1079" s="305">
        <v>2170101</v>
      </c>
      <c r="C1079" s="432" t="s">
        <v>152</v>
      </c>
      <c r="D1079" s="320"/>
      <c r="E1079" s="320">
        <v>0</v>
      </c>
      <c r="F1079" s="367">
        <f>VLOOKUP(B1079,[117]表二!$B$7:$AA$1333,26,FALSE)</f>
        <v>0</v>
      </c>
      <c r="G1079" s="123" t="str">
        <f t="shared" si="51"/>
        <v/>
      </c>
      <c r="H1079" s="123" t="str">
        <f t="shared" si="52"/>
        <v/>
      </c>
      <c r="I1079" s="657"/>
      <c r="J1079" s="658"/>
    </row>
    <row r="1080" s="524" customFormat="1" ht="36" customHeight="1" spans="1:10">
      <c r="A1080" s="524">
        <f t="shared" si="50"/>
        <v>7</v>
      </c>
      <c r="B1080" s="305">
        <v>2170102</v>
      </c>
      <c r="C1080" s="432" t="s">
        <v>153</v>
      </c>
      <c r="D1080" s="320"/>
      <c r="E1080" s="320">
        <v>0</v>
      </c>
      <c r="F1080" s="367">
        <f>VLOOKUP(B1080,[117]表二!$B$7:$AA$1333,26,FALSE)</f>
        <v>0</v>
      </c>
      <c r="G1080" s="123" t="str">
        <f t="shared" si="51"/>
        <v/>
      </c>
      <c r="H1080" s="123" t="str">
        <f t="shared" si="52"/>
        <v/>
      </c>
      <c r="I1080" s="657"/>
      <c r="J1080" s="658"/>
    </row>
    <row r="1081" s="524" customFormat="1" ht="36" customHeight="1" spans="1:10">
      <c r="A1081" s="524">
        <f t="shared" si="50"/>
        <v>7</v>
      </c>
      <c r="B1081" s="305">
        <v>2170103</v>
      </c>
      <c r="C1081" s="432" t="s">
        <v>154</v>
      </c>
      <c r="D1081" s="320"/>
      <c r="E1081" s="320">
        <v>0</v>
      </c>
      <c r="F1081" s="367">
        <f>VLOOKUP(B1081,[117]表二!$B$7:$AA$1333,26,FALSE)</f>
        <v>0</v>
      </c>
      <c r="G1081" s="123" t="str">
        <f t="shared" si="51"/>
        <v/>
      </c>
      <c r="H1081" s="123" t="str">
        <f t="shared" si="52"/>
        <v/>
      </c>
      <c r="I1081" s="657"/>
      <c r="J1081" s="658"/>
    </row>
    <row r="1082" s="524" customFormat="1" ht="36" customHeight="1" spans="1:10">
      <c r="A1082" s="524">
        <f t="shared" si="50"/>
        <v>7</v>
      </c>
      <c r="B1082" s="305">
        <v>2170104</v>
      </c>
      <c r="C1082" s="432" t="s">
        <v>927</v>
      </c>
      <c r="D1082" s="320"/>
      <c r="E1082" s="320">
        <v>0</v>
      </c>
      <c r="F1082" s="367">
        <f>VLOOKUP(B1082,[117]表二!$B$7:$AA$1333,26,FALSE)</f>
        <v>0</v>
      </c>
      <c r="G1082" s="123" t="str">
        <f t="shared" si="51"/>
        <v/>
      </c>
      <c r="H1082" s="123" t="str">
        <f t="shared" si="52"/>
        <v/>
      </c>
      <c r="I1082" s="657"/>
      <c r="J1082" s="658"/>
    </row>
    <row r="1083" s="524" customFormat="1" ht="36" customHeight="1" spans="1:10">
      <c r="A1083" s="524">
        <f t="shared" si="50"/>
        <v>7</v>
      </c>
      <c r="B1083" s="305">
        <v>2170150</v>
      </c>
      <c r="C1083" s="432" t="s">
        <v>161</v>
      </c>
      <c r="D1083" s="320"/>
      <c r="E1083" s="320">
        <v>0</v>
      </c>
      <c r="F1083" s="367">
        <f>VLOOKUP(B1083,[117]表二!$B$7:$AA$1333,26,FALSE)</f>
        <v>0</v>
      </c>
      <c r="G1083" s="123" t="str">
        <f t="shared" si="51"/>
        <v/>
      </c>
      <c r="H1083" s="123" t="str">
        <f t="shared" si="52"/>
        <v/>
      </c>
      <c r="I1083" s="657"/>
      <c r="J1083" s="658"/>
    </row>
    <row r="1084" s="524" customFormat="1" ht="36" customHeight="1" spans="1:10">
      <c r="A1084" s="524">
        <f t="shared" si="50"/>
        <v>7</v>
      </c>
      <c r="B1084" s="305">
        <v>2170199</v>
      </c>
      <c r="C1084" s="432" t="s">
        <v>928</v>
      </c>
      <c r="D1084" s="320"/>
      <c r="E1084" s="320">
        <v>0</v>
      </c>
      <c r="F1084" s="367">
        <f>VLOOKUP(B1084,[117]表二!$B$7:$AA$1333,26,FALSE)</f>
        <v>0</v>
      </c>
      <c r="G1084" s="123" t="str">
        <f t="shared" si="51"/>
        <v/>
      </c>
      <c r="H1084" s="123" t="str">
        <f t="shared" si="52"/>
        <v/>
      </c>
      <c r="I1084" s="657"/>
      <c r="J1084" s="658"/>
    </row>
    <row r="1085" s="524" customFormat="1" ht="36" customHeight="1" spans="1:10">
      <c r="A1085" s="524">
        <f t="shared" si="50"/>
        <v>5</v>
      </c>
      <c r="B1085" s="315">
        <v>21702</v>
      </c>
      <c r="C1085" s="348" t="s">
        <v>929</v>
      </c>
      <c r="D1085" s="320">
        <f>SUM(D1086:D1094)</f>
        <v>0</v>
      </c>
      <c r="E1085" s="320">
        <v>0</v>
      </c>
      <c r="F1085" s="320">
        <f>SUM(F1086:F1094)</f>
        <v>0</v>
      </c>
      <c r="G1085" s="123" t="str">
        <f t="shared" si="51"/>
        <v/>
      </c>
      <c r="H1085" s="123" t="str">
        <f t="shared" si="52"/>
        <v/>
      </c>
      <c r="I1085" s="657"/>
      <c r="J1085" s="658"/>
    </row>
    <row r="1086" s="524" customFormat="1" ht="36" customHeight="1" spans="1:10">
      <c r="A1086" s="524">
        <f t="shared" si="50"/>
        <v>7</v>
      </c>
      <c r="B1086" s="508">
        <v>2170201</v>
      </c>
      <c r="C1086" s="448" t="s">
        <v>930</v>
      </c>
      <c r="D1086" s="320"/>
      <c r="E1086" s="320">
        <v>0</v>
      </c>
      <c r="F1086" s="367">
        <f>VLOOKUP(B1086,[117]表二!$B$7:$AA$1333,26,FALSE)</f>
        <v>0</v>
      </c>
      <c r="G1086" s="123" t="str">
        <f t="shared" si="51"/>
        <v/>
      </c>
      <c r="H1086" s="123" t="str">
        <f t="shared" si="52"/>
        <v/>
      </c>
      <c r="I1086" s="657"/>
      <c r="J1086" s="658"/>
    </row>
    <row r="1087" s="524" customFormat="1" ht="36" customHeight="1" spans="1:10">
      <c r="A1087" s="524">
        <f t="shared" si="50"/>
        <v>7</v>
      </c>
      <c r="B1087" s="508">
        <v>2170202</v>
      </c>
      <c r="C1087" s="448" t="s">
        <v>931</v>
      </c>
      <c r="D1087" s="320"/>
      <c r="E1087" s="320">
        <v>0</v>
      </c>
      <c r="F1087" s="367">
        <f>VLOOKUP(B1087,[117]表二!$B$7:$AA$1333,26,FALSE)</f>
        <v>0</v>
      </c>
      <c r="G1087" s="123" t="str">
        <f t="shared" si="51"/>
        <v/>
      </c>
      <c r="H1087" s="123" t="str">
        <f t="shared" si="52"/>
        <v/>
      </c>
      <c r="I1087" s="657"/>
      <c r="J1087" s="658"/>
    </row>
    <row r="1088" s="524" customFormat="1" ht="36" customHeight="1" spans="1:10">
      <c r="A1088" s="524">
        <f t="shared" si="50"/>
        <v>7</v>
      </c>
      <c r="B1088" s="508">
        <v>2170203</v>
      </c>
      <c r="C1088" s="448" t="s">
        <v>932</v>
      </c>
      <c r="D1088" s="320"/>
      <c r="E1088" s="320">
        <v>0</v>
      </c>
      <c r="F1088" s="367">
        <f>VLOOKUP(B1088,[117]表二!$B$7:$AA$1333,26,FALSE)</f>
        <v>0</v>
      </c>
      <c r="G1088" s="123" t="str">
        <f t="shared" si="51"/>
        <v/>
      </c>
      <c r="H1088" s="123" t="str">
        <f t="shared" si="52"/>
        <v/>
      </c>
      <c r="I1088" s="657"/>
      <c r="J1088" s="658"/>
    </row>
    <row r="1089" s="524" customFormat="1" ht="36" customHeight="1" spans="1:10">
      <c r="A1089" s="524">
        <f t="shared" si="50"/>
        <v>7</v>
      </c>
      <c r="B1089" s="508">
        <v>2170204</v>
      </c>
      <c r="C1089" s="448" t="s">
        <v>933</v>
      </c>
      <c r="D1089" s="320"/>
      <c r="E1089" s="320">
        <v>0</v>
      </c>
      <c r="F1089" s="367">
        <f>VLOOKUP(B1089,[117]表二!$B$7:$AA$1333,26,FALSE)</f>
        <v>0</v>
      </c>
      <c r="G1089" s="123" t="str">
        <f t="shared" si="51"/>
        <v/>
      </c>
      <c r="H1089" s="123" t="str">
        <f t="shared" si="52"/>
        <v/>
      </c>
      <c r="I1089" s="657"/>
      <c r="J1089" s="658"/>
    </row>
    <row r="1090" s="524" customFormat="1" ht="36" customHeight="1" spans="1:10">
      <c r="A1090" s="524">
        <f t="shared" si="50"/>
        <v>7</v>
      </c>
      <c r="B1090" s="508">
        <v>2170205</v>
      </c>
      <c r="C1090" s="448" t="s">
        <v>934</v>
      </c>
      <c r="D1090" s="320"/>
      <c r="E1090" s="320">
        <v>0</v>
      </c>
      <c r="F1090" s="367">
        <f>VLOOKUP(B1090,[117]表二!$B$7:$AA$1333,26,FALSE)</f>
        <v>0</v>
      </c>
      <c r="G1090" s="123" t="str">
        <f t="shared" si="51"/>
        <v/>
      </c>
      <c r="H1090" s="123" t="str">
        <f t="shared" si="52"/>
        <v/>
      </c>
      <c r="I1090" s="657"/>
      <c r="J1090" s="658"/>
    </row>
    <row r="1091" s="524" customFormat="1" ht="36" customHeight="1" spans="1:10">
      <c r="A1091" s="524">
        <f t="shared" si="50"/>
        <v>7</v>
      </c>
      <c r="B1091" s="508">
        <v>2170206</v>
      </c>
      <c r="C1091" s="448" t="s">
        <v>935</v>
      </c>
      <c r="D1091" s="320"/>
      <c r="E1091" s="320">
        <v>0</v>
      </c>
      <c r="F1091" s="367">
        <f>VLOOKUP(B1091,[117]表二!$B$7:$AA$1333,26,FALSE)</f>
        <v>0</v>
      </c>
      <c r="G1091" s="123" t="str">
        <f t="shared" si="51"/>
        <v/>
      </c>
      <c r="H1091" s="123" t="str">
        <f t="shared" si="52"/>
        <v/>
      </c>
      <c r="I1091" s="657"/>
      <c r="J1091" s="658"/>
    </row>
    <row r="1092" s="524" customFormat="1" ht="36" customHeight="1" spans="1:10">
      <c r="A1092" s="524">
        <f t="shared" si="50"/>
        <v>7</v>
      </c>
      <c r="B1092" s="508">
        <v>2170207</v>
      </c>
      <c r="C1092" s="448" t="s">
        <v>936</v>
      </c>
      <c r="D1092" s="320"/>
      <c r="E1092" s="320">
        <v>0</v>
      </c>
      <c r="F1092" s="367">
        <f>VLOOKUP(B1092,[117]表二!$B$7:$AA$1333,26,FALSE)</f>
        <v>0</v>
      </c>
      <c r="G1092" s="123" t="str">
        <f t="shared" si="51"/>
        <v/>
      </c>
      <c r="H1092" s="123" t="str">
        <f t="shared" si="52"/>
        <v/>
      </c>
      <c r="I1092" s="657"/>
      <c r="J1092" s="658"/>
    </row>
    <row r="1093" s="524" customFormat="1" ht="36" customHeight="1" spans="1:10">
      <c r="A1093" s="524">
        <f t="shared" ref="A1093:A1156" si="53">LEN(B1093)</f>
        <v>7</v>
      </c>
      <c r="B1093" s="508">
        <v>2170208</v>
      </c>
      <c r="C1093" s="448" t="s">
        <v>937</v>
      </c>
      <c r="D1093" s="320"/>
      <c r="E1093" s="320">
        <v>0</v>
      </c>
      <c r="F1093" s="367">
        <f>VLOOKUP(B1093,[117]表二!$B$7:$AA$1333,26,FALSE)</f>
        <v>0</v>
      </c>
      <c r="G1093" s="123" t="str">
        <f t="shared" ref="G1093:G1156" si="54">IF(D1093&gt;0,F1093/D1093-1,"")</f>
        <v/>
      </c>
      <c r="H1093" s="123" t="str">
        <f t="shared" ref="H1093:H1156" si="55">IF(E1093&gt;0,F1093/E1093,"")</f>
        <v/>
      </c>
      <c r="I1093" s="657"/>
      <c r="J1093" s="658"/>
    </row>
    <row r="1094" s="524" customFormat="1" ht="36" customHeight="1" spans="1:10">
      <c r="A1094" s="524">
        <f t="shared" si="53"/>
        <v>7</v>
      </c>
      <c r="B1094" s="508">
        <v>2170299</v>
      </c>
      <c r="C1094" s="448" t="s">
        <v>938</v>
      </c>
      <c r="D1094" s="320"/>
      <c r="E1094" s="320">
        <v>0</v>
      </c>
      <c r="F1094" s="367">
        <f>VLOOKUP(B1094,[117]表二!$B$7:$AA$1333,26,FALSE)</f>
        <v>0</v>
      </c>
      <c r="G1094" s="123" t="str">
        <f t="shared" si="54"/>
        <v/>
      </c>
      <c r="H1094" s="123" t="str">
        <f t="shared" si="55"/>
        <v/>
      </c>
      <c r="I1094" s="657"/>
      <c r="J1094" s="658"/>
    </row>
    <row r="1095" s="524" customFormat="1" ht="36" customHeight="1" spans="1:10">
      <c r="A1095" s="524">
        <f t="shared" si="53"/>
        <v>5</v>
      </c>
      <c r="B1095" s="305">
        <v>21703</v>
      </c>
      <c r="C1095" s="348" t="s">
        <v>939</v>
      </c>
      <c r="D1095" s="320">
        <f>SUM(D1096:D1100)</f>
        <v>0</v>
      </c>
      <c r="E1095" s="320">
        <v>0</v>
      </c>
      <c r="F1095" s="320">
        <f>SUM(F1096:F1100)</f>
        <v>0</v>
      </c>
      <c r="G1095" s="123" t="str">
        <f t="shared" si="54"/>
        <v/>
      </c>
      <c r="H1095" s="123" t="str">
        <f t="shared" si="55"/>
        <v/>
      </c>
      <c r="I1095" s="657"/>
      <c r="J1095" s="658"/>
    </row>
    <row r="1096" s="524" customFormat="1" ht="36" customHeight="1" spans="1:10">
      <c r="A1096" s="524">
        <f t="shared" si="53"/>
        <v>7</v>
      </c>
      <c r="B1096" s="305">
        <v>2170301</v>
      </c>
      <c r="C1096" s="432" t="s">
        <v>940</v>
      </c>
      <c r="D1096" s="320"/>
      <c r="E1096" s="320">
        <v>0</v>
      </c>
      <c r="F1096" s="367">
        <f>VLOOKUP(B1096,[117]表二!$B$7:$AA$1333,26,FALSE)</f>
        <v>0</v>
      </c>
      <c r="G1096" s="123" t="str">
        <f t="shared" si="54"/>
        <v/>
      </c>
      <c r="H1096" s="123" t="str">
        <f t="shared" si="55"/>
        <v/>
      </c>
      <c r="I1096" s="657"/>
      <c r="J1096" s="658"/>
    </row>
    <row r="1097" s="524" customFormat="1" ht="36" customHeight="1" spans="1:10">
      <c r="A1097" s="524">
        <f t="shared" si="53"/>
        <v>7</v>
      </c>
      <c r="B1097" s="305">
        <v>2170302</v>
      </c>
      <c r="C1097" s="432" t="s">
        <v>941</v>
      </c>
      <c r="D1097" s="320"/>
      <c r="E1097" s="320">
        <v>0</v>
      </c>
      <c r="F1097" s="367">
        <f>VLOOKUP(B1097,[117]表二!$B$7:$AA$1333,26,FALSE)</f>
        <v>0</v>
      </c>
      <c r="G1097" s="123" t="str">
        <f t="shared" si="54"/>
        <v/>
      </c>
      <c r="H1097" s="123" t="str">
        <f t="shared" si="55"/>
        <v/>
      </c>
      <c r="I1097" s="657"/>
      <c r="J1097" s="658"/>
    </row>
    <row r="1098" s="524" customFormat="1" ht="36" customHeight="1" spans="1:10">
      <c r="A1098" s="524">
        <f t="shared" si="53"/>
        <v>7</v>
      </c>
      <c r="B1098" s="305">
        <v>2170303</v>
      </c>
      <c r="C1098" s="432" t="s">
        <v>942</v>
      </c>
      <c r="D1098" s="320"/>
      <c r="E1098" s="320">
        <v>0</v>
      </c>
      <c r="F1098" s="367">
        <f>VLOOKUP(B1098,[117]表二!$B$7:$AA$1333,26,FALSE)</f>
        <v>0</v>
      </c>
      <c r="G1098" s="123" t="str">
        <f t="shared" si="54"/>
        <v/>
      </c>
      <c r="H1098" s="123" t="str">
        <f t="shared" si="55"/>
        <v/>
      </c>
      <c r="I1098" s="657"/>
      <c r="J1098" s="658"/>
    </row>
    <row r="1099" s="524" customFormat="1" ht="36" customHeight="1" spans="1:10">
      <c r="A1099" s="524">
        <f t="shared" si="53"/>
        <v>7</v>
      </c>
      <c r="B1099" s="305">
        <v>2170304</v>
      </c>
      <c r="C1099" s="432" t="s">
        <v>943</v>
      </c>
      <c r="D1099" s="320"/>
      <c r="E1099" s="320">
        <v>0</v>
      </c>
      <c r="F1099" s="367">
        <f>VLOOKUP(B1099,[117]表二!$B$7:$AA$1333,26,FALSE)</f>
        <v>0</v>
      </c>
      <c r="G1099" s="123" t="str">
        <f t="shared" si="54"/>
        <v/>
      </c>
      <c r="H1099" s="123" t="str">
        <f t="shared" si="55"/>
        <v/>
      </c>
      <c r="I1099" s="657"/>
      <c r="J1099" s="658"/>
    </row>
    <row r="1100" s="524" customFormat="1" ht="36" customHeight="1" spans="1:10">
      <c r="A1100" s="524">
        <f t="shared" si="53"/>
        <v>7</v>
      </c>
      <c r="B1100" s="305">
        <v>2170399</v>
      </c>
      <c r="C1100" s="432" t="s">
        <v>944</v>
      </c>
      <c r="D1100" s="320"/>
      <c r="E1100" s="320">
        <v>0</v>
      </c>
      <c r="F1100" s="367">
        <f>VLOOKUP(B1100,[117]表二!$B$7:$AA$1333,26,FALSE)</f>
        <v>0</v>
      </c>
      <c r="G1100" s="123" t="str">
        <f t="shared" si="54"/>
        <v/>
      </c>
      <c r="H1100" s="123" t="str">
        <f t="shared" si="55"/>
        <v/>
      </c>
      <c r="I1100" s="657"/>
      <c r="J1100" s="658"/>
    </row>
    <row r="1101" s="524" customFormat="1" ht="36" customHeight="1" spans="1:10">
      <c r="A1101" s="524">
        <f t="shared" si="53"/>
        <v>5</v>
      </c>
      <c r="B1101" s="305">
        <v>21799</v>
      </c>
      <c r="C1101" s="348" t="s">
        <v>945</v>
      </c>
      <c r="D1101" s="320">
        <f>SUM(D1102:D1103)</f>
        <v>363</v>
      </c>
      <c r="E1101" s="320">
        <v>0</v>
      </c>
      <c r="F1101" s="320">
        <f>SUM(F1102:F1103)</f>
        <v>20</v>
      </c>
      <c r="G1101" s="123">
        <f t="shared" si="54"/>
        <v>-0.945</v>
      </c>
      <c r="H1101" s="123" t="str">
        <f t="shared" si="55"/>
        <v/>
      </c>
      <c r="I1101" s="657"/>
      <c r="J1101" s="658"/>
    </row>
    <row r="1102" s="524" customFormat="1" ht="36" customHeight="1" spans="1:10">
      <c r="A1102" s="524">
        <f t="shared" si="53"/>
        <v>7</v>
      </c>
      <c r="B1102" s="315">
        <v>2179902</v>
      </c>
      <c r="C1102" s="432" t="s">
        <v>946</v>
      </c>
      <c r="D1102" s="320">
        <v>313</v>
      </c>
      <c r="E1102" s="320">
        <v>0</v>
      </c>
      <c r="F1102" s="367">
        <f>VLOOKUP(B1102,[117]表二!$B$7:$AA$1333,26,FALSE)</f>
        <v>0</v>
      </c>
      <c r="G1102" s="123">
        <f t="shared" si="54"/>
        <v>-1</v>
      </c>
      <c r="H1102" s="123" t="str">
        <f t="shared" si="55"/>
        <v/>
      </c>
      <c r="I1102" s="657"/>
      <c r="J1102" s="658"/>
    </row>
    <row r="1103" s="524" customFormat="1" ht="36" customHeight="1" spans="1:10">
      <c r="A1103" s="524">
        <f t="shared" si="53"/>
        <v>7</v>
      </c>
      <c r="B1103" s="502">
        <v>2179999</v>
      </c>
      <c r="C1103" s="432" t="s">
        <v>944</v>
      </c>
      <c r="D1103" s="320">
        <v>50</v>
      </c>
      <c r="E1103" s="320">
        <v>0</v>
      </c>
      <c r="F1103" s="367">
        <v>20</v>
      </c>
      <c r="G1103" s="123">
        <f t="shared" si="54"/>
        <v>-0.6</v>
      </c>
      <c r="H1103" s="123" t="str">
        <f t="shared" si="55"/>
        <v/>
      </c>
      <c r="I1103" s="657"/>
      <c r="J1103" s="658"/>
    </row>
    <row r="1104" s="524" customFormat="1" ht="36" customHeight="1" spans="1:10">
      <c r="A1104" s="524">
        <f t="shared" si="53"/>
        <v>3</v>
      </c>
      <c r="B1104" s="308">
        <v>219</v>
      </c>
      <c r="C1104" s="302" t="s">
        <v>123</v>
      </c>
      <c r="D1104" s="303">
        <f>SUM(D1105:D1113)</f>
        <v>0</v>
      </c>
      <c r="E1104" s="303">
        <v>0</v>
      </c>
      <c r="F1104" s="303">
        <f>SUM(F1105:F1113)</f>
        <v>0</v>
      </c>
      <c r="G1104" s="119" t="str">
        <f t="shared" si="54"/>
        <v/>
      </c>
      <c r="H1104" s="119" t="str">
        <f t="shared" si="55"/>
        <v/>
      </c>
      <c r="I1104" s="657"/>
      <c r="J1104" s="658"/>
    </row>
    <row r="1105" s="524" customFormat="1" ht="36" customHeight="1" spans="1:10">
      <c r="A1105" s="524">
        <f t="shared" si="53"/>
        <v>5</v>
      </c>
      <c r="B1105" s="305">
        <v>21901</v>
      </c>
      <c r="C1105" s="348" t="s">
        <v>947</v>
      </c>
      <c r="D1105" s="303"/>
      <c r="E1105" s="303"/>
      <c r="F1105" s="303"/>
      <c r="G1105" s="123" t="str">
        <f t="shared" si="54"/>
        <v/>
      </c>
      <c r="H1105" s="123" t="str">
        <f t="shared" si="55"/>
        <v/>
      </c>
      <c r="I1105" s="657"/>
      <c r="J1105" s="658"/>
    </row>
    <row r="1106" s="524" customFormat="1" ht="36" customHeight="1" spans="1:10">
      <c r="A1106" s="524">
        <f t="shared" si="53"/>
        <v>5</v>
      </c>
      <c r="B1106" s="305">
        <v>21902</v>
      </c>
      <c r="C1106" s="348" t="s">
        <v>948</v>
      </c>
      <c r="D1106" s="303"/>
      <c r="E1106" s="303"/>
      <c r="F1106" s="303"/>
      <c r="G1106" s="123" t="str">
        <f t="shared" si="54"/>
        <v/>
      </c>
      <c r="H1106" s="123" t="str">
        <f t="shared" si="55"/>
        <v/>
      </c>
      <c r="I1106" s="657"/>
      <c r="J1106" s="658"/>
    </row>
    <row r="1107" s="524" customFormat="1" ht="36" customHeight="1" spans="1:10">
      <c r="A1107" s="524">
        <f t="shared" si="53"/>
        <v>5</v>
      </c>
      <c r="B1107" s="305">
        <v>21903</v>
      </c>
      <c r="C1107" s="364" t="s">
        <v>949</v>
      </c>
      <c r="D1107" s="303"/>
      <c r="E1107" s="303"/>
      <c r="F1107" s="303"/>
      <c r="G1107" s="123" t="str">
        <f t="shared" si="54"/>
        <v/>
      </c>
      <c r="H1107" s="123" t="str">
        <f t="shared" si="55"/>
        <v/>
      </c>
      <c r="I1107" s="657"/>
      <c r="J1107" s="658"/>
    </row>
    <row r="1108" s="524" customFormat="1" ht="36" customHeight="1" spans="1:10">
      <c r="A1108" s="524">
        <f t="shared" si="53"/>
        <v>5</v>
      </c>
      <c r="B1108" s="305">
        <v>21904</v>
      </c>
      <c r="C1108" s="364" t="s">
        <v>950</v>
      </c>
      <c r="D1108" s="303"/>
      <c r="E1108" s="303"/>
      <c r="F1108" s="303"/>
      <c r="G1108" s="123" t="str">
        <f t="shared" si="54"/>
        <v/>
      </c>
      <c r="H1108" s="123" t="str">
        <f t="shared" si="55"/>
        <v/>
      </c>
      <c r="I1108" s="657"/>
      <c r="J1108" s="658"/>
    </row>
    <row r="1109" s="524" customFormat="1" ht="36" customHeight="1" spans="1:10">
      <c r="A1109" s="524">
        <f t="shared" si="53"/>
        <v>5</v>
      </c>
      <c r="B1109" s="305">
        <v>21905</v>
      </c>
      <c r="C1109" s="348" t="s">
        <v>951</v>
      </c>
      <c r="D1109" s="303"/>
      <c r="E1109" s="303"/>
      <c r="F1109" s="303"/>
      <c r="G1109" s="123" t="str">
        <f t="shared" si="54"/>
        <v/>
      </c>
      <c r="H1109" s="123" t="str">
        <f t="shared" si="55"/>
        <v/>
      </c>
      <c r="I1109" s="657"/>
      <c r="J1109" s="658"/>
    </row>
    <row r="1110" s="524" customFormat="1" ht="36" customHeight="1" spans="1:10">
      <c r="A1110" s="524">
        <f t="shared" si="53"/>
        <v>5</v>
      </c>
      <c r="B1110" s="305">
        <v>21906</v>
      </c>
      <c r="C1110" s="364" t="s">
        <v>952</v>
      </c>
      <c r="D1110" s="303"/>
      <c r="E1110" s="303"/>
      <c r="F1110" s="303"/>
      <c r="G1110" s="123" t="str">
        <f t="shared" si="54"/>
        <v/>
      </c>
      <c r="H1110" s="123" t="str">
        <f t="shared" si="55"/>
        <v/>
      </c>
      <c r="I1110" s="657"/>
      <c r="J1110" s="658"/>
    </row>
    <row r="1111" s="524" customFormat="1" ht="36" customHeight="1" spans="1:10">
      <c r="A1111" s="524">
        <f t="shared" si="53"/>
        <v>5</v>
      </c>
      <c r="B1111" s="305">
        <v>21907</v>
      </c>
      <c r="C1111" s="348" t="s">
        <v>953</v>
      </c>
      <c r="D1111" s="303"/>
      <c r="E1111" s="303"/>
      <c r="F1111" s="303"/>
      <c r="G1111" s="123" t="str">
        <f t="shared" si="54"/>
        <v/>
      </c>
      <c r="H1111" s="123" t="str">
        <f t="shared" si="55"/>
        <v/>
      </c>
      <c r="I1111" s="657"/>
      <c r="J1111" s="658"/>
    </row>
    <row r="1112" s="524" customFormat="1" ht="36" customHeight="1" spans="1:10">
      <c r="A1112" s="524">
        <f t="shared" si="53"/>
        <v>5</v>
      </c>
      <c r="B1112" s="305">
        <v>21908</v>
      </c>
      <c r="C1112" s="348" t="s">
        <v>954</v>
      </c>
      <c r="D1112" s="303"/>
      <c r="E1112" s="303"/>
      <c r="F1112" s="303"/>
      <c r="G1112" s="123" t="str">
        <f t="shared" si="54"/>
        <v/>
      </c>
      <c r="H1112" s="123" t="str">
        <f t="shared" si="55"/>
        <v/>
      </c>
      <c r="I1112" s="657"/>
      <c r="J1112" s="658"/>
    </row>
    <row r="1113" s="524" customFormat="1" ht="36" customHeight="1" spans="1:10">
      <c r="A1113" s="524">
        <f t="shared" si="53"/>
        <v>5</v>
      </c>
      <c r="B1113" s="305">
        <v>21999</v>
      </c>
      <c r="C1113" s="348" t="s">
        <v>955</v>
      </c>
      <c r="D1113" s="303"/>
      <c r="E1113" s="303"/>
      <c r="F1113" s="303"/>
      <c r="G1113" s="123" t="str">
        <f t="shared" si="54"/>
        <v/>
      </c>
      <c r="H1113" s="123" t="str">
        <f t="shared" si="55"/>
        <v/>
      </c>
      <c r="I1113" s="657"/>
      <c r="J1113" s="658"/>
    </row>
    <row r="1114" s="524" customFormat="1" ht="36" customHeight="1" spans="1:10">
      <c r="A1114" s="524">
        <f t="shared" si="53"/>
        <v>3</v>
      </c>
      <c r="B1114" s="308">
        <v>220</v>
      </c>
      <c r="C1114" s="302" t="s">
        <v>124</v>
      </c>
      <c r="D1114" s="303">
        <f>SUM(D1115,D1142,D1157)</f>
        <v>1546</v>
      </c>
      <c r="E1114" s="303">
        <v>1774</v>
      </c>
      <c r="F1114" s="303">
        <f>SUM(F1115,F1142,F1157)</f>
        <v>1477</v>
      </c>
      <c r="G1114" s="119">
        <f t="shared" si="54"/>
        <v>-0.045</v>
      </c>
      <c r="H1114" s="119">
        <f t="shared" si="55"/>
        <v>0.833</v>
      </c>
      <c r="I1114" s="657"/>
      <c r="J1114" s="658"/>
    </row>
    <row r="1115" s="524" customFormat="1" ht="36" customHeight="1" spans="1:10">
      <c r="A1115" s="524">
        <f t="shared" si="53"/>
        <v>5</v>
      </c>
      <c r="B1115" s="305">
        <v>22001</v>
      </c>
      <c r="C1115" s="348" t="s">
        <v>956</v>
      </c>
      <c r="D1115" s="320">
        <f>SUM(D1116:D1141)</f>
        <v>1362</v>
      </c>
      <c r="E1115" s="320">
        <v>1716</v>
      </c>
      <c r="F1115" s="320">
        <f>SUM(F1116:F1141)</f>
        <v>1363</v>
      </c>
      <c r="G1115" s="123">
        <f t="shared" si="54"/>
        <v>0.001</v>
      </c>
      <c r="H1115" s="123">
        <f t="shared" si="55"/>
        <v>0.794</v>
      </c>
      <c r="I1115" s="657"/>
      <c r="J1115" s="658"/>
    </row>
    <row r="1116" s="524" customFormat="1" ht="36" customHeight="1" spans="1:10">
      <c r="A1116" s="524">
        <f t="shared" si="53"/>
        <v>7</v>
      </c>
      <c r="B1116" s="305">
        <v>2200101</v>
      </c>
      <c r="C1116" s="432" t="s">
        <v>152</v>
      </c>
      <c r="D1116" s="320">
        <v>539</v>
      </c>
      <c r="E1116" s="320">
        <v>527</v>
      </c>
      <c r="F1116" s="367">
        <f>VLOOKUP(B1116,[117]表二!$B$7:$AA$1333,26,FALSE)</f>
        <v>525</v>
      </c>
      <c r="G1116" s="123">
        <f t="shared" si="54"/>
        <v>-0.026</v>
      </c>
      <c r="H1116" s="123">
        <f t="shared" si="55"/>
        <v>0.996</v>
      </c>
      <c r="I1116" s="657"/>
      <c r="J1116" s="658"/>
    </row>
    <row r="1117" s="524" customFormat="1" ht="36" customHeight="1" spans="1:10">
      <c r="A1117" s="524">
        <f t="shared" si="53"/>
        <v>7</v>
      </c>
      <c r="B1117" s="305">
        <v>2200102</v>
      </c>
      <c r="C1117" s="432" t="s">
        <v>153</v>
      </c>
      <c r="D1117" s="320"/>
      <c r="E1117" s="320">
        <v>0</v>
      </c>
      <c r="F1117" s="367">
        <f>VLOOKUP(B1117,[117]表二!$B$7:$AA$1333,26,FALSE)</f>
        <v>0</v>
      </c>
      <c r="G1117" s="123" t="str">
        <f t="shared" si="54"/>
        <v/>
      </c>
      <c r="H1117" s="123" t="str">
        <f t="shared" si="55"/>
        <v/>
      </c>
      <c r="I1117" s="657"/>
      <c r="J1117" s="658"/>
    </row>
    <row r="1118" s="524" customFormat="1" ht="36" customHeight="1" spans="1:10">
      <c r="A1118" s="524">
        <f t="shared" si="53"/>
        <v>7</v>
      </c>
      <c r="B1118" s="305">
        <v>2200103</v>
      </c>
      <c r="C1118" s="432" t="s">
        <v>154</v>
      </c>
      <c r="D1118" s="320"/>
      <c r="E1118" s="320">
        <v>0</v>
      </c>
      <c r="F1118" s="367">
        <f>VLOOKUP(B1118,[117]表二!$B$7:$AA$1333,26,FALSE)</f>
        <v>0</v>
      </c>
      <c r="G1118" s="123" t="str">
        <f t="shared" si="54"/>
        <v/>
      </c>
      <c r="H1118" s="123" t="str">
        <f t="shared" si="55"/>
        <v/>
      </c>
      <c r="I1118" s="657"/>
      <c r="J1118" s="658"/>
    </row>
    <row r="1119" s="524" customFormat="1" ht="36" customHeight="1" spans="1:10">
      <c r="A1119" s="524">
        <f t="shared" si="53"/>
        <v>7</v>
      </c>
      <c r="B1119" s="305">
        <v>2200104</v>
      </c>
      <c r="C1119" s="432" t="s">
        <v>957</v>
      </c>
      <c r="D1119" s="320">
        <v>176</v>
      </c>
      <c r="E1119" s="320">
        <v>0</v>
      </c>
      <c r="F1119" s="367">
        <f>VLOOKUP(B1119,[117]表二!$B$7:$AA$1333,26,FALSE)</f>
        <v>0</v>
      </c>
      <c r="G1119" s="123">
        <f t="shared" si="54"/>
        <v>-1</v>
      </c>
      <c r="H1119" s="123" t="str">
        <f t="shared" si="55"/>
        <v/>
      </c>
      <c r="I1119" s="657"/>
      <c r="J1119" s="658"/>
    </row>
    <row r="1120" s="524" customFormat="1" ht="36" customHeight="1" spans="1:10">
      <c r="A1120" s="524">
        <f t="shared" si="53"/>
        <v>7</v>
      </c>
      <c r="B1120" s="305">
        <v>2200106</v>
      </c>
      <c r="C1120" s="432" t="s">
        <v>958</v>
      </c>
      <c r="D1120" s="320">
        <v>44</v>
      </c>
      <c r="E1120" s="320">
        <v>299</v>
      </c>
      <c r="F1120" s="367">
        <f>VLOOKUP(B1120,[117]表二!$B$7:$AA$1333,26,FALSE)</f>
        <v>50</v>
      </c>
      <c r="G1120" s="123">
        <f t="shared" si="54"/>
        <v>0.136</v>
      </c>
      <c r="H1120" s="123">
        <f t="shared" si="55"/>
        <v>0.167</v>
      </c>
      <c r="I1120" s="657"/>
      <c r="J1120" s="658"/>
    </row>
    <row r="1121" s="524" customFormat="1" ht="36" customHeight="1" spans="1:10">
      <c r="A1121" s="524">
        <f t="shared" si="53"/>
        <v>7</v>
      </c>
      <c r="B1121" s="305">
        <v>2200107</v>
      </c>
      <c r="C1121" s="432" t="s">
        <v>959</v>
      </c>
      <c r="D1121" s="320"/>
      <c r="E1121" s="320">
        <v>0</v>
      </c>
      <c r="F1121" s="367">
        <f>VLOOKUP(B1121,[117]表二!$B$7:$AA$1333,26,FALSE)</f>
        <v>0</v>
      </c>
      <c r="G1121" s="123" t="str">
        <f t="shared" si="54"/>
        <v/>
      </c>
      <c r="H1121" s="123" t="str">
        <f t="shared" si="55"/>
        <v/>
      </c>
      <c r="I1121" s="657"/>
      <c r="J1121" s="658"/>
    </row>
    <row r="1122" s="524" customFormat="1" ht="36" customHeight="1" spans="1:10">
      <c r="A1122" s="524">
        <f t="shared" si="53"/>
        <v>7</v>
      </c>
      <c r="B1122" s="305">
        <v>2200108</v>
      </c>
      <c r="C1122" s="432" t="s">
        <v>960</v>
      </c>
      <c r="D1122" s="320">
        <v>147</v>
      </c>
      <c r="E1122" s="320">
        <v>40</v>
      </c>
      <c r="F1122" s="367">
        <f>VLOOKUP(B1122,[117]表二!$B$7:$AA$1333,26,FALSE)</f>
        <v>40</v>
      </c>
      <c r="G1122" s="123">
        <f t="shared" si="54"/>
        <v>-0.728</v>
      </c>
      <c r="H1122" s="123">
        <f t="shared" si="55"/>
        <v>1</v>
      </c>
      <c r="I1122" s="657"/>
      <c r="J1122" s="658"/>
    </row>
    <row r="1123" s="524" customFormat="1" ht="36" customHeight="1" spans="1:10">
      <c r="A1123" s="524">
        <f t="shared" si="53"/>
        <v>7</v>
      </c>
      <c r="B1123" s="305">
        <v>2200109</v>
      </c>
      <c r="C1123" s="432" t="s">
        <v>961</v>
      </c>
      <c r="D1123" s="320">
        <v>41</v>
      </c>
      <c r="E1123" s="320">
        <v>0</v>
      </c>
      <c r="F1123" s="367">
        <f>VLOOKUP(B1123,[117]表二!$B$7:$AA$1333,26,FALSE)</f>
        <v>0</v>
      </c>
      <c r="G1123" s="123">
        <f t="shared" si="54"/>
        <v>-1</v>
      </c>
      <c r="H1123" s="123" t="str">
        <f t="shared" si="55"/>
        <v/>
      </c>
      <c r="I1123" s="657"/>
      <c r="J1123" s="658"/>
    </row>
    <row r="1124" s="524" customFormat="1" ht="36" customHeight="1" spans="1:10">
      <c r="A1124" s="524">
        <f t="shared" si="53"/>
        <v>7</v>
      </c>
      <c r="B1124" s="305">
        <v>2200112</v>
      </c>
      <c r="C1124" s="432" t="s">
        <v>962</v>
      </c>
      <c r="D1124" s="320"/>
      <c r="E1124" s="320">
        <v>0</v>
      </c>
      <c r="F1124" s="367">
        <f>VLOOKUP(B1124,[117]表二!$B$7:$AA$1333,26,FALSE)</f>
        <v>0</v>
      </c>
      <c r="G1124" s="123" t="str">
        <f t="shared" si="54"/>
        <v/>
      </c>
      <c r="H1124" s="123" t="str">
        <f t="shared" si="55"/>
        <v/>
      </c>
      <c r="I1124" s="657"/>
      <c r="J1124" s="658"/>
    </row>
    <row r="1125" s="524" customFormat="1" ht="36" customHeight="1" spans="1:10">
      <c r="A1125" s="524">
        <f t="shared" si="53"/>
        <v>7</v>
      </c>
      <c r="B1125" s="305">
        <v>2200113</v>
      </c>
      <c r="C1125" s="432" t="s">
        <v>963</v>
      </c>
      <c r="D1125" s="320"/>
      <c r="E1125" s="320">
        <v>0</v>
      </c>
      <c r="F1125" s="367">
        <f>VLOOKUP(B1125,[117]表二!$B$7:$AA$1333,26,FALSE)</f>
        <v>0</v>
      </c>
      <c r="G1125" s="123" t="str">
        <f t="shared" si="54"/>
        <v/>
      </c>
      <c r="H1125" s="123" t="str">
        <f t="shared" si="55"/>
        <v/>
      </c>
      <c r="I1125" s="657"/>
      <c r="J1125" s="658"/>
    </row>
    <row r="1126" s="524" customFormat="1" ht="36" customHeight="1" spans="1:10">
      <c r="A1126" s="524">
        <f t="shared" si="53"/>
        <v>7</v>
      </c>
      <c r="B1126" s="305">
        <v>2200114</v>
      </c>
      <c r="C1126" s="432" t="s">
        <v>964</v>
      </c>
      <c r="D1126" s="320"/>
      <c r="E1126" s="320">
        <v>0</v>
      </c>
      <c r="F1126" s="367">
        <f>VLOOKUP(B1126,[117]表二!$B$7:$AA$1333,26,FALSE)</f>
        <v>0</v>
      </c>
      <c r="G1126" s="123" t="str">
        <f t="shared" si="54"/>
        <v/>
      </c>
      <c r="H1126" s="123" t="str">
        <f t="shared" si="55"/>
        <v/>
      </c>
      <c r="I1126" s="657"/>
      <c r="J1126" s="658"/>
    </row>
    <row r="1127" s="524" customFormat="1" ht="36" customHeight="1" spans="1:10">
      <c r="A1127" s="524">
        <f t="shared" si="53"/>
        <v>7</v>
      </c>
      <c r="B1127" s="305">
        <v>2200115</v>
      </c>
      <c r="C1127" s="432" t="s">
        <v>965</v>
      </c>
      <c r="D1127" s="320"/>
      <c r="E1127" s="320">
        <v>0</v>
      </c>
      <c r="F1127" s="367">
        <f>VLOOKUP(B1127,[117]表二!$B$7:$AA$1333,26,FALSE)</f>
        <v>0</v>
      </c>
      <c r="G1127" s="123" t="str">
        <f t="shared" si="54"/>
        <v/>
      </c>
      <c r="H1127" s="123" t="str">
        <f t="shared" si="55"/>
        <v/>
      </c>
      <c r="I1127" s="657"/>
      <c r="J1127" s="658"/>
    </row>
    <row r="1128" s="524" customFormat="1" ht="36" customHeight="1" spans="1:10">
      <c r="A1128" s="524">
        <f t="shared" si="53"/>
        <v>7</v>
      </c>
      <c r="B1128" s="305">
        <v>2200116</v>
      </c>
      <c r="C1128" s="432" t="s">
        <v>966</v>
      </c>
      <c r="D1128" s="320"/>
      <c r="E1128" s="320">
        <v>0</v>
      </c>
      <c r="F1128" s="367">
        <f>VLOOKUP(B1128,[117]表二!$B$7:$AA$1333,26,FALSE)</f>
        <v>0</v>
      </c>
      <c r="G1128" s="123" t="str">
        <f t="shared" si="54"/>
        <v/>
      </c>
      <c r="H1128" s="123" t="str">
        <f t="shared" si="55"/>
        <v/>
      </c>
      <c r="I1128" s="657"/>
      <c r="J1128" s="658"/>
    </row>
    <row r="1129" s="524" customFormat="1" ht="36" customHeight="1" spans="1:10">
      <c r="A1129" s="524">
        <f t="shared" si="53"/>
        <v>7</v>
      </c>
      <c r="B1129" s="305">
        <v>2200119</v>
      </c>
      <c r="C1129" s="432" t="s">
        <v>967</v>
      </c>
      <c r="D1129" s="320"/>
      <c r="E1129" s="320">
        <v>0</v>
      </c>
      <c r="F1129" s="367">
        <f>VLOOKUP(B1129,[117]表二!$B$7:$AA$1333,26,FALSE)</f>
        <v>0</v>
      </c>
      <c r="G1129" s="123" t="str">
        <f t="shared" si="54"/>
        <v/>
      </c>
      <c r="H1129" s="123" t="str">
        <f t="shared" si="55"/>
        <v/>
      </c>
      <c r="I1129" s="657"/>
      <c r="J1129" s="658"/>
    </row>
    <row r="1130" s="524" customFormat="1" ht="36" customHeight="1" spans="1:10">
      <c r="A1130" s="524">
        <f t="shared" si="53"/>
        <v>7</v>
      </c>
      <c r="B1130" s="305">
        <v>2200120</v>
      </c>
      <c r="C1130" s="432" t="s">
        <v>968</v>
      </c>
      <c r="D1130" s="320"/>
      <c r="E1130" s="320">
        <v>0</v>
      </c>
      <c r="F1130" s="367">
        <f>VLOOKUP(B1130,[117]表二!$B$7:$AA$1333,26,FALSE)</f>
        <v>0</v>
      </c>
      <c r="G1130" s="123" t="str">
        <f t="shared" si="54"/>
        <v/>
      </c>
      <c r="H1130" s="123" t="str">
        <f t="shared" si="55"/>
        <v/>
      </c>
      <c r="I1130" s="657"/>
      <c r="J1130" s="658"/>
    </row>
    <row r="1131" s="524" customFormat="1" ht="36" customHeight="1" spans="1:10">
      <c r="A1131" s="524">
        <f t="shared" si="53"/>
        <v>7</v>
      </c>
      <c r="B1131" s="305">
        <v>2200121</v>
      </c>
      <c r="C1131" s="432" t="s">
        <v>969</v>
      </c>
      <c r="D1131" s="320"/>
      <c r="E1131" s="320">
        <v>0</v>
      </c>
      <c r="F1131" s="367">
        <f>VLOOKUP(B1131,[117]表二!$B$7:$AA$1333,26,FALSE)</f>
        <v>0</v>
      </c>
      <c r="G1131" s="123" t="str">
        <f t="shared" si="54"/>
        <v/>
      </c>
      <c r="H1131" s="123" t="str">
        <f t="shared" si="55"/>
        <v/>
      </c>
      <c r="I1131" s="657"/>
      <c r="J1131" s="658"/>
    </row>
    <row r="1132" s="524" customFormat="1" ht="36" customHeight="1" spans="1:10">
      <c r="A1132" s="524">
        <f t="shared" si="53"/>
        <v>7</v>
      </c>
      <c r="B1132" s="305">
        <v>2200122</v>
      </c>
      <c r="C1132" s="432" t="s">
        <v>970</v>
      </c>
      <c r="D1132" s="320"/>
      <c r="E1132" s="320">
        <v>0</v>
      </c>
      <c r="F1132" s="367">
        <f>VLOOKUP(B1132,[117]表二!$B$7:$AA$1333,26,FALSE)</f>
        <v>0</v>
      </c>
      <c r="G1132" s="123" t="str">
        <f t="shared" si="54"/>
        <v/>
      </c>
      <c r="H1132" s="123" t="str">
        <f t="shared" si="55"/>
        <v/>
      </c>
      <c r="I1132" s="657"/>
      <c r="J1132" s="658"/>
    </row>
    <row r="1133" s="524" customFormat="1" ht="36" customHeight="1" spans="1:10">
      <c r="A1133" s="524">
        <f t="shared" si="53"/>
        <v>7</v>
      </c>
      <c r="B1133" s="305">
        <v>2200123</v>
      </c>
      <c r="C1133" s="432" t="s">
        <v>971</v>
      </c>
      <c r="D1133" s="320"/>
      <c r="E1133" s="320">
        <v>0</v>
      </c>
      <c r="F1133" s="367">
        <f>VLOOKUP(B1133,[117]表二!$B$7:$AA$1333,26,FALSE)</f>
        <v>0</v>
      </c>
      <c r="G1133" s="123" t="str">
        <f t="shared" si="54"/>
        <v/>
      </c>
      <c r="H1133" s="123" t="str">
        <f t="shared" si="55"/>
        <v/>
      </c>
      <c r="I1133" s="657"/>
      <c r="J1133" s="658"/>
    </row>
    <row r="1134" s="524" customFormat="1" ht="36" customHeight="1" spans="1:10">
      <c r="A1134" s="524">
        <f t="shared" si="53"/>
        <v>7</v>
      </c>
      <c r="B1134" s="305">
        <v>2200124</v>
      </c>
      <c r="C1134" s="432" t="s">
        <v>972</v>
      </c>
      <c r="D1134" s="320"/>
      <c r="E1134" s="320">
        <v>0</v>
      </c>
      <c r="F1134" s="367">
        <f>VLOOKUP(B1134,[117]表二!$B$7:$AA$1333,26,FALSE)</f>
        <v>0</v>
      </c>
      <c r="G1134" s="123" t="str">
        <f t="shared" si="54"/>
        <v/>
      </c>
      <c r="H1134" s="123" t="str">
        <f t="shared" si="55"/>
        <v/>
      </c>
      <c r="I1134" s="657"/>
      <c r="J1134" s="658"/>
    </row>
    <row r="1135" s="524" customFormat="1" ht="36" customHeight="1" spans="1:10">
      <c r="A1135" s="524">
        <f t="shared" si="53"/>
        <v>7</v>
      </c>
      <c r="B1135" s="305">
        <v>2200125</v>
      </c>
      <c r="C1135" s="432" t="s">
        <v>973</v>
      </c>
      <c r="D1135" s="320"/>
      <c r="E1135" s="320">
        <v>0</v>
      </c>
      <c r="F1135" s="367">
        <f>VLOOKUP(B1135,[117]表二!$B$7:$AA$1333,26,FALSE)</f>
        <v>0</v>
      </c>
      <c r="G1135" s="123" t="str">
        <f t="shared" si="54"/>
        <v/>
      </c>
      <c r="H1135" s="123" t="str">
        <f t="shared" si="55"/>
        <v/>
      </c>
      <c r="I1135" s="657"/>
      <c r="J1135" s="658"/>
    </row>
    <row r="1136" s="524" customFormat="1" ht="36" customHeight="1" spans="1:10">
      <c r="A1136" s="524">
        <f t="shared" si="53"/>
        <v>7</v>
      </c>
      <c r="B1136" s="305">
        <v>2200126</v>
      </c>
      <c r="C1136" s="432" t="s">
        <v>974</v>
      </c>
      <c r="D1136" s="320"/>
      <c r="E1136" s="320">
        <v>0</v>
      </c>
      <c r="F1136" s="367">
        <f>VLOOKUP(B1136,[117]表二!$B$7:$AA$1333,26,FALSE)</f>
        <v>0</v>
      </c>
      <c r="G1136" s="123" t="str">
        <f t="shared" si="54"/>
        <v/>
      </c>
      <c r="H1136" s="123" t="str">
        <f t="shared" si="55"/>
        <v/>
      </c>
      <c r="I1136" s="657"/>
      <c r="J1136" s="658"/>
    </row>
    <row r="1137" s="524" customFormat="1" ht="36" customHeight="1" spans="1:10">
      <c r="A1137" s="524">
        <f t="shared" si="53"/>
        <v>7</v>
      </c>
      <c r="B1137" s="305">
        <v>2200127</v>
      </c>
      <c r="C1137" s="432" t="s">
        <v>975</v>
      </c>
      <c r="D1137" s="320"/>
      <c r="E1137" s="320">
        <v>0</v>
      </c>
      <c r="F1137" s="367">
        <f>VLOOKUP(B1137,[117]表二!$B$7:$AA$1333,26,FALSE)</f>
        <v>0</v>
      </c>
      <c r="G1137" s="123" t="str">
        <f t="shared" si="54"/>
        <v/>
      </c>
      <c r="H1137" s="123" t="str">
        <f t="shared" si="55"/>
        <v/>
      </c>
      <c r="I1137" s="657"/>
      <c r="J1137" s="658"/>
    </row>
    <row r="1138" s="524" customFormat="1" ht="36" customHeight="1" spans="1:10">
      <c r="A1138" s="524">
        <f t="shared" si="53"/>
        <v>7</v>
      </c>
      <c r="B1138" s="305">
        <v>2200128</v>
      </c>
      <c r="C1138" s="432" t="s">
        <v>976</v>
      </c>
      <c r="D1138" s="320"/>
      <c r="E1138" s="320">
        <v>0</v>
      </c>
      <c r="F1138" s="367">
        <f>VLOOKUP(B1138,[117]表二!$B$7:$AA$1333,26,FALSE)</f>
        <v>0</v>
      </c>
      <c r="G1138" s="123" t="str">
        <f t="shared" si="54"/>
        <v/>
      </c>
      <c r="H1138" s="123" t="str">
        <f t="shared" si="55"/>
        <v/>
      </c>
      <c r="I1138" s="657"/>
      <c r="J1138" s="658"/>
    </row>
    <row r="1139" s="524" customFormat="1" ht="36" customHeight="1" spans="1:10">
      <c r="A1139" s="524">
        <f t="shared" si="53"/>
        <v>7</v>
      </c>
      <c r="B1139" s="305">
        <v>2200129</v>
      </c>
      <c r="C1139" s="432" t="s">
        <v>977</v>
      </c>
      <c r="D1139" s="320"/>
      <c r="E1139" s="320">
        <v>0</v>
      </c>
      <c r="F1139" s="367">
        <f>VLOOKUP(B1139,[117]表二!$B$7:$AA$1333,26,FALSE)</f>
        <v>0</v>
      </c>
      <c r="G1139" s="123" t="str">
        <f t="shared" si="54"/>
        <v/>
      </c>
      <c r="H1139" s="123" t="str">
        <f t="shared" si="55"/>
        <v/>
      </c>
      <c r="I1139" s="657"/>
      <c r="J1139" s="658"/>
    </row>
    <row r="1140" s="524" customFormat="1" ht="36" customHeight="1" spans="1:10">
      <c r="A1140" s="524">
        <f t="shared" si="53"/>
        <v>7</v>
      </c>
      <c r="B1140" s="305">
        <v>2200150</v>
      </c>
      <c r="C1140" s="432" t="s">
        <v>161</v>
      </c>
      <c r="D1140" s="320">
        <v>415</v>
      </c>
      <c r="E1140" s="320">
        <v>472</v>
      </c>
      <c r="F1140" s="367">
        <f>VLOOKUP(B1140,[117]表二!$B$7:$AA$1333,26,FALSE)</f>
        <v>481</v>
      </c>
      <c r="G1140" s="123">
        <f t="shared" si="54"/>
        <v>0.159</v>
      </c>
      <c r="H1140" s="123">
        <f t="shared" si="55"/>
        <v>1.019</v>
      </c>
      <c r="I1140" s="657"/>
      <c r="J1140" s="658"/>
    </row>
    <row r="1141" s="524" customFormat="1" ht="36" customHeight="1" spans="1:10">
      <c r="A1141" s="524">
        <f t="shared" si="53"/>
        <v>7</v>
      </c>
      <c r="B1141" s="305">
        <v>2200199</v>
      </c>
      <c r="C1141" s="432" t="s">
        <v>978</v>
      </c>
      <c r="D1141" s="320"/>
      <c r="E1141" s="320">
        <v>378</v>
      </c>
      <c r="F1141" s="367">
        <f>VLOOKUP(B1141,[117]表二!$B$7:$AA$1333,26,FALSE)</f>
        <v>267</v>
      </c>
      <c r="G1141" s="123" t="str">
        <f t="shared" si="54"/>
        <v/>
      </c>
      <c r="H1141" s="123">
        <f t="shared" si="55"/>
        <v>0.706</v>
      </c>
      <c r="I1141" s="657"/>
      <c r="J1141" s="658"/>
    </row>
    <row r="1142" s="524" customFormat="1" ht="36" customHeight="1" spans="1:10">
      <c r="A1142" s="524">
        <f t="shared" si="53"/>
        <v>5</v>
      </c>
      <c r="B1142" s="305">
        <v>22005</v>
      </c>
      <c r="C1142" s="348" t="s">
        <v>979</v>
      </c>
      <c r="D1142" s="320">
        <v>173</v>
      </c>
      <c r="E1142" s="320">
        <v>58</v>
      </c>
      <c r="F1142" s="320">
        <f>SUM(F1143:F1156)</f>
        <v>114</v>
      </c>
      <c r="G1142" s="123">
        <f t="shared" si="54"/>
        <v>-0.341</v>
      </c>
      <c r="H1142" s="123">
        <f t="shared" si="55"/>
        <v>1.966</v>
      </c>
      <c r="I1142" s="657"/>
      <c r="J1142" s="658"/>
    </row>
    <row r="1143" s="524" customFormat="1" ht="36" customHeight="1" spans="1:10">
      <c r="A1143" s="524">
        <f t="shared" si="53"/>
        <v>7</v>
      </c>
      <c r="B1143" s="305">
        <v>2200501</v>
      </c>
      <c r="C1143" s="432" t="s">
        <v>152</v>
      </c>
      <c r="D1143" s="320">
        <v>20</v>
      </c>
      <c r="E1143" s="320">
        <v>17</v>
      </c>
      <c r="F1143" s="367">
        <f>VLOOKUP(B1143,[117]表二!$B$7:$AA$1333,26,FALSE)</f>
        <v>17</v>
      </c>
      <c r="G1143" s="123">
        <f t="shared" si="54"/>
        <v>-0.15</v>
      </c>
      <c r="H1143" s="123">
        <f t="shared" si="55"/>
        <v>1</v>
      </c>
      <c r="I1143" s="657"/>
      <c r="J1143" s="658"/>
    </row>
    <row r="1144" s="524" customFormat="1" ht="36" customHeight="1" spans="1:10">
      <c r="A1144" s="524">
        <f t="shared" si="53"/>
        <v>7</v>
      </c>
      <c r="B1144" s="305">
        <v>2200502</v>
      </c>
      <c r="C1144" s="432" t="s">
        <v>153</v>
      </c>
      <c r="D1144" s="320">
        <v>18</v>
      </c>
      <c r="E1144" s="320">
        <v>2</v>
      </c>
      <c r="F1144" s="367">
        <f>VLOOKUP(B1144,[117]表二!$B$7:$AA$1333,26,FALSE)</f>
        <v>2</v>
      </c>
      <c r="G1144" s="123">
        <f t="shared" si="54"/>
        <v>-0.889</v>
      </c>
      <c r="H1144" s="123">
        <f t="shared" si="55"/>
        <v>1</v>
      </c>
      <c r="I1144" s="657"/>
      <c r="J1144" s="658"/>
    </row>
    <row r="1145" s="524" customFormat="1" ht="36" customHeight="1" spans="1:10">
      <c r="A1145" s="524">
        <f t="shared" si="53"/>
        <v>7</v>
      </c>
      <c r="B1145" s="305">
        <v>2200503</v>
      </c>
      <c r="C1145" s="432" t="s">
        <v>154</v>
      </c>
      <c r="D1145" s="320"/>
      <c r="E1145" s="320">
        <v>0</v>
      </c>
      <c r="F1145" s="367">
        <f>VLOOKUP(B1145,[117]表二!$B$7:$AA$1333,26,FALSE)</f>
        <v>0</v>
      </c>
      <c r="G1145" s="123" t="str">
        <f t="shared" si="54"/>
        <v/>
      </c>
      <c r="H1145" s="123" t="str">
        <f t="shared" si="55"/>
        <v/>
      </c>
      <c r="I1145" s="657"/>
      <c r="J1145" s="658"/>
    </row>
    <row r="1146" s="524" customFormat="1" ht="36" customHeight="1" spans="1:10">
      <c r="A1146" s="524">
        <f t="shared" si="53"/>
        <v>7</v>
      </c>
      <c r="B1146" s="305">
        <v>2200504</v>
      </c>
      <c r="C1146" s="432" t="s">
        <v>980</v>
      </c>
      <c r="D1146" s="320">
        <v>11</v>
      </c>
      <c r="E1146" s="320">
        <v>11</v>
      </c>
      <c r="F1146" s="367">
        <f>VLOOKUP(B1146,[117]表二!$B$7:$AA$1333,26,FALSE)</f>
        <v>72</v>
      </c>
      <c r="G1146" s="123">
        <f t="shared" si="54"/>
        <v>5.545</v>
      </c>
      <c r="H1146" s="123">
        <f t="shared" si="55"/>
        <v>6.545</v>
      </c>
      <c r="I1146" s="657"/>
      <c r="J1146" s="658"/>
    </row>
    <row r="1147" s="524" customFormat="1" ht="36" customHeight="1" spans="1:10">
      <c r="A1147" s="524">
        <f t="shared" si="53"/>
        <v>7</v>
      </c>
      <c r="B1147" s="305">
        <v>2200506</v>
      </c>
      <c r="C1147" s="432" t="s">
        <v>981</v>
      </c>
      <c r="D1147" s="320">
        <v>2</v>
      </c>
      <c r="E1147" s="320">
        <v>7</v>
      </c>
      <c r="F1147" s="367">
        <f>VLOOKUP(B1147,[117]表二!$B$7:$AA$1333,26,FALSE)</f>
        <v>7</v>
      </c>
      <c r="G1147" s="123">
        <f t="shared" si="54"/>
        <v>2.5</v>
      </c>
      <c r="H1147" s="123">
        <f t="shared" si="55"/>
        <v>1</v>
      </c>
      <c r="I1147" s="657"/>
      <c r="J1147" s="658"/>
    </row>
    <row r="1148" s="524" customFormat="1" ht="36" customHeight="1" spans="1:10">
      <c r="A1148" s="524">
        <f t="shared" si="53"/>
        <v>7</v>
      </c>
      <c r="B1148" s="305">
        <v>2200507</v>
      </c>
      <c r="C1148" s="432" t="s">
        <v>982</v>
      </c>
      <c r="D1148" s="320">
        <v>15</v>
      </c>
      <c r="E1148" s="320">
        <v>20</v>
      </c>
      <c r="F1148" s="367">
        <f>VLOOKUP(B1148,[117]表二!$B$7:$AA$1333,26,FALSE)</f>
        <v>15</v>
      </c>
      <c r="G1148" s="123">
        <f t="shared" si="54"/>
        <v>0</v>
      </c>
      <c r="H1148" s="123">
        <f t="shared" si="55"/>
        <v>0.75</v>
      </c>
      <c r="I1148" s="657"/>
      <c r="J1148" s="658"/>
    </row>
    <row r="1149" s="524" customFormat="1" ht="36" customHeight="1" spans="1:10">
      <c r="A1149" s="524">
        <f t="shared" si="53"/>
        <v>7</v>
      </c>
      <c r="B1149" s="305">
        <v>2200508</v>
      </c>
      <c r="C1149" s="432" t="s">
        <v>983</v>
      </c>
      <c r="D1149" s="320"/>
      <c r="E1149" s="320">
        <v>0</v>
      </c>
      <c r="F1149" s="367">
        <f>VLOOKUP(B1149,[117]表二!$B$7:$AA$1333,26,FALSE)</f>
        <v>0</v>
      </c>
      <c r="G1149" s="123" t="str">
        <f t="shared" si="54"/>
        <v/>
      </c>
      <c r="H1149" s="123" t="str">
        <f t="shared" si="55"/>
        <v/>
      </c>
      <c r="I1149" s="657"/>
      <c r="J1149" s="658"/>
    </row>
    <row r="1150" s="524" customFormat="1" ht="36" customHeight="1" spans="1:10">
      <c r="A1150" s="524">
        <f t="shared" si="53"/>
        <v>7</v>
      </c>
      <c r="B1150" s="305">
        <v>2200509</v>
      </c>
      <c r="C1150" s="432" t="s">
        <v>984</v>
      </c>
      <c r="D1150" s="320">
        <v>27</v>
      </c>
      <c r="E1150" s="320">
        <v>0</v>
      </c>
      <c r="F1150" s="367">
        <f>VLOOKUP(B1150,[117]表二!$B$7:$AA$1333,26,FALSE)</f>
        <v>0</v>
      </c>
      <c r="G1150" s="123">
        <f t="shared" si="54"/>
        <v>-1</v>
      </c>
      <c r="H1150" s="123" t="str">
        <f t="shared" si="55"/>
        <v/>
      </c>
      <c r="I1150" s="657"/>
      <c r="J1150" s="658"/>
    </row>
    <row r="1151" s="524" customFormat="1" ht="36" customHeight="1" spans="1:10">
      <c r="A1151" s="524">
        <f t="shared" si="53"/>
        <v>7</v>
      </c>
      <c r="B1151" s="305">
        <v>2200510</v>
      </c>
      <c r="C1151" s="432" t="s">
        <v>985</v>
      </c>
      <c r="D1151" s="320">
        <v>3</v>
      </c>
      <c r="E1151" s="320">
        <v>0</v>
      </c>
      <c r="F1151" s="367">
        <f>VLOOKUP(B1151,[117]表二!$B$7:$AA$1333,26,FALSE)</f>
        <v>0</v>
      </c>
      <c r="G1151" s="123">
        <f t="shared" si="54"/>
        <v>-1</v>
      </c>
      <c r="H1151" s="123" t="str">
        <f t="shared" si="55"/>
        <v/>
      </c>
      <c r="I1151" s="657"/>
      <c r="J1151" s="658"/>
    </row>
    <row r="1152" s="524" customFormat="1" ht="36" customHeight="1" spans="1:10">
      <c r="A1152" s="524">
        <f t="shared" si="53"/>
        <v>7</v>
      </c>
      <c r="B1152" s="305">
        <v>2200511</v>
      </c>
      <c r="C1152" s="432" t="s">
        <v>986</v>
      </c>
      <c r="D1152" s="320">
        <v>52</v>
      </c>
      <c r="E1152" s="320">
        <v>0</v>
      </c>
      <c r="F1152" s="367">
        <f>VLOOKUP(B1152,[117]表二!$B$7:$AA$1333,26,FALSE)</f>
        <v>0</v>
      </c>
      <c r="G1152" s="123">
        <f t="shared" si="54"/>
        <v>-1</v>
      </c>
      <c r="H1152" s="123" t="str">
        <f t="shared" si="55"/>
        <v/>
      </c>
      <c r="I1152" s="657"/>
      <c r="J1152" s="658"/>
    </row>
    <row r="1153" s="524" customFormat="1" ht="36" customHeight="1" spans="1:10">
      <c r="A1153" s="524">
        <f t="shared" si="53"/>
        <v>7</v>
      </c>
      <c r="B1153" s="305">
        <v>2200512</v>
      </c>
      <c r="C1153" s="432" t="s">
        <v>987</v>
      </c>
      <c r="D1153" s="320"/>
      <c r="E1153" s="320">
        <v>0</v>
      </c>
      <c r="F1153" s="367">
        <f>VLOOKUP(B1153,[117]表二!$B$7:$AA$1333,26,FALSE)</f>
        <v>0</v>
      </c>
      <c r="G1153" s="123" t="str">
        <f t="shared" si="54"/>
        <v/>
      </c>
      <c r="H1153" s="123" t="str">
        <f t="shared" si="55"/>
        <v/>
      </c>
      <c r="I1153" s="657"/>
      <c r="J1153" s="658"/>
    </row>
    <row r="1154" s="524" customFormat="1" ht="36" customHeight="1" spans="1:10">
      <c r="A1154" s="524">
        <f t="shared" si="53"/>
        <v>7</v>
      </c>
      <c r="B1154" s="305">
        <v>2200513</v>
      </c>
      <c r="C1154" s="432" t="s">
        <v>988</v>
      </c>
      <c r="D1154" s="320"/>
      <c r="E1154" s="320">
        <v>0</v>
      </c>
      <c r="F1154" s="367">
        <f>VLOOKUP(B1154,[117]表二!$B$7:$AA$1333,26,FALSE)</f>
        <v>0</v>
      </c>
      <c r="G1154" s="123" t="str">
        <f t="shared" si="54"/>
        <v/>
      </c>
      <c r="H1154" s="123" t="str">
        <f t="shared" si="55"/>
        <v/>
      </c>
      <c r="I1154" s="657"/>
      <c r="J1154" s="658"/>
    </row>
    <row r="1155" s="524" customFormat="1" ht="36" customHeight="1" spans="1:10">
      <c r="A1155" s="524">
        <f t="shared" si="53"/>
        <v>7</v>
      </c>
      <c r="B1155" s="305">
        <v>2200514</v>
      </c>
      <c r="C1155" s="432" t="s">
        <v>989</v>
      </c>
      <c r="D1155" s="320"/>
      <c r="E1155" s="320">
        <v>0</v>
      </c>
      <c r="F1155" s="367">
        <f>VLOOKUP(B1155,[117]表二!$B$7:$AA$1333,26,FALSE)</f>
        <v>0</v>
      </c>
      <c r="G1155" s="123" t="str">
        <f t="shared" si="54"/>
        <v/>
      </c>
      <c r="H1155" s="123" t="str">
        <f t="shared" si="55"/>
        <v/>
      </c>
      <c r="I1155" s="657"/>
      <c r="J1155" s="658"/>
    </row>
    <row r="1156" s="524" customFormat="1" ht="36" customHeight="1" spans="1:10">
      <c r="A1156" s="524">
        <f t="shared" si="53"/>
        <v>7</v>
      </c>
      <c r="B1156" s="305">
        <v>2200599</v>
      </c>
      <c r="C1156" s="432" t="s">
        <v>990</v>
      </c>
      <c r="D1156" s="320">
        <v>25</v>
      </c>
      <c r="E1156" s="320">
        <v>1</v>
      </c>
      <c r="F1156" s="367">
        <f>VLOOKUP(B1156,[117]表二!$B$7:$AA$1333,26,FALSE)</f>
        <v>1</v>
      </c>
      <c r="G1156" s="123">
        <f t="shared" si="54"/>
        <v>-0.96</v>
      </c>
      <c r="H1156" s="123">
        <f t="shared" si="55"/>
        <v>1</v>
      </c>
      <c r="I1156" s="657"/>
      <c r="J1156" s="658"/>
    </row>
    <row r="1157" s="524" customFormat="1" ht="36" customHeight="1" spans="1:10">
      <c r="A1157" s="524">
        <f t="shared" ref="A1157:A1220" si="56">LEN(B1157)</f>
        <v>5</v>
      </c>
      <c r="B1157" s="305">
        <v>22099</v>
      </c>
      <c r="C1157" s="348" t="s">
        <v>991</v>
      </c>
      <c r="D1157" s="320">
        <v>11</v>
      </c>
      <c r="E1157" s="320">
        <v>0</v>
      </c>
      <c r="F1157" s="320">
        <f>F1158</f>
        <v>0</v>
      </c>
      <c r="G1157" s="123">
        <f t="shared" ref="G1157:G1220" si="57">IF(D1157&gt;0,F1157/D1157-1,"")</f>
        <v>-1</v>
      </c>
      <c r="H1157" s="123" t="str">
        <f t="shared" ref="H1157:H1220" si="58">IF(E1157&gt;0,F1157/E1157,"")</f>
        <v/>
      </c>
      <c r="I1157" s="657"/>
      <c r="J1157" s="658"/>
    </row>
    <row r="1158" s="524" customFormat="1" ht="36" customHeight="1" spans="1:10">
      <c r="A1158" s="524">
        <f t="shared" si="56"/>
        <v>7</v>
      </c>
      <c r="B1158" s="318">
        <v>2209999</v>
      </c>
      <c r="C1158" s="432" t="s">
        <v>991</v>
      </c>
      <c r="D1158" s="320">
        <v>11</v>
      </c>
      <c r="E1158" s="320">
        <v>0</v>
      </c>
      <c r="F1158" s="367">
        <f>VLOOKUP(B1158,[117]表二!$B$7:$AA$1333,26,FALSE)</f>
        <v>0</v>
      </c>
      <c r="G1158" s="123">
        <f t="shared" si="57"/>
        <v>-1</v>
      </c>
      <c r="H1158" s="123" t="str">
        <f t="shared" si="58"/>
        <v/>
      </c>
      <c r="I1158" s="657"/>
      <c r="J1158" s="658"/>
    </row>
    <row r="1159" s="524" customFormat="1" ht="36" customHeight="1" spans="1:10">
      <c r="A1159" s="524">
        <f t="shared" si="56"/>
        <v>3</v>
      </c>
      <c r="B1159" s="308">
        <v>221</v>
      </c>
      <c r="C1159" s="302" t="s">
        <v>125</v>
      </c>
      <c r="D1159" s="303">
        <f>SUM(D1160,D1171,D1175)</f>
        <v>17823</v>
      </c>
      <c r="E1159" s="303">
        <v>8436</v>
      </c>
      <c r="F1159" s="303">
        <f>SUM(F1160,F1171,F1175)</f>
        <v>8962</v>
      </c>
      <c r="G1159" s="119">
        <f t="shared" si="57"/>
        <v>-0.497</v>
      </c>
      <c r="H1159" s="119">
        <f t="shared" si="58"/>
        <v>1.062</v>
      </c>
      <c r="I1159" s="657"/>
      <c r="J1159" s="658"/>
    </row>
    <row r="1160" s="524" customFormat="1" ht="36" customHeight="1" spans="1:10">
      <c r="A1160" s="524">
        <f t="shared" si="56"/>
        <v>5</v>
      </c>
      <c r="B1160" s="305">
        <v>22101</v>
      </c>
      <c r="C1160" s="348" t="s">
        <v>992</v>
      </c>
      <c r="D1160" s="320">
        <v>4326</v>
      </c>
      <c r="E1160" s="320">
        <v>57</v>
      </c>
      <c r="F1160" s="320">
        <f>SUM(F1161:F1170)</f>
        <v>57</v>
      </c>
      <c r="G1160" s="123">
        <f t="shared" si="57"/>
        <v>-0.987</v>
      </c>
      <c r="H1160" s="123">
        <f t="shared" si="58"/>
        <v>1</v>
      </c>
      <c r="I1160" s="657"/>
      <c r="J1160" s="658"/>
    </row>
    <row r="1161" s="524" customFormat="1" ht="36" customHeight="1" spans="1:10">
      <c r="A1161" s="524">
        <f t="shared" si="56"/>
        <v>7</v>
      </c>
      <c r="B1161" s="305">
        <v>2210101</v>
      </c>
      <c r="C1161" s="432" t="s">
        <v>993</v>
      </c>
      <c r="D1161" s="320">
        <v>48</v>
      </c>
      <c r="E1161" s="320">
        <v>0</v>
      </c>
      <c r="F1161" s="367">
        <f>VLOOKUP(B1161,[117]表二!$B$7:$AA$1333,26,FALSE)</f>
        <v>0</v>
      </c>
      <c r="G1161" s="123">
        <f t="shared" si="57"/>
        <v>-1</v>
      </c>
      <c r="H1161" s="123" t="str">
        <f t="shared" si="58"/>
        <v/>
      </c>
      <c r="I1161" s="657"/>
      <c r="J1161" s="658"/>
    </row>
    <row r="1162" s="524" customFormat="1" ht="36" customHeight="1" spans="1:10">
      <c r="A1162" s="524">
        <f t="shared" si="56"/>
        <v>7</v>
      </c>
      <c r="B1162" s="305">
        <v>2210102</v>
      </c>
      <c r="C1162" s="432" t="s">
        <v>994</v>
      </c>
      <c r="D1162" s="320"/>
      <c r="E1162" s="320">
        <v>0</v>
      </c>
      <c r="F1162" s="367">
        <f>VLOOKUP(B1162,[117]表二!$B$7:$AA$1333,26,FALSE)</f>
        <v>0</v>
      </c>
      <c r="G1162" s="123" t="str">
        <f t="shared" si="57"/>
        <v/>
      </c>
      <c r="H1162" s="123" t="str">
        <f t="shared" si="58"/>
        <v/>
      </c>
      <c r="I1162" s="657"/>
      <c r="J1162" s="658"/>
    </row>
    <row r="1163" s="524" customFormat="1" ht="36" customHeight="1" spans="1:10">
      <c r="A1163" s="524">
        <f t="shared" si="56"/>
        <v>7</v>
      </c>
      <c r="B1163" s="305">
        <v>2210103</v>
      </c>
      <c r="C1163" s="432" t="s">
        <v>995</v>
      </c>
      <c r="D1163" s="320">
        <v>4181</v>
      </c>
      <c r="E1163" s="320">
        <v>0</v>
      </c>
      <c r="F1163" s="367">
        <f>VLOOKUP(B1163,[117]表二!$B$7:$AA$1333,26,FALSE)</f>
        <v>0</v>
      </c>
      <c r="G1163" s="123">
        <f t="shared" si="57"/>
        <v>-1</v>
      </c>
      <c r="H1163" s="123" t="str">
        <f t="shared" si="58"/>
        <v/>
      </c>
      <c r="I1163" s="657"/>
      <c r="J1163" s="658"/>
    </row>
    <row r="1164" s="524" customFormat="1" ht="36" customHeight="1" spans="1:10">
      <c r="A1164" s="524">
        <f t="shared" si="56"/>
        <v>7</v>
      </c>
      <c r="B1164" s="305">
        <v>2210104</v>
      </c>
      <c r="C1164" s="432" t="s">
        <v>996</v>
      </c>
      <c r="D1164" s="320"/>
      <c r="E1164" s="320">
        <v>0</v>
      </c>
      <c r="F1164" s="367">
        <f>VLOOKUP(B1164,[117]表二!$B$7:$AA$1333,26,FALSE)</f>
        <v>0</v>
      </c>
      <c r="G1164" s="123" t="str">
        <f t="shared" si="57"/>
        <v/>
      </c>
      <c r="H1164" s="123" t="str">
        <f t="shared" si="58"/>
        <v/>
      </c>
      <c r="I1164" s="657"/>
      <c r="J1164" s="658"/>
    </row>
    <row r="1165" s="524" customFormat="1" ht="36" customHeight="1" spans="1:10">
      <c r="A1165" s="524">
        <f t="shared" si="56"/>
        <v>7</v>
      </c>
      <c r="B1165" s="305">
        <v>2210105</v>
      </c>
      <c r="C1165" s="432" t="s">
        <v>997</v>
      </c>
      <c r="D1165" s="320">
        <v>97</v>
      </c>
      <c r="E1165" s="320">
        <v>7</v>
      </c>
      <c r="F1165" s="367">
        <f>VLOOKUP(B1165,[117]表二!$B$7:$AA$1333,26,FALSE)</f>
        <v>7</v>
      </c>
      <c r="G1165" s="123">
        <f t="shared" si="57"/>
        <v>-0.928</v>
      </c>
      <c r="H1165" s="123">
        <f t="shared" si="58"/>
        <v>1</v>
      </c>
      <c r="I1165" s="657"/>
      <c r="J1165" s="658"/>
    </row>
    <row r="1166" s="524" customFormat="1" ht="36" customHeight="1" spans="1:10">
      <c r="A1166" s="524">
        <f t="shared" si="56"/>
        <v>7</v>
      </c>
      <c r="B1166" s="305">
        <v>2210106</v>
      </c>
      <c r="C1166" s="432" t="s">
        <v>998</v>
      </c>
      <c r="D1166" s="320"/>
      <c r="E1166" s="320">
        <v>0</v>
      </c>
      <c r="F1166" s="367">
        <f>VLOOKUP(B1166,[117]表二!$B$7:$AA$1333,26,FALSE)</f>
        <v>0</v>
      </c>
      <c r="G1166" s="123" t="str">
        <f t="shared" si="57"/>
        <v/>
      </c>
      <c r="H1166" s="123" t="str">
        <f t="shared" si="58"/>
        <v/>
      </c>
      <c r="I1166" s="657"/>
      <c r="J1166" s="658"/>
    </row>
    <row r="1167" s="524" customFormat="1" ht="36" customHeight="1" spans="1:10">
      <c r="A1167" s="524">
        <f t="shared" si="56"/>
        <v>7</v>
      </c>
      <c r="B1167" s="305">
        <v>2210107</v>
      </c>
      <c r="C1167" s="432" t="s">
        <v>999</v>
      </c>
      <c r="D1167" s="320"/>
      <c r="E1167" s="320">
        <v>50</v>
      </c>
      <c r="F1167" s="367">
        <f>VLOOKUP(B1167,[117]表二!$B$7:$AA$1333,26,FALSE)</f>
        <v>50</v>
      </c>
      <c r="G1167" s="123" t="str">
        <f t="shared" si="57"/>
        <v/>
      </c>
      <c r="H1167" s="123">
        <f t="shared" si="58"/>
        <v>1</v>
      </c>
      <c r="I1167" s="657"/>
      <c r="J1167" s="658"/>
    </row>
    <row r="1168" s="524" customFormat="1" ht="36" customHeight="1" spans="1:10">
      <c r="A1168" s="524">
        <f t="shared" si="56"/>
        <v>7</v>
      </c>
      <c r="B1168" s="305">
        <v>2210108</v>
      </c>
      <c r="C1168" s="432" t="s">
        <v>1000</v>
      </c>
      <c r="D1168" s="320"/>
      <c r="E1168" s="320">
        <v>0</v>
      </c>
      <c r="F1168" s="367">
        <f>VLOOKUP(B1168,[117]表二!$B$7:$AA$1333,26,FALSE)</f>
        <v>0</v>
      </c>
      <c r="G1168" s="123" t="str">
        <f t="shared" si="57"/>
        <v/>
      </c>
      <c r="H1168" s="123" t="str">
        <f t="shared" si="58"/>
        <v/>
      </c>
      <c r="I1168" s="657"/>
      <c r="J1168" s="658"/>
    </row>
    <row r="1169" s="524" customFormat="1" ht="36" customHeight="1" spans="1:10">
      <c r="A1169" s="524">
        <f t="shared" si="56"/>
        <v>7</v>
      </c>
      <c r="B1169" s="305">
        <v>2210109</v>
      </c>
      <c r="C1169" s="432" t="s">
        <v>1001</v>
      </c>
      <c r="D1169" s="320"/>
      <c r="E1169" s="320">
        <v>0</v>
      </c>
      <c r="F1169" s="367">
        <f>VLOOKUP(B1169,[117]表二!$B$7:$AA$1333,26,FALSE)</f>
        <v>0</v>
      </c>
      <c r="G1169" s="123" t="str">
        <f t="shared" si="57"/>
        <v/>
      </c>
      <c r="H1169" s="123" t="str">
        <f t="shared" si="58"/>
        <v/>
      </c>
      <c r="I1169" s="657"/>
      <c r="J1169" s="658"/>
    </row>
    <row r="1170" s="524" customFormat="1" ht="36" customHeight="1" spans="1:10">
      <c r="A1170" s="524">
        <f t="shared" si="56"/>
        <v>7</v>
      </c>
      <c r="B1170" s="305">
        <v>2210199</v>
      </c>
      <c r="C1170" s="432" t="s">
        <v>1002</v>
      </c>
      <c r="D1170" s="320"/>
      <c r="E1170" s="320">
        <v>0</v>
      </c>
      <c r="F1170" s="367">
        <f>VLOOKUP(B1170,[117]表二!$B$7:$AA$1333,26,FALSE)</f>
        <v>0</v>
      </c>
      <c r="G1170" s="123" t="str">
        <f t="shared" si="57"/>
        <v/>
      </c>
      <c r="H1170" s="123" t="str">
        <f t="shared" si="58"/>
        <v/>
      </c>
      <c r="I1170" s="657"/>
      <c r="J1170" s="658"/>
    </row>
    <row r="1171" s="524" customFormat="1" ht="36" customHeight="1" spans="1:10">
      <c r="A1171" s="524">
        <f t="shared" si="56"/>
        <v>5</v>
      </c>
      <c r="B1171" s="305">
        <v>22102</v>
      </c>
      <c r="C1171" s="348" t="s">
        <v>1003</v>
      </c>
      <c r="D1171" s="320">
        <v>7497</v>
      </c>
      <c r="E1171" s="320">
        <v>8379</v>
      </c>
      <c r="F1171" s="320">
        <f>SUM(F1172:F1174)</f>
        <v>8905</v>
      </c>
      <c r="G1171" s="123">
        <f t="shared" si="57"/>
        <v>0.188</v>
      </c>
      <c r="H1171" s="123">
        <f t="shared" si="58"/>
        <v>1.063</v>
      </c>
      <c r="I1171" s="657"/>
      <c r="J1171" s="658"/>
    </row>
    <row r="1172" s="524" customFormat="1" ht="36" customHeight="1" spans="1:10">
      <c r="A1172" s="524">
        <f t="shared" si="56"/>
        <v>7</v>
      </c>
      <c r="B1172" s="305">
        <v>2210201</v>
      </c>
      <c r="C1172" s="432" t="s">
        <v>1004</v>
      </c>
      <c r="D1172" s="320">
        <v>6977</v>
      </c>
      <c r="E1172" s="320">
        <v>7801</v>
      </c>
      <c r="F1172" s="367">
        <f>VLOOKUP(B1172,[117]表二!$B$7:$AA$1333,26,FALSE)</f>
        <v>8197</v>
      </c>
      <c r="G1172" s="123">
        <f t="shared" si="57"/>
        <v>0.175</v>
      </c>
      <c r="H1172" s="123">
        <f t="shared" si="58"/>
        <v>1.051</v>
      </c>
      <c r="I1172" s="657"/>
      <c r="J1172" s="658"/>
    </row>
    <row r="1173" s="524" customFormat="1" ht="36" customHeight="1" spans="1:10">
      <c r="A1173" s="524">
        <f t="shared" si="56"/>
        <v>7</v>
      </c>
      <c r="B1173" s="305">
        <v>2210202</v>
      </c>
      <c r="C1173" s="432" t="s">
        <v>1005</v>
      </c>
      <c r="D1173" s="320"/>
      <c r="E1173" s="320">
        <v>0</v>
      </c>
      <c r="F1173" s="367">
        <f>VLOOKUP(B1173,[117]表二!$B$7:$AA$1333,26,FALSE)</f>
        <v>0</v>
      </c>
      <c r="G1173" s="123" t="str">
        <f t="shared" si="57"/>
        <v/>
      </c>
      <c r="H1173" s="123" t="str">
        <f t="shared" si="58"/>
        <v/>
      </c>
      <c r="I1173" s="657"/>
      <c r="J1173" s="658"/>
    </row>
    <row r="1174" s="524" customFormat="1" ht="36" customHeight="1" spans="1:10">
      <c r="A1174" s="524">
        <f t="shared" si="56"/>
        <v>7</v>
      </c>
      <c r="B1174" s="305">
        <v>2210203</v>
      </c>
      <c r="C1174" s="432" t="s">
        <v>1006</v>
      </c>
      <c r="D1174" s="320">
        <v>520</v>
      </c>
      <c r="E1174" s="320">
        <v>578</v>
      </c>
      <c r="F1174" s="367">
        <f>VLOOKUP(B1174,[117]表二!$B$7:$AA$1333,26,FALSE)</f>
        <v>708</v>
      </c>
      <c r="G1174" s="123">
        <f t="shared" si="57"/>
        <v>0.362</v>
      </c>
      <c r="H1174" s="123">
        <f t="shared" si="58"/>
        <v>1.225</v>
      </c>
      <c r="I1174" s="657"/>
      <c r="J1174" s="658"/>
    </row>
    <row r="1175" s="524" customFormat="1" ht="36" customHeight="1" spans="1:10">
      <c r="A1175" s="524">
        <f t="shared" si="56"/>
        <v>5</v>
      </c>
      <c r="B1175" s="305">
        <v>22103</v>
      </c>
      <c r="C1175" s="348" t="s">
        <v>1007</v>
      </c>
      <c r="D1175" s="320">
        <v>6000</v>
      </c>
      <c r="E1175" s="320">
        <v>0</v>
      </c>
      <c r="F1175" s="320">
        <f>SUM(F1176:F1178)</f>
        <v>0</v>
      </c>
      <c r="G1175" s="123">
        <f t="shared" si="57"/>
        <v>-1</v>
      </c>
      <c r="H1175" s="123" t="str">
        <f t="shared" si="58"/>
        <v/>
      </c>
      <c r="I1175" s="657"/>
      <c r="J1175" s="658"/>
    </row>
    <row r="1176" s="524" customFormat="1" ht="36" customHeight="1" spans="1:10">
      <c r="A1176" s="524">
        <f t="shared" si="56"/>
        <v>7</v>
      </c>
      <c r="B1176" s="305">
        <v>2210301</v>
      </c>
      <c r="C1176" s="432" t="s">
        <v>1008</v>
      </c>
      <c r="D1176" s="320"/>
      <c r="E1176" s="320">
        <v>0</v>
      </c>
      <c r="F1176" s="367">
        <f>VLOOKUP(B1176,[117]表二!$B$7:$AA$1333,26,FALSE)</f>
        <v>0</v>
      </c>
      <c r="G1176" s="123" t="str">
        <f t="shared" si="57"/>
        <v/>
      </c>
      <c r="H1176" s="123" t="str">
        <f t="shared" si="58"/>
        <v/>
      </c>
      <c r="I1176" s="657"/>
      <c r="J1176" s="658"/>
    </row>
    <row r="1177" s="524" customFormat="1" ht="36" customHeight="1" spans="1:10">
      <c r="A1177" s="524">
        <f t="shared" si="56"/>
        <v>7</v>
      </c>
      <c r="B1177" s="305">
        <v>2210302</v>
      </c>
      <c r="C1177" s="432" t="s">
        <v>1009</v>
      </c>
      <c r="D1177" s="320"/>
      <c r="E1177" s="320">
        <v>0</v>
      </c>
      <c r="F1177" s="367">
        <f>VLOOKUP(B1177,[117]表二!$B$7:$AA$1333,26,FALSE)</f>
        <v>0</v>
      </c>
      <c r="G1177" s="123" t="str">
        <f t="shared" si="57"/>
        <v/>
      </c>
      <c r="H1177" s="123" t="str">
        <f t="shared" si="58"/>
        <v/>
      </c>
      <c r="I1177" s="657"/>
      <c r="J1177" s="658"/>
    </row>
    <row r="1178" s="524" customFormat="1" ht="36" customHeight="1" spans="1:10">
      <c r="A1178" s="524">
        <f t="shared" si="56"/>
        <v>7</v>
      </c>
      <c r="B1178" s="305">
        <v>2210399</v>
      </c>
      <c r="C1178" s="432" t="s">
        <v>1010</v>
      </c>
      <c r="D1178" s="320">
        <v>6000</v>
      </c>
      <c r="E1178" s="320">
        <v>0</v>
      </c>
      <c r="F1178" s="367">
        <f>VLOOKUP(B1178,[117]表二!$B$7:$AA$1333,26,FALSE)</f>
        <v>0</v>
      </c>
      <c r="G1178" s="123">
        <f t="shared" si="57"/>
        <v>-1</v>
      </c>
      <c r="H1178" s="123" t="str">
        <f t="shared" si="58"/>
        <v/>
      </c>
      <c r="I1178" s="657"/>
      <c r="J1178" s="658"/>
    </row>
    <row r="1179" s="524" customFormat="1" ht="36" customHeight="1" spans="1:10">
      <c r="A1179" s="524">
        <f t="shared" si="56"/>
        <v>3</v>
      </c>
      <c r="B1179" s="308">
        <v>222</v>
      </c>
      <c r="C1179" s="302" t="s">
        <v>126</v>
      </c>
      <c r="D1179" s="303">
        <f>SUM(D1180,D1198,D1204,D1210)</f>
        <v>386</v>
      </c>
      <c r="E1179" s="303">
        <v>65</v>
      </c>
      <c r="F1179" s="303">
        <f>SUM(F1180,F1198,F1204,F1210)</f>
        <v>663</v>
      </c>
      <c r="G1179" s="119">
        <f t="shared" si="57"/>
        <v>0.718</v>
      </c>
      <c r="H1179" s="119">
        <f t="shared" si="58"/>
        <v>10.2</v>
      </c>
      <c r="I1179" s="657"/>
      <c r="J1179" s="658"/>
    </row>
    <row r="1180" s="524" customFormat="1" ht="36" customHeight="1" spans="1:10">
      <c r="A1180" s="524">
        <f t="shared" si="56"/>
        <v>5</v>
      </c>
      <c r="B1180" s="305">
        <v>22201</v>
      </c>
      <c r="C1180" s="348" t="s">
        <v>1011</v>
      </c>
      <c r="D1180" s="320">
        <v>270</v>
      </c>
      <c r="E1180" s="320">
        <v>65</v>
      </c>
      <c r="F1180" s="320">
        <f>SUM(F1181:F1197)</f>
        <v>515</v>
      </c>
      <c r="G1180" s="123">
        <f t="shared" si="57"/>
        <v>0.907</v>
      </c>
      <c r="H1180" s="123">
        <f t="shared" si="58"/>
        <v>7.923</v>
      </c>
      <c r="I1180" s="657"/>
      <c r="J1180" s="658"/>
    </row>
    <row r="1181" s="524" customFormat="1" ht="36" customHeight="1" spans="1:10">
      <c r="A1181" s="524">
        <f t="shared" si="56"/>
        <v>7</v>
      </c>
      <c r="B1181" s="305">
        <v>2220101</v>
      </c>
      <c r="C1181" s="432" t="s">
        <v>152</v>
      </c>
      <c r="D1181" s="320"/>
      <c r="E1181" s="320">
        <v>0</v>
      </c>
      <c r="F1181" s="367">
        <f>VLOOKUP(B1181,[117]表二!$B$7:$AA$1333,26,FALSE)</f>
        <v>0</v>
      </c>
      <c r="G1181" s="123" t="str">
        <f t="shared" si="57"/>
        <v/>
      </c>
      <c r="H1181" s="123" t="str">
        <f t="shared" si="58"/>
        <v/>
      </c>
      <c r="I1181" s="657"/>
      <c r="J1181" s="658"/>
    </row>
    <row r="1182" s="524" customFormat="1" ht="36" customHeight="1" spans="1:10">
      <c r="A1182" s="524">
        <f t="shared" si="56"/>
        <v>7</v>
      </c>
      <c r="B1182" s="305">
        <v>2220102</v>
      </c>
      <c r="C1182" s="432" t="s">
        <v>153</v>
      </c>
      <c r="D1182" s="320"/>
      <c r="E1182" s="320">
        <v>0</v>
      </c>
      <c r="F1182" s="367">
        <f>VLOOKUP(B1182,[117]表二!$B$7:$AA$1333,26,FALSE)</f>
        <v>0</v>
      </c>
      <c r="G1182" s="123" t="str">
        <f t="shared" si="57"/>
        <v/>
      </c>
      <c r="H1182" s="123" t="str">
        <f t="shared" si="58"/>
        <v/>
      </c>
      <c r="I1182" s="657"/>
      <c r="J1182" s="658"/>
    </row>
    <row r="1183" s="524" customFormat="1" ht="36" customHeight="1" spans="1:10">
      <c r="A1183" s="524">
        <f t="shared" si="56"/>
        <v>7</v>
      </c>
      <c r="B1183" s="305">
        <v>2220103</v>
      </c>
      <c r="C1183" s="432" t="s">
        <v>154</v>
      </c>
      <c r="D1183" s="320"/>
      <c r="E1183" s="320">
        <v>0</v>
      </c>
      <c r="F1183" s="367">
        <f>VLOOKUP(B1183,[117]表二!$B$7:$AA$1333,26,FALSE)</f>
        <v>0</v>
      </c>
      <c r="G1183" s="123" t="str">
        <f t="shared" si="57"/>
        <v/>
      </c>
      <c r="H1183" s="123" t="str">
        <f t="shared" si="58"/>
        <v/>
      </c>
      <c r="I1183" s="657"/>
      <c r="J1183" s="658"/>
    </row>
    <row r="1184" s="524" customFormat="1" ht="36" customHeight="1" spans="1:10">
      <c r="A1184" s="524">
        <f t="shared" si="56"/>
        <v>7</v>
      </c>
      <c r="B1184" s="305">
        <v>2220104</v>
      </c>
      <c r="C1184" s="432" t="s">
        <v>1012</v>
      </c>
      <c r="D1184" s="320"/>
      <c r="E1184" s="320">
        <v>0</v>
      </c>
      <c r="F1184" s="367">
        <f>VLOOKUP(B1184,[117]表二!$B$7:$AA$1333,26,FALSE)</f>
        <v>0</v>
      </c>
      <c r="G1184" s="123" t="str">
        <f t="shared" si="57"/>
        <v/>
      </c>
      <c r="H1184" s="123" t="str">
        <f t="shared" si="58"/>
        <v/>
      </c>
      <c r="I1184" s="657"/>
      <c r="J1184" s="658"/>
    </row>
    <row r="1185" s="524" customFormat="1" ht="36" customHeight="1" spans="1:10">
      <c r="A1185" s="524">
        <f t="shared" si="56"/>
        <v>7</v>
      </c>
      <c r="B1185" s="305">
        <v>2220105</v>
      </c>
      <c r="C1185" s="432" t="s">
        <v>1013</v>
      </c>
      <c r="D1185" s="320">
        <v>1</v>
      </c>
      <c r="E1185" s="320">
        <v>2</v>
      </c>
      <c r="F1185" s="367">
        <f>VLOOKUP(B1185,[117]表二!$B$7:$AA$1333,26,FALSE)</f>
        <v>2</v>
      </c>
      <c r="G1185" s="123">
        <f t="shared" si="57"/>
        <v>1</v>
      </c>
      <c r="H1185" s="123">
        <f t="shared" si="58"/>
        <v>1</v>
      </c>
      <c r="I1185" s="657"/>
      <c r="J1185" s="658"/>
    </row>
    <row r="1186" s="524" customFormat="1" ht="36" customHeight="1" spans="1:10">
      <c r="A1186" s="524">
        <f t="shared" si="56"/>
        <v>7</v>
      </c>
      <c r="B1186" s="305">
        <v>2220106</v>
      </c>
      <c r="C1186" s="432" t="s">
        <v>1014</v>
      </c>
      <c r="D1186" s="320">
        <v>18</v>
      </c>
      <c r="E1186" s="320">
        <v>22</v>
      </c>
      <c r="F1186" s="367">
        <f>VLOOKUP(B1186,[117]表二!$B$7:$AA$1333,26,FALSE)</f>
        <v>22</v>
      </c>
      <c r="G1186" s="123">
        <f t="shared" si="57"/>
        <v>0.222</v>
      </c>
      <c r="H1186" s="123">
        <f t="shared" si="58"/>
        <v>1</v>
      </c>
      <c r="I1186" s="657"/>
      <c r="J1186" s="658"/>
    </row>
    <row r="1187" s="524" customFormat="1" ht="36" customHeight="1" spans="1:10">
      <c r="A1187" s="524">
        <f t="shared" si="56"/>
        <v>7</v>
      </c>
      <c r="B1187" s="305">
        <v>2220107</v>
      </c>
      <c r="C1187" s="432" t="s">
        <v>1015</v>
      </c>
      <c r="D1187" s="320"/>
      <c r="E1187" s="320">
        <v>0</v>
      </c>
      <c r="F1187" s="367">
        <f>VLOOKUP(B1187,[117]表二!$B$7:$AA$1333,26,FALSE)</f>
        <v>0</v>
      </c>
      <c r="G1187" s="123" t="str">
        <f t="shared" si="57"/>
        <v/>
      </c>
      <c r="H1187" s="123" t="str">
        <f t="shared" si="58"/>
        <v/>
      </c>
      <c r="I1187" s="657"/>
      <c r="J1187" s="658"/>
    </row>
    <row r="1188" s="524" customFormat="1" ht="36" customHeight="1" spans="1:10">
      <c r="A1188" s="524">
        <f t="shared" si="56"/>
        <v>7</v>
      </c>
      <c r="B1188" s="305">
        <v>2220112</v>
      </c>
      <c r="C1188" s="432" t="s">
        <v>1016</v>
      </c>
      <c r="D1188" s="320"/>
      <c r="E1188" s="320">
        <v>0</v>
      </c>
      <c r="F1188" s="367">
        <f>VLOOKUP(B1188,[117]表二!$B$7:$AA$1333,26,FALSE)</f>
        <v>0</v>
      </c>
      <c r="G1188" s="123" t="str">
        <f t="shared" si="57"/>
        <v/>
      </c>
      <c r="H1188" s="123" t="str">
        <f t="shared" si="58"/>
        <v/>
      </c>
      <c r="I1188" s="657"/>
      <c r="J1188" s="658"/>
    </row>
    <row r="1189" s="524" customFormat="1" ht="36" customHeight="1" spans="1:10">
      <c r="A1189" s="524">
        <f t="shared" si="56"/>
        <v>7</v>
      </c>
      <c r="B1189" s="305">
        <v>2220113</v>
      </c>
      <c r="C1189" s="432" t="s">
        <v>1017</v>
      </c>
      <c r="D1189" s="320"/>
      <c r="E1189" s="320">
        <v>0</v>
      </c>
      <c r="F1189" s="367">
        <f>VLOOKUP(B1189,[117]表二!$B$7:$AA$1333,26,FALSE)</f>
        <v>61</v>
      </c>
      <c r="G1189" s="123" t="str">
        <f t="shared" si="57"/>
        <v/>
      </c>
      <c r="H1189" s="123" t="str">
        <f t="shared" si="58"/>
        <v/>
      </c>
      <c r="I1189" s="657"/>
      <c r="J1189" s="658"/>
    </row>
    <row r="1190" s="524" customFormat="1" ht="36" customHeight="1" spans="1:10">
      <c r="A1190" s="524">
        <f t="shared" si="56"/>
        <v>7</v>
      </c>
      <c r="B1190" s="305">
        <v>2220114</v>
      </c>
      <c r="C1190" s="432" t="s">
        <v>1018</v>
      </c>
      <c r="D1190" s="320"/>
      <c r="E1190" s="320">
        <v>0</v>
      </c>
      <c r="F1190" s="367">
        <f>VLOOKUP(B1190,[117]表二!$B$7:$AA$1333,26,FALSE)</f>
        <v>0</v>
      </c>
      <c r="G1190" s="123" t="str">
        <f t="shared" si="57"/>
        <v/>
      </c>
      <c r="H1190" s="123" t="str">
        <f t="shared" si="58"/>
        <v/>
      </c>
      <c r="I1190" s="657"/>
      <c r="J1190" s="658"/>
    </row>
    <row r="1191" s="524" customFormat="1" ht="36" customHeight="1" spans="1:10">
      <c r="A1191" s="524">
        <f t="shared" si="56"/>
        <v>7</v>
      </c>
      <c r="B1191" s="305">
        <v>2220115</v>
      </c>
      <c r="C1191" s="432" t="s">
        <v>1019</v>
      </c>
      <c r="D1191" s="320">
        <v>130</v>
      </c>
      <c r="E1191" s="320">
        <v>0</v>
      </c>
      <c r="F1191" s="367">
        <f>VLOOKUP(B1191,[117]表二!$B$7:$AA$1333,26,FALSE)</f>
        <v>389</v>
      </c>
      <c r="G1191" s="123">
        <f t="shared" si="57"/>
        <v>1.992</v>
      </c>
      <c r="H1191" s="123" t="str">
        <f t="shared" si="58"/>
        <v/>
      </c>
      <c r="I1191" s="657"/>
      <c r="J1191" s="658"/>
    </row>
    <row r="1192" s="524" customFormat="1" ht="36" customHeight="1" spans="1:10">
      <c r="A1192" s="524">
        <f t="shared" si="56"/>
        <v>7</v>
      </c>
      <c r="B1192" s="305">
        <v>2220118</v>
      </c>
      <c r="C1192" s="432" t="s">
        <v>1020</v>
      </c>
      <c r="D1192" s="320"/>
      <c r="E1192" s="320">
        <v>0</v>
      </c>
      <c r="F1192" s="367">
        <f>VLOOKUP(B1192,[117]表二!$B$7:$AA$1333,26,FALSE)</f>
        <v>0</v>
      </c>
      <c r="G1192" s="123" t="str">
        <f t="shared" si="57"/>
        <v/>
      </c>
      <c r="H1192" s="123" t="str">
        <f t="shared" si="58"/>
        <v/>
      </c>
      <c r="I1192" s="657"/>
      <c r="J1192" s="658"/>
    </row>
    <row r="1193" s="524" customFormat="1" ht="36" customHeight="1" spans="1:10">
      <c r="A1193" s="524">
        <f t="shared" si="56"/>
        <v>7</v>
      </c>
      <c r="B1193" s="501">
        <v>2220119</v>
      </c>
      <c r="C1193" s="445" t="s">
        <v>1021</v>
      </c>
      <c r="D1193" s="320"/>
      <c r="E1193" s="320">
        <v>0</v>
      </c>
      <c r="F1193" s="367">
        <f>VLOOKUP(B1193,[117]表二!$B$7:$AA$1333,26,FALSE)</f>
        <v>0</v>
      </c>
      <c r="G1193" s="123" t="str">
        <f t="shared" si="57"/>
        <v/>
      </c>
      <c r="H1193" s="123" t="str">
        <f t="shared" si="58"/>
        <v/>
      </c>
      <c r="I1193" s="657"/>
      <c r="J1193" s="658"/>
    </row>
    <row r="1194" s="524" customFormat="1" ht="36" customHeight="1" spans="1:10">
      <c r="A1194" s="524">
        <f t="shared" si="56"/>
        <v>7</v>
      </c>
      <c r="B1194" s="501">
        <v>2220120</v>
      </c>
      <c r="C1194" s="445" t="s">
        <v>1022</v>
      </c>
      <c r="D1194" s="320"/>
      <c r="E1194" s="320">
        <v>0</v>
      </c>
      <c r="F1194" s="367">
        <f>VLOOKUP(B1194,[117]表二!$B$7:$AA$1333,26,FALSE)</f>
        <v>0</v>
      </c>
      <c r="G1194" s="123" t="str">
        <f t="shared" si="57"/>
        <v/>
      </c>
      <c r="H1194" s="123" t="str">
        <f t="shared" si="58"/>
        <v/>
      </c>
      <c r="I1194" s="657"/>
      <c r="J1194" s="658"/>
    </row>
    <row r="1195" s="524" customFormat="1" ht="36" customHeight="1" spans="1:10">
      <c r="A1195" s="524">
        <f t="shared" si="56"/>
        <v>7</v>
      </c>
      <c r="B1195" s="501">
        <v>2220121</v>
      </c>
      <c r="C1195" s="445" t="s">
        <v>1023</v>
      </c>
      <c r="D1195" s="320"/>
      <c r="E1195" s="320">
        <v>0</v>
      </c>
      <c r="F1195" s="367">
        <f>VLOOKUP(B1195,[117]表二!$B$7:$AA$1333,26,FALSE)</f>
        <v>0</v>
      </c>
      <c r="G1195" s="123" t="str">
        <f t="shared" si="57"/>
        <v/>
      </c>
      <c r="H1195" s="123" t="str">
        <f t="shared" si="58"/>
        <v/>
      </c>
      <c r="I1195" s="657"/>
      <c r="J1195" s="658"/>
    </row>
    <row r="1196" s="524" customFormat="1" ht="36" customHeight="1" spans="1:10">
      <c r="A1196" s="524">
        <f t="shared" si="56"/>
        <v>7</v>
      </c>
      <c r="B1196" s="305">
        <v>2220150</v>
      </c>
      <c r="C1196" s="432" t="s">
        <v>161</v>
      </c>
      <c r="D1196" s="320"/>
      <c r="E1196" s="320">
        <v>0</v>
      </c>
      <c r="F1196" s="367">
        <f>VLOOKUP(B1196,[117]表二!$B$7:$AA$1333,26,FALSE)</f>
        <v>0</v>
      </c>
      <c r="G1196" s="123" t="str">
        <f t="shared" si="57"/>
        <v/>
      </c>
      <c r="H1196" s="123" t="str">
        <f t="shared" si="58"/>
        <v/>
      </c>
      <c r="I1196" s="657"/>
      <c r="J1196" s="658"/>
    </row>
    <row r="1197" s="524" customFormat="1" ht="36" customHeight="1" spans="1:10">
      <c r="A1197" s="524">
        <f t="shared" si="56"/>
        <v>7</v>
      </c>
      <c r="B1197" s="305">
        <v>2220199</v>
      </c>
      <c r="C1197" s="432" t="s">
        <v>1024</v>
      </c>
      <c r="D1197" s="320">
        <v>121</v>
      </c>
      <c r="E1197" s="320">
        <v>41</v>
      </c>
      <c r="F1197" s="367">
        <f>VLOOKUP(B1197,[117]表二!$B$7:$AA$1333,26,FALSE)</f>
        <v>41</v>
      </c>
      <c r="G1197" s="123">
        <f t="shared" si="57"/>
        <v>-0.661</v>
      </c>
      <c r="H1197" s="123">
        <f t="shared" si="58"/>
        <v>1</v>
      </c>
      <c r="I1197" s="657"/>
      <c r="J1197" s="658"/>
    </row>
    <row r="1198" s="524" customFormat="1" ht="36" customHeight="1" spans="1:10">
      <c r="A1198" s="524">
        <f t="shared" si="56"/>
        <v>5</v>
      </c>
      <c r="B1198" s="305">
        <v>22203</v>
      </c>
      <c r="C1198" s="348" t="s">
        <v>1025</v>
      </c>
      <c r="D1198" s="303">
        <f>SUM(D1199:D1203)</f>
        <v>0</v>
      </c>
      <c r="E1198" s="303">
        <v>0</v>
      </c>
      <c r="F1198" s="320">
        <f>SUM(F1199:F1203)</f>
        <v>0</v>
      </c>
      <c r="G1198" s="123" t="str">
        <f t="shared" si="57"/>
        <v/>
      </c>
      <c r="H1198" s="123" t="str">
        <f t="shared" si="58"/>
        <v/>
      </c>
      <c r="I1198" s="657"/>
      <c r="J1198" s="658"/>
    </row>
    <row r="1199" s="524" customFormat="1" ht="36" customHeight="1" spans="1:10">
      <c r="A1199" s="524">
        <f t="shared" si="56"/>
        <v>7</v>
      </c>
      <c r="B1199" s="305">
        <v>2220301</v>
      </c>
      <c r="C1199" s="432" t="s">
        <v>1026</v>
      </c>
      <c r="D1199" s="320"/>
      <c r="E1199" s="320">
        <v>0</v>
      </c>
      <c r="F1199" s="367">
        <f>VLOOKUP(B1199,[117]表二!$B$7:$AA$1333,26,FALSE)</f>
        <v>0</v>
      </c>
      <c r="G1199" s="123" t="str">
        <f t="shared" si="57"/>
        <v/>
      </c>
      <c r="H1199" s="123" t="str">
        <f t="shared" si="58"/>
        <v/>
      </c>
      <c r="I1199" s="657"/>
      <c r="J1199" s="658"/>
    </row>
    <row r="1200" s="524" customFormat="1" ht="36" customHeight="1" spans="1:10">
      <c r="A1200" s="524">
        <f t="shared" si="56"/>
        <v>7</v>
      </c>
      <c r="B1200" s="305">
        <v>2220303</v>
      </c>
      <c r="C1200" s="432" t="s">
        <v>1027</v>
      </c>
      <c r="D1200" s="320"/>
      <c r="E1200" s="320">
        <v>0</v>
      </c>
      <c r="F1200" s="367">
        <f>VLOOKUP(B1200,[117]表二!$B$7:$AA$1333,26,FALSE)</f>
        <v>0</v>
      </c>
      <c r="G1200" s="123" t="str">
        <f t="shared" si="57"/>
        <v/>
      </c>
      <c r="H1200" s="123" t="str">
        <f t="shared" si="58"/>
        <v/>
      </c>
      <c r="I1200" s="657"/>
      <c r="J1200" s="658"/>
    </row>
    <row r="1201" s="524" customFormat="1" ht="36" customHeight="1" spans="1:10">
      <c r="A1201" s="524">
        <f t="shared" si="56"/>
        <v>7</v>
      </c>
      <c r="B1201" s="305">
        <v>2220304</v>
      </c>
      <c r="C1201" s="432" t="s">
        <v>1028</v>
      </c>
      <c r="D1201" s="320"/>
      <c r="E1201" s="320">
        <v>0</v>
      </c>
      <c r="F1201" s="367">
        <f>VLOOKUP(B1201,[117]表二!$B$7:$AA$1333,26,FALSE)</f>
        <v>0</v>
      </c>
      <c r="G1201" s="123" t="str">
        <f t="shared" si="57"/>
        <v/>
      </c>
      <c r="H1201" s="123" t="str">
        <f t="shared" si="58"/>
        <v/>
      </c>
      <c r="I1201" s="657"/>
      <c r="J1201" s="658"/>
    </row>
    <row r="1202" s="524" customFormat="1" ht="36" customHeight="1" spans="1:10">
      <c r="A1202" s="524">
        <f t="shared" si="56"/>
        <v>7</v>
      </c>
      <c r="B1202" s="501">
        <v>2220305</v>
      </c>
      <c r="C1202" s="445" t="s">
        <v>1029</v>
      </c>
      <c r="D1202" s="320"/>
      <c r="E1202" s="320">
        <v>0</v>
      </c>
      <c r="F1202" s="367">
        <f>VLOOKUP(B1202,[117]表二!$B$7:$AA$1333,26,FALSE)</f>
        <v>0</v>
      </c>
      <c r="G1202" s="123" t="str">
        <f t="shared" si="57"/>
        <v/>
      </c>
      <c r="H1202" s="123" t="str">
        <f t="shared" si="58"/>
        <v/>
      </c>
      <c r="I1202" s="657"/>
      <c r="J1202" s="658"/>
    </row>
    <row r="1203" s="524" customFormat="1" ht="36" customHeight="1" spans="1:10">
      <c r="A1203" s="524">
        <f t="shared" si="56"/>
        <v>7</v>
      </c>
      <c r="B1203" s="305">
        <v>2220399</v>
      </c>
      <c r="C1203" s="432" t="s">
        <v>1030</v>
      </c>
      <c r="D1203" s="320"/>
      <c r="E1203" s="320">
        <v>0</v>
      </c>
      <c r="F1203" s="367">
        <f>VLOOKUP(B1203,[117]表二!$B$7:$AA$1333,26,FALSE)</f>
        <v>0</v>
      </c>
      <c r="G1203" s="123" t="str">
        <f t="shared" si="57"/>
        <v/>
      </c>
      <c r="H1203" s="123" t="str">
        <f t="shared" si="58"/>
        <v/>
      </c>
      <c r="I1203" s="657"/>
      <c r="J1203" s="658"/>
    </row>
    <row r="1204" s="524" customFormat="1" ht="36" customHeight="1" spans="1:10">
      <c r="A1204" s="524">
        <f t="shared" si="56"/>
        <v>5</v>
      </c>
      <c r="B1204" s="305">
        <v>22204</v>
      </c>
      <c r="C1204" s="348" t="s">
        <v>1031</v>
      </c>
      <c r="D1204" s="320">
        <v>116</v>
      </c>
      <c r="E1204" s="320">
        <v>0</v>
      </c>
      <c r="F1204" s="320">
        <f>SUM(F1205:F1209)</f>
        <v>148</v>
      </c>
      <c r="G1204" s="123">
        <f t="shared" si="57"/>
        <v>0.276</v>
      </c>
      <c r="H1204" s="123" t="str">
        <f t="shared" si="58"/>
        <v/>
      </c>
      <c r="I1204" s="657"/>
      <c r="J1204" s="658"/>
    </row>
    <row r="1205" s="524" customFormat="1" ht="36" customHeight="1" spans="1:10">
      <c r="A1205" s="524">
        <f t="shared" si="56"/>
        <v>7</v>
      </c>
      <c r="B1205" s="305">
        <v>2220401</v>
      </c>
      <c r="C1205" s="432" t="s">
        <v>1032</v>
      </c>
      <c r="D1205" s="320">
        <v>24</v>
      </c>
      <c r="E1205" s="320">
        <v>0</v>
      </c>
      <c r="F1205" s="367">
        <f>VLOOKUP(B1205,[117]表二!$B$7:$AA$1333,26,FALSE)</f>
        <v>0</v>
      </c>
      <c r="G1205" s="123">
        <f t="shared" si="57"/>
        <v>-1</v>
      </c>
      <c r="H1205" s="123" t="str">
        <f t="shared" si="58"/>
        <v/>
      </c>
      <c r="I1205" s="657"/>
      <c r="J1205" s="658"/>
    </row>
    <row r="1206" s="524" customFormat="1" ht="36" customHeight="1" spans="1:10">
      <c r="A1206" s="524">
        <f t="shared" si="56"/>
        <v>7</v>
      </c>
      <c r="B1206" s="305">
        <v>2220402</v>
      </c>
      <c r="C1206" s="432" t="s">
        <v>1033</v>
      </c>
      <c r="D1206" s="320">
        <v>92</v>
      </c>
      <c r="E1206" s="320">
        <v>0</v>
      </c>
      <c r="F1206" s="367">
        <f>VLOOKUP(B1206,[117]表二!$B$7:$AA$1333,26,FALSE)</f>
        <v>79</v>
      </c>
      <c r="G1206" s="123">
        <f t="shared" si="57"/>
        <v>-0.141</v>
      </c>
      <c r="H1206" s="123" t="str">
        <f t="shared" si="58"/>
        <v/>
      </c>
      <c r="I1206" s="657"/>
      <c r="J1206" s="658"/>
    </row>
    <row r="1207" s="228" customFormat="1" ht="36" customHeight="1" spans="1:10">
      <c r="A1207" s="524">
        <f t="shared" si="56"/>
        <v>7</v>
      </c>
      <c r="B1207" s="305">
        <v>2220403</v>
      </c>
      <c r="C1207" s="432" t="s">
        <v>1034</v>
      </c>
      <c r="D1207" s="320"/>
      <c r="E1207" s="320">
        <v>0</v>
      </c>
      <c r="F1207" s="367">
        <f>VLOOKUP(B1207,[117]表二!$B$7:$AA$1333,26,FALSE)</f>
        <v>69</v>
      </c>
      <c r="G1207" s="123" t="str">
        <f t="shared" si="57"/>
        <v/>
      </c>
      <c r="H1207" s="123" t="str">
        <f t="shared" si="58"/>
        <v/>
      </c>
      <c r="I1207" s="657"/>
      <c r="J1207" s="658"/>
    </row>
    <row r="1208" s="524" customFormat="1" ht="36" customHeight="1" spans="1:10">
      <c r="A1208" s="524">
        <f t="shared" si="56"/>
        <v>7</v>
      </c>
      <c r="B1208" s="305">
        <v>2220404</v>
      </c>
      <c r="C1208" s="432" t="s">
        <v>1035</v>
      </c>
      <c r="D1208" s="320"/>
      <c r="E1208" s="320">
        <v>0</v>
      </c>
      <c r="F1208" s="367">
        <f>VLOOKUP(B1208,[117]表二!$B$7:$AA$1333,26,FALSE)</f>
        <v>0</v>
      </c>
      <c r="G1208" s="123" t="str">
        <f t="shared" si="57"/>
        <v/>
      </c>
      <c r="H1208" s="123" t="str">
        <f t="shared" si="58"/>
        <v/>
      </c>
      <c r="I1208" s="657"/>
      <c r="J1208" s="658"/>
    </row>
    <row r="1209" s="524" customFormat="1" ht="36" customHeight="1" spans="1:10">
      <c r="A1209" s="524">
        <f t="shared" si="56"/>
        <v>7</v>
      </c>
      <c r="B1209" s="305">
        <v>2220499</v>
      </c>
      <c r="C1209" s="432" t="s">
        <v>1036</v>
      </c>
      <c r="D1209" s="320"/>
      <c r="E1209" s="320">
        <v>0</v>
      </c>
      <c r="F1209" s="367">
        <f>VLOOKUP(B1209,[117]表二!$B$7:$AA$1333,26,FALSE)</f>
        <v>0</v>
      </c>
      <c r="G1209" s="123" t="str">
        <f t="shared" si="57"/>
        <v/>
      </c>
      <c r="H1209" s="123" t="str">
        <f t="shared" si="58"/>
        <v/>
      </c>
      <c r="I1209" s="657"/>
      <c r="J1209" s="658"/>
    </row>
    <row r="1210" s="524" customFormat="1" ht="36" customHeight="1" spans="1:10">
      <c r="A1210" s="524">
        <f t="shared" si="56"/>
        <v>5</v>
      </c>
      <c r="B1210" s="305">
        <v>22205</v>
      </c>
      <c r="C1210" s="348" t="s">
        <v>1037</v>
      </c>
      <c r="D1210" s="320">
        <f>SUM(D1211:D1222)</f>
        <v>0</v>
      </c>
      <c r="E1210" s="320">
        <v>0</v>
      </c>
      <c r="F1210" s="320">
        <f>SUM(F1211:F1222)</f>
        <v>0</v>
      </c>
      <c r="G1210" s="123" t="str">
        <f t="shared" si="57"/>
        <v/>
      </c>
      <c r="H1210" s="123" t="str">
        <f t="shared" si="58"/>
        <v/>
      </c>
      <c r="I1210" s="657"/>
      <c r="J1210" s="658"/>
    </row>
    <row r="1211" s="524" customFormat="1" ht="36" customHeight="1" spans="1:10">
      <c r="A1211" s="524">
        <f t="shared" si="56"/>
        <v>7</v>
      </c>
      <c r="B1211" s="305">
        <v>2220501</v>
      </c>
      <c r="C1211" s="432" t="s">
        <v>1038</v>
      </c>
      <c r="D1211" s="320"/>
      <c r="E1211" s="320">
        <v>0</v>
      </c>
      <c r="F1211" s="367">
        <f>VLOOKUP(B1211,[117]表二!$B$7:$AA$1333,26,FALSE)</f>
        <v>0</v>
      </c>
      <c r="G1211" s="123" t="str">
        <f t="shared" si="57"/>
        <v/>
      </c>
      <c r="H1211" s="123" t="str">
        <f t="shared" si="58"/>
        <v/>
      </c>
      <c r="I1211" s="657"/>
      <c r="J1211" s="658"/>
    </row>
    <row r="1212" s="524" customFormat="1" ht="36" customHeight="1" spans="1:10">
      <c r="A1212" s="524">
        <f t="shared" si="56"/>
        <v>7</v>
      </c>
      <c r="B1212" s="305">
        <v>2220502</v>
      </c>
      <c r="C1212" s="432" t="s">
        <v>1039</v>
      </c>
      <c r="D1212" s="320"/>
      <c r="E1212" s="320">
        <v>0</v>
      </c>
      <c r="F1212" s="367">
        <f>VLOOKUP(B1212,[117]表二!$B$7:$AA$1333,26,FALSE)</f>
        <v>0</v>
      </c>
      <c r="G1212" s="123" t="str">
        <f t="shared" si="57"/>
        <v/>
      </c>
      <c r="H1212" s="123" t="str">
        <f t="shared" si="58"/>
        <v/>
      </c>
      <c r="I1212" s="657"/>
      <c r="J1212" s="658"/>
    </row>
    <row r="1213" s="524" customFormat="1" ht="36" customHeight="1" spans="1:10">
      <c r="A1213" s="524">
        <f t="shared" si="56"/>
        <v>7</v>
      </c>
      <c r="B1213" s="305">
        <v>2220503</v>
      </c>
      <c r="C1213" s="432" t="s">
        <v>1040</v>
      </c>
      <c r="D1213" s="320"/>
      <c r="E1213" s="320">
        <v>0</v>
      </c>
      <c r="F1213" s="367">
        <f>VLOOKUP(B1213,[117]表二!$B$7:$AA$1333,26,FALSE)</f>
        <v>0</v>
      </c>
      <c r="G1213" s="123" t="str">
        <f t="shared" si="57"/>
        <v/>
      </c>
      <c r="H1213" s="123" t="str">
        <f t="shared" si="58"/>
        <v/>
      </c>
      <c r="I1213" s="657"/>
      <c r="J1213" s="658"/>
    </row>
    <row r="1214" s="524" customFormat="1" ht="36" customHeight="1" spans="1:10">
      <c r="A1214" s="524">
        <f t="shared" si="56"/>
        <v>7</v>
      </c>
      <c r="B1214" s="305">
        <v>2220504</v>
      </c>
      <c r="C1214" s="432" t="s">
        <v>1041</v>
      </c>
      <c r="D1214" s="320"/>
      <c r="E1214" s="320">
        <v>0</v>
      </c>
      <c r="F1214" s="367">
        <f>VLOOKUP(B1214,[117]表二!$B$7:$AA$1333,26,FALSE)</f>
        <v>0</v>
      </c>
      <c r="G1214" s="123" t="str">
        <f t="shared" si="57"/>
        <v/>
      </c>
      <c r="H1214" s="123" t="str">
        <f t="shared" si="58"/>
        <v/>
      </c>
      <c r="I1214" s="657"/>
      <c r="J1214" s="658"/>
    </row>
    <row r="1215" s="524" customFormat="1" ht="36" customHeight="1" spans="1:10">
      <c r="A1215" s="524">
        <f t="shared" si="56"/>
        <v>7</v>
      </c>
      <c r="B1215" s="305">
        <v>2220505</v>
      </c>
      <c r="C1215" s="432" t="s">
        <v>1042</v>
      </c>
      <c r="D1215" s="320"/>
      <c r="E1215" s="320">
        <v>0</v>
      </c>
      <c r="F1215" s="367">
        <f>VLOOKUP(B1215,[117]表二!$B$7:$AA$1333,26,FALSE)</f>
        <v>0</v>
      </c>
      <c r="G1215" s="123" t="str">
        <f t="shared" si="57"/>
        <v/>
      </c>
      <c r="H1215" s="123" t="str">
        <f t="shared" si="58"/>
        <v/>
      </c>
      <c r="I1215" s="657"/>
      <c r="J1215" s="658"/>
    </row>
    <row r="1216" s="524" customFormat="1" ht="36" customHeight="1" spans="1:10">
      <c r="A1216" s="524">
        <f t="shared" si="56"/>
        <v>7</v>
      </c>
      <c r="B1216" s="305">
        <v>2220506</v>
      </c>
      <c r="C1216" s="432" t="s">
        <v>1043</v>
      </c>
      <c r="D1216" s="320"/>
      <c r="E1216" s="320">
        <v>0</v>
      </c>
      <c r="F1216" s="367">
        <f>VLOOKUP(B1216,[117]表二!$B$7:$AA$1333,26,FALSE)</f>
        <v>0</v>
      </c>
      <c r="G1216" s="123" t="str">
        <f t="shared" si="57"/>
        <v/>
      </c>
      <c r="H1216" s="123" t="str">
        <f t="shared" si="58"/>
        <v/>
      </c>
      <c r="I1216" s="657"/>
      <c r="J1216" s="658"/>
    </row>
    <row r="1217" s="524" customFormat="1" ht="36" customHeight="1" spans="1:10">
      <c r="A1217" s="524">
        <f t="shared" si="56"/>
        <v>7</v>
      </c>
      <c r="B1217" s="305">
        <v>2220507</v>
      </c>
      <c r="C1217" s="432" t="s">
        <v>1044</v>
      </c>
      <c r="D1217" s="320"/>
      <c r="E1217" s="320">
        <v>0</v>
      </c>
      <c r="F1217" s="367">
        <f>VLOOKUP(B1217,[117]表二!$B$7:$AA$1333,26,FALSE)</f>
        <v>0</v>
      </c>
      <c r="G1217" s="123" t="str">
        <f t="shared" si="57"/>
        <v/>
      </c>
      <c r="H1217" s="123" t="str">
        <f t="shared" si="58"/>
        <v/>
      </c>
      <c r="I1217" s="657"/>
      <c r="J1217" s="658"/>
    </row>
    <row r="1218" s="524" customFormat="1" ht="36" customHeight="1" spans="1:10">
      <c r="A1218" s="524">
        <f t="shared" si="56"/>
        <v>7</v>
      </c>
      <c r="B1218" s="305">
        <v>2220508</v>
      </c>
      <c r="C1218" s="432" t="s">
        <v>1045</v>
      </c>
      <c r="D1218" s="320"/>
      <c r="E1218" s="320">
        <v>0</v>
      </c>
      <c r="F1218" s="367">
        <f>VLOOKUP(B1218,[117]表二!$B$7:$AA$1333,26,FALSE)</f>
        <v>0</v>
      </c>
      <c r="G1218" s="123" t="str">
        <f t="shared" si="57"/>
        <v/>
      </c>
      <c r="H1218" s="123" t="str">
        <f t="shared" si="58"/>
        <v/>
      </c>
      <c r="I1218" s="657"/>
      <c r="J1218" s="658"/>
    </row>
    <row r="1219" s="524" customFormat="1" ht="36" customHeight="1" spans="1:10">
      <c r="A1219" s="524">
        <f t="shared" si="56"/>
        <v>7</v>
      </c>
      <c r="B1219" s="305">
        <v>2220509</v>
      </c>
      <c r="C1219" s="432" t="s">
        <v>1046</v>
      </c>
      <c r="D1219" s="320"/>
      <c r="E1219" s="320">
        <v>0</v>
      </c>
      <c r="F1219" s="367">
        <f>VLOOKUP(B1219,[117]表二!$B$7:$AA$1333,26,FALSE)</f>
        <v>0</v>
      </c>
      <c r="G1219" s="123" t="str">
        <f t="shared" si="57"/>
        <v/>
      </c>
      <c r="H1219" s="123" t="str">
        <f t="shared" si="58"/>
        <v/>
      </c>
      <c r="I1219" s="657"/>
      <c r="J1219" s="658"/>
    </row>
    <row r="1220" s="524" customFormat="1" ht="36" customHeight="1" spans="1:10">
      <c r="A1220" s="524">
        <f t="shared" si="56"/>
        <v>7</v>
      </c>
      <c r="B1220" s="305">
        <v>2220510</v>
      </c>
      <c r="C1220" s="432" t="s">
        <v>1047</v>
      </c>
      <c r="D1220" s="320"/>
      <c r="E1220" s="320">
        <v>0</v>
      </c>
      <c r="F1220" s="367">
        <f>VLOOKUP(B1220,[117]表二!$B$7:$AA$1333,26,FALSE)</f>
        <v>0</v>
      </c>
      <c r="G1220" s="123" t="str">
        <f t="shared" si="57"/>
        <v/>
      </c>
      <c r="H1220" s="123" t="str">
        <f t="shared" si="58"/>
        <v/>
      </c>
      <c r="I1220" s="657"/>
      <c r="J1220" s="658"/>
    </row>
    <row r="1221" s="524" customFormat="1" ht="36" customHeight="1" spans="1:10">
      <c r="A1221" s="524">
        <f t="shared" ref="A1221:A1284" si="59">LEN(B1221)</f>
        <v>7</v>
      </c>
      <c r="B1221" s="315">
        <v>2220511</v>
      </c>
      <c r="C1221" s="432" t="s">
        <v>1048</v>
      </c>
      <c r="D1221" s="320"/>
      <c r="E1221" s="320">
        <v>0</v>
      </c>
      <c r="F1221" s="367">
        <f>VLOOKUP(B1221,[117]表二!$B$7:$AA$1333,26,FALSE)</f>
        <v>0</v>
      </c>
      <c r="G1221" s="123" t="str">
        <f t="shared" ref="G1221:G1284" si="60">IF(D1221&gt;0,F1221/D1221-1,"")</f>
        <v/>
      </c>
      <c r="H1221" s="123" t="str">
        <f t="shared" ref="H1221:H1284" si="61">IF(E1221&gt;0,F1221/E1221,"")</f>
        <v/>
      </c>
      <c r="I1221" s="657"/>
      <c r="J1221" s="658"/>
    </row>
    <row r="1222" s="524" customFormat="1" ht="36" customHeight="1" spans="1:10">
      <c r="A1222" s="524">
        <f t="shared" si="59"/>
        <v>7</v>
      </c>
      <c r="B1222" s="305">
        <v>2220599</v>
      </c>
      <c r="C1222" s="432" t="s">
        <v>1049</v>
      </c>
      <c r="D1222" s="320"/>
      <c r="E1222" s="320">
        <v>0</v>
      </c>
      <c r="F1222" s="367">
        <f>VLOOKUP(B1222,[117]表二!$B$7:$AA$1333,26,FALSE)</f>
        <v>0</v>
      </c>
      <c r="G1222" s="123" t="str">
        <f t="shared" si="60"/>
        <v/>
      </c>
      <c r="H1222" s="123" t="str">
        <f t="shared" si="61"/>
        <v/>
      </c>
      <c r="I1222" s="657"/>
      <c r="J1222" s="658"/>
    </row>
    <row r="1223" s="524" customFormat="1" ht="36" customHeight="1" spans="1:10">
      <c r="A1223" s="524">
        <f t="shared" si="59"/>
        <v>3</v>
      </c>
      <c r="B1223" s="308">
        <v>224</v>
      </c>
      <c r="C1223" s="302" t="s">
        <v>127</v>
      </c>
      <c r="D1223" s="303">
        <f>SUM(D1224,D1236,D1242,D1248,D1256,D1269,D1273,D1277)</f>
        <v>1224</v>
      </c>
      <c r="E1223" s="303">
        <v>2842</v>
      </c>
      <c r="F1223" s="303">
        <f>SUM(F1224,F1236,F1242,F1248,F1256,F1269,F1273,F1277)</f>
        <v>2785</v>
      </c>
      <c r="G1223" s="119">
        <f t="shared" si="60"/>
        <v>1.275</v>
      </c>
      <c r="H1223" s="119">
        <f t="shared" si="61"/>
        <v>0.98</v>
      </c>
      <c r="I1223" s="657"/>
      <c r="J1223" s="658"/>
    </row>
    <row r="1224" s="524" customFormat="1" ht="36" customHeight="1" spans="1:10">
      <c r="A1224" s="524">
        <f t="shared" si="59"/>
        <v>5</v>
      </c>
      <c r="B1224" s="305">
        <v>22401</v>
      </c>
      <c r="C1224" s="348" t="s">
        <v>1050</v>
      </c>
      <c r="D1224" s="320">
        <v>652</v>
      </c>
      <c r="E1224" s="320">
        <v>1026</v>
      </c>
      <c r="F1224" s="320">
        <f>SUM(F1225:F1235)</f>
        <v>1100</v>
      </c>
      <c r="G1224" s="123">
        <f t="shared" si="60"/>
        <v>0.687</v>
      </c>
      <c r="H1224" s="123">
        <f t="shared" si="61"/>
        <v>1.072</v>
      </c>
      <c r="I1224" s="657"/>
      <c r="J1224" s="658"/>
    </row>
    <row r="1225" s="524" customFormat="1" ht="36" customHeight="1" spans="1:10">
      <c r="A1225" s="524">
        <f t="shared" si="59"/>
        <v>7</v>
      </c>
      <c r="B1225" s="305">
        <v>2240101</v>
      </c>
      <c r="C1225" s="432" t="s">
        <v>152</v>
      </c>
      <c r="D1225" s="320">
        <v>387</v>
      </c>
      <c r="E1225" s="320">
        <v>384</v>
      </c>
      <c r="F1225" s="367">
        <f>VLOOKUP(B1225,[117]表二!$B$7:$AA$1333,26,FALSE)</f>
        <v>382</v>
      </c>
      <c r="G1225" s="123">
        <f t="shared" si="60"/>
        <v>-0.013</v>
      </c>
      <c r="H1225" s="123">
        <f t="shared" si="61"/>
        <v>0.995</v>
      </c>
      <c r="I1225" s="657"/>
      <c r="J1225" s="658"/>
    </row>
    <row r="1226" s="524" customFormat="1" ht="36" customHeight="1" spans="1:10">
      <c r="A1226" s="524">
        <f t="shared" si="59"/>
        <v>7</v>
      </c>
      <c r="B1226" s="305">
        <v>2240102</v>
      </c>
      <c r="C1226" s="432" t="s">
        <v>153</v>
      </c>
      <c r="D1226" s="320"/>
      <c r="E1226" s="320">
        <v>0</v>
      </c>
      <c r="F1226" s="367">
        <f>VLOOKUP(B1226,[117]表二!$B$7:$AA$1333,26,FALSE)</f>
        <v>0</v>
      </c>
      <c r="G1226" s="123" t="str">
        <f t="shared" si="60"/>
        <v/>
      </c>
      <c r="H1226" s="123" t="str">
        <f t="shared" si="61"/>
        <v/>
      </c>
      <c r="I1226" s="657"/>
      <c r="J1226" s="658"/>
    </row>
    <row r="1227" s="524" customFormat="1" ht="36" customHeight="1" spans="1:10">
      <c r="A1227" s="524">
        <f t="shared" si="59"/>
        <v>7</v>
      </c>
      <c r="B1227" s="305">
        <v>2240103</v>
      </c>
      <c r="C1227" s="432" t="s">
        <v>154</v>
      </c>
      <c r="D1227" s="320"/>
      <c r="E1227" s="320">
        <v>0</v>
      </c>
      <c r="F1227" s="367">
        <f>VLOOKUP(B1227,[117]表二!$B$7:$AA$1333,26,FALSE)</f>
        <v>0</v>
      </c>
      <c r="G1227" s="123" t="str">
        <f t="shared" si="60"/>
        <v/>
      </c>
      <c r="H1227" s="123" t="str">
        <f t="shared" si="61"/>
        <v/>
      </c>
      <c r="I1227" s="657"/>
      <c r="J1227" s="658"/>
    </row>
    <row r="1228" s="524" customFormat="1" ht="36" customHeight="1" spans="1:10">
      <c r="A1228" s="524">
        <f t="shared" si="59"/>
        <v>7</v>
      </c>
      <c r="B1228" s="305">
        <v>2240104</v>
      </c>
      <c r="C1228" s="432" t="s">
        <v>1051</v>
      </c>
      <c r="D1228" s="320">
        <v>28</v>
      </c>
      <c r="E1228" s="320">
        <v>0</v>
      </c>
      <c r="F1228" s="367">
        <f>VLOOKUP(B1228,[117]表二!$B$7:$AA$1333,26,FALSE)</f>
        <v>0</v>
      </c>
      <c r="G1228" s="123">
        <f t="shared" si="60"/>
        <v>-1</v>
      </c>
      <c r="H1228" s="123" t="str">
        <f t="shared" si="61"/>
        <v/>
      </c>
      <c r="I1228" s="657"/>
      <c r="J1228" s="658"/>
    </row>
    <row r="1229" s="524" customFormat="1" ht="36" customHeight="1" spans="1:10">
      <c r="A1229" s="524">
        <f t="shared" si="59"/>
        <v>7</v>
      </c>
      <c r="B1229" s="305">
        <v>2240105</v>
      </c>
      <c r="C1229" s="432" t="s">
        <v>1052</v>
      </c>
      <c r="D1229" s="320"/>
      <c r="E1229" s="320">
        <v>0</v>
      </c>
      <c r="F1229" s="367">
        <f>VLOOKUP(B1229,[117]表二!$B$7:$AA$1333,26,FALSE)</f>
        <v>0</v>
      </c>
      <c r="G1229" s="123" t="str">
        <f t="shared" si="60"/>
        <v/>
      </c>
      <c r="H1229" s="123" t="str">
        <f t="shared" si="61"/>
        <v/>
      </c>
      <c r="I1229" s="657"/>
      <c r="J1229" s="658"/>
    </row>
    <row r="1230" s="524" customFormat="1" ht="36" customHeight="1" spans="1:10">
      <c r="A1230" s="524">
        <f t="shared" si="59"/>
        <v>7</v>
      </c>
      <c r="B1230" s="305">
        <v>2240106</v>
      </c>
      <c r="C1230" s="432" t="s">
        <v>1053</v>
      </c>
      <c r="D1230" s="320"/>
      <c r="E1230" s="320">
        <v>130</v>
      </c>
      <c r="F1230" s="367">
        <f>VLOOKUP(B1230,[117]表二!$B$7:$AA$1333,26,FALSE)</f>
        <v>130</v>
      </c>
      <c r="G1230" s="123" t="str">
        <f t="shared" si="60"/>
        <v/>
      </c>
      <c r="H1230" s="123">
        <f t="shared" si="61"/>
        <v>1</v>
      </c>
      <c r="I1230" s="657"/>
      <c r="J1230" s="658"/>
    </row>
    <row r="1231" s="524" customFormat="1" ht="36" customHeight="1" spans="1:10">
      <c r="A1231" s="524">
        <f t="shared" si="59"/>
        <v>7</v>
      </c>
      <c r="B1231" s="305">
        <v>2240107</v>
      </c>
      <c r="C1231" s="432" t="s">
        <v>1054</v>
      </c>
      <c r="D1231" s="320"/>
      <c r="E1231" s="320">
        <v>0</v>
      </c>
      <c r="F1231" s="367">
        <f>VLOOKUP(B1231,[117]表二!$B$7:$AA$1333,26,FALSE)</f>
        <v>0</v>
      </c>
      <c r="G1231" s="123" t="str">
        <f t="shared" si="60"/>
        <v/>
      </c>
      <c r="H1231" s="123" t="str">
        <f t="shared" si="61"/>
        <v/>
      </c>
      <c r="I1231" s="657"/>
      <c r="J1231" s="658"/>
    </row>
    <row r="1232" s="524" customFormat="1" ht="36" customHeight="1" spans="1:10">
      <c r="A1232" s="524">
        <f t="shared" si="59"/>
        <v>7</v>
      </c>
      <c r="B1232" s="305">
        <v>2240108</v>
      </c>
      <c r="C1232" s="432" t="s">
        <v>1055</v>
      </c>
      <c r="D1232" s="320">
        <v>7</v>
      </c>
      <c r="E1232" s="320">
        <v>87</v>
      </c>
      <c r="F1232" s="367">
        <f>VLOOKUP(B1232,[117]表二!$B$7:$AA$1333,26,FALSE)</f>
        <v>87</v>
      </c>
      <c r="G1232" s="123">
        <f t="shared" si="60"/>
        <v>11.429</v>
      </c>
      <c r="H1232" s="123">
        <f t="shared" si="61"/>
        <v>1</v>
      </c>
      <c r="I1232" s="657"/>
      <c r="J1232" s="658"/>
    </row>
    <row r="1233" s="524" customFormat="1" ht="36" customHeight="1" spans="1:10">
      <c r="A1233" s="524">
        <f t="shared" si="59"/>
        <v>7</v>
      </c>
      <c r="B1233" s="305">
        <v>2240109</v>
      </c>
      <c r="C1233" s="432" t="s">
        <v>1056</v>
      </c>
      <c r="D1233" s="320">
        <v>39</v>
      </c>
      <c r="E1233" s="320">
        <v>260</v>
      </c>
      <c r="F1233" s="367">
        <f>VLOOKUP(B1233,[117]表二!$B$7:$AA$1333,26,FALSE)</f>
        <v>90</v>
      </c>
      <c r="G1233" s="123">
        <f t="shared" si="60"/>
        <v>1.308</v>
      </c>
      <c r="H1233" s="123">
        <f t="shared" si="61"/>
        <v>0.346</v>
      </c>
      <c r="I1233" s="657"/>
      <c r="J1233" s="658"/>
    </row>
    <row r="1234" s="524" customFormat="1" ht="36" customHeight="1" spans="1:10">
      <c r="A1234" s="524">
        <f t="shared" si="59"/>
        <v>7</v>
      </c>
      <c r="B1234" s="305">
        <v>2240150</v>
      </c>
      <c r="C1234" s="432" t="s">
        <v>161</v>
      </c>
      <c r="D1234" s="320">
        <v>191</v>
      </c>
      <c r="E1234" s="320">
        <v>165</v>
      </c>
      <c r="F1234" s="367">
        <f>VLOOKUP(B1234,[117]表二!$B$7:$AA$1333,26,FALSE)</f>
        <v>309</v>
      </c>
      <c r="G1234" s="123">
        <f t="shared" si="60"/>
        <v>0.618</v>
      </c>
      <c r="H1234" s="123">
        <f t="shared" si="61"/>
        <v>1.873</v>
      </c>
      <c r="I1234" s="657"/>
      <c r="J1234" s="658"/>
    </row>
    <row r="1235" s="524" customFormat="1" ht="36" customHeight="1" spans="1:10">
      <c r="A1235" s="524">
        <f t="shared" si="59"/>
        <v>7</v>
      </c>
      <c r="B1235" s="305">
        <v>2240199</v>
      </c>
      <c r="C1235" s="432" t="s">
        <v>1057</v>
      </c>
      <c r="D1235" s="320"/>
      <c r="E1235" s="320">
        <v>0</v>
      </c>
      <c r="F1235" s="367">
        <f>VLOOKUP(B1235,[117]表二!$B$7:$AA$1333,26,FALSE)</f>
        <v>102</v>
      </c>
      <c r="G1235" s="123" t="str">
        <f t="shared" si="60"/>
        <v/>
      </c>
      <c r="H1235" s="123" t="str">
        <f t="shared" si="61"/>
        <v/>
      </c>
      <c r="I1235" s="657"/>
      <c r="J1235" s="658"/>
    </row>
    <row r="1236" s="524" customFormat="1" ht="36" customHeight="1" spans="1:10">
      <c r="A1236" s="524">
        <f t="shared" si="59"/>
        <v>5</v>
      </c>
      <c r="B1236" s="305">
        <v>22402</v>
      </c>
      <c r="C1236" s="364" t="s">
        <v>1058</v>
      </c>
      <c r="D1236" s="320">
        <v>379</v>
      </c>
      <c r="E1236" s="320">
        <v>1143</v>
      </c>
      <c r="F1236" s="320">
        <f>SUM(F1237:F1241)</f>
        <v>1061</v>
      </c>
      <c r="G1236" s="123">
        <f t="shared" si="60"/>
        <v>1.799</v>
      </c>
      <c r="H1236" s="123">
        <f t="shared" si="61"/>
        <v>0.928</v>
      </c>
      <c r="I1236" s="657"/>
      <c r="J1236" s="658"/>
    </row>
    <row r="1237" s="524" customFormat="1" ht="36" customHeight="1" spans="1:10">
      <c r="A1237" s="524">
        <f t="shared" si="59"/>
        <v>7</v>
      </c>
      <c r="B1237" s="305">
        <v>2240201</v>
      </c>
      <c r="C1237" s="432" t="s">
        <v>152</v>
      </c>
      <c r="D1237" s="320">
        <v>52</v>
      </c>
      <c r="E1237" s="320">
        <v>967</v>
      </c>
      <c r="F1237" s="367">
        <f>VLOOKUP(B1237,[117]表二!$B$7:$AA$1333,26,FALSE)</f>
        <v>887</v>
      </c>
      <c r="G1237" s="123">
        <f t="shared" si="60"/>
        <v>16.058</v>
      </c>
      <c r="H1237" s="123">
        <f t="shared" si="61"/>
        <v>0.917</v>
      </c>
      <c r="I1237" s="657"/>
      <c r="J1237" s="658"/>
    </row>
    <row r="1238" s="524" customFormat="1" ht="36" customHeight="1" spans="1:10">
      <c r="A1238" s="524">
        <f t="shared" si="59"/>
        <v>7</v>
      </c>
      <c r="B1238" s="305">
        <v>2240202</v>
      </c>
      <c r="C1238" s="432" t="s">
        <v>153</v>
      </c>
      <c r="D1238" s="320"/>
      <c r="E1238" s="320">
        <v>0</v>
      </c>
      <c r="F1238" s="367">
        <f>VLOOKUP(B1238,[117]表二!$B$7:$AA$1333,26,FALSE)</f>
        <v>0</v>
      </c>
      <c r="G1238" s="123" t="str">
        <f t="shared" si="60"/>
        <v/>
      </c>
      <c r="H1238" s="123" t="str">
        <f t="shared" si="61"/>
        <v/>
      </c>
      <c r="I1238" s="657"/>
      <c r="J1238" s="658"/>
    </row>
    <row r="1239" s="524" customFormat="1" ht="36" customHeight="1" spans="1:10">
      <c r="A1239" s="524">
        <f t="shared" si="59"/>
        <v>7</v>
      </c>
      <c r="B1239" s="305">
        <v>2240203</v>
      </c>
      <c r="C1239" s="432" t="s">
        <v>154</v>
      </c>
      <c r="D1239" s="320"/>
      <c r="E1239" s="320">
        <v>0</v>
      </c>
      <c r="F1239" s="367">
        <f>VLOOKUP(B1239,[117]表二!$B$7:$AA$1333,26,FALSE)</f>
        <v>0</v>
      </c>
      <c r="G1239" s="123" t="str">
        <f t="shared" si="60"/>
        <v/>
      </c>
      <c r="H1239" s="123" t="str">
        <f t="shared" si="61"/>
        <v/>
      </c>
      <c r="I1239" s="657"/>
      <c r="J1239" s="658"/>
    </row>
    <row r="1240" s="524" customFormat="1" ht="36" customHeight="1" spans="1:10">
      <c r="A1240" s="524">
        <f t="shared" si="59"/>
        <v>7</v>
      </c>
      <c r="B1240" s="305">
        <v>2240204</v>
      </c>
      <c r="C1240" s="432" t="s">
        <v>1059</v>
      </c>
      <c r="D1240" s="320">
        <v>327</v>
      </c>
      <c r="E1240" s="320">
        <v>176</v>
      </c>
      <c r="F1240" s="367">
        <f>VLOOKUP(B1240,[117]表二!$B$7:$AA$1333,26,FALSE)</f>
        <v>174</v>
      </c>
      <c r="G1240" s="123">
        <f t="shared" si="60"/>
        <v>-0.468</v>
      </c>
      <c r="H1240" s="123">
        <f t="shared" si="61"/>
        <v>0.989</v>
      </c>
      <c r="I1240" s="657"/>
      <c r="J1240" s="658"/>
    </row>
    <row r="1241" s="524" customFormat="1" ht="36" customHeight="1" spans="1:10">
      <c r="A1241" s="524">
        <f t="shared" si="59"/>
        <v>7</v>
      </c>
      <c r="B1241" s="305">
        <v>2240299</v>
      </c>
      <c r="C1241" s="438" t="s">
        <v>1060</v>
      </c>
      <c r="D1241" s="320"/>
      <c r="E1241" s="320">
        <v>0</v>
      </c>
      <c r="F1241" s="367">
        <f>VLOOKUP(B1241,[117]表二!$B$7:$AA$1333,26,FALSE)</f>
        <v>0</v>
      </c>
      <c r="G1241" s="123" t="str">
        <f t="shared" si="60"/>
        <v/>
      </c>
      <c r="H1241" s="123" t="str">
        <f t="shared" si="61"/>
        <v/>
      </c>
      <c r="I1241" s="657"/>
      <c r="J1241" s="658"/>
    </row>
    <row r="1242" s="524" customFormat="1" ht="36" customHeight="1" spans="1:10">
      <c r="A1242" s="524">
        <f t="shared" si="59"/>
        <v>5</v>
      </c>
      <c r="B1242" s="305">
        <v>22403</v>
      </c>
      <c r="C1242" s="348" t="s">
        <v>1061</v>
      </c>
      <c r="D1242" s="320">
        <f>SUM(D1243:D1247)</f>
        <v>0</v>
      </c>
      <c r="E1242" s="320">
        <v>0</v>
      </c>
      <c r="F1242" s="320">
        <f>SUM(F1243:F1247)</f>
        <v>0</v>
      </c>
      <c r="G1242" s="123" t="str">
        <f t="shared" si="60"/>
        <v/>
      </c>
      <c r="H1242" s="123" t="str">
        <f t="shared" si="61"/>
        <v/>
      </c>
      <c r="I1242" s="657"/>
      <c r="J1242" s="658"/>
    </row>
    <row r="1243" s="524" customFormat="1" ht="36" customHeight="1" spans="1:10">
      <c r="A1243" s="524">
        <f t="shared" si="59"/>
        <v>7</v>
      </c>
      <c r="B1243" s="305">
        <v>2240301</v>
      </c>
      <c r="C1243" s="432" t="s">
        <v>1062</v>
      </c>
      <c r="D1243" s="320"/>
      <c r="E1243" s="320">
        <v>0</v>
      </c>
      <c r="F1243" s="367">
        <f>VLOOKUP(B1243,[117]表二!$B$7:$AA$1333,26,FALSE)</f>
        <v>0</v>
      </c>
      <c r="G1243" s="123" t="str">
        <f t="shared" si="60"/>
        <v/>
      </c>
      <c r="H1243" s="123" t="str">
        <f t="shared" si="61"/>
        <v/>
      </c>
      <c r="I1243" s="657"/>
      <c r="J1243" s="658"/>
    </row>
    <row r="1244" s="524" customFormat="1" ht="36" customHeight="1" spans="1:10">
      <c r="A1244" s="524">
        <f t="shared" si="59"/>
        <v>7</v>
      </c>
      <c r="B1244" s="305">
        <v>2240302</v>
      </c>
      <c r="C1244" s="432" t="s">
        <v>1063</v>
      </c>
      <c r="D1244" s="320"/>
      <c r="E1244" s="320">
        <v>0</v>
      </c>
      <c r="F1244" s="367">
        <f>VLOOKUP(B1244,[117]表二!$B$7:$AA$1333,26,FALSE)</f>
        <v>0</v>
      </c>
      <c r="G1244" s="123" t="str">
        <f t="shared" si="60"/>
        <v/>
      </c>
      <c r="H1244" s="123" t="str">
        <f t="shared" si="61"/>
        <v/>
      </c>
      <c r="I1244" s="657"/>
      <c r="J1244" s="658"/>
    </row>
    <row r="1245" s="524" customFormat="1" ht="36" customHeight="1" spans="1:10">
      <c r="A1245" s="524">
        <f t="shared" si="59"/>
        <v>7</v>
      </c>
      <c r="B1245" s="305">
        <v>2240303</v>
      </c>
      <c r="C1245" s="432" t="s">
        <v>1064</v>
      </c>
      <c r="D1245" s="320"/>
      <c r="E1245" s="320">
        <v>0</v>
      </c>
      <c r="F1245" s="367">
        <f>VLOOKUP(B1245,[117]表二!$B$7:$AA$1333,26,FALSE)</f>
        <v>0</v>
      </c>
      <c r="G1245" s="123" t="str">
        <f t="shared" si="60"/>
        <v/>
      </c>
      <c r="H1245" s="123" t="str">
        <f t="shared" si="61"/>
        <v/>
      </c>
      <c r="I1245" s="657"/>
      <c r="J1245" s="658"/>
    </row>
    <row r="1246" s="524" customFormat="1" ht="36" customHeight="1" spans="1:10">
      <c r="A1246" s="524">
        <f t="shared" si="59"/>
        <v>7</v>
      </c>
      <c r="B1246" s="305">
        <v>2240304</v>
      </c>
      <c r="C1246" s="432" t="s">
        <v>1065</v>
      </c>
      <c r="D1246" s="320"/>
      <c r="E1246" s="320">
        <v>0</v>
      </c>
      <c r="F1246" s="367">
        <f>VLOOKUP(B1246,[117]表二!$B$7:$AA$1333,26,FALSE)</f>
        <v>0</v>
      </c>
      <c r="G1246" s="123" t="str">
        <f t="shared" si="60"/>
        <v/>
      </c>
      <c r="H1246" s="123" t="str">
        <f t="shared" si="61"/>
        <v/>
      </c>
      <c r="I1246" s="657"/>
      <c r="J1246" s="658"/>
    </row>
    <row r="1247" s="524" customFormat="1" ht="36" customHeight="1" spans="1:10">
      <c r="A1247" s="524">
        <f t="shared" si="59"/>
        <v>7</v>
      </c>
      <c r="B1247" s="305">
        <v>2240399</v>
      </c>
      <c r="C1247" s="432" t="s">
        <v>1066</v>
      </c>
      <c r="D1247" s="320"/>
      <c r="E1247" s="320">
        <v>0</v>
      </c>
      <c r="F1247" s="367">
        <f>VLOOKUP(B1247,[117]表二!$B$7:$AA$1333,26,FALSE)</f>
        <v>0</v>
      </c>
      <c r="G1247" s="123" t="str">
        <f t="shared" si="60"/>
        <v/>
      </c>
      <c r="H1247" s="123" t="str">
        <f t="shared" si="61"/>
        <v/>
      </c>
      <c r="I1247" s="657"/>
      <c r="J1247" s="658"/>
    </row>
    <row r="1248" s="524" customFormat="1" ht="36" customHeight="1" spans="1:10">
      <c r="A1248" s="524">
        <f t="shared" si="59"/>
        <v>5</v>
      </c>
      <c r="B1248" s="305">
        <v>22404</v>
      </c>
      <c r="C1248" s="348" t="s">
        <v>1067</v>
      </c>
      <c r="D1248" s="320">
        <f>SUM(D1249:D1255)</f>
        <v>0</v>
      </c>
      <c r="E1248" s="320">
        <v>0</v>
      </c>
      <c r="F1248" s="320">
        <f>SUM(F1249:F1255)</f>
        <v>0</v>
      </c>
      <c r="G1248" s="123" t="str">
        <f t="shared" si="60"/>
        <v/>
      </c>
      <c r="H1248" s="123" t="str">
        <f t="shared" si="61"/>
        <v/>
      </c>
      <c r="I1248" s="657"/>
      <c r="J1248" s="658"/>
    </row>
    <row r="1249" s="524" customFormat="1" ht="36" customHeight="1" spans="1:10">
      <c r="A1249" s="524">
        <f t="shared" si="59"/>
        <v>7</v>
      </c>
      <c r="B1249" s="305">
        <v>2240401</v>
      </c>
      <c r="C1249" s="432" t="s">
        <v>152</v>
      </c>
      <c r="D1249" s="320"/>
      <c r="E1249" s="320">
        <v>0</v>
      </c>
      <c r="F1249" s="367">
        <f>VLOOKUP(B1249,[117]表二!$B$7:$AA$1333,26,FALSE)</f>
        <v>0</v>
      </c>
      <c r="G1249" s="123" t="str">
        <f t="shared" si="60"/>
        <v/>
      </c>
      <c r="H1249" s="123" t="str">
        <f t="shared" si="61"/>
        <v/>
      </c>
      <c r="I1249" s="657"/>
      <c r="J1249" s="658"/>
    </row>
    <row r="1250" s="524" customFormat="1" ht="36" customHeight="1" spans="1:10">
      <c r="A1250" s="524">
        <f t="shared" si="59"/>
        <v>7</v>
      </c>
      <c r="B1250" s="305">
        <v>2240402</v>
      </c>
      <c r="C1250" s="432" t="s">
        <v>153</v>
      </c>
      <c r="D1250" s="320"/>
      <c r="E1250" s="320">
        <v>0</v>
      </c>
      <c r="F1250" s="367">
        <f>VLOOKUP(B1250,[117]表二!$B$7:$AA$1333,26,FALSE)</f>
        <v>0</v>
      </c>
      <c r="G1250" s="123" t="str">
        <f t="shared" si="60"/>
        <v/>
      </c>
      <c r="H1250" s="123" t="str">
        <f t="shared" si="61"/>
        <v/>
      </c>
      <c r="I1250" s="657"/>
      <c r="J1250" s="658"/>
    </row>
    <row r="1251" s="524" customFormat="1" ht="36" customHeight="1" spans="1:10">
      <c r="A1251" s="524">
        <f t="shared" si="59"/>
        <v>7</v>
      </c>
      <c r="B1251" s="305">
        <v>2240403</v>
      </c>
      <c r="C1251" s="432" t="s">
        <v>154</v>
      </c>
      <c r="D1251" s="320"/>
      <c r="E1251" s="320">
        <v>0</v>
      </c>
      <c r="F1251" s="367">
        <f>VLOOKUP(B1251,[117]表二!$B$7:$AA$1333,26,FALSE)</f>
        <v>0</v>
      </c>
      <c r="G1251" s="123" t="str">
        <f t="shared" si="60"/>
        <v/>
      </c>
      <c r="H1251" s="123" t="str">
        <f t="shared" si="61"/>
        <v/>
      </c>
      <c r="I1251" s="657"/>
      <c r="J1251" s="658"/>
    </row>
    <row r="1252" s="524" customFormat="1" ht="36" customHeight="1" spans="1:10">
      <c r="A1252" s="524">
        <f t="shared" si="59"/>
        <v>7</v>
      </c>
      <c r="B1252" s="305">
        <v>2240404</v>
      </c>
      <c r="C1252" s="438" t="s">
        <v>1068</v>
      </c>
      <c r="D1252" s="320"/>
      <c r="E1252" s="320">
        <v>0</v>
      </c>
      <c r="F1252" s="367">
        <f>VLOOKUP(B1252,[117]表二!$B$7:$AA$1333,26,FALSE)</f>
        <v>0</v>
      </c>
      <c r="G1252" s="123" t="str">
        <f t="shared" si="60"/>
        <v/>
      </c>
      <c r="H1252" s="123" t="str">
        <f t="shared" si="61"/>
        <v/>
      </c>
      <c r="I1252" s="657"/>
      <c r="J1252" s="658"/>
    </row>
    <row r="1253" s="524" customFormat="1" ht="36" customHeight="1" spans="1:10">
      <c r="A1253" s="524">
        <f t="shared" si="59"/>
        <v>7</v>
      </c>
      <c r="B1253" s="305">
        <v>2240405</v>
      </c>
      <c r="C1253" s="438" t="s">
        <v>1069</v>
      </c>
      <c r="D1253" s="320"/>
      <c r="E1253" s="320">
        <v>0</v>
      </c>
      <c r="F1253" s="367">
        <f>VLOOKUP(B1253,[117]表二!$B$7:$AA$1333,26,FALSE)</f>
        <v>0</v>
      </c>
      <c r="G1253" s="123" t="str">
        <f t="shared" si="60"/>
        <v/>
      </c>
      <c r="H1253" s="123" t="str">
        <f t="shared" si="61"/>
        <v/>
      </c>
      <c r="I1253" s="657"/>
      <c r="J1253" s="658"/>
    </row>
    <row r="1254" s="524" customFormat="1" ht="36" customHeight="1" spans="1:10">
      <c r="A1254" s="524">
        <f t="shared" si="59"/>
        <v>7</v>
      </c>
      <c r="B1254" s="305">
        <v>2240450</v>
      </c>
      <c r="C1254" s="432" t="s">
        <v>161</v>
      </c>
      <c r="D1254" s="320"/>
      <c r="E1254" s="320">
        <v>0</v>
      </c>
      <c r="F1254" s="367">
        <f>VLOOKUP(B1254,[117]表二!$B$7:$AA$1333,26,FALSE)</f>
        <v>0</v>
      </c>
      <c r="G1254" s="123" t="str">
        <f t="shared" si="60"/>
        <v/>
      </c>
      <c r="H1254" s="123" t="str">
        <f t="shared" si="61"/>
        <v/>
      </c>
      <c r="I1254" s="657"/>
      <c r="J1254" s="658"/>
    </row>
    <row r="1255" s="524" customFormat="1" ht="36" customHeight="1" spans="1:10">
      <c r="A1255" s="524">
        <f t="shared" si="59"/>
        <v>7</v>
      </c>
      <c r="B1255" s="305">
        <v>2240499</v>
      </c>
      <c r="C1255" s="438" t="s">
        <v>1070</v>
      </c>
      <c r="D1255" s="320"/>
      <c r="E1255" s="320">
        <v>0</v>
      </c>
      <c r="F1255" s="367">
        <f>VLOOKUP(B1255,[117]表二!$B$7:$AA$1333,26,FALSE)</f>
        <v>0</v>
      </c>
      <c r="G1255" s="123" t="str">
        <f t="shared" si="60"/>
        <v/>
      </c>
      <c r="H1255" s="123" t="str">
        <f t="shared" si="61"/>
        <v/>
      </c>
      <c r="I1255" s="657"/>
      <c r="J1255" s="658"/>
    </row>
    <row r="1256" s="524" customFormat="1" ht="36" customHeight="1" spans="1:10">
      <c r="A1256" s="524">
        <f t="shared" si="59"/>
        <v>5</v>
      </c>
      <c r="B1256" s="305">
        <v>22405</v>
      </c>
      <c r="C1256" s="348" t="s">
        <v>1071</v>
      </c>
      <c r="D1256" s="320">
        <v>126</v>
      </c>
      <c r="E1256" s="320">
        <v>125</v>
      </c>
      <c r="F1256" s="320">
        <f>SUM(F1257:F1268)</f>
        <v>122</v>
      </c>
      <c r="G1256" s="123">
        <f t="shared" si="60"/>
        <v>-0.032</v>
      </c>
      <c r="H1256" s="123">
        <f t="shared" si="61"/>
        <v>0.976</v>
      </c>
      <c r="I1256" s="657"/>
      <c r="J1256" s="658"/>
    </row>
    <row r="1257" s="524" customFormat="1" ht="36" customHeight="1" spans="1:10">
      <c r="A1257" s="524">
        <f t="shared" si="59"/>
        <v>7</v>
      </c>
      <c r="B1257" s="305">
        <v>2240501</v>
      </c>
      <c r="C1257" s="432" t="s">
        <v>152</v>
      </c>
      <c r="D1257" s="320">
        <v>124</v>
      </c>
      <c r="E1257" s="320">
        <v>123</v>
      </c>
      <c r="F1257" s="367">
        <f>VLOOKUP(B1257,[117]表二!$B$7:$AA$1333,26,FALSE)</f>
        <v>120</v>
      </c>
      <c r="G1257" s="123">
        <f t="shared" si="60"/>
        <v>-0.032</v>
      </c>
      <c r="H1257" s="123">
        <f t="shared" si="61"/>
        <v>0.976</v>
      </c>
      <c r="I1257" s="657"/>
      <c r="J1257" s="658"/>
    </row>
    <row r="1258" s="524" customFormat="1" ht="36" customHeight="1" spans="1:10">
      <c r="A1258" s="524">
        <f t="shared" si="59"/>
        <v>7</v>
      </c>
      <c r="B1258" s="305">
        <v>2240502</v>
      </c>
      <c r="C1258" s="432" t="s">
        <v>153</v>
      </c>
      <c r="D1258" s="320"/>
      <c r="E1258" s="320">
        <v>0</v>
      </c>
      <c r="F1258" s="367">
        <f>VLOOKUP(B1258,[117]表二!$B$7:$AA$1333,26,FALSE)</f>
        <v>0</v>
      </c>
      <c r="G1258" s="123" t="str">
        <f t="shared" si="60"/>
        <v/>
      </c>
      <c r="H1258" s="123" t="str">
        <f t="shared" si="61"/>
        <v/>
      </c>
      <c r="I1258" s="657"/>
      <c r="J1258" s="658"/>
    </row>
    <row r="1259" s="524" customFormat="1" ht="36" customHeight="1" spans="1:10">
      <c r="A1259" s="524">
        <f t="shared" si="59"/>
        <v>7</v>
      </c>
      <c r="B1259" s="305">
        <v>2240503</v>
      </c>
      <c r="C1259" s="432" t="s">
        <v>154</v>
      </c>
      <c r="D1259" s="320"/>
      <c r="E1259" s="320">
        <v>0</v>
      </c>
      <c r="F1259" s="367">
        <f>VLOOKUP(B1259,[117]表二!$B$7:$AA$1333,26,FALSE)</f>
        <v>0</v>
      </c>
      <c r="G1259" s="123" t="str">
        <f t="shared" si="60"/>
        <v/>
      </c>
      <c r="H1259" s="123" t="str">
        <f t="shared" si="61"/>
        <v/>
      </c>
      <c r="I1259" s="657"/>
      <c r="J1259" s="658"/>
    </row>
    <row r="1260" s="524" customFormat="1" ht="36" customHeight="1" spans="1:10">
      <c r="A1260" s="524">
        <f t="shared" si="59"/>
        <v>7</v>
      </c>
      <c r="B1260" s="305">
        <v>2240504</v>
      </c>
      <c r="C1260" s="432" t="s">
        <v>1072</v>
      </c>
      <c r="D1260" s="320"/>
      <c r="E1260" s="320">
        <v>0</v>
      </c>
      <c r="F1260" s="367">
        <f>VLOOKUP(B1260,[117]表二!$B$7:$AA$1333,26,FALSE)</f>
        <v>0</v>
      </c>
      <c r="G1260" s="123" t="str">
        <f t="shared" si="60"/>
        <v/>
      </c>
      <c r="H1260" s="123" t="str">
        <f t="shared" si="61"/>
        <v/>
      </c>
      <c r="I1260" s="657"/>
      <c r="J1260" s="658"/>
    </row>
    <row r="1261" s="524" customFormat="1" ht="36" customHeight="1" spans="1:10">
      <c r="A1261" s="524">
        <f t="shared" si="59"/>
        <v>7</v>
      </c>
      <c r="B1261" s="305">
        <v>2240505</v>
      </c>
      <c r="C1261" s="432" t="s">
        <v>1073</v>
      </c>
      <c r="D1261" s="320">
        <v>2</v>
      </c>
      <c r="E1261" s="320">
        <v>2</v>
      </c>
      <c r="F1261" s="367">
        <f>VLOOKUP(B1261,[117]表二!$B$7:$AA$1333,26,FALSE)</f>
        <v>2</v>
      </c>
      <c r="G1261" s="123">
        <f t="shared" si="60"/>
        <v>0</v>
      </c>
      <c r="H1261" s="123">
        <f t="shared" si="61"/>
        <v>1</v>
      </c>
      <c r="I1261" s="657"/>
      <c r="J1261" s="658"/>
    </row>
    <row r="1262" s="524" customFormat="1" ht="36" customHeight="1" spans="1:10">
      <c r="A1262" s="524">
        <f t="shared" si="59"/>
        <v>7</v>
      </c>
      <c r="B1262" s="305">
        <v>2240506</v>
      </c>
      <c r="C1262" s="432" t="s">
        <v>1074</v>
      </c>
      <c r="D1262" s="320"/>
      <c r="E1262" s="320">
        <v>0</v>
      </c>
      <c r="F1262" s="367">
        <f>VLOOKUP(B1262,[117]表二!$B$7:$AA$1333,26,FALSE)</f>
        <v>0</v>
      </c>
      <c r="G1262" s="123" t="str">
        <f t="shared" si="60"/>
        <v/>
      </c>
      <c r="H1262" s="123" t="str">
        <f t="shared" si="61"/>
        <v/>
      </c>
      <c r="I1262" s="657"/>
      <c r="J1262" s="658"/>
    </row>
    <row r="1263" s="524" customFormat="1" ht="36" customHeight="1" spans="1:10">
      <c r="A1263" s="524">
        <f t="shared" si="59"/>
        <v>7</v>
      </c>
      <c r="B1263" s="305">
        <v>2240507</v>
      </c>
      <c r="C1263" s="432" t="s">
        <v>1075</v>
      </c>
      <c r="D1263" s="320"/>
      <c r="E1263" s="320">
        <v>0</v>
      </c>
      <c r="F1263" s="367">
        <f>VLOOKUP(B1263,[117]表二!$B$7:$AA$1333,26,FALSE)</f>
        <v>0</v>
      </c>
      <c r="G1263" s="123" t="str">
        <f t="shared" si="60"/>
        <v/>
      </c>
      <c r="H1263" s="123" t="str">
        <f t="shared" si="61"/>
        <v/>
      </c>
      <c r="I1263" s="657"/>
      <c r="J1263" s="658"/>
    </row>
    <row r="1264" s="524" customFormat="1" ht="36" customHeight="1" spans="1:10">
      <c r="A1264" s="524">
        <f t="shared" si="59"/>
        <v>7</v>
      </c>
      <c r="B1264" s="305">
        <v>2240508</v>
      </c>
      <c r="C1264" s="432" t="s">
        <v>1076</v>
      </c>
      <c r="D1264" s="320"/>
      <c r="E1264" s="320">
        <v>0</v>
      </c>
      <c r="F1264" s="367">
        <f>VLOOKUP(B1264,[117]表二!$B$7:$AA$1333,26,FALSE)</f>
        <v>0</v>
      </c>
      <c r="G1264" s="123" t="str">
        <f t="shared" si="60"/>
        <v/>
      </c>
      <c r="H1264" s="123" t="str">
        <f t="shared" si="61"/>
        <v/>
      </c>
      <c r="I1264" s="657"/>
      <c r="J1264" s="658"/>
    </row>
    <row r="1265" s="524" customFormat="1" ht="36" customHeight="1" spans="1:10">
      <c r="A1265" s="524">
        <f t="shared" si="59"/>
        <v>7</v>
      </c>
      <c r="B1265" s="305">
        <v>2240509</v>
      </c>
      <c r="C1265" s="432" t="s">
        <v>1077</v>
      </c>
      <c r="D1265" s="320"/>
      <c r="E1265" s="320">
        <v>0</v>
      </c>
      <c r="F1265" s="367">
        <f>VLOOKUP(B1265,[117]表二!$B$7:$AA$1333,26,FALSE)</f>
        <v>0</v>
      </c>
      <c r="G1265" s="123" t="str">
        <f t="shared" si="60"/>
        <v/>
      </c>
      <c r="H1265" s="123" t="str">
        <f t="shared" si="61"/>
        <v/>
      </c>
      <c r="I1265" s="657"/>
      <c r="J1265" s="658"/>
    </row>
    <row r="1266" s="524" customFormat="1" ht="36" customHeight="1" spans="1:10">
      <c r="A1266" s="524">
        <f t="shared" si="59"/>
        <v>7</v>
      </c>
      <c r="B1266" s="305">
        <v>2240510</v>
      </c>
      <c r="C1266" s="432" t="s">
        <v>1078</v>
      </c>
      <c r="D1266" s="320"/>
      <c r="E1266" s="320">
        <v>0</v>
      </c>
      <c r="F1266" s="367">
        <f>VLOOKUP(B1266,[117]表二!$B$7:$AA$1333,26,FALSE)</f>
        <v>0</v>
      </c>
      <c r="G1266" s="123" t="str">
        <f t="shared" si="60"/>
        <v/>
      </c>
      <c r="H1266" s="123" t="str">
        <f t="shared" si="61"/>
        <v/>
      </c>
      <c r="I1266" s="657"/>
      <c r="J1266" s="658"/>
    </row>
    <row r="1267" s="524" customFormat="1" ht="36" customHeight="1" spans="1:10">
      <c r="A1267" s="524">
        <f t="shared" si="59"/>
        <v>7</v>
      </c>
      <c r="B1267" s="305">
        <v>2240550</v>
      </c>
      <c r="C1267" s="432" t="s">
        <v>1079</v>
      </c>
      <c r="D1267" s="320"/>
      <c r="E1267" s="320">
        <v>0</v>
      </c>
      <c r="F1267" s="367">
        <f>VLOOKUP(B1267,[117]表二!$B$7:$AA$1333,26,FALSE)</f>
        <v>0</v>
      </c>
      <c r="G1267" s="123" t="str">
        <f t="shared" si="60"/>
        <v/>
      </c>
      <c r="H1267" s="123" t="str">
        <f t="shared" si="61"/>
        <v/>
      </c>
      <c r="I1267" s="657"/>
      <c r="J1267" s="658"/>
    </row>
    <row r="1268" s="524" customFormat="1" ht="36" customHeight="1" spans="1:10">
      <c r="A1268" s="524">
        <f t="shared" si="59"/>
        <v>7</v>
      </c>
      <c r="B1268" s="305">
        <v>2240599</v>
      </c>
      <c r="C1268" s="432" t="s">
        <v>1080</v>
      </c>
      <c r="D1268" s="320"/>
      <c r="E1268" s="320">
        <v>0</v>
      </c>
      <c r="F1268" s="367">
        <f>VLOOKUP(B1268,[117]表二!$B$7:$AA$1333,26,FALSE)</f>
        <v>0</v>
      </c>
      <c r="G1268" s="123" t="str">
        <f t="shared" si="60"/>
        <v/>
      </c>
      <c r="H1268" s="123" t="str">
        <f t="shared" si="61"/>
        <v/>
      </c>
      <c r="I1268" s="657"/>
      <c r="J1268" s="658"/>
    </row>
    <row r="1269" s="524" customFormat="1" ht="36" customHeight="1" spans="1:10">
      <c r="A1269" s="524">
        <f t="shared" si="59"/>
        <v>5</v>
      </c>
      <c r="B1269" s="305">
        <v>22406</v>
      </c>
      <c r="C1269" s="348" t="s">
        <v>1081</v>
      </c>
      <c r="D1269" s="320">
        <v>44</v>
      </c>
      <c r="E1269" s="320">
        <v>436</v>
      </c>
      <c r="F1269" s="320">
        <f>SUM(F1270:F1272)</f>
        <v>384</v>
      </c>
      <c r="G1269" s="123">
        <f t="shared" si="60"/>
        <v>7.727</v>
      </c>
      <c r="H1269" s="123">
        <f t="shared" si="61"/>
        <v>0.881</v>
      </c>
      <c r="I1269" s="657"/>
      <c r="J1269" s="658"/>
    </row>
    <row r="1270" s="524" customFormat="1" ht="36" customHeight="1" spans="1:10">
      <c r="A1270" s="524">
        <f t="shared" si="59"/>
        <v>7</v>
      </c>
      <c r="B1270" s="305">
        <v>2240601</v>
      </c>
      <c r="C1270" s="432" t="s">
        <v>1082</v>
      </c>
      <c r="D1270" s="320"/>
      <c r="E1270" s="320">
        <v>189</v>
      </c>
      <c r="F1270" s="367">
        <f>VLOOKUP(B1270,[117]表二!$B$7:$AA$1333,26,FALSE)</f>
        <v>142</v>
      </c>
      <c r="G1270" s="123" t="str">
        <f t="shared" si="60"/>
        <v/>
      </c>
      <c r="H1270" s="123">
        <f t="shared" si="61"/>
        <v>0.751</v>
      </c>
      <c r="I1270" s="657"/>
      <c r="J1270" s="658"/>
    </row>
    <row r="1271" s="524" customFormat="1" ht="36" customHeight="1" spans="1:10">
      <c r="A1271" s="524">
        <f t="shared" si="59"/>
        <v>7</v>
      </c>
      <c r="B1271" s="305">
        <v>2240602</v>
      </c>
      <c r="C1271" s="432" t="s">
        <v>1083</v>
      </c>
      <c r="D1271" s="320"/>
      <c r="E1271" s="320">
        <v>227</v>
      </c>
      <c r="F1271" s="367">
        <f>VLOOKUP(B1271,[117]表二!$B$7:$AA$1333,26,FALSE)</f>
        <v>227</v>
      </c>
      <c r="G1271" s="123" t="str">
        <f t="shared" si="60"/>
        <v/>
      </c>
      <c r="H1271" s="123">
        <f t="shared" si="61"/>
        <v>1</v>
      </c>
      <c r="I1271" s="657"/>
      <c r="J1271" s="658"/>
    </row>
    <row r="1272" s="524" customFormat="1" ht="36" customHeight="1" spans="1:10">
      <c r="A1272" s="524">
        <f t="shared" si="59"/>
        <v>7</v>
      </c>
      <c r="B1272" s="305">
        <v>2240699</v>
      </c>
      <c r="C1272" s="432" t="s">
        <v>1084</v>
      </c>
      <c r="D1272" s="320"/>
      <c r="E1272" s="320">
        <v>20</v>
      </c>
      <c r="F1272" s="367">
        <f>VLOOKUP(B1272,[117]表二!$B$7:$AA$1333,26,FALSE)</f>
        <v>15</v>
      </c>
      <c r="G1272" s="123" t="str">
        <f t="shared" si="60"/>
        <v/>
      </c>
      <c r="H1272" s="123">
        <f t="shared" si="61"/>
        <v>0.75</v>
      </c>
      <c r="I1272" s="657"/>
      <c r="J1272" s="658"/>
    </row>
    <row r="1273" s="524" customFormat="1" ht="36" customHeight="1" spans="1:10">
      <c r="A1273" s="524">
        <f t="shared" si="59"/>
        <v>5</v>
      </c>
      <c r="B1273" s="305">
        <v>22407</v>
      </c>
      <c r="C1273" s="348" t="s">
        <v>1085</v>
      </c>
      <c r="D1273" s="320">
        <v>1</v>
      </c>
      <c r="E1273" s="320">
        <v>77</v>
      </c>
      <c r="F1273" s="320">
        <f>SUM(F1274:F1276)</f>
        <v>83</v>
      </c>
      <c r="G1273" s="123">
        <f t="shared" si="60"/>
        <v>82</v>
      </c>
      <c r="H1273" s="123">
        <f t="shared" si="61"/>
        <v>1.078</v>
      </c>
      <c r="I1273" s="657"/>
      <c r="J1273" s="658"/>
    </row>
    <row r="1274" s="524" customFormat="1" ht="36" customHeight="1" spans="1:10">
      <c r="A1274" s="524">
        <f t="shared" si="59"/>
        <v>7</v>
      </c>
      <c r="B1274" s="305">
        <v>2240703</v>
      </c>
      <c r="C1274" s="432" t="s">
        <v>1086</v>
      </c>
      <c r="D1274" s="320">
        <v>1</v>
      </c>
      <c r="E1274" s="320">
        <v>77</v>
      </c>
      <c r="F1274" s="367">
        <f>VLOOKUP(B1274,[117]表二!$B$7:$AA$1333,26,FALSE)</f>
        <v>83</v>
      </c>
      <c r="G1274" s="123">
        <f t="shared" si="60"/>
        <v>82</v>
      </c>
      <c r="H1274" s="123">
        <f t="shared" si="61"/>
        <v>1.078</v>
      </c>
      <c r="I1274" s="657"/>
      <c r="J1274" s="658"/>
    </row>
    <row r="1275" s="524" customFormat="1" ht="36" customHeight="1" spans="1:10">
      <c r="A1275" s="524">
        <f t="shared" si="59"/>
        <v>7</v>
      </c>
      <c r="B1275" s="305">
        <v>2240704</v>
      </c>
      <c r="C1275" s="432" t="s">
        <v>1087</v>
      </c>
      <c r="D1275" s="320"/>
      <c r="E1275" s="320">
        <v>0</v>
      </c>
      <c r="F1275" s="367">
        <f>VLOOKUP(B1275,[117]表二!$B$7:$AA$1333,26,FALSE)</f>
        <v>0</v>
      </c>
      <c r="G1275" s="123" t="str">
        <f t="shared" si="60"/>
        <v/>
      </c>
      <c r="H1275" s="123" t="str">
        <f t="shared" si="61"/>
        <v/>
      </c>
      <c r="I1275" s="657"/>
      <c r="J1275" s="658"/>
    </row>
    <row r="1276" s="524" customFormat="1" ht="36" customHeight="1" spans="1:10">
      <c r="A1276" s="524">
        <f t="shared" si="59"/>
        <v>7</v>
      </c>
      <c r="B1276" s="305">
        <v>2240799</v>
      </c>
      <c r="C1276" s="432" t="s">
        <v>1088</v>
      </c>
      <c r="D1276" s="320"/>
      <c r="E1276" s="320">
        <v>0</v>
      </c>
      <c r="F1276" s="367">
        <f>VLOOKUP(B1276,[117]表二!$B$7:$AA$1333,26,FALSE)</f>
        <v>0</v>
      </c>
      <c r="G1276" s="123" t="str">
        <f t="shared" si="60"/>
        <v/>
      </c>
      <c r="H1276" s="123" t="str">
        <f t="shared" si="61"/>
        <v/>
      </c>
      <c r="I1276" s="657"/>
      <c r="J1276" s="658"/>
    </row>
    <row r="1277" s="524" customFormat="1" ht="36" customHeight="1" spans="1:10">
      <c r="A1277" s="524">
        <f t="shared" si="59"/>
        <v>5</v>
      </c>
      <c r="B1277" s="305">
        <v>22499</v>
      </c>
      <c r="C1277" s="348" t="s">
        <v>1089</v>
      </c>
      <c r="D1277" s="320">
        <v>22</v>
      </c>
      <c r="E1277" s="320">
        <v>35</v>
      </c>
      <c r="F1277" s="320">
        <f>F1278</f>
        <v>35</v>
      </c>
      <c r="G1277" s="123">
        <f t="shared" si="60"/>
        <v>0.591</v>
      </c>
      <c r="H1277" s="123">
        <f t="shared" si="61"/>
        <v>1</v>
      </c>
      <c r="I1277" s="657"/>
      <c r="J1277" s="658"/>
    </row>
    <row r="1278" s="524" customFormat="1" ht="36" customHeight="1" spans="1:10">
      <c r="A1278" s="524">
        <f t="shared" si="59"/>
        <v>7</v>
      </c>
      <c r="B1278" s="318">
        <v>2249999</v>
      </c>
      <c r="C1278" s="432" t="s">
        <v>1089</v>
      </c>
      <c r="D1278" s="320">
        <v>22</v>
      </c>
      <c r="E1278" s="320">
        <v>35</v>
      </c>
      <c r="F1278" s="367">
        <f>VLOOKUP(B1278,[117]表二!$B$7:$AA$1333,26,FALSE)</f>
        <v>35</v>
      </c>
      <c r="G1278" s="123">
        <f t="shared" si="60"/>
        <v>0.591</v>
      </c>
      <c r="H1278" s="123">
        <f t="shared" si="61"/>
        <v>1</v>
      </c>
      <c r="I1278" s="657"/>
      <c r="J1278" s="658"/>
    </row>
    <row r="1279" s="524" customFormat="1" ht="36" customHeight="1" spans="1:10">
      <c r="A1279" s="524">
        <f t="shared" si="59"/>
        <v>3</v>
      </c>
      <c r="B1279" s="308">
        <v>227</v>
      </c>
      <c r="C1279" s="302" t="s">
        <v>128</v>
      </c>
      <c r="D1279" s="303"/>
      <c r="E1279" s="303">
        <v>4000</v>
      </c>
      <c r="F1279" s="303">
        <v>3349</v>
      </c>
      <c r="G1279" s="119" t="str">
        <f t="shared" si="60"/>
        <v/>
      </c>
      <c r="H1279" s="119">
        <f t="shared" si="61"/>
        <v>0.837</v>
      </c>
      <c r="I1279" s="657"/>
      <c r="J1279" s="658"/>
    </row>
    <row r="1280" s="524" customFormat="1" ht="36" customHeight="1" spans="1:10">
      <c r="A1280" s="524">
        <f t="shared" si="59"/>
        <v>3</v>
      </c>
      <c r="B1280" s="308">
        <v>232</v>
      </c>
      <c r="C1280" s="302" t="s">
        <v>129</v>
      </c>
      <c r="D1280" s="303">
        <f>D1281</f>
        <v>7079</v>
      </c>
      <c r="E1280" s="303">
        <v>9200</v>
      </c>
      <c r="F1280" s="303">
        <f>F1281</f>
        <v>9163</v>
      </c>
      <c r="G1280" s="119">
        <f t="shared" si="60"/>
        <v>0.294</v>
      </c>
      <c r="H1280" s="119">
        <f t="shared" si="61"/>
        <v>0.996</v>
      </c>
      <c r="I1280" s="657"/>
      <c r="J1280" s="658"/>
    </row>
    <row r="1281" s="524" customFormat="1" ht="36" customHeight="1" spans="1:10">
      <c r="A1281" s="524">
        <f t="shared" si="59"/>
        <v>5</v>
      </c>
      <c r="B1281" s="305">
        <v>23203</v>
      </c>
      <c r="C1281" s="348" t="s">
        <v>1090</v>
      </c>
      <c r="D1281" s="320">
        <v>7079</v>
      </c>
      <c r="E1281" s="320">
        <v>9200</v>
      </c>
      <c r="F1281" s="320">
        <f>SUM(F1282:F1285)</f>
        <v>9163</v>
      </c>
      <c r="G1281" s="123">
        <f t="shared" si="60"/>
        <v>0.294</v>
      </c>
      <c r="H1281" s="123">
        <f t="shared" si="61"/>
        <v>0.996</v>
      </c>
      <c r="I1281" s="657"/>
      <c r="J1281" s="658"/>
    </row>
    <row r="1282" s="524" customFormat="1" ht="36" customHeight="1" spans="1:10">
      <c r="A1282" s="524">
        <f t="shared" si="59"/>
        <v>7</v>
      </c>
      <c r="B1282" s="305">
        <v>2320301</v>
      </c>
      <c r="C1282" s="432" t="s">
        <v>1091</v>
      </c>
      <c r="D1282" s="320">
        <v>7079</v>
      </c>
      <c r="E1282" s="320">
        <v>9200</v>
      </c>
      <c r="F1282" s="367">
        <f>VLOOKUP(B1282,[117]表二!$B$7:$AA$1333,26,FALSE)</f>
        <v>9163</v>
      </c>
      <c r="G1282" s="123">
        <f t="shared" si="60"/>
        <v>0.294</v>
      </c>
      <c r="H1282" s="123">
        <f t="shared" si="61"/>
        <v>0.996</v>
      </c>
      <c r="I1282" s="657"/>
      <c r="J1282" s="658"/>
    </row>
    <row r="1283" s="524" customFormat="1" ht="36" customHeight="1" spans="1:10">
      <c r="A1283" s="524">
        <f t="shared" si="59"/>
        <v>7</v>
      </c>
      <c r="B1283" s="305">
        <v>2320302</v>
      </c>
      <c r="C1283" s="432" t="s">
        <v>1092</v>
      </c>
      <c r="D1283" s="320"/>
      <c r="E1283" s="320">
        <v>0</v>
      </c>
      <c r="F1283" s="367">
        <f>VLOOKUP(B1283,[117]表二!$B$7:$AA$1333,26,FALSE)</f>
        <v>0</v>
      </c>
      <c r="G1283" s="119" t="str">
        <f t="shared" si="60"/>
        <v/>
      </c>
      <c r="H1283" s="119" t="str">
        <f t="shared" si="61"/>
        <v/>
      </c>
      <c r="I1283" s="657"/>
      <c r="J1283" s="658"/>
    </row>
    <row r="1284" s="524" customFormat="1" ht="36" customHeight="1" spans="1:10">
      <c r="A1284" s="524">
        <f t="shared" si="59"/>
        <v>7</v>
      </c>
      <c r="B1284" s="305">
        <v>2320303</v>
      </c>
      <c r="C1284" s="432" t="s">
        <v>1093</v>
      </c>
      <c r="D1284" s="320"/>
      <c r="E1284" s="320">
        <v>0</v>
      </c>
      <c r="F1284" s="367">
        <f>VLOOKUP(B1284,[117]表二!$B$7:$AA$1333,26,FALSE)</f>
        <v>0</v>
      </c>
      <c r="G1284" s="119" t="str">
        <f t="shared" si="60"/>
        <v/>
      </c>
      <c r="H1284" s="119" t="str">
        <f t="shared" si="61"/>
        <v/>
      </c>
      <c r="I1284" s="657"/>
      <c r="J1284" s="658"/>
    </row>
    <row r="1285" s="524" customFormat="1" ht="36" customHeight="1" spans="1:10">
      <c r="A1285" s="524">
        <f t="shared" ref="A1285:A1292" si="62">LEN(B1285)</f>
        <v>7</v>
      </c>
      <c r="B1285" s="310">
        <v>2320399</v>
      </c>
      <c r="C1285" s="432" t="s">
        <v>1094</v>
      </c>
      <c r="D1285" s="320"/>
      <c r="E1285" s="320">
        <v>0</v>
      </c>
      <c r="F1285" s="367">
        <f>VLOOKUP(B1285,[117]表二!$B$7:$AA$1333,26,FALSE)</f>
        <v>0</v>
      </c>
      <c r="G1285" s="119" t="str">
        <f t="shared" ref="G1285:G1292" si="63">IF(D1285&gt;0,F1285/D1285-1,"")</f>
        <v/>
      </c>
      <c r="H1285" s="119" t="str">
        <f t="shared" ref="H1285:H1292" si="64">IF(E1285&gt;0,F1285/E1285,"")</f>
        <v/>
      </c>
      <c r="I1285" s="657"/>
      <c r="J1285" s="658"/>
    </row>
    <row r="1286" s="524" customFormat="1" ht="36" customHeight="1" spans="1:10">
      <c r="A1286" s="524">
        <f t="shared" si="62"/>
        <v>3</v>
      </c>
      <c r="B1286" s="308">
        <v>233</v>
      </c>
      <c r="C1286" s="302" t="s">
        <v>130</v>
      </c>
      <c r="D1286" s="303">
        <f>D1287</f>
        <v>91</v>
      </c>
      <c r="E1286" s="303">
        <v>28</v>
      </c>
      <c r="F1286" s="303">
        <f>F1287</f>
        <v>28</v>
      </c>
      <c r="G1286" s="119">
        <f t="shared" si="63"/>
        <v>-0.692</v>
      </c>
      <c r="H1286" s="119">
        <f t="shared" si="64"/>
        <v>1</v>
      </c>
      <c r="I1286" s="657"/>
      <c r="J1286" s="658"/>
    </row>
    <row r="1287" s="524" customFormat="1" ht="36" customHeight="1" spans="1:10">
      <c r="A1287" s="524">
        <f t="shared" si="62"/>
        <v>5</v>
      </c>
      <c r="B1287" s="305">
        <v>23303</v>
      </c>
      <c r="C1287" s="348" t="s">
        <v>1095</v>
      </c>
      <c r="D1287" s="320">
        <v>91</v>
      </c>
      <c r="E1287" s="320">
        <v>28</v>
      </c>
      <c r="F1287" s="367">
        <f>VLOOKUP(B1287,[117]表二!$B$7:$AA$1333,26,FALSE)</f>
        <v>28</v>
      </c>
      <c r="G1287" s="123">
        <f t="shared" si="63"/>
        <v>-0.692</v>
      </c>
      <c r="H1287" s="123">
        <f t="shared" si="64"/>
        <v>1</v>
      </c>
      <c r="I1287" s="657"/>
      <c r="J1287" s="658"/>
    </row>
    <row r="1288" s="524" customFormat="1" ht="36" customHeight="1" spans="1:10">
      <c r="A1288" s="524">
        <f t="shared" si="62"/>
        <v>3</v>
      </c>
      <c r="B1288" s="308">
        <v>229</v>
      </c>
      <c r="C1288" s="302" t="s">
        <v>131</v>
      </c>
      <c r="D1288" s="303">
        <f>SUM(D1289:D1290)</f>
        <v>462</v>
      </c>
      <c r="E1288" s="303">
        <v>4840</v>
      </c>
      <c r="F1288" s="303">
        <f>SUM(F1289:F1290)</f>
        <v>2058</v>
      </c>
      <c r="G1288" s="119">
        <f t="shared" si="63"/>
        <v>3.455</v>
      </c>
      <c r="H1288" s="119">
        <f t="shared" si="64"/>
        <v>0.425</v>
      </c>
      <c r="I1288" s="657"/>
      <c r="J1288" s="658"/>
    </row>
    <row r="1289" s="524" customFormat="1" ht="36" customHeight="1" spans="1:10">
      <c r="A1289" s="524">
        <f t="shared" si="62"/>
        <v>5</v>
      </c>
      <c r="B1289" s="305">
        <v>22902</v>
      </c>
      <c r="C1289" s="348" t="s">
        <v>1096</v>
      </c>
      <c r="D1289" s="320"/>
      <c r="E1289" s="320">
        <v>4750</v>
      </c>
      <c r="F1289" s="367">
        <f>VLOOKUP(B1289,[117]表二!$B$7:$AA$1333,26,FALSE)</f>
        <v>2058</v>
      </c>
      <c r="G1289" s="123" t="str">
        <f t="shared" si="63"/>
        <v/>
      </c>
      <c r="H1289" s="123">
        <f t="shared" si="64"/>
        <v>0.433</v>
      </c>
      <c r="I1289" s="657"/>
      <c r="J1289" s="658"/>
    </row>
    <row r="1290" s="524" customFormat="1" ht="36" customHeight="1" spans="1:10">
      <c r="A1290" s="524">
        <f t="shared" si="62"/>
        <v>5</v>
      </c>
      <c r="B1290" s="305">
        <v>22999</v>
      </c>
      <c r="C1290" s="348" t="s">
        <v>955</v>
      </c>
      <c r="D1290" s="320">
        <v>462</v>
      </c>
      <c r="E1290" s="320">
        <v>90</v>
      </c>
      <c r="F1290" s="367">
        <f>VLOOKUP(B1290,[117]表二!$B$7:$AA$1333,26,FALSE)</f>
        <v>0</v>
      </c>
      <c r="G1290" s="123">
        <f t="shared" si="63"/>
        <v>-1</v>
      </c>
      <c r="H1290" s="123">
        <f t="shared" si="64"/>
        <v>0</v>
      </c>
      <c r="I1290" s="657"/>
      <c r="J1290" s="658"/>
    </row>
    <row r="1291" s="524" customFormat="1" ht="36" customHeight="1" spans="1:10">
      <c r="A1291" s="524">
        <f t="shared" si="62"/>
        <v>0</v>
      </c>
      <c r="B1291" s="305"/>
      <c r="C1291" s="236"/>
      <c r="D1291" s="676"/>
      <c r="E1291" s="676"/>
      <c r="F1291" s="677"/>
      <c r="G1291" s="123" t="str">
        <f t="shared" si="63"/>
        <v/>
      </c>
      <c r="H1291" s="123" t="str">
        <f t="shared" si="64"/>
        <v/>
      </c>
      <c r="I1291" s="657"/>
      <c r="J1291" s="658"/>
    </row>
    <row r="1292" s="524" customFormat="1" ht="36" customHeight="1" spans="1:10">
      <c r="A1292" s="524">
        <f t="shared" si="62"/>
        <v>0</v>
      </c>
      <c r="B1292" s="659"/>
      <c r="C1292" s="467" t="s">
        <v>132</v>
      </c>
      <c r="D1292" s="303">
        <f>SUM(D1288,D1286,D1280,D1279,D1223,D1179,D1159,D1114,D1104,D1077,D1057,D993,D929,D818,D795,D714,D641,D513,D456,D400,D348,D258,D237,D234,D5)</f>
        <v>234349</v>
      </c>
      <c r="E1292" s="303">
        <v>241379</v>
      </c>
      <c r="F1292" s="303">
        <f>SUM(F1288,F1286,F1280,F1279,F1223,F1179,F1159,F1114,F1104,F1077,F1057,F993,F929,F818,F795,F714,F641,F513,F456,F400,F348,F258,F237,F234,F5)</f>
        <v>220100</v>
      </c>
      <c r="G1292" s="119">
        <f t="shared" si="63"/>
        <v>-0.061</v>
      </c>
      <c r="H1292" s="119">
        <f t="shared" si="64"/>
        <v>0.912</v>
      </c>
      <c r="I1292" s="657"/>
      <c r="J1292" s="658"/>
    </row>
    <row r="1293" s="524" customFormat="1" ht="35" customHeight="1" spans="4:7">
      <c r="D1293" s="373"/>
      <c r="E1293" s="373"/>
      <c r="F1293" s="373"/>
      <c r="G1293" s="616"/>
    </row>
  </sheetData>
  <autoFilter ref="A4:M1294">
    <extLst/>
  </autoFilter>
  <mergeCells count="6">
    <mergeCell ref="C1:H1"/>
    <mergeCell ref="E3:F3"/>
    <mergeCell ref="G3:H3"/>
    <mergeCell ref="B3:B4"/>
    <mergeCell ref="C3:C4"/>
    <mergeCell ref="D3:D4"/>
  </mergeCells>
  <conditionalFormatting sqref="D1293">
    <cfRule type="expression" dxfId="1" priority="2" stopIfTrue="1">
      <formula>"len($A:$A)=3"</formula>
    </cfRule>
  </conditionalFormatting>
  <conditionalFormatting sqref="E1293">
    <cfRule type="expression" dxfId="1" priority="3" stopIfTrue="1">
      <formula>"len($A:$A)=3"</formula>
    </cfRule>
  </conditionalFormatting>
  <conditionalFormatting sqref="F1293">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30"/>
  <sheetViews>
    <sheetView showGridLines="0" showZeros="0" view="pageBreakPreview" zoomScale="70" zoomScaleNormal="70" workbookViewId="0">
      <pane xSplit="1" ySplit="4" topLeftCell="B5" activePane="bottomRight" state="frozen"/>
      <selection/>
      <selection pane="topRight"/>
      <selection pane="bottomLeft"/>
      <selection pane="bottomRight" activeCell="K2" sqref="I$1:L$1048576"/>
    </sheetView>
  </sheetViews>
  <sheetFormatPr defaultColWidth="9" defaultRowHeight="13.5"/>
  <cols>
    <col min="1" max="1" width="40.353982300885" style="87" customWidth="1"/>
    <col min="2" max="4" width="18.6283185840708" style="87" customWidth="1"/>
    <col min="5" max="5" width="43.6283185840708" style="87" customWidth="1"/>
    <col min="6" max="8" width="18.6283185840708" style="87" customWidth="1"/>
    <col min="9" max="9" width="43.6283185840708" style="87" customWidth="1"/>
    <col min="10" max="12" width="18.6283185840708" style="87" customWidth="1"/>
    <col min="13" max="16384" width="9" style="87"/>
  </cols>
  <sheetData>
    <row r="1" ht="45" customHeight="1" spans="1:12">
      <c r="A1" s="88" t="s">
        <v>2031</v>
      </c>
      <c r="B1" s="88"/>
      <c r="C1" s="88"/>
      <c r="D1" s="88"/>
      <c r="E1" s="88" t="s">
        <v>2031</v>
      </c>
      <c r="F1" s="88"/>
      <c r="G1" s="88"/>
      <c r="H1" s="88"/>
      <c r="I1" s="88" t="s">
        <v>2031</v>
      </c>
      <c r="J1" s="88"/>
      <c r="K1" s="88"/>
      <c r="L1" s="88"/>
    </row>
    <row r="2" ht="20.1" customHeight="1" spans="1:12">
      <c r="A2" s="89" t="s">
        <v>2032</v>
      </c>
      <c r="B2" s="90"/>
      <c r="C2" s="91"/>
      <c r="D2" s="92" t="s">
        <v>2033</v>
      </c>
      <c r="E2" s="89" t="s">
        <v>2032</v>
      </c>
      <c r="F2" s="91"/>
      <c r="G2" s="91"/>
      <c r="H2" s="92" t="s">
        <v>2033</v>
      </c>
      <c r="I2" s="89" t="s">
        <v>2032</v>
      </c>
      <c r="J2" s="91"/>
      <c r="K2" s="91"/>
      <c r="L2" s="92" t="s">
        <v>2033</v>
      </c>
    </row>
    <row r="3" s="86" customFormat="1" ht="36" customHeight="1" spans="1:12">
      <c r="A3" s="93" t="s">
        <v>2034</v>
      </c>
      <c r="B3" s="93" t="s">
        <v>2035</v>
      </c>
      <c r="C3" s="93"/>
      <c r="D3" s="93"/>
      <c r="E3" s="93" t="s">
        <v>2034</v>
      </c>
      <c r="F3" s="93" t="s">
        <v>2036</v>
      </c>
      <c r="G3" s="93"/>
      <c r="H3" s="93"/>
      <c r="I3" s="93" t="s">
        <v>2034</v>
      </c>
      <c r="J3" s="93" t="s">
        <v>2037</v>
      </c>
      <c r="K3" s="93"/>
      <c r="L3" s="93"/>
    </row>
    <row r="4" s="86" customFormat="1" ht="36" customHeight="1" spans="1:12">
      <c r="A4" s="93"/>
      <c r="B4" s="69" t="s">
        <v>1992</v>
      </c>
      <c r="C4" s="69" t="s">
        <v>106</v>
      </c>
      <c r="D4" s="69" t="s">
        <v>2038</v>
      </c>
      <c r="E4" s="93"/>
      <c r="F4" s="69" t="s">
        <v>1992</v>
      </c>
      <c r="G4" s="69" t="s">
        <v>106</v>
      </c>
      <c r="H4" s="69" t="s">
        <v>2038</v>
      </c>
      <c r="I4" s="93"/>
      <c r="J4" s="69" t="s">
        <v>1992</v>
      </c>
      <c r="K4" s="69" t="s">
        <v>106</v>
      </c>
      <c r="L4" s="69" t="s">
        <v>2038</v>
      </c>
    </row>
    <row r="5" ht="36" customHeight="1" spans="1:12">
      <c r="A5" s="70" t="s">
        <v>2039</v>
      </c>
      <c r="B5" s="71">
        <f t="shared" ref="B5:B24" si="0">F5+J5</f>
        <v>5.6</v>
      </c>
      <c r="C5" s="71">
        <f t="shared" ref="C5:C24" si="1">G5+K5</f>
        <v>6.6</v>
      </c>
      <c r="D5" s="71">
        <v>1.1</v>
      </c>
      <c r="E5" s="72" t="s">
        <v>2039</v>
      </c>
      <c r="F5" s="71">
        <f>SUM(F6:F9)</f>
        <v>0.5</v>
      </c>
      <c r="G5" s="71">
        <f>SUM(G6:G9)</f>
        <v>0.5</v>
      </c>
      <c r="H5" s="71">
        <f t="shared" ref="H5:H24" si="2">G5-F5</f>
        <v>0</v>
      </c>
      <c r="I5" s="72" t="s">
        <v>2039</v>
      </c>
      <c r="J5" s="71">
        <v>5.1</v>
      </c>
      <c r="K5" s="71">
        <v>6.1</v>
      </c>
      <c r="L5" s="71">
        <v>1.1</v>
      </c>
    </row>
    <row r="6" ht="36" customHeight="1" spans="1:16">
      <c r="A6" s="74" t="s">
        <v>2040</v>
      </c>
      <c r="B6" s="75">
        <f t="shared" si="0"/>
        <v>0</v>
      </c>
      <c r="C6" s="71">
        <f t="shared" si="1"/>
        <v>0</v>
      </c>
      <c r="D6" s="75">
        <f t="shared" ref="D6:D24" si="3">C6-B6</f>
        <v>0</v>
      </c>
      <c r="E6" s="76" t="s">
        <v>2040</v>
      </c>
      <c r="F6" s="75"/>
      <c r="G6" s="75"/>
      <c r="H6" s="77">
        <f t="shared" si="2"/>
        <v>0</v>
      </c>
      <c r="I6" s="76" t="s">
        <v>2040</v>
      </c>
      <c r="J6" s="75"/>
      <c r="K6" s="75"/>
      <c r="L6" s="75">
        <f t="shared" ref="L6:L24" si="4">K6-J6</f>
        <v>0</v>
      </c>
      <c r="P6" s="87" t="s">
        <v>5</v>
      </c>
    </row>
    <row r="7" ht="36" customHeight="1" spans="1:12">
      <c r="A7" s="74" t="s">
        <v>2041</v>
      </c>
      <c r="B7" s="75">
        <f t="shared" si="0"/>
        <v>3</v>
      </c>
      <c r="C7" s="75">
        <f t="shared" si="1"/>
        <v>4.1</v>
      </c>
      <c r="D7" s="75">
        <f t="shared" si="3"/>
        <v>1.1</v>
      </c>
      <c r="E7" s="76" t="s">
        <v>2041</v>
      </c>
      <c r="F7" s="75">
        <v>0.2</v>
      </c>
      <c r="G7" s="75">
        <v>0.2</v>
      </c>
      <c r="H7" s="77">
        <f t="shared" si="2"/>
        <v>0</v>
      </c>
      <c r="I7" s="76" t="s">
        <v>2041</v>
      </c>
      <c r="J7" s="75">
        <v>2.8</v>
      </c>
      <c r="K7" s="75">
        <v>3.9</v>
      </c>
      <c r="L7" s="75">
        <f t="shared" si="4"/>
        <v>1.1</v>
      </c>
    </row>
    <row r="8" ht="36" customHeight="1" spans="1:12">
      <c r="A8" s="74" t="s">
        <v>2042</v>
      </c>
      <c r="B8" s="75">
        <f t="shared" si="0"/>
        <v>0</v>
      </c>
      <c r="C8" s="71">
        <f t="shared" si="1"/>
        <v>0</v>
      </c>
      <c r="D8" s="75">
        <f t="shared" si="3"/>
        <v>0</v>
      </c>
      <c r="E8" s="76" t="s">
        <v>2042</v>
      </c>
      <c r="F8" s="75"/>
      <c r="G8" s="75"/>
      <c r="H8" s="77">
        <f t="shared" si="2"/>
        <v>0</v>
      </c>
      <c r="I8" s="76" t="s">
        <v>2042</v>
      </c>
      <c r="J8" s="75"/>
      <c r="K8" s="75"/>
      <c r="L8" s="75">
        <f t="shared" si="4"/>
        <v>0</v>
      </c>
    </row>
    <row r="9" ht="36" customHeight="1" spans="1:12">
      <c r="A9" s="74" t="s">
        <v>2043</v>
      </c>
      <c r="B9" s="75">
        <f t="shared" si="0"/>
        <v>2.5</v>
      </c>
      <c r="C9" s="71">
        <f t="shared" si="1"/>
        <v>2.5</v>
      </c>
      <c r="D9" s="75">
        <f t="shared" si="3"/>
        <v>0</v>
      </c>
      <c r="E9" s="76" t="s">
        <v>2043</v>
      </c>
      <c r="F9" s="75">
        <v>0.3</v>
      </c>
      <c r="G9" s="75">
        <v>0.3</v>
      </c>
      <c r="H9" s="77">
        <f t="shared" si="2"/>
        <v>0</v>
      </c>
      <c r="I9" s="76" t="s">
        <v>2043</v>
      </c>
      <c r="J9" s="75">
        <v>2.2</v>
      </c>
      <c r="K9" s="75">
        <v>2.2</v>
      </c>
      <c r="L9" s="75">
        <f t="shared" si="4"/>
        <v>0</v>
      </c>
    </row>
    <row r="10" ht="36" customHeight="1" spans="1:12">
      <c r="A10" s="74" t="s">
        <v>2044</v>
      </c>
      <c r="B10" s="75">
        <f t="shared" si="0"/>
        <v>0</v>
      </c>
      <c r="C10" s="71">
        <f t="shared" si="1"/>
        <v>0</v>
      </c>
      <c r="D10" s="75">
        <f t="shared" si="3"/>
        <v>0</v>
      </c>
      <c r="E10" s="76" t="s">
        <v>2044</v>
      </c>
      <c r="F10" s="75"/>
      <c r="G10" s="75"/>
      <c r="H10" s="77">
        <f t="shared" si="2"/>
        <v>0</v>
      </c>
      <c r="I10" s="76" t="s">
        <v>2044</v>
      </c>
      <c r="J10" s="75"/>
      <c r="K10" s="75"/>
      <c r="L10" s="75">
        <f t="shared" si="4"/>
        <v>0</v>
      </c>
    </row>
    <row r="11" ht="36" customHeight="1" spans="1:12">
      <c r="A11" s="74" t="s">
        <v>2045</v>
      </c>
      <c r="B11" s="75">
        <f t="shared" si="0"/>
        <v>0</v>
      </c>
      <c r="C11" s="71">
        <f t="shared" si="1"/>
        <v>0</v>
      </c>
      <c r="D11" s="75">
        <f t="shared" si="3"/>
        <v>0</v>
      </c>
      <c r="E11" s="76" t="s">
        <v>2045</v>
      </c>
      <c r="F11" s="75"/>
      <c r="G11" s="75"/>
      <c r="H11" s="77">
        <f t="shared" si="2"/>
        <v>0</v>
      </c>
      <c r="I11" s="76" t="s">
        <v>2045</v>
      </c>
      <c r="J11" s="75"/>
      <c r="K11" s="75"/>
      <c r="L11" s="75">
        <f t="shared" si="4"/>
        <v>0</v>
      </c>
    </row>
    <row r="12" ht="36" customHeight="1" spans="1:12">
      <c r="A12" s="74" t="s">
        <v>2046</v>
      </c>
      <c r="B12" s="75">
        <f t="shared" si="0"/>
        <v>0</v>
      </c>
      <c r="C12" s="71">
        <f t="shared" si="1"/>
        <v>0</v>
      </c>
      <c r="D12" s="75">
        <f t="shared" si="3"/>
        <v>0</v>
      </c>
      <c r="E12" s="76" t="s">
        <v>2046</v>
      </c>
      <c r="F12" s="75"/>
      <c r="G12" s="75"/>
      <c r="H12" s="77">
        <f t="shared" si="2"/>
        <v>0</v>
      </c>
      <c r="I12" s="76" t="s">
        <v>2046</v>
      </c>
      <c r="J12" s="75"/>
      <c r="K12" s="75"/>
      <c r="L12" s="75">
        <f t="shared" si="4"/>
        <v>0</v>
      </c>
    </row>
    <row r="13" ht="36" customHeight="1" spans="1:12">
      <c r="A13" s="70" t="s">
        <v>2047</v>
      </c>
      <c r="B13" s="71">
        <f t="shared" si="0"/>
        <v>6.1</v>
      </c>
      <c r="C13" s="71">
        <f t="shared" si="1"/>
        <v>6.1</v>
      </c>
      <c r="D13" s="71">
        <f t="shared" si="3"/>
        <v>0</v>
      </c>
      <c r="E13" s="72" t="s">
        <v>2047</v>
      </c>
      <c r="F13" s="71"/>
      <c r="G13" s="71"/>
      <c r="H13" s="71">
        <f t="shared" si="2"/>
        <v>0</v>
      </c>
      <c r="I13" s="72" t="s">
        <v>2047</v>
      </c>
      <c r="J13" s="71">
        <v>6.1</v>
      </c>
      <c r="K13" s="71">
        <v>6.1</v>
      </c>
      <c r="L13" s="71">
        <f t="shared" si="4"/>
        <v>0</v>
      </c>
    </row>
    <row r="14" ht="36" customHeight="1" spans="1:12">
      <c r="A14" s="70" t="s">
        <v>2048</v>
      </c>
      <c r="B14" s="71">
        <f t="shared" si="0"/>
        <v>50.3</v>
      </c>
      <c r="C14" s="71">
        <f t="shared" si="1"/>
        <v>50.3</v>
      </c>
      <c r="D14" s="71">
        <f t="shared" si="3"/>
        <v>0</v>
      </c>
      <c r="E14" s="72" t="s">
        <v>2048</v>
      </c>
      <c r="F14" s="71">
        <f>SUM(F15:F17)</f>
        <v>7.6</v>
      </c>
      <c r="G14" s="71">
        <f>SUM(G15:G17)</f>
        <v>7.6</v>
      </c>
      <c r="H14" s="71">
        <f t="shared" si="2"/>
        <v>0</v>
      </c>
      <c r="I14" s="72" t="s">
        <v>2048</v>
      </c>
      <c r="J14" s="71">
        <v>42.7</v>
      </c>
      <c r="K14" s="71">
        <v>42.7</v>
      </c>
      <c r="L14" s="71">
        <f t="shared" si="4"/>
        <v>0</v>
      </c>
    </row>
    <row r="15" ht="36" customHeight="1" spans="1:12">
      <c r="A15" s="74" t="s">
        <v>2049</v>
      </c>
      <c r="B15" s="75">
        <f t="shared" si="0"/>
        <v>1.1</v>
      </c>
      <c r="C15" s="75">
        <f t="shared" si="1"/>
        <v>1.1</v>
      </c>
      <c r="D15" s="75">
        <f t="shared" si="3"/>
        <v>0</v>
      </c>
      <c r="E15" s="76" t="s">
        <v>2049</v>
      </c>
      <c r="F15" s="75">
        <v>1.1</v>
      </c>
      <c r="G15" s="75">
        <v>1.1</v>
      </c>
      <c r="H15" s="77">
        <f t="shared" si="2"/>
        <v>0</v>
      </c>
      <c r="I15" s="76" t="s">
        <v>2049</v>
      </c>
      <c r="J15" s="75"/>
      <c r="K15" s="75"/>
      <c r="L15" s="75">
        <f t="shared" si="4"/>
        <v>0</v>
      </c>
    </row>
    <row r="16" ht="36" customHeight="1" spans="1:12">
      <c r="A16" s="74" t="s">
        <v>2050</v>
      </c>
      <c r="B16" s="75">
        <f t="shared" si="0"/>
        <v>0</v>
      </c>
      <c r="C16" s="71">
        <f t="shared" si="1"/>
        <v>0</v>
      </c>
      <c r="D16" s="75">
        <f t="shared" si="3"/>
        <v>0</v>
      </c>
      <c r="E16" s="76" t="s">
        <v>2050</v>
      </c>
      <c r="F16" s="75"/>
      <c r="G16" s="75"/>
      <c r="H16" s="77">
        <f t="shared" si="2"/>
        <v>0</v>
      </c>
      <c r="I16" s="76" t="s">
        <v>2050</v>
      </c>
      <c r="J16" s="75"/>
      <c r="K16" s="75"/>
      <c r="L16" s="75">
        <f t="shared" si="4"/>
        <v>0</v>
      </c>
    </row>
    <row r="17" ht="36" customHeight="1" spans="1:12">
      <c r="A17" s="74" t="s">
        <v>2051</v>
      </c>
      <c r="B17" s="75">
        <f t="shared" si="0"/>
        <v>49.2</v>
      </c>
      <c r="C17" s="75">
        <f t="shared" si="1"/>
        <v>49.2</v>
      </c>
      <c r="D17" s="75">
        <f t="shared" si="3"/>
        <v>0</v>
      </c>
      <c r="E17" s="76" t="s">
        <v>2051</v>
      </c>
      <c r="F17" s="75">
        <v>6.5</v>
      </c>
      <c r="G17" s="75">
        <v>6.5</v>
      </c>
      <c r="H17" s="77">
        <f t="shared" si="2"/>
        <v>0</v>
      </c>
      <c r="I17" s="76" t="s">
        <v>2051</v>
      </c>
      <c r="J17" s="75">
        <v>42.7</v>
      </c>
      <c r="K17" s="75">
        <v>42.7</v>
      </c>
      <c r="L17" s="75">
        <f t="shared" si="4"/>
        <v>0</v>
      </c>
    </row>
    <row r="18" ht="36" customHeight="1" spans="1:12">
      <c r="A18" s="70" t="s">
        <v>2052</v>
      </c>
      <c r="B18" s="71">
        <f t="shared" si="0"/>
        <v>12.2</v>
      </c>
      <c r="C18" s="71">
        <f t="shared" si="1"/>
        <v>12.2</v>
      </c>
      <c r="D18" s="71">
        <f t="shared" si="3"/>
        <v>0</v>
      </c>
      <c r="E18" s="72" t="s">
        <v>2052</v>
      </c>
      <c r="F18" s="71">
        <v>3.9</v>
      </c>
      <c r="G18" s="71">
        <v>3.9</v>
      </c>
      <c r="H18" s="71">
        <f t="shared" si="2"/>
        <v>0</v>
      </c>
      <c r="I18" s="72" t="s">
        <v>2052</v>
      </c>
      <c r="J18" s="71">
        <v>8.3</v>
      </c>
      <c r="K18" s="71">
        <v>8.3</v>
      </c>
      <c r="L18" s="71">
        <f t="shared" si="4"/>
        <v>0</v>
      </c>
    </row>
    <row r="19" ht="36" customHeight="1" spans="1:12">
      <c r="A19" s="70" t="s">
        <v>2053</v>
      </c>
      <c r="B19" s="71">
        <f t="shared" si="0"/>
        <v>4.6</v>
      </c>
      <c r="C19" s="71">
        <f t="shared" si="1"/>
        <v>4.6</v>
      </c>
      <c r="D19" s="71">
        <f t="shared" si="3"/>
        <v>0</v>
      </c>
      <c r="E19" s="72" t="s">
        <v>2053</v>
      </c>
      <c r="F19" s="71">
        <v>0.6</v>
      </c>
      <c r="G19" s="71">
        <v>0.6</v>
      </c>
      <c r="H19" s="71">
        <f t="shared" si="2"/>
        <v>0</v>
      </c>
      <c r="I19" s="72" t="s">
        <v>2053</v>
      </c>
      <c r="J19" s="71">
        <v>4</v>
      </c>
      <c r="K19" s="71">
        <v>4</v>
      </c>
      <c r="L19" s="71">
        <f t="shared" si="4"/>
        <v>0</v>
      </c>
    </row>
    <row r="20" ht="36" customHeight="1" spans="1:12">
      <c r="A20" s="70" t="s">
        <v>2054</v>
      </c>
      <c r="B20" s="71">
        <f t="shared" si="0"/>
        <v>0.1</v>
      </c>
      <c r="C20" s="71">
        <f t="shared" si="1"/>
        <v>0.1</v>
      </c>
      <c r="D20" s="71">
        <f t="shared" si="3"/>
        <v>0</v>
      </c>
      <c r="E20" s="72" t="s">
        <v>2054</v>
      </c>
      <c r="F20" s="71">
        <v>0.1</v>
      </c>
      <c r="G20" s="71">
        <v>0.1</v>
      </c>
      <c r="H20" s="71">
        <f t="shared" si="2"/>
        <v>0</v>
      </c>
      <c r="I20" s="72" t="s">
        <v>2054</v>
      </c>
      <c r="J20" s="71"/>
      <c r="K20" s="71"/>
      <c r="L20" s="71">
        <f t="shared" si="4"/>
        <v>0</v>
      </c>
    </row>
    <row r="21" ht="36" customHeight="1" spans="1:12">
      <c r="A21" s="74" t="s">
        <v>2055</v>
      </c>
      <c r="B21" s="75">
        <f t="shared" si="0"/>
        <v>0</v>
      </c>
      <c r="C21" s="71">
        <f t="shared" si="1"/>
        <v>0</v>
      </c>
      <c r="D21" s="75">
        <f t="shared" si="3"/>
        <v>0</v>
      </c>
      <c r="E21" s="76" t="s">
        <v>2055</v>
      </c>
      <c r="F21" s="75">
        <v>0</v>
      </c>
      <c r="G21" s="75">
        <v>0</v>
      </c>
      <c r="H21" s="75">
        <f t="shared" si="2"/>
        <v>0</v>
      </c>
      <c r="I21" s="76" t="s">
        <v>2055</v>
      </c>
      <c r="J21" s="75"/>
      <c r="K21" s="75"/>
      <c r="L21" s="75">
        <f t="shared" si="4"/>
        <v>0</v>
      </c>
    </row>
    <row r="22" ht="36" customHeight="1" spans="1:12">
      <c r="A22" s="74" t="s">
        <v>2056</v>
      </c>
      <c r="B22" s="75">
        <f t="shared" si="0"/>
        <v>0</v>
      </c>
      <c r="C22" s="71">
        <f t="shared" si="1"/>
        <v>0</v>
      </c>
      <c r="D22" s="75">
        <f t="shared" si="3"/>
        <v>0</v>
      </c>
      <c r="E22" s="76" t="s">
        <v>2056</v>
      </c>
      <c r="F22" s="78"/>
      <c r="G22" s="78"/>
      <c r="H22" s="75">
        <f t="shared" si="2"/>
        <v>0</v>
      </c>
      <c r="I22" s="76" t="s">
        <v>2056</v>
      </c>
      <c r="J22" s="78"/>
      <c r="K22" s="78"/>
      <c r="L22" s="75">
        <f t="shared" si="4"/>
        <v>0</v>
      </c>
    </row>
    <row r="23" ht="36" customHeight="1" spans="1:12">
      <c r="A23" s="70" t="s">
        <v>2057</v>
      </c>
      <c r="B23" s="71">
        <f t="shared" si="0"/>
        <v>23.7</v>
      </c>
      <c r="C23" s="71">
        <f t="shared" si="1"/>
        <v>23.2</v>
      </c>
      <c r="D23" s="71">
        <f t="shared" si="3"/>
        <v>-0.5</v>
      </c>
      <c r="E23" s="72" t="s">
        <v>2057</v>
      </c>
      <c r="F23" s="80">
        <v>11.6</v>
      </c>
      <c r="G23" s="80">
        <v>11.6</v>
      </c>
      <c r="H23" s="71">
        <f t="shared" si="2"/>
        <v>0</v>
      </c>
      <c r="I23" s="72" t="s">
        <v>2057</v>
      </c>
      <c r="J23" s="80">
        <v>12.1</v>
      </c>
      <c r="K23" s="80">
        <v>11.6</v>
      </c>
      <c r="L23" s="71">
        <f t="shared" si="4"/>
        <v>-0.5</v>
      </c>
    </row>
    <row r="24" s="86" customFormat="1" ht="36" customHeight="1" spans="1:12">
      <c r="A24" s="82" t="s">
        <v>1795</v>
      </c>
      <c r="B24" s="71">
        <f t="shared" si="0"/>
        <v>102.6</v>
      </c>
      <c r="C24" s="71">
        <f t="shared" si="1"/>
        <v>103.2</v>
      </c>
      <c r="D24" s="71">
        <f t="shared" si="3"/>
        <v>0.6</v>
      </c>
      <c r="E24" s="94" t="s">
        <v>1795</v>
      </c>
      <c r="F24" s="71">
        <v>24.4</v>
      </c>
      <c r="G24" s="71">
        <v>24.4</v>
      </c>
      <c r="H24" s="71">
        <f t="shared" si="2"/>
        <v>0</v>
      </c>
      <c r="I24" s="94" t="s">
        <v>1795</v>
      </c>
      <c r="J24" s="71">
        <v>78.2</v>
      </c>
      <c r="K24" s="71">
        <f>K5+K13+K14+K18+K19+K20+K23</f>
        <v>78.8</v>
      </c>
      <c r="L24" s="71">
        <f t="shared" si="4"/>
        <v>0.6</v>
      </c>
    </row>
    <row r="25" spans="2:10">
      <c r="B25" s="95"/>
      <c r="F25" s="95"/>
      <c r="J25" s="95"/>
    </row>
    <row r="26" spans="2:10">
      <c r="B26" s="95"/>
      <c r="F26" s="95"/>
      <c r="J26" s="95"/>
    </row>
    <row r="27" spans="2:10">
      <c r="B27" s="95"/>
      <c r="F27" s="95"/>
      <c r="J27" s="95"/>
    </row>
    <row r="28" spans="2:10">
      <c r="B28" s="95"/>
      <c r="F28" s="95"/>
      <c r="J28" s="95"/>
    </row>
    <row r="29" spans="2:11">
      <c r="B29" s="95"/>
      <c r="F29" s="95"/>
      <c r="G29" s="96"/>
      <c r="J29" s="95"/>
      <c r="K29" s="96"/>
    </row>
    <row r="30" spans="2:11">
      <c r="B30" s="95"/>
      <c r="F30" s="95"/>
      <c r="G30" s="96"/>
      <c r="J30" s="95"/>
      <c r="K30" s="96"/>
    </row>
  </sheetData>
  <mergeCells count="9">
    <mergeCell ref="A1:D1"/>
    <mergeCell ref="E1:H1"/>
    <mergeCell ref="I1:L1"/>
    <mergeCell ref="B3:D3"/>
    <mergeCell ref="F3:H3"/>
    <mergeCell ref="J3:L3"/>
    <mergeCell ref="A3:A4"/>
    <mergeCell ref="E3:E4"/>
    <mergeCell ref="I3:I4"/>
  </mergeCells>
  <printOptions horizontalCentered="1"/>
  <pageMargins left="0.707638888888889" right="0.707638888888889" top="0.747916666666667" bottom="0.747916666666667" header="0.313888888888889" footer="0.313888888888889"/>
  <pageSetup paperSize="9" scale="75" orientation="portrait"/>
  <headerFooter alignWithMargins="0">
    <oddFooter>&amp;C&amp;16- &amp;P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31"/>
  <sheetViews>
    <sheetView showGridLines="0" showZeros="0" view="pageBreakPreview" zoomScale="70" zoomScaleNormal="70" workbookViewId="0">
      <pane xSplit="1" ySplit="4" topLeftCell="B5" activePane="bottomRight" state="frozen"/>
      <selection/>
      <selection pane="topRight"/>
      <selection pane="bottomLeft"/>
      <selection pane="bottomRight" activeCell="K2" sqref="I$1:L$1048576"/>
    </sheetView>
  </sheetViews>
  <sheetFormatPr defaultColWidth="9" defaultRowHeight="13.5"/>
  <cols>
    <col min="1" max="1" width="43.6283185840708" style="61" customWidth="1"/>
    <col min="2" max="4" width="18.6283185840708" style="61" customWidth="1"/>
    <col min="5" max="5" width="43.6283185840708" style="61" customWidth="1"/>
    <col min="6" max="8" width="18.6283185840708" style="61" customWidth="1"/>
    <col min="9" max="9" width="43.6283185840708" style="61" customWidth="1"/>
    <col min="10" max="12" width="18.6283185840708" style="61" customWidth="1"/>
    <col min="13" max="16384" width="9" style="61"/>
  </cols>
  <sheetData>
    <row r="1" ht="45" customHeight="1" spans="1:12">
      <c r="A1" s="63" t="s">
        <v>2058</v>
      </c>
      <c r="B1" s="63"/>
      <c r="C1" s="63"/>
      <c r="D1" s="63"/>
      <c r="E1" s="63" t="s">
        <v>2058</v>
      </c>
      <c r="F1" s="63"/>
      <c r="G1" s="63"/>
      <c r="H1" s="63"/>
      <c r="I1" s="63" t="s">
        <v>2058</v>
      </c>
      <c r="J1" s="63"/>
      <c r="K1" s="63"/>
      <c r="L1" s="63"/>
    </row>
    <row r="2" ht="20.1" customHeight="1" spans="1:12">
      <c r="A2" s="64" t="s">
        <v>2059</v>
      </c>
      <c r="B2" s="65"/>
      <c r="C2" s="66"/>
      <c r="D2" s="67" t="s">
        <v>2033</v>
      </c>
      <c r="E2" s="64" t="s">
        <v>2059</v>
      </c>
      <c r="F2" s="66"/>
      <c r="G2" s="66"/>
      <c r="H2" s="67" t="s">
        <v>2033</v>
      </c>
      <c r="I2" s="64" t="s">
        <v>2059</v>
      </c>
      <c r="J2" s="66"/>
      <c r="K2" s="66"/>
      <c r="L2" s="67" t="s">
        <v>2033</v>
      </c>
    </row>
    <row r="3" s="59" customFormat="1" ht="36" customHeight="1" spans="1:12">
      <c r="A3" s="68" t="s">
        <v>2034</v>
      </c>
      <c r="B3" s="68" t="s">
        <v>2035</v>
      </c>
      <c r="C3" s="68"/>
      <c r="D3" s="68"/>
      <c r="E3" s="68" t="s">
        <v>2034</v>
      </c>
      <c r="F3" s="68" t="s">
        <v>2036</v>
      </c>
      <c r="G3" s="68"/>
      <c r="H3" s="68"/>
      <c r="I3" s="68" t="s">
        <v>2034</v>
      </c>
      <c r="J3" s="68" t="s">
        <v>2037</v>
      </c>
      <c r="K3" s="68"/>
      <c r="L3" s="68"/>
    </row>
    <row r="4" s="59" customFormat="1" ht="36" customHeight="1" spans="1:12">
      <c r="A4" s="68"/>
      <c r="B4" s="30" t="s">
        <v>1992</v>
      </c>
      <c r="C4" s="30" t="s">
        <v>106</v>
      </c>
      <c r="D4" s="69" t="s">
        <v>2038</v>
      </c>
      <c r="E4" s="68"/>
      <c r="F4" s="30" t="s">
        <v>1992</v>
      </c>
      <c r="G4" s="30" t="s">
        <v>106</v>
      </c>
      <c r="H4" s="69" t="s">
        <v>2038</v>
      </c>
      <c r="I4" s="68"/>
      <c r="J4" s="30" t="s">
        <v>1992</v>
      </c>
      <c r="K4" s="30" t="s">
        <v>106</v>
      </c>
      <c r="L4" s="69" t="s">
        <v>2038</v>
      </c>
    </row>
    <row r="5" s="60" customFormat="1" ht="36" customHeight="1" spans="1:12">
      <c r="A5" s="70" t="s">
        <v>2039</v>
      </c>
      <c r="B5" s="71">
        <f t="shared" ref="B5:B24" si="0">F5+J5</f>
        <v>5.6</v>
      </c>
      <c r="C5" s="71">
        <f t="shared" ref="C5:C24" si="1">G5+K5</f>
        <v>6.6</v>
      </c>
      <c r="D5" s="71">
        <v>1.1</v>
      </c>
      <c r="E5" s="72" t="s">
        <v>2039</v>
      </c>
      <c r="F5" s="71">
        <v>0.5</v>
      </c>
      <c r="G5" s="71">
        <v>0.5</v>
      </c>
      <c r="H5" s="73">
        <f>F5-G5</f>
        <v>0</v>
      </c>
      <c r="I5" s="72" t="s">
        <v>2039</v>
      </c>
      <c r="J5" s="71">
        <v>5.1</v>
      </c>
      <c r="K5" s="71">
        <v>6.1</v>
      </c>
      <c r="L5" s="71">
        <v>1.1</v>
      </c>
    </row>
    <row r="6" s="61" customFormat="1" ht="36" customHeight="1" spans="1:16">
      <c r="A6" s="74" t="s">
        <v>2040</v>
      </c>
      <c r="B6" s="75">
        <f t="shared" si="0"/>
        <v>0</v>
      </c>
      <c r="C6" s="75">
        <f t="shared" si="1"/>
        <v>0</v>
      </c>
      <c r="D6" s="75">
        <f t="shared" ref="D6:D24" si="2">C6-B6</f>
        <v>0</v>
      </c>
      <c r="E6" s="76" t="s">
        <v>2040</v>
      </c>
      <c r="F6" s="75"/>
      <c r="G6" s="75"/>
      <c r="H6" s="77">
        <f t="shared" ref="H6:H24" si="3">G6-F6</f>
        <v>0</v>
      </c>
      <c r="I6" s="76" t="s">
        <v>2040</v>
      </c>
      <c r="J6" s="75"/>
      <c r="K6" s="75"/>
      <c r="L6" s="75">
        <f t="shared" ref="L6:L24" si="4">K6-J6</f>
        <v>0</v>
      </c>
      <c r="P6" s="61" t="s">
        <v>5</v>
      </c>
    </row>
    <row r="7" s="61" customFormat="1" ht="36" customHeight="1" spans="1:12">
      <c r="A7" s="74" t="s">
        <v>2041</v>
      </c>
      <c r="B7" s="75">
        <f t="shared" si="0"/>
        <v>3</v>
      </c>
      <c r="C7" s="75">
        <f t="shared" si="1"/>
        <v>4.1</v>
      </c>
      <c r="D7" s="75">
        <f t="shared" si="2"/>
        <v>1.1</v>
      </c>
      <c r="E7" s="76" t="s">
        <v>2041</v>
      </c>
      <c r="F7" s="75">
        <v>0.2</v>
      </c>
      <c r="G7" s="75">
        <v>0.2</v>
      </c>
      <c r="H7" s="77">
        <f t="shared" si="3"/>
        <v>0</v>
      </c>
      <c r="I7" s="76" t="s">
        <v>2041</v>
      </c>
      <c r="J7" s="75">
        <v>2.8</v>
      </c>
      <c r="K7" s="75">
        <v>3.9</v>
      </c>
      <c r="L7" s="75">
        <f t="shared" si="4"/>
        <v>1.1</v>
      </c>
    </row>
    <row r="8" s="61" customFormat="1" ht="36" customHeight="1" spans="1:12">
      <c r="A8" s="74" t="s">
        <v>2042</v>
      </c>
      <c r="B8" s="75">
        <f t="shared" si="0"/>
        <v>0</v>
      </c>
      <c r="C8" s="75">
        <f t="shared" si="1"/>
        <v>0</v>
      </c>
      <c r="D8" s="75">
        <f t="shared" si="2"/>
        <v>0</v>
      </c>
      <c r="E8" s="76" t="s">
        <v>2042</v>
      </c>
      <c r="F8" s="75"/>
      <c r="G8" s="75"/>
      <c r="H8" s="77">
        <f t="shared" si="3"/>
        <v>0</v>
      </c>
      <c r="I8" s="76" t="s">
        <v>2042</v>
      </c>
      <c r="J8" s="75"/>
      <c r="K8" s="75"/>
      <c r="L8" s="75">
        <f t="shared" si="4"/>
        <v>0</v>
      </c>
    </row>
    <row r="9" s="61" customFormat="1" ht="36" customHeight="1" spans="1:12">
      <c r="A9" s="74" t="s">
        <v>2043</v>
      </c>
      <c r="B9" s="75">
        <f t="shared" si="0"/>
        <v>2.5</v>
      </c>
      <c r="C9" s="75">
        <f t="shared" si="1"/>
        <v>2.5</v>
      </c>
      <c r="D9" s="75">
        <f t="shared" si="2"/>
        <v>0</v>
      </c>
      <c r="E9" s="76" t="s">
        <v>2043</v>
      </c>
      <c r="F9" s="75">
        <v>0.3</v>
      </c>
      <c r="G9" s="75">
        <v>0.3</v>
      </c>
      <c r="H9" s="77">
        <f t="shared" si="3"/>
        <v>0</v>
      </c>
      <c r="I9" s="76" t="s">
        <v>2043</v>
      </c>
      <c r="J9" s="75">
        <v>2.2</v>
      </c>
      <c r="K9" s="75">
        <v>2.2</v>
      </c>
      <c r="L9" s="75">
        <f t="shared" si="4"/>
        <v>0</v>
      </c>
    </row>
    <row r="10" s="61" customFormat="1" ht="36" customHeight="1" spans="1:12">
      <c r="A10" s="74" t="s">
        <v>2044</v>
      </c>
      <c r="B10" s="75">
        <f t="shared" si="0"/>
        <v>0</v>
      </c>
      <c r="C10" s="75">
        <f t="shared" si="1"/>
        <v>0</v>
      </c>
      <c r="D10" s="75">
        <f t="shared" si="2"/>
        <v>0</v>
      </c>
      <c r="E10" s="76" t="s">
        <v>2044</v>
      </c>
      <c r="F10" s="75"/>
      <c r="G10" s="75"/>
      <c r="H10" s="77">
        <f t="shared" si="3"/>
        <v>0</v>
      </c>
      <c r="I10" s="76" t="s">
        <v>2044</v>
      </c>
      <c r="J10" s="75"/>
      <c r="K10" s="75"/>
      <c r="L10" s="75">
        <f t="shared" si="4"/>
        <v>0</v>
      </c>
    </row>
    <row r="11" s="61" customFormat="1" ht="36" customHeight="1" spans="1:12">
      <c r="A11" s="74" t="s">
        <v>2045</v>
      </c>
      <c r="B11" s="75">
        <f t="shared" si="0"/>
        <v>0</v>
      </c>
      <c r="C11" s="75">
        <f t="shared" si="1"/>
        <v>0</v>
      </c>
      <c r="D11" s="75">
        <f t="shared" si="2"/>
        <v>0</v>
      </c>
      <c r="E11" s="76" t="s">
        <v>2045</v>
      </c>
      <c r="F11" s="75"/>
      <c r="G11" s="75"/>
      <c r="H11" s="77">
        <f t="shared" si="3"/>
        <v>0</v>
      </c>
      <c r="I11" s="76" t="s">
        <v>2045</v>
      </c>
      <c r="J11" s="75"/>
      <c r="K11" s="75"/>
      <c r="L11" s="75">
        <f t="shared" si="4"/>
        <v>0</v>
      </c>
    </row>
    <row r="12" s="61" customFormat="1" ht="36" customHeight="1" spans="1:12">
      <c r="A12" s="74" t="s">
        <v>2046</v>
      </c>
      <c r="B12" s="75">
        <f t="shared" si="0"/>
        <v>0</v>
      </c>
      <c r="C12" s="75">
        <f t="shared" si="1"/>
        <v>0</v>
      </c>
      <c r="D12" s="75">
        <f t="shared" si="2"/>
        <v>0</v>
      </c>
      <c r="E12" s="76" t="s">
        <v>2046</v>
      </c>
      <c r="F12" s="75"/>
      <c r="G12" s="75"/>
      <c r="H12" s="77">
        <f t="shared" si="3"/>
        <v>0</v>
      </c>
      <c r="I12" s="76" t="s">
        <v>2046</v>
      </c>
      <c r="J12" s="75"/>
      <c r="K12" s="75"/>
      <c r="L12" s="75">
        <f t="shared" si="4"/>
        <v>0</v>
      </c>
    </row>
    <row r="13" s="60" customFormat="1" ht="36" customHeight="1" spans="1:12">
      <c r="A13" s="70" t="s">
        <v>2047</v>
      </c>
      <c r="B13" s="71">
        <f t="shared" si="0"/>
        <v>6.1</v>
      </c>
      <c r="C13" s="71">
        <f t="shared" si="1"/>
        <v>6.1</v>
      </c>
      <c r="D13" s="71">
        <f t="shared" si="2"/>
        <v>0</v>
      </c>
      <c r="E13" s="72" t="s">
        <v>2047</v>
      </c>
      <c r="F13" s="71"/>
      <c r="G13" s="71"/>
      <c r="H13" s="73">
        <f t="shared" si="3"/>
        <v>0</v>
      </c>
      <c r="I13" s="72" t="s">
        <v>2047</v>
      </c>
      <c r="J13" s="71">
        <v>6.1</v>
      </c>
      <c r="K13" s="71">
        <v>6.1</v>
      </c>
      <c r="L13" s="71">
        <f t="shared" si="4"/>
        <v>0</v>
      </c>
    </row>
    <row r="14" s="60" customFormat="1" ht="36" customHeight="1" spans="1:12">
      <c r="A14" s="70" t="s">
        <v>2048</v>
      </c>
      <c r="B14" s="71">
        <f t="shared" si="0"/>
        <v>50.3</v>
      </c>
      <c r="C14" s="71">
        <f t="shared" si="1"/>
        <v>50.3</v>
      </c>
      <c r="D14" s="71">
        <f t="shared" si="2"/>
        <v>0</v>
      </c>
      <c r="E14" s="72" t="s">
        <v>2048</v>
      </c>
      <c r="F14" s="71">
        <v>7.6</v>
      </c>
      <c r="G14" s="71">
        <v>7.6</v>
      </c>
      <c r="H14" s="73">
        <f t="shared" si="3"/>
        <v>0</v>
      </c>
      <c r="I14" s="72" t="s">
        <v>2048</v>
      </c>
      <c r="J14" s="71">
        <v>42.7</v>
      </c>
      <c r="K14" s="71">
        <v>42.7</v>
      </c>
      <c r="L14" s="71">
        <f t="shared" si="4"/>
        <v>0</v>
      </c>
    </row>
    <row r="15" s="61" customFormat="1" ht="36" customHeight="1" spans="1:12">
      <c r="A15" s="74" t="s">
        <v>2049</v>
      </c>
      <c r="B15" s="75">
        <f t="shared" si="0"/>
        <v>1.1</v>
      </c>
      <c r="C15" s="75">
        <f t="shared" si="1"/>
        <v>1.1</v>
      </c>
      <c r="D15" s="75">
        <f t="shared" si="2"/>
        <v>0</v>
      </c>
      <c r="E15" s="76" t="s">
        <v>2049</v>
      </c>
      <c r="F15" s="75">
        <v>1.1</v>
      </c>
      <c r="G15" s="75">
        <v>1.1</v>
      </c>
      <c r="H15" s="77">
        <f t="shared" si="3"/>
        <v>0</v>
      </c>
      <c r="I15" s="76" t="s">
        <v>2049</v>
      </c>
      <c r="J15" s="75"/>
      <c r="K15" s="75"/>
      <c r="L15" s="75">
        <f t="shared" si="4"/>
        <v>0</v>
      </c>
    </row>
    <row r="16" s="61" customFormat="1" ht="36" customHeight="1" spans="1:12">
      <c r="A16" s="74" t="s">
        <v>2050</v>
      </c>
      <c r="B16" s="75">
        <f t="shared" si="0"/>
        <v>0</v>
      </c>
      <c r="C16" s="75">
        <f t="shared" si="1"/>
        <v>0</v>
      </c>
      <c r="D16" s="75">
        <f t="shared" si="2"/>
        <v>0</v>
      </c>
      <c r="E16" s="76" t="s">
        <v>2050</v>
      </c>
      <c r="F16" s="75"/>
      <c r="G16" s="75"/>
      <c r="H16" s="77">
        <f t="shared" si="3"/>
        <v>0</v>
      </c>
      <c r="I16" s="76" t="s">
        <v>2050</v>
      </c>
      <c r="J16" s="75"/>
      <c r="K16" s="75"/>
      <c r="L16" s="75">
        <f t="shared" si="4"/>
        <v>0</v>
      </c>
    </row>
    <row r="17" s="61" customFormat="1" ht="36" customHeight="1" spans="1:12">
      <c r="A17" s="74" t="s">
        <v>2051</v>
      </c>
      <c r="B17" s="75">
        <f t="shared" si="0"/>
        <v>49.2</v>
      </c>
      <c r="C17" s="75">
        <f t="shared" si="1"/>
        <v>49.2</v>
      </c>
      <c r="D17" s="75">
        <f t="shared" si="2"/>
        <v>0</v>
      </c>
      <c r="E17" s="76" t="s">
        <v>2051</v>
      </c>
      <c r="F17" s="75">
        <v>6.5</v>
      </c>
      <c r="G17" s="75">
        <v>6.5</v>
      </c>
      <c r="H17" s="77">
        <f t="shared" si="3"/>
        <v>0</v>
      </c>
      <c r="I17" s="76" t="s">
        <v>2051</v>
      </c>
      <c r="J17" s="75">
        <v>42.7</v>
      </c>
      <c r="K17" s="75">
        <v>42.7</v>
      </c>
      <c r="L17" s="75">
        <f t="shared" si="4"/>
        <v>0</v>
      </c>
    </row>
    <row r="18" s="60" customFormat="1" ht="36" customHeight="1" spans="1:12">
      <c r="A18" s="70" t="s">
        <v>2052</v>
      </c>
      <c r="B18" s="71">
        <f t="shared" si="0"/>
        <v>12.2</v>
      </c>
      <c r="C18" s="71">
        <f t="shared" si="1"/>
        <v>12.2</v>
      </c>
      <c r="D18" s="71">
        <f t="shared" si="2"/>
        <v>0</v>
      </c>
      <c r="E18" s="72" t="s">
        <v>2052</v>
      </c>
      <c r="F18" s="71">
        <v>3.9</v>
      </c>
      <c r="G18" s="71">
        <v>3.9</v>
      </c>
      <c r="H18" s="73">
        <f t="shared" si="3"/>
        <v>0</v>
      </c>
      <c r="I18" s="72" t="s">
        <v>2052</v>
      </c>
      <c r="J18" s="71">
        <v>8.3</v>
      </c>
      <c r="K18" s="71">
        <v>8.3</v>
      </c>
      <c r="L18" s="71">
        <f t="shared" si="4"/>
        <v>0</v>
      </c>
    </row>
    <row r="19" s="60" customFormat="1" ht="36" customHeight="1" spans="1:12">
      <c r="A19" s="70" t="s">
        <v>2053</v>
      </c>
      <c r="B19" s="71">
        <f t="shared" si="0"/>
        <v>4.6</v>
      </c>
      <c r="C19" s="71">
        <f t="shared" si="1"/>
        <v>4.6</v>
      </c>
      <c r="D19" s="71">
        <f t="shared" si="2"/>
        <v>0</v>
      </c>
      <c r="E19" s="72" t="s">
        <v>2053</v>
      </c>
      <c r="F19" s="71">
        <v>0.6</v>
      </c>
      <c r="G19" s="71">
        <v>0.6</v>
      </c>
      <c r="H19" s="73">
        <f t="shared" si="3"/>
        <v>0</v>
      </c>
      <c r="I19" s="72" t="s">
        <v>2053</v>
      </c>
      <c r="J19" s="71">
        <v>4</v>
      </c>
      <c r="K19" s="71">
        <v>4</v>
      </c>
      <c r="L19" s="71">
        <f t="shared" si="4"/>
        <v>0</v>
      </c>
    </row>
    <row r="20" s="60" customFormat="1" ht="36" customHeight="1" spans="1:12">
      <c r="A20" s="70" t="s">
        <v>2054</v>
      </c>
      <c r="B20" s="71">
        <f t="shared" si="0"/>
        <v>0.1</v>
      </c>
      <c r="C20" s="71">
        <f t="shared" si="1"/>
        <v>0.1</v>
      </c>
      <c r="D20" s="71">
        <f t="shared" si="2"/>
        <v>0</v>
      </c>
      <c r="E20" s="72" t="s">
        <v>2054</v>
      </c>
      <c r="F20" s="71">
        <v>0.1</v>
      </c>
      <c r="G20" s="71">
        <v>0.1</v>
      </c>
      <c r="H20" s="73">
        <f t="shared" si="3"/>
        <v>0</v>
      </c>
      <c r="I20" s="72" t="s">
        <v>2054</v>
      </c>
      <c r="J20" s="71"/>
      <c r="K20" s="71"/>
      <c r="L20" s="71">
        <f t="shared" si="4"/>
        <v>0</v>
      </c>
    </row>
    <row r="21" s="61" customFormat="1" ht="36" customHeight="1" spans="1:12">
      <c r="A21" s="74" t="s">
        <v>2055</v>
      </c>
      <c r="B21" s="75">
        <f t="shared" si="0"/>
        <v>0</v>
      </c>
      <c r="C21" s="75">
        <f t="shared" si="1"/>
        <v>0</v>
      </c>
      <c r="D21" s="75">
        <f t="shared" si="2"/>
        <v>0</v>
      </c>
      <c r="E21" s="76" t="s">
        <v>2055</v>
      </c>
      <c r="F21" s="75">
        <v>0</v>
      </c>
      <c r="G21" s="75">
        <v>0</v>
      </c>
      <c r="H21" s="77">
        <f t="shared" si="3"/>
        <v>0</v>
      </c>
      <c r="I21" s="76" t="s">
        <v>2055</v>
      </c>
      <c r="J21" s="75"/>
      <c r="K21" s="75"/>
      <c r="L21" s="75">
        <f t="shared" si="4"/>
        <v>0</v>
      </c>
    </row>
    <row r="22" s="61" customFormat="1" ht="36" customHeight="1" spans="1:12">
      <c r="A22" s="74" t="s">
        <v>2056</v>
      </c>
      <c r="B22" s="78">
        <f t="shared" si="0"/>
        <v>0</v>
      </c>
      <c r="C22" s="75">
        <f t="shared" si="1"/>
        <v>0</v>
      </c>
      <c r="D22" s="75">
        <f t="shared" si="2"/>
        <v>0</v>
      </c>
      <c r="E22" s="74" t="s">
        <v>2056</v>
      </c>
      <c r="F22" s="78"/>
      <c r="G22" s="78"/>
      <c r="H22" s="79">
        <f t="shared" si="3"/>
        <v>0</v>
      </c>
      <c r="I22" s="74" t="s">
        <v>2056</v>
      </c>
      <c r="J22" s="78"/>
      <c r="K22" s="78"/>
      <c r="L22" s="75">
        <f t="shared" si="4"/>
        <v>0</v>
      </c>
    </row>
    <row r="23" s="60" customFormat="1" ht="36" customHeight="1" spans="1:12">
      <c r="A23" s="70" t="s">
        <v>2057</v>
      </c>
      <c r="B23" s="80">
        <f t="shared" si="0"/>
        <v>23.7</v>
      </c>
      <c r="C23" s="71">
        <f t="shared" si="1"/>
        <v>23.2</v>
      </c>
      <c r="D23" s="80">
        <f t="shared" si="2"/>
        <v>-0.5</v>
      </c>
      <c r="E23" s="70" t="s">
        <v>2057</v>
      </c>
      <c r="F23" s="80">
        <v>11.6</v>
      </c>
      <c r="G23" s="80">
        <v>11.6</v>
      </c>
      <c r="H23" s="81">
        <f t="shared" si="3"/>
        <v>0</v>
      </c>
      <c r="I23" s="70" t="s">
        <v>2057</v>
      </c>
      <c r="J23" s="80">
        <v>12.1</v>
      </c>
      <c r="K23" s="80">
        <v>11.6</v>
      </c>
      <c r="L23" s="71">
        <f t="shared" si="4"/>
        <v>-0.5</v>
      </c>
    </row>
    <row r="24" s="62" customFormat="1" ht="36" customHeight="1" spans="1:12">
      <c r="A24" s="82" t="s">
        <v>1795</v>
      </c>
      <c r="B24" s="80">
        <f t="shared" si="0"/>
        <v>102.6</v>
      </c>
      <c r="C24" s="71">
        <f t="shared" si="1"/>
        <v>103.2</v>
      </c>
      <c r="D24" s="80">
        <f t="shared" si="2"/>
        <v>0.6</v>
      </c>
      <c r="E24" s="82" t="s">
        <v>1795</v>
      </c>
      <c r="F24" s="80">
        <v>24.4</v>
      </c>
      <c r="G24" s="80">
        <v>24.4</v>
      </c>
      <c r="H24" s="81">
        <f t="shared" si="3"/>
        <v>0</v>
      </c>
      <c r="I24" s="82" t="s">
        <v>1795</v>
      </c>
      <c r="J24" s="80">
        <v>78.2</v>
      </c>
      <c r="K24" s="80">
        <v>78.8</v>
      </c>
      <c r="L24" s="80">
        <f t="shared" si="4"/>
        <v>0.6</v>
      </c>
    </row>
    <row r="25" spans="2:11">
      <c r="B25" s="83"/>
      <c r="F25" s="83"/>
      <c r="G25" s="83"/>
      <c r="J25" s="83"/>
      <c r="K25" s="83"/>
    </row>
    <row r="26" spans="2:11">
      <c r="B26" s="83"/>
      <c r="F26" s="83"/>
      <c r="G26" s="83"/>
      <c r="J26" s="83"/>
      <c r="K26" s="83"/>
    </row>
    <row r="27" spans="2:11">
      <c r="B27" s="83"/>
      <c r="F27" s="83"/>
      <c r="G27" s="83"/>
      <c r="J27" s="83"/>
      <c r="K27" s="83"/>
    </row>
    <row r="28" ht="17.6" spans="2:11">
      <c r="B28" s="83"/>
      <c r="F28" s="83"/>
      <c r="G28" s="84"/>
      <c r="J28" s="83"/>
      <c r="K28" s="83"/>
    </row>
    <row r="29" spans="2:11">
      <c r="B29" s="83"/>
      <c r="F29" s="83"/>
      <c r="G29" s="83"/>
      <c r="J29" s="83"/>
      <c r="K29" s="83"/>
    </row>
    <row r="30" spans="2:11">
      <c r="B30" s="83"/>
      <c r="F30" s="83"/>
      <c r="G30" s="83"/>
      <c r="J30" s="83"/>
      <c r="K30" s="83"/>
    </row>
    <row r="31" spans="7:7">
      <c r="G31" s="85"/>
    </row>
  </sheetData>
  <mergeCells count="9">
    <mergeCell ref="A1:D1"/>
    <mergeCell ref="E1:H1"/>
    <mergeCell ref="I1:L1"/>
    <mergeCell ref="B3:D3"/>
    <mergeCell ref="F3:H3"/>
    <mergeCell ref="J3:L3"/>
    <mergeCell ref="A3:A4"/>
    <mergeCell ref="E3:E4"/>
    <mergeCell ref="I3:I4"/>
  </mergeCells>
  <printOptions horizontalCentered="1"/>
  <pageMargins left="0.707638888888889" right="0.707638888888889" top="0.747916666666667" bottom="0.747916666666667" header="0.313888888888889" footer="0.313888888888889"/>
  <pageSetup paperSize="9" scale="75" orientation="portrait"/>
  <headerFooter alignWithMargins="0">
    <oddFooter>&amp;C&amp;16- &amp;P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I51"/>
  <sheetViews>
    <sheetView showGridLines="0" view="pageBreakPreview" zoomScale="85" zoomScaleNormal="85" workbookViewId="0">
      <selection activeCell="F2" sqref="E$1:H$1048576"/>
    </sheetView>
  </sheetViews>
  <sheetFormatPr defaultColWidth="9" defaultRowHeight="13.5"/>
  <cols>
    <col min="1" max="1" width="45.6283185840708" style="26" customWidth="1"/>
    <col min="2" max="3" width="18.6283185840708" style="26" customWidth="1"/>
    <col min="4" max="4" width="16.6283185840708" style="26" customWidth="1"/>
    <col min="5" max="5" width="45.6283185840708" style="26" customWidth="1"/>
    <col min="6" max="7" width="18.6283185840708" style="26" customWidth="1"/>
    <col min="8" max="8" width="16.6283185840708" style="26" customWidth="1"/>
    <col min="9" max="251" width="9" style="26"/>
    <col min="252" max="252" width="45.8761061946903" style="26" customWidth="1"/>
    <col min="253" max="253" width="12.3716814159292" style="26" customWidth="1"/>
    <col min="254" max="254" width="13.5044247787611" style="26" customWidth="1"/>
    <col min="255" max="255" width="13.8761061946903" style="26" customWidth="1"/>
    <col min="256" max="256" width="15" style="26" customWidth="1"/>
    <col min="257" max="257" width="20.5044247787611" style="26" customWidth="1"/>
    <col min="258" max="507" width="9" style="26"/>
    <col min="508" max="508" width="45.8761061946903" style="26" customWidth="1"/>
    <col min="509" max="509" width="12.3716814159292" style="26" customWidth="1"/>
    <col min="510" max="510" width="13.5044247787611" style="26" customWidth="1"/>
    <col min="511" max="511" width="13.8761061946903" style="26" customWidth="1"/>
    <col min="512" max="512" width="15" style="26" customWidth="1"/>
    <col min="513" max="513" width="20.5044247787611" style="26" customWidth="1"/>
    <col min="514" max="763" width="9" style="26"/>
    <col min="764" max="764" width="45.8761061946903" style="26" customWidth="1"/>
    <col min="765" max="765" width="12.3716814159292" style="26" customWidth="1"/>
    <col min="766" max="766" width="13.5044247787611" style="26" customWidth="1"/>
    <col min="767" max="767" width="13.8761061946903" style="26" customWidth="1"/>
    <col min="768" max="768" width="15" style="26" customWidth="1"/>
    <col min="769" max="769" width="20.5044247787611" style="26" customWidth="1"/>
    <col min="770" max="1019" width="9" style="26"/>
    <col min="1020" max="1020" width="45.8761061946903" style="26" customWidth="1"/>
    <col min="1021" max="1021" width="12.3716814159292" style="26" customWidth="1"/>
    <col min="1022" max="1022" width="13.5044247787611" style="26" customWidth="1"/>
    <col min="1023" max="1023" width="13.8761061946903" style="26" customWidth="1"/>
    <col min="1024" max="1024" width="15" style="26" customWidth="1"/>
    <col min="1025" max="1025" width="20.5044247787611" style="26" customWidth="1"/>
    <col min="1026" max="1275" width="9" style="26"/>
    <col min="1276" max="1276" width="45.8761061946903" style="26" customWidth="1"/>
    <col min="1277" max="1277" width="12.3716814159292" style="26" customWidth="1"/>
    <col min="1278" max="1278" width="13.5044247787611" style="26" customWidth="1"/>
    <col min="1279" max="1279" width="13.8761061946903" style="26" customWidth="1"/>
    <col min="1280" max="1280" width="15" style="26" customWidth="1"/>
    <col min="1281" max="1281" width="20.5044247787611" style="26" customWidth="1"/>
    <col min="1282" max="1531" width="9" style="26"/>
    <col min="1532" max="1532" width="45.8761061946903" style="26" customWidth="1"/>
    <col min="1533" max="1533" width="12.3716814159292" style="26" customWidth="1"/>
    <col min="1534" max="1534" width="13.5044247787611" style="26" customWidth="1"/>
    <col min="1535" max="1535" width="13.8761061946903" style="26" customWidth="1"/>
    <col min="1536" max="1536" width="15" style="26" customWidth="1"/>
    <col min="1537" max="1537" width="20.5044247787611" style="26" customWidth="1"/>
    <col min="1538" max="1787" width="9" style="26"/>
    <col min="1788" max="1788" width="45.8761061946903" style="26" customWidth="1"/>
    <col min="1789" max="1789" width="12.3716814159292" style="26" customWidth="1"/>
    <col min="1790" max="1790" width="13.5044247787611" style="26" customWidth="1"/>
    <col min="1791" max="1791" width="13.8761061946903" style="26" customWidth="1"/>
    <col min="1792" max="1792" width="15" style="26" customWidth="1"/>
    <col min="1793" max="1793" width="20.5044247787611" style="26" customWidth="1"/>
    <col min="1794" max="2043" width="9" style="26"/>
    <col min="2044" max="2044" width="45.8761061946903" style="26" customWidth="1"/>
    <col min="2045" max="2045" width="12.3716814159292" style="26" customWidth="1"/>
    <col min="2046" max="2046" width="13.5044247787611" style="26" customWidth="1"/>
    <col min="2047" max="2047" width="13.8761061946903" style="26" customWidth="1"/>
    <col min="2048" max="2048" width="15" style="26" customWidth="1"/>
    <col min="2049" max="2049" width="20.5044247787611" style="26" customWidth="1"/>
    <col min="2050" max="2299" width="9" style="26"/>
    <col min="2300" max="2300" width="45.8761061946903" style="26" customWidth="1"/>
    <col min="2301" max="2301" width="12.3716814159292" style="26" customWidth="1"/>
    <col min="2302" max="2302" width="13.5044247787611" style="26" customWidth="1"/>
    <col min="2303" max="2303" width="13.8761061946903" style="26" customWidth="1"/>
    <col min="2304" max="2304" width="15" style="26" customWidth="1"/>
    <col min="2305" max="2305" width="20.5044247787611" style="26" customWidth="1"/>
    <col min="2306" max="2555" width="9" style="26"/>
    <col min="2556" max="2556" width="45.8761061946903" style="26" customWidth="1"/>
    <col min="2557" max="2557" width="12.3716814159292" style="26" customWidth="1"/>
    <col min="2558" max="2558" width="13.5044247787611" style="26" customWidth="1"/>
    <col min="2559" max="2559" width="13.8761061946903" style="26" customWidth="1"/>
    <col min="2560" max="2560" width="15" style="26" customWidth="1"/>
    <col min="2561" max="2561" width="20.5044247787611" style="26" customWidth="1"/>
    <col min="2562" max="2811" width="9" style="26"/>
    <col min="2812" max="2812" width="45.8761061946903" style="26" customWidth="1"/>
    <col min="2813" max="2813" width="12.3716814159292" style="26" customWidth="1"/>
    <col min="2814" max="2814" width="13.5044247787611" style="26" customWidth="1"/>
    <col min="2815" max="2815" width="13.8761061946903" style="26" customWidth="1"/>
    <col min="2816" max="2816" width="15" style="26" customWidth="1"/>
    <col min="2817" max="2817" width="20.5044247787611" style="26" customWidth="1"/>
    <col min="2818" max="3067" width="9" style="26"/>
    <col min="3068" max="3068" width="45.8761061946903" style="26" customWidth="1"/>
    <col min="3069" max="3069" width="12.3716814159292" style="26" customWidth="1"/>
    <col min="3070" max="3070" width="13.5044247787611" style="26" customWidth="1"/>
    <col min="3071" max="3071" width="13.8761061946903" style="26" customWidth="1"/>
    <col min="3072" max="3072" width="15" style="26" customWidth="1"/>
    <col min="3073" max="3073" width="20.5044247787611" style="26" customWidth="1"/>
    <col min="3074" max="3323" width="9" style="26"/>
    <col min="3324" max="3324" width="45.8761061946903" style="26" customWidth="1"/>
    <col min="3325" max="3325" width="12.3716814159292" style="26" customWidth="1"/>
    <col min="3326" max="3326" width="13.5044247787611" style="26" customWidth="1"/>
    <col min="3327" max="3327" width="13.8761061946903" style="26" customWidth="1"/>
    <col min="3328" max="3328" width="15" style="26" customWidth="1"/>
    <col min="3329" max="3329" width="20.5044247787611" style="26" customWidth="1"/>
    <col min="3330" max="3579" width="9" style="26"/>
    <col min="3580" max="3580" width="45.8761061946903" style="26" customWidth="1"/>
    <col min="3581" max="3581" width="12.3716814159292" style="26" customWidth="1"/>
    <col min="3582" max="3582" width="13.5044247787611" style="26" customWidth="1"/>
    <col min="3583" max="3583" width="13.8761061946903" style="26" customWidth="1"/>
    <col min="3584" max="3584" width="15" style="26" customWidth="1"/>
    <col min="3585" max="3585" width="20.5044247787611" style="26" customWidth="1"/>
    <col min="3586" max="3835" width="9" style="26"/>
    <col min="3836" max="3836" width="45.8761061946903" style="26" customWidth="1"/>
    <col min="3837" max="3837" width="12.3716814159292" style="26" customWidth="1"/>
    <col min="3838" max="3838" width="13.5044247787611" style="26" customWidth="1"/>
    <col min="3839" max="3839" width="13.8761061946903" style="26" customWidth="1"/>
    <col min="3840" max="3840" width="15" style="26" customWidth="1"/>
    <col min="3841" max="3841" width="20.5044247787611" style="26" customWidth="1"/>
    <col min="3842" max="4091" width="9" style="26"/>
    <col min="4092" max="4092" width="45.8761061946903" style="26" customWidth="1"/>
    <col min="4093" max="4093" width="12.3716814159292" style="26" customWidth="1"/>
    <col min="4094" max="4094" width="13.5044247787611" style="26" customWidth="1"/>
    <col min="4095" max="4095" width="13.8761061946903" style="26" customWidth="1"/>
    <col min="4096" max="4096" width="15" style="26" customWidth="1"/>
    <col min="4097" max="4097" width="20.5044247787611" style="26" customWidth="1"/>
    <col min="4098" max="4347" width="9" style="26"/>
    <col min="4348" max="4348" width="45.8761061946903" style="26" customWidth="1"/>
    <col min="4349" max="4349" width="12.3716814159292" style="26" customWidth="1"/>
    <col min="4350" max="4350" width="13.5044247787611" style="26" customWidth="1"/>
    <col min="4351" max="4351" width="13.8761061946903" style="26" customWidth="1"/>
    <col min="4352" max="4352" width="15" style="26" customWidth="1"/>
    <col min="4353" max="4353" width="20.5044247787611" style="26" customWidth="1"/>
    <col min="4354" max="4603" width="9" style="26"/>
    <col min="4604" max="4604" width="45.8761061946903" style="26" customWidth="1"/>
    <col min="4605" max="4605" width="12.3716814159292" style="26" customWidth="1"/>
    <col min="4606" max="4606" width="13.5044247787611" style="26" customWidth="1"/>
    <col min="4607" max="4607" width="13.8761061946903" style="26" customWidth="1"/>
    <col min="4608" max="4608" width="15" style="26" customWidth="1"/>
    <col min="4609" max="4609" width="20.5044247787611" style="26" customWidth="1"/>
    <col min="4610" max="4859" width="9" style="26"/>
    <col min="4860" max="4860" width="45.8761061946903" style="26" customWidth="1"/>
    <col min="4861" max="4861" width="12.3716814159292" style="26" customWidth="1"/>
    <col min="4862" max="4862" width="13.5044247787611" style="26" customWidth="1"/>
    <col min="4863" max="4863" width="13.8761061946903" style="26" customWidth="1"/>
    <col min="4864" max="4864" width="15" style="26" customWidth="1"/>
    <col min="4865" max="4865" width="20.5044247787611" style="26" customWidth="1"/>
    <col min="4866" max="5115" width="9" style="26"/>
    <col min="5116" max="5116" width="45.8761061946903" style="26" customWidth="1"/>
    <col min="5117" max="5117" width="12.3716814159292" style="26" customWidth="1"/>
    <col min="5118" max="5118" width="13.5044247787611" style="26" customWidth="1"/>
    <col min="5119" max="5119" width="13.8761061946903" style="26" customWidth="1"/>
    <col min="5120" max="5120" width="15" style="26" customWidth="1"/>
    <col min="5121" max="5121" width="20.5044247787611" style="26" customWidth="1"/>
    <col min="5122" max="5371" width="9" style="26"/>
    <col min="5372" max="5372" width="45.8761061946903" style="26" customWidth="1"/>
    <col min="5373" max="5373" width="12.3716814159292" style="26" customWidth="1"/>
    <col min="5374" max="5374" width="13.5044247787611" style="26" customWidth="1"/>
    <col min="5375" max="5375" width="13.8761061946903" style="26" customWidth="1"/>
    <col min="5376" max="5376" width="15" style="26" customWidth="1"/>
    <col min="5377" max="5377" width="20.5044247787611" style="26" customWidth="1"/>
    <col min="5378" max="5627" width="9" style="26"/>
    <col min="5628" max="5628" width="45.8761061946903" style="26" customWidth="1"/>
    <col min="5629" max="5629" width="12.3716814159292" style="26" customWidth="1"/>
    <col min="5630" max="5630" width="13.5044247787611" style="26" customWidth="1"/>
    <col min="5631" max="5631" width="13.8761061946903" style="26" customWidth="1"/>
    <col min="5632" max="5632" width="15" style="26" customWidth="1"/>
    <col min="5633" max="5633" width="20.5044247787611" style="26" customWidth="1"/>
    <col min="5634" max="5883" width="9" style="26"/>
    <col min="5884" max="5884" width="45.8761061946903" style="26" customWidth="1"/>
    <col min="5885" max="5885" width="12.3716814159292" style="26" customWidth="1"/>
    <col min="5886" max="5886" width="13.5044247787611" style="26" customWidth="1"/>
    <col min="5887" max="5887" width="13.8761061946903" style="26" customWidth="1"/>
    <col min="5888" max="5888" width="15" style="26" customWidth="1"/>
    <col min="5889" max="5889" width="20.5044247787611" style="26" customWidth="1"/>
    <col min="5890" max="6139" width="9" style="26"/>
    <col min="6140" max="6140" width="45.8761061946903" style="26" customWidth="1"/>
    <col min="6141" max="6141" width="12.3716814159292" style="26" customWidth="1"/>
    <col min="6142" max="6142" width="13.5044247787611" style="26" customWidth="1"/>
    <col min="6143" max="6143" width="13.8761061946903" style="26" customWidth="1"/>
    <col min="6144" max="6144" width="15" style="26" customWidth="1"/>
    <col min="6145" max="6145" width="20.5044247787611" style="26" customWidth="1"/>
    <col min="6146" max="6395" width="9" style="26"/>
    <col min="6396" max="6396" width="45.8761061946903" style="26" customWidth="1"/>
    <col min="6397" max="6397" width="12.3716814159292" style="26" customWidth="1"/>
    <col min="6398" max="6398" width="13.5044247787611" style="26" customWidth="1"/>
    <col min="6399" max="6399" width="13.8761061946903" style="26" customWidth="1"/>
    <col min="6400" max="6400" width="15" style="26" customWidth="1"/>
    <col min="6401" max="6401" width="20.5044247787611" style="26" customWidth="1"/>
    <col min="6402" max="6651" width="9" style="26"/>
    <col min="6652" max="6652" width="45.8761061946903" style="26" customWidth="1"/>
    <col min="6653" max="6653" width="12.3716814159292" style="26" customWidth="1"/>
    <col min="6654" max="6654" width="13.5044247787611" style="26" customWidth="1"/>
    <col min="6655" max="6655" width="13.8761061946903" style="26" customWidth="1"/>
    <col min="6656" max="6656" width="15" style="26" customWidth="1"/>
    <col min="6657" max="6657" width="20.5044247787611" style="26" customWidth="1"/>
    <col min="6658" max="6907" width="9" style="26"/>
    <col min="6908" max="6908" width="45.8761061946903" style="26" customWidth="1"/>
    <col min="6909" max="6909" width="12.3716814159292" style="26" customWidth="1"/>
    <col min="6910" max="6910" width="13.5044247787611" style="26" customWidth="1"/>
    <col min="6911" max="6911" width="13.8761061946903" style="26" customWidth="1"/>
    <col min="6912" max="6912" width="15" style="26" customWidth="1"/>
    <col min="6913" max="6913" width="20.5044247787611" style="26" customWidth="1"/>
    <col min="6914" max="7163" width="9" style="26"/>
    <col min="7164" max="7164" width="45.8761061946903" style="26" customWidth="1"/>
    <col min="7165" max="7165" width="12.3716814159292" style="26" customWidth="1"/>
    <col min="7166" max="7166" width="13.5044247787611" style="26" customWidth="1"/>
    <col min="7167" max="7167" width="13.8761061946903" style="26" customWidth="1"/>
    <col min="7168" max="7168" width="15" style="26" customWidth="1"/>
    <col min="7169" max="7169" width="20.5044247787611" style="26" customWidth="1"/>
    <col min="7170" max="7419" width="9" style="26"/>
    <col min="7420" max="7420" width="45.8761061946903" style="26" customWidth="1"/>
    <col min="7421" max="7421" width="12.3716814159292" style="26" customWidth="1"/>
    <col min="7422" max="7422" width="13.5044247787611" style="26" customWidth="1"/>
    <col min="7423" max="7423" width="13.8761061946903" style="26" customWidth="1"/>
    <col min="7424" max="7424" width="15" style="26" customWidth="1"/>
    <col min="7425" max="7425" width="20.5044247787611" style="26" customWidth="1"/>
    <col min="7426" max="7675" width="9" style="26"/>
    <col min="7676" max="7676" width="45.8761061946903" style="26" customWidth="1"/>
    <col min="7677" max="7677" width="12.3716814159292" style="26" customWidth="1"/>
    <col min="7678" max="7678" width="13.5044247787611" style="26" customWidth="1"/>
    <col min="7679" max="7679" width="13.8761061946903" style="26" customWidth="1"/>
    <col min="7680" max="7680" width="15" style="26" customWidth="1"/>
    <col min="7681" max="7681" width="20.5044247787611" style="26" customWidth="1"/>
    <col min="7682" max="7931" width="9" style="26"/>
    <col min="7932" max="7932" width="45.8761061946903" style="26" customWidth="1"/>
    <col min="7933" max="7933" width="12.3716814159292" style="26" customWidth="1"/>
    <col min="7934" max="7934" width="13.5044247787611" style="26" customWidth="1"/>
    <col min="7935" max="7935" width="13.8761061946903" style="26" customWidth="1"/>
    <col min="7936" max="7936" width="15" style="26" customWidth="1"/>
    <col min="7937" max="7937" width="20.5044247787611" style="26" customWidth="1"/>
    <col min="7938" max="8187" width="9" style="26"/>
    <col min="8188" max="8188" width="45.8761061946903" style="26" customWidth="1"/>
    <col min="8189" max="8189" width="12.3716814159292" style="26" customWidth="1"/>
    <col min="8190" max="8190" width="13.5044247787611" style="26" customWidth="1"/>
    <col min="8191" max="8191" width="13.8761061946903" style="26" customWidth="1"/>
    <col min="8192" max="8192" width="15" style="26" customWidth="1"/>
    <col min="8193" max="8193" width="20.5044247787611" style="26" customWidth="1"/>
    <col min="8194" max="8443" width="9" style="26"/>
    <col min="8444" max="8444" width="45.8761061946903" style="26" customWidth="1"/>
    <col min="8445" max="8445" width="12.3716814159292" style="26" customWidth="1"/>
    <col min="8446" max="8446" width="13.5044247787611" style="26" customWidth="1"/>
    <col min="8447" max="8447" width="13.8761061946903" style="26" customWidth="1"/>
    <col min="8448" max="8448" width="15" style="26" customWidth="1"/>
    <col min="8449" max="8449" width="20.5044247787611" style="26" customWidth="1"/>
    <col min="8450" max="8699" width="9" style="26"/>
    <col min="8700" max="8700" width="45.8761061946903" style="26" customWidth="1"/>
    <col min="8701" max="8701" width="12.3716814159292" style="26" customWidth="1"/>
    <col min="8702" max="8702" width="13.5044247787611" style="26" customWidth="1"/>
    <col min="8703" max="8703" width="13.8761061946903" style="26" customWidth="1"/>
    <col min="8704" max="8704" width="15" style="26" customWidth="1"/>
    <col min="8705" max="8705" width="20.5044247787611" style="26" customWidth="1"/>
    <col min="8706" max="8955" width="9" style="26"/>
    <col min="8956" max="8956" width="45.8761061946903" style="26" customWidth="1"/>
    <col min="8957" max="8957" width="12.3716814159292" style="26" customWidth="1"/>
    <col min="8958" max="8958" width="13.5044247787611" style="26" customWidth="1"/>
    <col min="8959" max="8959" width="13.8761061946903" style="26" customWidth="1"/>
    <col min="8960" max="8960" width="15" style="26" customWidth="1"/>
    <col min="8961" max="8961" width="20.5044247787611" style="26" customWidth="1"/>
    <col min="8962" max="9211" width="9" style="26"/>
    <col min="9212" max="9212" width="45.8761061946903" style="26" customWidth="1"/>
    <col min="9213" max="9213" width="12.3716814159292" style="26" customWidth="1"/>
    <col min="9214" max="9214" width="13.5044247787611" style="26" customWidth="1"/>
    <col min="9215" max="9215" width="13.8761061946903" style="26" customWidth="1"/>
    <col min="9216" max="9216" width="15" style="26" customWidth="1"/>
    <col min="9217" max="9217" width="20.5044247787611" style="26" customWidth="1"/>
    <col min="9218" max="9467" width="9" style="26"/>
    <col min="9468" max="9468" width="45.8761061946903" style="26" customWidth="1"/>
    <col min="9469" max="9469" width="12.3716814159292" style="26" customWidth="1"/>
    <col min="9470" max="9470" width="13.5044247787611" style="26" customWidth="1"/>
    <col min="9471" max="9471" width="13.8761061946903" style="26" customWidth="1"/>
    <col min="9472" max="9472" width="15" style="26" customWidth="1"/>
    <col min="9473" max="9473" width="20.5044247787611" style="26" customWidth="1"/>
    <col min="9474" max="9723" width="9" style="26"/>
    <col min="9724" max="9724" width="45.8761061946903" style="26" customWidth="1"/>
    <col min="9725" max="9725" width="12.3716814159292" style="26" customWidth="1"/>
    <col min="9726" max="9726" width="13.5044247787611" style="26" customWidth="1"/>
    <col min="9727" max="9727" width="13.8761061946903" style="26" customWidth="1"/>
    <col min="9728" max="9728" width="15" style="26" customWidth="1"/>
    <col min="9729" max="9729" width="20.5044247787611" style="26" customWidth="1"/>
    <col min="9730" max="9979" width="9" style="26"/>
    <col min="9980" max="9980" width="45.8761061946903" style="26" customWidth="1"/>
    <col min="9981" max="9981" width="12.3716814159292" style="26" customWidth="1"/>
    <col min="9982" max="9982" width="13.5044247787611" style="26" customWidth="1"/>
    <col min="9983" max="9983" width="13.8761061946903" style="26" customWidth="1"/>
    <col min="9984" max="9984" width="15" style="26" customWidth="1"/>
    <col min="9985" max="9985" width="20.5044247787611" style="26" customWidth="1"/>
    <col min="9986" max="10235" width="9" style="26"/>
    <col min="10236" max="10236" width="45.8761061946903" style="26" customWidth="1"/>
    <col min="10237" max="10237" width="12.3716814159292" style="26" customWidth="1"/>
    <col min="10238" max="10238" width="13.5044247787611" style="26" customWidth="1"/>
    <col min="10239" max="10239" width="13.8761061946903" style="26" customWidth="1"/>
    <col min="10240" max="10240" width="15" style="26" customWidth="1"/>
    <col min="10241" max="10241" width="20.5044247787611" style="26" customWidth="1"/>
    <col min="10242" max="10491" width="9" style="26"/>
    <col min="10492" max="10492" width="45.8761061946903" style="26" customWidth="1"/>
    <col min="10493" max="10493" width="12.3716814159292" style="26" customWidth="1"/>
    <col min="10494" max="10494" width="13.5044247787611" style="26" customWidth="1"/>
    <col min="10495" max="10495" width="13.8761061946903" style="26" customWidth="1"/>
    <col min="10496" max="10496" width="15" style="26" customWidth="1"/>
    <col min="10497" max="10497" width="20.5044247787611" style="26" customWidth="1"/>
    <col min="10498" max="10747" width="9" style="26"/>
    <col min="10748" max="10748" width="45.8761061946903" style="26" customWidth="1"/>
    <col min="10749" max="10749" width="12.3716814159292" style="26" customWidth="1"/>
    <col min="10750" max="10750" width="13.5044247787611" style="26" customWidth="1"/>
    <col min="10751" max="10751" width="13.8761061946903" style="26" customWidth="1"/>
    <col min="10752" max="10752" width="15" style="26" customWidth="1"/>
    <col min="10753" max="10753" width="20.5044247787611" style="26" customWidth="1"/>
    <col min="10754" max="11003" width="9" style="26"/>
    <col min="11004" max="11004" width="45.8761061946903" style="26" customWidth="1"/>
    <col min="11005" max="11005" width="12.3716814159292" style="26" customWidth="1"/>
    <col min="11006" max="11006" width="13.5044247787611" style="26" customWidth="1"/>
    <col min="11007" max="11007" width="13.8761061946903" style="26" customWidth="1"/>
    <col min="11008" max="11008" width="15" style="26" customWidth="1"/>
    <col min="11009" max="11009" width="20.5044247787611" style="26" customWidth="1"/>
    <col min="11010" max="11259" width="9" style="26"/>
    <col min="11260" max="11260" width="45.8761061946903" style="26" customWidth="1"/>
    <col min="11261" max="11261" width="12.3716814159292" style="26" customWidth="1"/>
    <col min="11262" max="11262" width="13.5044247787611" style="26" customWidth="1"/>
    <col min="11263" max="11263" width="13.8761061946903" style="26" customWidth="1"/>
    <col min="11264" max="11264" width="15" style="26" customWidth="1"/>
    <col min="11265" max="11265" width="20.5044247787611" style="26" customWidth="1"/>
    <col min="11266" max="11515" width="9" style="26"/>
    <col min="11516" max="11516" width="45.8761061946903" style="26" customWidth="1"/>
    <col min="11517" max="11517" width="12.3716814159292" style="26" customWidth="1"/>
    <col min="11518" max="11518" width="13.5044247787611" style="26" customWidth="1"/>
    <col min="11519" max="11519" width="13.8761061946903" style="26" customWidth="1"/>
    <col min="11520" max="11520" width="15" style="26" customWidth="1"/>
    <col min="11521" max="11521" width="20.5044247787611" style="26" customWidth="1"/>
    <col min="11522" max="11771" width="9" style="26"/>
    <col min="11772" max="11772" width="45.8761061946903" style="26" customWidth="1"/>
    <col min="11773" max="11773" width="12.3716814159292" style="26" customWidth="1"/>
    <col min="11774" max="11774" width="13.5044247787611" style="26" customWidth="1"/>
    <col min="11775" max="11775" width="13.8761061946903" style="26" customWidth="1"/>
    <col min="11776" max="11776" width="15" style="26" customWidth="1"/>
    <col min="11777" max="11777" width="20.5044247787611" style="26" customWidth="1"/>
    <col min="11778" max="12027" width="9" style="26"/>
    <col min="12028" max="12028" width="45.8761061946903" style="26" customWidth="1"/>
    <col min="12029" max="12029" width="12.3716814159292" style="26" customWidth="1"/>
    <col min="12030" max="12030" width="13.5044247787611" style="26" customWidth="1"/>
    <col min="12031" max="12031" width="13.8761061946903" style="26" customWidth="1"/>
    <col min="12032" max="12032" width="15" style="26" customWidth="1"/>
    <col min="12033" max="12033" width="20.5044247787611" style="26" customWidth="1"/>
    <col min="12034" max="12283" width="9" style="26"/>
    <col min="12284" max="12284" width="45.8761061946903" style="26" customWidth="1"/>
    <col min="12285" max="12285" width="12.3716814159292" style="26" customWidth="1"/>
    <col min="12286" max="12286" width="13.5044247787611" style="26" customWidth="1"/>
    <col min="12287" max="12287" width="13.8761061946903" style="26" customWidth="1"/>
    <col min="12288" max="12288" width="15" style="26" customWidth="1"/>
    <col min="12289" max="12289" width="20.5044247787611" style="26" customWidth="1"/>
    <col min="12290" max="12539" width="9" style="26"/>
    <col min="12540" max="12540" width="45.8761061946903" style="26" customWidth="1"/>
    <col min="12541" max="12541" width="12.3716814159292" style="26" customWidth="1"/>
    <col min="12542" max="12542" width="13.5044247787611" style="26" customWidth="1"/>
    <col min="12543" max="12543" width="13.8761061946903" style="26" customWidth="1"/>
    <col min="12544" max="12544" width="15" style="26" customWidth="1"/>
    <col min="12545" max="12545" width="20.5044247787611" style="26" customWidth="1"/>
    <col min="12546" max="12795" width="9" style="26"/>
    <col min="12796" max="12796" width="45.8761061946903" style="26" customWidth="1"/>
    <col min="12797" max="12797" width="12.3716814159292" style="26" customWidth="1"/>
    <col min="12798" max="12798" width="13.5044247787611" style="26" customWidth="1"/>
    <col min="12799" max="12799" width="13.8761061946903" style="26" customWidth="1"/>
    <col min="12800" max="12800" width="15" style="26" customWidth="1"/>
    <col min="12801" max="12801" width="20.5044247787611" style="26" customWidth="1"/>
    <col min="12802" max="13051" width="9" style="26"/>
    <col min="13052" max="13052" width="45.8761061946903" style="26" customWidth="1"/>
    <col min="13053" max="13053" width="12.3716814159292" style="26" customWidth="1"/>
    <col min="13054" max="13054" width="13.5044247787611" style="26" customWidth="1"/>
    <col min="13055" max="13055" width="13.8761061946903" style="26" customWidth="1"/>
    <col min="13056" max="13056" width="15" style="26" customWidth="1"/>
    <col min="13057" max="13057" width="20.5044247787611" style="26" customWidth="1"/>
    <col min="13058" max="13307" width="9" style="26"/>
    <col min="13308" max="13308" width="45.8761061946903" style="26" customWidth="1"/>
    <col min="13309" max="13309" width="12.3716814159292" style="26" customWidth="1"/>
    <col min="13310" max="13310" width="13.5044247787611" style="26" customWidth="1"/>
    <col min="13311" max="13311" width="13.8761061946903" style="26" customWidth="1"/>
    <col min="13312" max="13312" width="15" style="26" customWidth="1"/>
    <col min="13313" max="13313" width="20.5044247787611" style="26" customWidth="1"/>
    <col min="13314" max="13563" width="9" style="26"/>
    <col min="13564" max="13564" width="45.8761061946903" style="26" customWidth="1"/>
    <col min="13565" max="13565" width="12.3716814159292" style="26" customWidth="1"/>
    <col min="13566" max="13566" width="13.5044247787611" style="26" customWidth="1"/>
    <col min="13567" max="13567" width="13.8761061946903" style="26" customWidth="1"/>
    <col min="13568" max="13568" width="15" style="26" customWidth="1"/>
    <col min="13569" max="13569" width="20.5044247787611" style="26" customWidth="1"/>
    <col min="13570" max="13819" width="9" style="26"/>
    <col min="13820" max="13820" width="45.8761061946903" style="26" customWidth="1"/>
    <col min="13821" max="13821" width="12.3716814159292" style="26" customWidth="1"/>
    <col min="13822" max="13822" width="13.5044247787611" style="26" customWidth="1"/>
    <col min="13823" max="13823" width="13.8761061946903" style="26" customWidth="1"/>
    <col min="13824" max="13824" width="15" style="26" customWidth="1"/>
    <col min="13825" max="13825" width="20.5044247787611" style="26" customWidth="1"/>
    <col min="13826" max="14075" width="9" style="26"/>
    <col min="14076" max="14076" width="45.8761061946903" style="26" customWidth="1"/>
    <col min="14077" max="14077" width="12.3716814159292" style="26" customWidth="1"/>
    <col min="14078" max="14078" width="13.5044247787611" style="26" customWidth="1"/>
    <col min="14079" max="14079" width="13.8761061946903" style="26" customWidth="1"/>
    <col min="14080" max="14080" width="15" style="26" customWidth="1"/>
    <col min="14081" max="14081" width="20.5044247787611" style="26" customWidth="1"/>
    <col min="14082" max="14331" width="9" style="26"/>
    <col min="14332" max="14332" width="45.8761061946903" style="26" customWidth="1"/>
    <col min="14333" max="14333" width="12.3716814159292" style="26" customWidth="1"/>
    <col min="14334" max="14334" width="13.5044247787611" style="26" customWidth="1"/>
    <col min="14335" max="14335" width="13.8761061946903" style="26" customWidth="1"/>
    <col min="14336" max="14336" width="15" style="26" customWidth="1"/>
    <col min="14337" max="14337" width="20.5044247787611" style="26" customWidth="1"/>
    <col min="14338" max="14587" width="9" style="26"/>
    <col min="14588" max="14588" width="45.8761061946903" style="26" customWidth="1"/>
    <col min="14589" max="14589" width="12.3716814159292" style="26" customWidth="1"/>
    <col min="14590" max="14590" width="13.5044247787611" style="26" customWidth="1"/>
    <col min="14591" max="14591" width="13.8761061946903" style="26" customWidth="1"/>
    <col min="14592" max="14592" width="15" style="26" customWidth="1"/>
    <col min="14593" max="14593" width="20.5044247787611" style="26" customWidth="1"/>
    <col min="14594" max="14843" width="9" style="26"/>
    <col min="14844" max="14844" width="45.8761061946903" style="26" customWidth="1"/>
    <col min="14845" max="14845" width="12.3716814159292" style="26" customWidth="1"/>
    <col min="14846" max="14846" width="13.5044247787611" style="26" customWidth="1"/>
    <col min="14847" max="14847" width="13.8761061946903" style="26" customWidth="1"/>
    <col min="14848" max="14848" width="15" style="26" customWidth="1"/>
    <col min="14849" max="14849" width="20.5044247787611" style="26" customWidth="1"/>
    <col min="14850" max="15099" width="9" style="26"/>
    <col min="15100" max="15100" width="45.8761061946903" style="26" customWidth="1"/>
    <col min="15101" max="15101" width="12.3716814159292" style="26" customWidth="1"/>
    <col min="15102" max="15102" width="13.5044247787611" style="26" customWidth="1"/>
    <col min="15103" max="15103" width="13.8761061946903" style="26" customWidth="1"/>
    <col min="15104" max="15104" width="15" style="26" customWidth="1"/>
    <col min="15105" max="15105" width="20.5044247787611" style="26" customWidth="1"/>
    <col min="15106" max="15355" width="9" style="26"/>
    <col min="15356" max="15356" width="45.8761061946903" style="26" customWidth="1"/>
    <col min="15357" max="15357" width="12.3716814159292" style="26" customWidth="1"/>
    <col min="15358" max="15358" width="13.5044247787611" style="26" customWidth="1"/>
    <col min="15359" max="15359" width="13.8761061946903" style="26" customWidth="1"/>
    <col min="15360" max="15360" width="15" style="26" customWidth="1"/>
    <col min="15361" max="15361" width="20.5044247787611" style="26" customWidth="1"/>
    <col min="15362" max="15611" width="9" style="26"/>
    <col min="15612" max="15612" width="45.8761061946903" style="26" customWidth="1"/>
    <col min="15613" max="15613" width="12.3716814159292" style="26" customWidth="1"/>
    <col min="15614" max="15614" width="13.5044247787611" style="26" customWidth="1"/>
    <col min="15615" max="15615" width="13.8761061946903" style="26" customWidth="1"/>
    <col min="15616" max="15616" width="15" style="26" customWidth="1"/>
    <col min="15617" max="15617" width="20.5044247787611" style="26" customWidth="1"/>
    <col min="15618" max="15867" width="9" style="26"/>
    <col min="15868" max="15868" width="45.8761061946903" style="26" customWidth="1"/>
    <col min="15869" max="15869" width="12.3716814159292" style="26" customWidth="1"/>
    <col min="15870" max="15870" width="13.5044247787611" style="26" customWidth="1"/>
    <col min="15871" max="15871" width="13.8761061946903" style="26" customWidth="1"/>
    <col min="15872" max="15872" width="15" style="26" customWidth="1"/>
    <col min="15873" max="15873" width="20.5044247787611" style="26" customWidth="1"/>
    <col min="15874" max="16123" width="9" style="26"/>
    <col min="16124" max="16124" width="45.8761061946903" style="26" customWidth="1"/>
    <col min="16125" max="16125" width="12.3716814159292" style="26" customWidth="1"/>
    <col min="16126" max="16126" width="13.5044247787611" style="26" customWidth="1"/>
    <col min="16127" max="16127" width="13.8761061946903" style="26" customWidth="1"/>
    <col min="16128" max="16128" width="15" style="26" customWidth="1"/>
    <col min="16129" max="16129" width="20.5044247787611" style="26" customWidth="1"/>
    <col min="16130" max="16379" width="9" style="26"/>
  </cols>
  <sheetData>
    <row r="1" s="24" customFormat="1" ht="45" customHeight="1" spans="1:8">
      <c r="A1" s="27" t="s">
        <v>2060</v>
      </c>
      <c r="B1" s="27"/>
      <c r="C1" s="27"/>
      <c r="D1" s="27"/>
      <c r="E1" s="27" t="s">
        <v>2060</v>
      </c>
      <c r="F1" s="27"/>
      <c r="G1" s="27"/>
      <c r="H1" s="27"/>
    </row>
    <row r="2" s="25" customFormat="1" ht="20.1" customHeight="1" spans="1:8">
      <c r="A2" s="28" t="s">
        <v>2061</v>
      </c>
      <c r="B2" s="28"/>
      <c r="C2" s="28"/>
      <c r="D2" s="29" t="s">
        <v>1988</v>
      </c>
      <c r="E2" s="28" t="s">
        <v>2061</v>
      </c>
      <c r="F2" s="28"/>
      <c r="G2" s="28"/>
      <c r="H2" s="29" t="s">
        <v>1988</v>
      </c>
    </row>
    <row r="3" s="25" customFormat="1" ht="45" customHeight="1" spans="1:8">
      <c r="A3" s="30" t="s">
        <v>1989</v>
      </c>
      <c r="B3" s="31"/>
      <c r="C3" s="31"/>
      <c r="D3" s="32"/>
      <c r="E3" s="30" t="s">
        <v>1989</v>
      </c>
      <c r="F3" s="31"/>
      <c r="G3" s="31"/>
      <c r="H3" s="32"/>
    </row>
    <row r="4" ht="45" customHeight="1" spans="1:8">
      <c r="A4" s="30"/>
      <c r="B4" s="33" t="s">
        <v>1682</v>
      </c>
      <c r="C4" s="33" t="s">
        <v>1700</v>
      </c>
      <c r="D4" s="33" t="s">
        <v>1683</v>
      </c>
      <c r="E4" s="30"/>
      <c r="F4" s="33" t="s">
        <v>1682</v>
      </c>
      <c r="G4" s="33" t="s">
        <v>1700</v>
      </c>
      <c r="H4" s="33" t="s">
        <v>1683</v>
      </c>
    </row>
    <row r="5" ht="36" customHeight="1" spans="1:8">
      <c r="A5" s="30" t="s">
        <v>1994</v>
      </c>
      <c r="B5" s="30"/>
      <c r="C5" s="30"/>
      <c r="D5" s="30"/>
      <c r="E5" s="30" t="s">
        <v>1994</v>
      </c>
      <c r="F5" s="30"/>
      <c r="G5" s="30"/>
      <c r="H5" s="30"/>
    </row>
    <row r="6" ht="36" customHeight="1" spans="1:9">
      <c r="A6" s="34" t="s">
        <v>1995</v>
      </c>
      <c r="B6" s="34">
        <v>24.374</v>
      </c>
      <c r="C6" s="35">
        <v>24.374</v>
      </c>
      <c r="D6" s="36">
        <f>IF(B6&lt;&gt;0,C6/B6-1,"")</f>
        <v>0</v>
      </c>
      <c r="E6" s="37" t="s">
        <v>1995</v>
      </c>
      <c r="F6" s="34">
        <v>24.374</v>
      </c>
      <c r="G6" s="35">
        <v>24.374</v>
      </c>
      <c r="H6" s="36">
        <f t="shared" ref="H6:H9" si="0">IF(F6&lt;&gt;0,G6/F6-1,"")</f>
        <v>0</v>
      </c>
      <c r="I6" s="58"/>
    </row>
    <row r="7" ht="36" customHeight="1" spans="1:8">
      <c r="A7" s="34" t="s">
        <v>1998</v>
      </c>
      <c r="B7" s="34">
        <v>31.98</v>
      </c>
      <c r="C7" s="38">
        <v>32</v>
      </c>
      <c r="D7" s="39">
        <f t="shared" ref="D6:D9" si="1">IF(B7&lt;&gt;0,C7/B7-1,"")</f>
        <v>0.001</v>
      </c>
      <c r="E7" s="37" t="s">
        <v>1998</v>
      </c>
      <c r="F7" s="34">
        <v>31.98</v>
      </c>
      <c r="G7" s="38">
        <v>32</v>
      </c>
      <c r="H7" s="36">
        <f t="shared" si="0"/>
        <v>0.001</v>
      </c>
    </row>
    <row r="8" ht="36" customHeight="1" spans="1:8">
      <c r="A8" s="34" t="s">
        <v>1999</v>
      </c>
      <c r="B8" s="34"/>
      <c r="C8" s="35">
        <f>SUM(C9:C12)</f>
        <v>1.498</v>
      </c>
      <c r="D8" s="39" t="str">
        <f t="shared" si="1"/>
        <v/>
      </c>
      <c r="E8" s="37" t="s">
        <v>1999</v>
      </c>
      <c r="F8" s="34"/>
      <c r="G8" s="35">
        <f>SUM(G9:G12)</f>
        <v>1.498</v>
      </c>
      <c r="H8" s="36" t="str">
        <f t="shared" si="0"/>
        <v/>
      </c>
    </row>
    <row r="9" ht="36" customHeight="1" spans="1:8">
      <c r="A9" s="40" t="s">
        <v>2001</v>
      </c>
      <c r="B9" s="41">
        <v>0</v>
      </c>
      <c r="C9" s="42">
        <v>0</v>
      </c>
      <c r="D9" s="43" t="str">
        <f t="shared" si="1"/>
        <v/>
      </c>
      <c r="E9" s="40" t="s">
        <v>2001</v>
      </c>
      <c r="F9" s="41">
        <v>0</v>
      </c>
      <c r="G9" s="42">
        <v>0</v>
      </c>
      <c r="H9" s="44" t="str">
        <f t="shared" si="0"/>
        <v/>
      </c>
    </row>
    <row r="10" ht="36" customHeight="1" spans="1:8">
      <c r="A10" s="40" t="s">
        <v>2003</v>
      </c>
      <c r="B10" s="41">
        <v>2.58</v>
      </c>
      <c r="C10" s="45">
        <v>1.498</v>
      </c>
      <c r="D10" s="43"/>
      <c r="E10" s="40" t="s">
        <v>2003</v>
      </c>
      <c r="F10" s="41">
        <v>2.58</v>
      </c>
      <c r="G10" s="45">
        <v>1.498</v>
      </c>
      <c r="H10" s="44"/>
    </row>
    <row r="11" ht="36" customHeight="1" spans="1:8">
      <c r="A11" s="40" t="s">
        <v>2005</v>
      </c>
      <c r="B11" s="41">
        <v>0</v>
      </c>
      <c r="C11" s="42">
        <v>0</v>
      </c>
      <c r="D11" s="43"/>
      <c r="E11" s="40" t="s">
        <v>2005</v>
      </c>
      <c r="F11" s="41">
        <v>0</v>
      </c>
      <c r="G11" s="42">
        <v>0</v>
      </c>
      <c r="H11" s="44" t="str">
        <f>IF(F11&lt;&gt;0,G11/F11-1,"")</f>
        <v/>
      </c>
    </row>
    <row r="12" ht="36" customHeight="1" spans="1:8">
      <c r="A12" s="40" t="s">
        <v>2007</v>
      </c>
      <c r="B12" s="41">
        <v>0</v>
      </c>
      <c r="C12" s="42">
        <v>0</v>
      </c>
      <c r="D12" s="43"/>
      <c r="E12" s="40" t="s">
        <v>2007</v>
      </c>
      <c r="F12" s="41">
        <v>0</v>
      </c>
      <c r="G12" s="42">
        <v>0</v>
      </c>
      <c r="H12" s="44"/>
    </row>
    <row r="13" ht="36" customHeight="1" spans="1:8">
      <c r="A13" s="34" t="s">
        <v>2008</v>
      </c>
      <c r="B13" s="34">
        <v>2.58</v>
      </c>
      <c r="C13" s="38">
        <v>1.5</v>
      </c>
      <c r="D13" s="39"/>
      <c r="E13" s="37" t="s">
        <v>2008</v>
      </c>
      <c r="F13" s="34">
        <v>2.58</v>
      </c>
      <c r="G13" s="38">
        <v>1.5</v>
      </c>
      <c r="H13" s="36"/>
    </row>
    <row r="14" ht="36" customHeight="1" spans="1:8">
      <c r="A14" s="37" t="s">
        <v>2009</v>
      </c>
      <c r="B14" s="37">
        <v>0</v>
      </c>
      <c r="C14" s="38"/>
      <c r="D14" s="39"/>
      <c r="E14" s="37" t="s">
        <v>2009</v>
      </c>
      <c r="F14" s="37">
        <v>0</v>
      </c>
      <c r="G14" s="38"/>
      <c r="H14" s="36"/>
    </row>
    <row r="15" ht="36" customHeight="1" spans="1:8">
      <c r="A15" s="34" t="s">
        <v>2010</v>
      </c>
      <c r="B15" s="34">
        <v>24.374</v>
      </c>
      <c r="C15" s="46">
        <v>24.372</v>
      </c>
      <c r="D15" s="39">
        <f t="shared" ref="D15:D21" si="2">IF(B15&lt;&gt;0,C15/B15-1,"")</f>
        <v>0</v>
      </c>
      <c r="E15" s="34" t="s">
        <v>2010</v>
      </c>
      <c r="F15" s="34">
        <v>24.374</v>
      </c>
      <c r="G15" s="46">
        <v>24.372</v>
      </c>
      <c r="H15" s="36">
        <f t="shared" ref="H15:H23" si="3">IF(F15&lt;&gt;0,G15/F15-1,"")</f>
        <v>0</v>
      </c>
    </row>
    <row r="16" ht="36" customHeight="1" spans="1:8">
      <c r="A16" s="30" t="s">
        <v>2011</v>
      </c>
      <c r="B16" s="30"/>
      <c r="C16" s="30"/>
      <c r="D16" s="30"/>
      <c r="E16" s="30" t="s">
        <v>2011</v>
      </c>
      <c r="F16" s="30"/>
      <c r="G16" s="30"/>
      <c r="H16" s="30"/>
    </row>
    <row r="17" ht="36" customHeight="1" spans="1:8">
      <c r="A17" s="34" t="s">
        <v>2012</v>
      </c>
      <c r="B17" s="34">
        <v>78.21</v>
      </c>
      <c r="C17" s="47">
        <v>78.82</v>
      </c>
      <c r="D17" s="39">
        <f t="shared" si="2"/>
        <v>0.008</v>
      </c>
      <c r="E17" s="37" t="s">
        <v>2012</v>
      </c>
      <c r="F17" s="34">
        <v>78.21</v>
      </c>
      <c r="G17" s="47">
        <v>78.82</v>
      </c>
      <c r="H17" s="36">
        <f t="shared" si="3"/>
        <v>0.008</v>
      </c>
    </row>
    <row r="18" ht="36" customHeight="1" spans="1:8">
      <c r="A18" s="34" t="s">
        <v>2015</v>
      </c>
      <c r="B18" s="34">
        <v>80.78</v>
      </c>
      <c r="C18" s="47">
        <v>80.78</v>
      </c>
      <c r="D18" s="39">
        <f t="shared" si="2"/>
        <v>0</v>
      </c>
      <c r="E18" s="37" t="s">
        <v>2015</v>
      </c>
      <c r="F18" s="34">
        <v>80.78</v>
      </c>
      <c r="G18" s="47">
        <v>80.78</v>
      </c>
      <c r="H18" s="36">
        <f t="shared" si="3"/>
        <v>0</v>
      </c>
    </row>
    <row r="19" ht="36" customHeight="1" spans="1:8">
      <c r="A19" s="34" t="s">
        <v>2016</v>
      </c>
      <c r="B19" s="34">
        <v>2.05</v>
      </c>
      <c r="C19" s="48">
        <v>7.642</v>
      </c>
      <c r="D19" s="39">
        <f t="shared" si="2"/>
        <v>2.728</v>
      </c>
      <c r="E19" s="37" t="s">
        <v>2016</v>
      </c>
      <c r="F19" s="34">
        <v>2.05</v>
      </c>
      <c r="G19" s="48">
        <v>7.642</v>
      </c>
      <c r="H19" s="36">
        <f t="shared" si="3"/>
        <v>2.728</v>
      </c>
    </row>
    <row r="20" ht="36" customHeight="1" spans="1:8">
      <c r="A20" s="40" t="s">
        <v>2017</v>
      </c>
      <c r="B20" s="41">
        <v>1.02</v>
      </c>
      <c r="C20" s="49">
        <v>0</v>
      </c>
      <c r="D20" s="43">
        <f t="shared" si="2"/>
        <v>-1</v>
      </c>
      <c r="E20" s="40" t="s">
        <v>2017</v>
      </c>
      <c r="F20" s="41">
        <v>1.02</v>
      </c>
      <c r="G20" s="49">
        <v>0</v>
      </c>
      <c r="H20" s="44">
        <f t="shared" si="3"/>
        <v>-1</v>
      </c>
    </row>
    <row r="21" ht="36" customHeight="1" spans="1:8">
      <c r="A21" s="40" t="s">
        <v>2018</v>
      </c>
      <c r="B21" s="41">
        <v>1.03</v>
      </c>
      <c r="C21" s="50">
        <v>7.642</v>
      </c>
      <c r="D21" s="43">
        <f t="shared" si="2"/>
        <v>6.419</v>
      </c>
      <c r="E21" s="40" t="s">
        <v>2018</v>
      </c>
      <c r="F21" s="41">
        <v>1.03</v>
      </c>
      <c r="G21" s="50">
        <v>7.642</v>
      </c>
      <c r="H21" s="44">
        <f t="shared" si="3"/>
        <v>6.419</v>
      </c>
    </row>
    <row r="22" ht="36" customHeight="1" spans="1:8">
      <c r="A22" s="40" t="s">
        <v>2019</v>
      </c>
      <c r="B22" s="41">
        <v>0</v>
      </c>
      <c r="C22" s="49">
        <v>0</v>
      </c>
      <c r="D22" s="43"/>
      <c r="E22" s="40" t="s">
        <v>2019</v>
      </c>
      <c r="F22" s="41">
        <v>0</v>
      </c>
      <c r="G22" s="49">
        <v>0</v>
      </c>
      <c r="H22" s="44" t="str">
        <f t="shared" si="3"/>
        <v/>
      </c>
    </row>
    <row r="23" ht="36" customHeight="1" spans="1:8">
      <c r="A23" s="34" t="s">
        <v>2020</v>
      </c>
      <c r="B23" s="34">
        <v>1.44</v>
      </c>
      <c r="C23" s="48">
        <v>8.334</v>
      </c>
      <c r="D23" s="39">
        <f t="shared" ref="D23:D30" si="4">IF(B23&lt;&gt;0,C23/B23-1,"")</f>
        <v>4.788</v>
      </c>
      <c r="E23" s="37" t="s">
        <v>2020</v>
      </c>
      <c r="F23" s="34">
        <v>1.44</v>
      </c>
      <c r="G23" s="48">
        <v>8.334</v>
      </c>
      <c r="H23" s="36">
        <f t="shared" si="3"/>
        <v>4.788</v>
      </c>
    </row>
    <row r="24" ht="36" customHeight="1" spans="1:8">
      <c r="A24" s="34" t="s">
        <v>2062</v>
      </c>
      <c r="B24" s="34">
        <v>0</v>
      </c>
      <c r="C24" s="51">
        <v>0</v>
      </c>
      <c r="D24" s="39"/>
      <c r="E24" s="34" t="s">
        <v>2062</v>
      </c>
      <c r="F24" s="34">
        <v>0</v>
      </c>
      <c r="G24" s="51">
        <v>0</v>
      </c>
      <c r="H24" s="36"/>
    </row>
    <row r="25" ht="36" customHeight="1" spans="1:8">
      <c r="A25" s="34" t="s">
        <v>2021</v>
      </c>
      <c r="B25" s="34">
        <v>78.82</v>
      </c>
      <c r="C25" s="48">
        <f>C17+C19-C23</f>
        <v>78.128</v>
      </c>
      <c r="D25" s="39">
        <f t="shared" si="4"/>
        <v>-0.009</v>
      </c>
      <c r="E25" s="34" t="s">
        <v>2021</v>
      </c>
      <c r="F25" s="34">
        <v>78.82</v>
      </c>
      <c r="G25" s="48">
        <f>G17+G19-G23</f>
        <v>78.128</v>
      </c>
      <c r="H25" s="36">
        <f t="shared" ref="H25:H30" si="5">IF(F25&lt;&gt;0,G25/F25-1,"")</f>
        <v>-0.009</v>
      </c>
    </row>
    <row r="26" ht="36" customHeight="1" spans="1:8">
      <c r="A26" s="30" t="s">
        <v>1795</v>
      </c>
      <c r="B26" s="30"/>
      <c r="C26" s="30"/>
      <c r="D26" s="30"/>
      <c r="E26" s="30" t="s">
        <v>1795</v>
      </c>
      <c r="F26" s="30"/>
      <c r="G26" s="30"/>
      <c r="H26" s="30"/>
    </row>
    <row r="27" ht="36" customHeight="1" spans="1:8">
      <c r="A27" s="34" t="s">
        <v>2022</v>
      </c>
      <c r="B27" s="34">
        <f t="shared" ref="B27:B32" si="6">B6+B17</f>
        <v>102.584</v>
      </c>
      <c r="C27" s="52">
        <f t="shared" ref="C27:C32" si="7">C6+C17</f>
        <v>103.2</v>
      </c>
      <c r="D27" s="39">
        <f t="shared" si="4"/>
        <v>0.006</v>
      </c>
      <c r="E27" s="37" t="s">
        <v>2022</v>
      </c>
      <c r="F27" s="34">
        <f t="shared" ref="F27:F32" si="8">F6+F17</f>
        <v>102.584</v>
      </c>
      <c r="G27" s="52">
        <f t="shared" ref="G27:G32" si="9">G6+G17</f>
        <v>103.2</v>
      </c>
      <c r="H27" s="36">
        <f t="shared" si="5"/>
        <v>0.006</v>
      </c>
    </row>
    <row r="28" ht="36" customHeight="1" spans="1:8">
      <c r="A28" s="34" t="s">
        <v>2023</v>
      </c>
      <c r="B28" s="34">
        <f t="shared" si="6"/>
        <v>112.76</v>
      </c>
      <c r="C28" s="52">
        <f t="shared" si="7"/>
        <v>112.8</v>
      </c>
      <c r="D28" s="39">
        <f t="shared" si="4"/>
        <v>0</v>
      </c>
      <c r="E28" s="37" t="s">
        <v>2023</v>
      </c>
      <c r="F28" s="34">
        <f t="shared" si="8"/>
        <v>112.76</v>
      </c>
      <c r="G28" s="52">
        <f t="shared" si="9"/>
        <v>112.8</v>
      </c>
      <c r="H28" s="36">
        <f t="shared" si="5"/>
        <v>0</v>
      </c>
    </row>
    <row r="29" ht="36" customHeight="1" spans="1:8">
      <c r="A29" s="34" t="s">
        <v>2024</v>
      </c>
      <c r="B29" s="34">
        <f t="shared" si="6"/>
        <v>2.05</v>
      </c>
      <c r="C29" s="52">
        <f t="shared" si="7"/>
        <v>9.1</v>
      </c>
      <c r="D29" s="39">
        <f t="shared" si="4"/>
        <v>3.439</v>
      </c>
      <c r="E29" s="37" t="s">
        <v>2024</v>
      </c>
      <c r="F29" s="34">
        <f t="shared" si="8"/>
        <v>2.05</v>
      </c>
      <c r="G29" s="52">
        <f t="shared" si="9"/>
        <v>9.1</v>
      </c>
      <c r="H29" s="36">
        <f t="shared" si="5"/>
        <v>3.439</v>
      </c>
    </row>
    <row r="30" ht="36" customHeight="1" spans="1:8">
      <c r="A30" s="40" t="s">
        <v>2025</v>
      </c>
      <c r="B30" s="41">
        <f t="shared" si="6"/>
        <v>1.02</v>
      </c>
      <c r="C30" s="53">
        <f t="shared" si="7"/>
        <v>0</v>
      </c>
      <c r="D30" s="43">
        <f t="shared" si="4"/>
        <v>-1</v>
      </c>
      <c r="E30" s="40" t="s">
        <v>2025</v>
      </c>
      <c r="F30" s="41">
        <f t="shared" si="8"/>
        <v>1.02</v>
      </c>
      <c r="G30" s="53">
        <f t="shared" si="9"/>
        <v>0</v>
      </c>
      <c r="H30" s="44">
        <f t="shared" si="5"/>
        <v>-1</v>
      </c>
    </row>
    <row r="31" ht="36" customHeight="1" spans="1:8">
      <c r="A31" s="40" t="s">
        <v>2026</v>
      </c>
      <c r="B31" s="41">
        <f t="shared" si="6"/>
        <v>3.61</v>
      </c>
      <c r="C31" s="41">
        <f t="shared" si="7"/>
        <v>9.14</v>
      </c>
      <c r="D31" s="43"/>
      <c r="E31" s="40" t="s">
        <v>2026</v>
      </c>
      <c r="F31" s="41">
        <f t="shared" si="8"/>
        <v>3.61</v>
      </c>
      <c r="G31" s="41">
        <f t="shared" si="9"/>
        <v>9.14</v>
      </c>
      <c r="H31" s="44"/>
    </row>
    <row r="32" ht="36" customHeight="1" spans="1:8">
      <c r="A32" s="40" t="s">
        <v>2027</v>
      </c>
      <c r="B32" s="41">
        <f t="shared" si="6"/>
        <v>0</v>
      </c>
      <c r="C32" s="41">
        <f t="shared" si="7"/>
        <v>0</v>
      </c>
      <c r="D32" s="43"/>
      <c r="E32" s="40" t="s">
        <v>2027</v>
      </c>
      <c r="F32" s="41">
        <f t="shared" si="8"/>
        <v>0</v>
      </c>
      <c r="G32" s="41">
        <f t="shared" si="9"/>
        <v>0</v>
      </c>
      <c r="H32" s="44"/>
    </row>
    <row r="33" ht="36" customHeight="1" spans="1:8">
      <c r="A33" s="40" t="s">
        <v>2007</v>
      </c>
      <c r="B33" s="41">
        <f t="shared" ref="B33:G33" si="10">B12</f>
        <v>0</v>
      </c>
      <c r="C33" s="41">
        <f t="shared" si="10"/>
        <v>0</v>
      </c>
      <c r="D33" s="43"/>
      <c r="E33" s="40" t="s">
        <v>2007</v>
      </c>
      <c r="F33" s="41">
        <f t="shared" si="10"/>
        <v>0</v>
      </c>
      <c r="G33" s="41">
        <f t="shared" si="10"/>
        <v>0</v>
      </c>
      <c r="H33" s="44"/>
    </row>
    <row r="34" ht="36" customHeight="1" spans="1:8">
      <c r="A34" s="34" t="s">
        <v>2028</v>
      </c>
      <c r="B34" s="34">
        <f t="shared" ref="B34:B36" si="11">B13+B23</f>
        <v>4.02</v>
      </c>
      <c r="C34" s="52">
        <f t="shared" ref="C34:C36" si="12">C13+C23</f>
        <v>9.8</v>
      </c>
      <c r="D34" s="39">
        <f>IF(B34&lt;&gt;0,C34/B34-1,"")</f>
        <v>1.438</v>
      </c>
      <c r="E34" s="37" t="s">
        <v>2028</v>
      </c>
      <c r="F34" s="34">
        <f t="shared" ref="F34:F36" si="13">F13+F23</f>
        <v>4.02</v>
      </c>
      <c r="G34" s="52">
        <f t="shared" ref="G34:G36" si="14">G13+G23</f>
        <v>9.8</v>
      </c>
      <c r="H34" s="36">
        <f t="shared" ref="H34:H36" si="15">IF(F34&lt;&gt;0,G34/F34-1,"")</f>
        <v>1.438</v>
      </c>
    </row>
    <row r="35" ht="36" customHeight="1" spans="1:8">
      <c r="A35" s="37" t="s">
        <v>2029</v>
      </c>
      <c r="B35" s="37">
        <f t="shared" si="11"/>
        <v>0</v>
      </c>
      <c r="C35" s="37">
        <f t="shared" si="12"/>
        <v>0</v>
      </c>
      <c r="D35" s="39"/>
      <c r="E35" s="37" t="s">
        <v>2029</v>
      </c>
      <c r="F35" s="37">
        <f t="shared" si="13"/>
        <v>0</v>
      </c>
      <c r="G35" s="37">
        <f t="shared" si="14"/>
        <v>0</v>
      </c>
      <c r="H35" s="36" t="str">
        <f t="shared" si="15"/>
        <v/>
      </c>
    </row>
    <row r="36" ht="36" customHeight="1" spans="1:8">
      <c r="A36" s="34" t="s">
        <v>2030</v>
      </c>
      <c r="B36" s="34">
        <f t="shared" si="11"/>
        <v>103.194</v>
      </c>
      <c r="C36" s="52">
        <f t="shared" si="12"/>
        <v>102.5</v>
      </c>
      <c r="D36" s="39">
        <f>IF(B36&lt;&gt;0,C36/B36-1,"")</f>
        <v>-0.007</v>
      </c>
      <c r="E36" s="34" t="s">
        <v>2030</v>
      </c>
      <c r="F36" s="34">
        <f t="shared" si="13"/>
        <v>103.194</v>
      </c>
      <c r="G36" s="52">
        <f t="shared" si="14"/>
        <v>102.5</v>
      </c>
      <c r="H36" s="36">
        <f t="shared" si="15"/>
        <v>-0.007</v>
      </c>
    </row>
    <row r="37" ht="75" customHeight="1" spans="1:8">
      <c r="A37" s="54"/>
      <c r="B37" s="55"/>
      <c r="C37" s="55"/>
      <c r="D37" s="55"/>
      <c r="E37" s="54"/>
      <c r="F37" s="55"/>
      <c r="G37" s="55"/>
      <c r="H37" s="55"/>
    </row>
    <row r="38" spans="2:7">
      <c r="B38" s="56"/>
      <c r="F38" s="56"/>
      <c r="G38" s="56"/>
    </row>
    <row r="39" spans="2:7">
      <c r="B39" s="56"/>
      <c r="F39" s="56"/>
      <c r="G39" s="56"/>
    </row>
    <row r="40" spans="2:7">
      <c r="B40" s="56"/>
      <c r="F40" s="56"/>
      <c r="G40" s="56"/>
    </row>
    <row r="41" spans="2:2">
      <c r="B41" s="57"/>
    </row>
    <row r="42" spans="2:7">
      <c r="B42" s="56"/>
      <c r="F42" s="56"/>
      <c r="G42" s="56"/>
    </row>
    <row r="43" spans="2:2">
      <c r="B43" s="57"/>
    </row>
    <row r="44" spans="2:2">
      <c r="B44" s="57"/>
    </row>
    <row r="45" spans="2:7">
      <c r="B45" s="56"/>
      <c r="F45" s="56"/>
      <c r="G45" s="56"/>
    </row>
    <row r="46" spans="2:2">
      <c r="B46" s="57"/>
    </row>
    <row r="47" spans="2:2">
      <c r="B47" s="57"/>
    </row>
    <row r="48" spans="2:2">
      <c r="B48" s="57"/>
    </row>
    <row r="49" spans="2:2">
      <c r="B49" s="57"/>
    </row>
    <row r="50" spans="2:7">
      <c r="B50" s="56"/>
      <c r="F50" s="56"/>
      <c r="G50" s="56"/>
    </row>
    <row r="51" spans="2:2">
      <c r="B51" s="57"/>
    </row>
  </sheetData>
  <mergeCells count="14">
    <mergeCell ref="A1:D1"/>
    <mergeCell ref="E1:H1"/>
    <mergeCell ref="B3:D3"/>
    <mergeCell ref="F3:H3"/>
    <mergeCell ref="A5:D5"/>
    <mergeCell ref="E5:H5"/>
    <mergeCell ref="A16:D16"/>
    <mergeCell ref="E16:H16"/>
    <mergeCell ref="A26:D26"/>
    <mergeCell ref="E26:H26"/>
    <mergeCell ref="A37:D37"/>
    <mergeCell ref="E37:H37"/>
    <mergeCell ref="A3:A4"/>
    <mergeCell ref="E3:E4"/>
  </mergeCells>
  <printOptions horizontalCentered="1"/>
  <pageMargins left="0.707638888888889" right="0.707638888888889" top="0.747916666666667" bottom="0.747916666666667" header="0.313888888888889" footer="0.313888888888889"/>
  <pageSetup paperSize="9" scale="75" orientation="portrait"/>
  <headerFooter alignWithMargins="0">
    <oddFooter>&amp;C&amp;16- &amp;P -</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G23"/>
  <sheetViews>
    <sheetView view="pageBreakPreview" zoomScaleNormal="85" topLeftCell="A11" workbookViewId="0">
      <selection activeCell="K12" sqref="K12"/>
    </sheetView>
  </sheetViews>
  <sheetFormatPr defaultColWidth="8.87610619469027" defaultRowHeight="13.5" outlineLevelCol="6"/>
  <cols>
    <col min="1" max="1" width="14.1238938053097" style="5" customWidth="1"/>
    <col min="2" max="7" width="17.1238938053097" style="5" customWidth="1"/>
    <col min="8" max="16384" width="8.87610619469027" style="5"/>
  </cols>
  <sheetData>
    <row r="1" ht="6.75" customHeight="1" spans="1:7">
      <c r="A1" s="6"/>
      <c r="B1" s="7"/>
      <c r="C1" s="7"/>
      <c r="D1" s="7"/>
      <c r="E1" s="8"/>
      <c r="F1" s="8"/>
      <c r="G1" s="8"/>
    </row>
    <row r="2" s="1" customFormat="1" ht="39" customHeight="1" spans="1:7">
      <c r="A2" s="9" t="s">
        <v>2063</v>
      </c>
      <c r="B2" s="9"/>
      <c r="C2" s="9"/>
      <c r="D2" s="9"/>
      <c r="E2" s="9"/>
      <c r="F2" s="9"/>
      <c r="G2" s="9"/>
    </row>
    <row r="3" ht="32.1" customHeight="1" spans="1:7">
      <c r="A3" s="10" t="s">
        <v>2064</v>
      </c>
      <c r="B3" s="7"/>
      <c r="C3" s="7"/>
      <c r="D3" s="11"/>
      <c r="E3" s="8"/>
      <c r="F3" s="8"/>
      <c r="G3" s="11" t="s">
        <v>54</v>
      </c>
    </row>
    <row r="4" ht="36" customHeight="1" spans="1:7">
      <c r="A4" s="12" t="s">
        <v>2065</v>
      </c>
      <c r="B4" s="13" t="s">
        <v>2066</v>
      </c>
      <c r="C4" s="13"/>
      <c r="D4" s="13"/>
      <c r="E4" s="14" t="s">
        <v>2067</v>
      </c>
      <c r="F4" s="15"/>
      <c r="G4" s="16"/>
    </row>
    <row r="5" s="2" customFormat="1" ht="36" customHeight="1" spans="1:7">
      <c r="A5" s="12"/>
      <c r="B5" s="12" t="s">
        <v>1795</v>
      </c>
      <c r="C5" s="12" t="s">
        <v>1994</v>
      </c>
      <c r="D5" s="12" t="s">
        <v>2011</v>
      </c>
      <c r="E5" s="12" t="s">
        <v>1795</v>
      </c>
      <c r="F5" s="12" t="s">
        <v>1994</v>
      </c>
      <c r="G5" s="12" t="s">
        <v>2011</v>
      </c>
    </row>
    <row r="6" s="3" customFormat="1" ht="36" customHeight="1" spans="1:7">
      <c r="A6" s="17" t="s">
        <v>2068</v>
      </c>
      <c r="B6" s="18">
        <f>SUM(C6:D6)</f>
        <v>1117400</v>
      </c>
      <c r="C6" s="18">
        <v>319800</v>
      </c>
      <c r="D6" s="18">
        <v>797600</v>
      </c>
      <c r="E6" s="19">
        <f>SUM(F6:G6)</f>
        <v>1127600</v>
      </c>
      <c r="F6" s="19">
        <v>319800</v>
      </c>
      <c r="G6" s="19">
        <v>807800</v>
      </c>
    </row>
    <row r="7" s="4" customFormat="1" ht="36" customHeight="1" spans="1:7">
      <c r="A7" s="20"/>
      <c r="B7" s="21"/>
      <c r="C7" s="21"/>
      <c r="D7" s="21"/>
      <c r="E7" s="22"/>
      <c r="F7" s="21"/>
      <c r="G7" s="21"/>
    </row>
    <row r="8" s="3" customFormat="1" ht="36" customHeight="1" spans="1:7">
      <c r="A8" s="17"/>
      <c r="B8" s="18"/>
      <c r="C8" s="18"/>
      <c r="D8" s="18"/>
      <c r="E8" s="19"/>
      <c r="F8" s="19"/>
      <c r="G8" s="19"/>
    </row>
    <row r="9" s="3" customFormat="1" ht="36" customHeight="1" spans="1:7">
      <c r="A9" s="23"/>
      <c r="B9" s="18"/>
      <c r="C9" s="18"/>
      <c r="D9" s="18"/>
      <c r="E9" s="19"/>
      <c r="F9" s="19"/>
      <c r="G9" s="19"/>
    </row>
    <row r="10" s="3" customFormat="1" ht="36" customHeight="1" spans="1:7">
      <c r="A10" s="17"/>
      <c r="B10" s="18"/>
      <c r="C10" s="18"/>
      <c r="D10" s="18"/>
      <c r="E10" s="19"/>
      <c r="F10" s="19"/>
      <c r="G10" s="19"/>
    </row>
    <row r="11" s="3" customFormat="1" ht="36" customHeight="1" spans="1:7">
      <c r="A11" s="23"/>
      <c r="B11" s="18"/>
      <c r="C11" s="18"/>
      <c r="D11" s="18"/>
      <c r="E11" s="19"/>
      <c r="F11" s="19"/>
      <c r="G11" s="19"/>
    </row>
    <row r="12" s="3" customFormat="1" ht="36" customHeight="1" spans="1:7">
      <c r="A12" s="23"/>
      <c r="B12" s="18"/>
      <c r="C12" s="18"/>
      <c r="D12" s="18"/>
      <c r="E12" s="19"/>
      <c r="F12" s="19"/>
      <c r="G12" s="19"/>
    </row>
    <row r="13" s="3" customFormat="1" ht="36" customHeight="1" spans="1:7">
      <c r="A13" s="17"/>
      <c r="B13" s="18"/>
      <c r="C13" s="18"/>
      <c r="D13" s="18"/>
      <c r="E13" s="19"/>
      <c r="F13" s="19"/>
      <c r="G13" s="19"/>
    </row>
    <row r="14" s="3" customFormat="1" ht="36" customHeight="1" spans="1:7">
      <c r="A14" s="17"/>
      <c r="B14" s="18"/>
      <c r="C14" s="18"/>
      <c r="D14" s="18"/>
      <c r="E14" s="19"/>
      <c r="F14" s="19"/>
      <c r="G14" s="19"/>
    </row>
    <row r="15" s="3" customFormat="1" ht="36" customHeight="1" spans="1:7">
      <c r="A15" s="17"/>
      <c r="B15" s="18"/>
      <c r="C15" s="18"/>
      <c r="D15" s="18"/>
      <c r="E15" s="19"/>
      <c r="F15" s="19"/>
      <c r="G15" s="19"/>
    </row>
    <row r="16" s="3" customFormat="1" ht="36" customHeight="1" spans="1:7">
      <c r="A16" s="17"/>
      <c r="B16" s="18"/>
      <c r="C16" s="18"/>
      <c r="D16" s="18"/>
      <c r="E16" s="19"/>
      <c r="F16" s="19"/>
      <c r="G16" s="19"/>
    </row>
    <row r="17" s="3" customFormat="1" ht="36" customHeight="1" spans="1:7">
      <c r="A17" s="17"/>
      <c r="B17" s="18"/>
      <c r="C17" s="18"/>
      <c r="D17" s="18"/>
      <c r="E17" s="19"/>
      <c r="F17" s="19"/>
      <c r="G17" s="19"/>
    </row>
    <row r="18" s="3" customFormat="1" ht="36" customHeight="1" spans="1:7">
      <c r="A18" s="17"/>
      <c r="B18" s="18"/>
      <c r="C18" s="18"/>
      <c r="D18" s="18"/>
      <c r="E18" s="19"/>
      <c r="F18" s="19"/>
      <c r="G18" s="19"/>
    </row>
    <row r="19" s="3" customFormat="1" ht="36" customHeight="1" spans="1:7">
      <c r="A19" s="17"/>
      <c r="B19" s="18"/>
      <c r="C19" s="18"/>
      <c r="D19" s="18"/>
      <c r="E19" s="19"/>
      <c r="F19" s="19"/>
      <c r="G19" s="19"/>
    </row>
    <row r="20" s="3" customFormat="1" ht="36" customHeight="1" spans="1:7">
      <c r="A20" s="17"/>
      <c r="B20" s="18"/>
      <c r="C20" s="18"/>
      <c r="D20" s="18"/>
      <c r="E20" s="19"/>
      <c r="F20" s="19"/>
      <c r="G20" s="19"/>
    </row>
    <row r="21" s="3" customFormat="1" ht="36" customHeight="1" spans="1:7">
      <c r="A21" s="17"/>
      <c r="B21" s="18"/>
      <c r="C21" s="18"/>
      <c r="D21" s="18"/>
      <c r="E21" s="19"/>
      <c r="F21" s="19"/>
      <c r="G21" s="19"/>
    </row>
    <row r="22" s="3" customFormat="1" ht="36" customHeight="1" spans="1:7">
      <c r="A22" s="17"/>
      <c r="B22" s="18"/>
      <c r="C22" s="18"/>
      <c r="D22" s="18"/>
      <c r="E22" s="19"/>
      <c r="F22" s="19"/>
      <c r="G22" s="19"/>
    </row>
    <row r="23" s="3" customFormat="1" ht="36" customHeight="1" spans="1:7">
      <c r="A23" s="17"/>
      <c r="B23" s="18"/>
      <c r="C23" s="18"/>
      <c r="D23" s="18"/>
      <c r="E23" s="19"/>
      <c r="F23" s="19"/>
      <c r="G23" s="19"/>
    </row>
  </sheetData>
  <mergeCells count="4">
    <mergeCell ref="A2:G2"/>
    <mergeCell ref="B4:D4"/>
    <mergeCell ref="E4:G4"/>
    <mergeCell ref="A4:A5"/>
  </mergeCells>
  <printOptions horizontalCentered="1"/>
  <pageMargins left="0.747916666666667" right="0.747916666666667" top="0.984027777777778" bottom="0.984027777777778" header="0.511805555555556" footer="0.511805555555556"/>
  <pageSetup paperSize="9" scale="75" orientation="portrait" horizontalDpi="600"/>
  <headerFooter>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127"/>
  <sheetViews>
    <sheetView showGridLines="0" showZeros="0" view="pageBreakPreview" zoomScaleNormal="90" workbookViewId="0">
      <pane ySplit="4" topLeftCell="A108" activePane="bottomLeft" state="frozen"/>
      <selection/>
      <selection pane="bottomLeft" activeCell="E14" sqref="E14"/>
    </sheetView>
  </sheetViews>
  <sheetFormatPr defaultColWidth="9" defaultRowHeight="15.75" outlineLevelCol="7"/>
  <cols>
    <col min="1" max="1" width="16.2566371681416" style="294" customWidth="1"/>
    <col min="2" max="2" width="30.6283185840708" style="294" customWidth="1"/>
    <col min="3" max="5" width="16.6283185840708" style="294" customWidth="1"/>
    <col min="6" max="7" width="15.5044247787611" style="295" customWidth="1"/>
    <col min="8" max="8" width="9.50442477876106" style="294" customWidth="1"/>
    <col min="9" max="16384" width="9" style="294"/>
  </cols>
  <sheetData>
    <row r="1" s="294" customFormat="1" ht="45" customHeight="1" spans="1:7">
      <c r="A1" s="525"/>
      <c r="B1" s="296" t="str">
        <f>YEAR([118]封面!$B$7)-1&amp;"年市本级一般公共预算收支情况表"</f>
        <v>2022年市本级一般公共预算收支情况表</v>
      </c>
      <c r="C1" s="296"/>
      <c r="D1" s="296"/>
      <c r="E1" s="296"/>
      <c r="F1" s="296"/>
      <c r="G1" s="296"/>
    </row>
    <row r="2" s="294" customFormat="1" ht="17.6" spans="2:7">
      <c r="B2" s="513" t="s">
        <v>1097</v>
      </c>
      <c r="C2" s="297"/>
      <c r="D2" s="497"/>
      <c r="E2" s="297"/>
      <c r="F2" s="663"/>
      <c r="G2" s="298" t="s">
        <v>54</v>
      </c>
    </row>
    <row r="3" s="522" customFormat="1" ht="35.1" customHeight="1" spans="1:8">
      <c r="A3" s="299" t="s">
        <v>55</v>
      </c>
      <c r="B3" s="499" t="s">
        <v>56</v>
      </c>
      <c r="C3" s="235" t="str">
        <f>YEAR([118]封面!$B$7)-2&amp;"年决算数"</f>
        <v>2021年决算数</v>
      </c>
      <c r="D3" s="235" t="str">
        <f>YEAR([118]封面!$B$7)-1&amp;"年"</f>
        <v>2022年</v>
      </c>
      <c r="E3" s="235"/>
      <c r="F3" s="499" t="s">
        <v>57</v>
      </c>
      <c r="G3" s="499"/>
      <c r="H3" s="664"/>
    </row>
    <row r="4" s="522" customFormat="1" ht="35.25" spans="1:8">
      <c r="A4" s="299"/>
      <c r="B4" s="499"/>
      <c r="C4" s="235"/>
      <c r="D4" s="235" t="s">
        <v>58</v>
      </c>
      <c r="E4" s="235" t="s">
        <v>106</v>
      </c>
      <c r="F4" s="235" t="str">
        <f>"比"&amp;YEAR([118]封面!$B$7)-2&amp;"年决算数增长%"</f>
        <v>比2021年决算数增长%</v>
      </c>
      <c r="G4" s="235" t="str">
        <f>"完成"&amp;YEAR([118]封面!$B$7)-1&amp;"年预算数的%"</f>
        <v>完成2022年预算数的%</v>
      </c>
      <c r="H4" s="664"/>
    </row>
    <row r="5" s="294" customFormat="1" ht="36" customHeight="1" spans="1:8">
      <c r="A5" s="488" t="s">
        <v>1098</v>
      </c>
      <c r="B5" s="489" t="s">
        <v>60</v>
      </c>
      <c r="C5" s="279">
        <f>SUM(C7,C10:C23)</f>
        <v>46540</v>
      </c>
      <c r="D5" s="279">
        <f>SUM(D7,D10:D22)</f>
        <v>58024</v>
      </c>
      <c r="E5" s="279">
        <f>SUM(E7,E10:E22)</f>
        <v>2935</v>
      </c>
      <c r="F5" s="119">
        <f t="shared" ref="F5:F68" si="0">IF(C5&gt;0,E5/C5-1,"")</f>
        <v>-0.937</v>
      </c>
      <c r="G5" s="119">
        <f t="shared" ref="G5:G68" si="1">IF(D5&gt;0,E5/D5,"")</f>
        <v>0.051</v>
      </c>
      <c r="H5" s="665"/>
    </row>
    <row r="6" s="294" customFormat="1" ht="36" customHeight="1" spans="1:8">
      <c r="A6" s="488"/>
      <c r="B6" s="489" t="s">
        <v>61</v>
      </c>
      <c r="C6" s="279">
        <f>SUM(C9:C22)</f>
        <v>41737</v>
      </c>
      <c r="D6" s="279">
        <f>SUM(D9:D22)</f>
        <v>44536</v>
      </c>
      <c r="E6" s="279">
        <f>SUM(E9:E22)</f>
        <v>37001</v>
      </c>
      <c r="F6" s="119">
        <f t="shared" si="0"/>
        <v>-0.113</v>
      </c>
      <c r="G6" s="119">
        <f t="shared" si="1"/>
        <v>0.831</v>
      </c>
      <c r="H6" s="665"/>
    </row>
    <row r="7" s="294" customFormat="1" ht="36" customHeight="1" spans="1:8">
      <c r="A7" s="357" t="s">
        <v>1099</v>
      </c>
      <c r="B7" s="325" t="s">
        <v>62</v>
      </c>
      <c r="C7" s="278">
        <v>13239</v>
      </c>
      <c r="D7" s="278">
        <v>13488</v>
      </c>
      <c r="E7" s="528">
        <f>-20788-1275</f>
        <v>-22063</v>
      </c>
      <c r="F7" s="123">
        <f t="shared" si="0"/>
        <v>-2.667</v>
      </c>
      <c r="G7" s="123">
        <f t="shared" si="1"/>
        <v>-1.636</v>
      </c>
      <c r="H7" s="665"/>
    </row>
    <row r="8" s="294" customFormat="1" ht="36" customHeight="1" spans="1:8">
      <c r="A8" s="357"/>
      <c r="B8" s="626" t="s">
        <v>63</v>
      </c>
      <c r="C8" s="278">
        <v>1465</v>
      </c>
      <c r="D8" s="278"/>
      <c r="E8" s="528">
        <f>2662+9704+22859+7-1166</f>
        <v>34066</v>
      </c>
      <c r="F8" s="123">
        <f t="shared" si="0"/>
        <v>22.253</v>
      </c>
      <c r="G8" s="123" t="str">
        <f t="shared" si="1"/>
        <v/>
      </c>
      <c r="H8" s="665"/>
    </row>
    <row r="9" s="294" customFormat="1" ht="36" customHeight="1" spans="1:8">
      <c r="A9" s="357"/>
      <c r="B9" s="325" t="s">
        <v>64</v>
      </c>
      <c r="C9" s="278">
        <v>8471</v>
      </c>
      <c r="D9" s="278"/>
      <c r="E9" s="528">
        <f>+E7+E8</f>
        <v>12003</v>
      </c>
      <c r="F9" s="123">
        <f t="shared" si="0"/>
        <v>0.417</v>
      </c>
      <c r="G9" s="123" t="str">
        <f t="shared" si="1"/>
        <v/>
      </c>
      <c r="H9" s="665"/>
    </row>
    <row r="10" s="294" customFormat="1" ht="36" customHeight="1" spans="1:8">
      <c r="A10" s="357" t="s">
        <v>1100</v>
      </c>
      <c r="B10" s="325" t="s">
        <v>65</v>
      </c>
      <c r="C10" s="278">
        <v>1410</v>
      </c>
      <c r="D10" s="278">
        <v>1500</v>
      </c>
      <c r="E10" s="528">
        <f>-307+3703</f>
        <v>3396</v>
      </c>
      <c r="F10" s="123">
        <f t="shared" si="0"/>
        <v>1.409</v>
      </c>
      <c r="G10" s="123">
        <f t="shared" si="1"/>
        <v>2.264</v>
      </c>
      <c r="H10" s="665"/>
    </row>
    <row r="11" s="294" customFormat="1" ht="36" customHeight="1" spans="1:8">
      <c r="A11" s="357" t="s">
        <v>1101</v>
      </c>
      <c r="B11" s="325" t="s">
        <v>66</v>
      </c>
      <c r="C11" s="278">
        <v>632</v>
      </c>
      <c r="D11" s="278">
        <v>622</v>
      </c>
      <c r="E11" s="528">
        <f>-42+1152</f>
        <v>1110</v>
      </c>
      <c r="F11" s="123">
        <f t="shared" si="0"/>
        <v>0.756</v>
      </c>
      <c r="G11" s="123">
        <f t="shared" si="1"/>
        <v>1.785</v>
      </c>
      <c r="H11" s="665"/>
    </row>
    <row r="12" s="294" customFormat="1" ht="36" customHeight="1" spans="1:8">
      <c r="A12" s="357" t="s">
        <v>1102</v>
      </c>
      <c r="B12" s="325" t="s">
        <v>67</v>
      </c>
      <c r="C12" s="278">
        <v>52</v>
      </c>
      <c r="D12" s="278">
        <v>602</v>
      </c>
      <c r="E12" s="528">
        <f>-160+160</f>
        <v>0</v>
      </c>
      <c r="F12" s="123">
        <f t="shared" si="0"/>
        <v>-1</v>
      </c>
      <c r="G12" s="123">
        <f t="shared" si="1"/>
        <v>0</v>
      </c>
      <c r="H12" s="665"/>
    </row>
    <row r="13" s="294" customFormat="1" ht="36" customHeight="1" spans="1:8">
      <c r="A13" s="357" t="s">
        <v>1103</v>
      </c>
      <c r="B13" s="325" t="s">
        <v>68</v>
      </c>
      <c r="C13" s="278">
        <v>1758</v>
      </c>
      <c r="D13" s="278">
        <v>2040</v>
      </c>
      <c r="E13" s="528">
        <v>1550</v>
      </c>
      <c r="F13" s="123">
        <f t="shared" si="0"/>
        <v>-0.118</v>
      </c>
      <c r="G13" s="123">
        <f t="shared" si="1"/>
        <v>0.76</v>
      </c>
      <c r="H13" s="665"/>
    </row>
    <row r="14" s="294" customFormat="1" ht="36" customHeight="1" spans="1:8">
      <c r="A14" s="357" t="s">
        <v>1104</v>
      </c>
      <c r="B14" s="325" t="s">
        <v>69</v>
      </c>
      <c r="C14" s="278">
        <v>1326</v>
      </c>
      <c r="D14" s="278">
        <v>839</v>
      </c>
      <c r="E14" s="528">
        <f>-624+1900</f>
        <v>1276</v>
      </c>
      <c r="F14" s="123">
        <f t="shared" si="0"/>
        <v>-0.038</v>
      </c>
      <c r="G14" s="123">
        <f t="shared" si="1"/>
        <v>1.521</v>
      </c>
      <c r="H14" s="665"/>
    </row>
    <row r="15" s="294" customFormat="1" ht="36" customHeight="1" spans="1:8">
      <c r="A15" s="357" t="s">
        <v>1105</v>
      </c>
      <c r="B15" s="325" t="s">
        <v>70</v>
      </c>
      <c r="C15" s="278">
        <v>911</v>
      </c>
      <c r="D15" s="278">
        <v>1200</v>
      </c>
      <c r="E15" s="528">
        <v>700</v>
      </c>
      <c r="F15" s="123">
        <f t="shared" si="0"/>
        <v>-0.232</v>
      </c>
      <c r="G15" s="123">
        <f t="shared" si="1"/>
        <v>0.583</v>
      </c>
      <c r="H15" s="665"/>
    </row>
    <row r="16" s="294" customFormat="1" ht="36" customHeight="1" spans="1:8">
      <c r="A16" s="357" t="s">
        <v>1106</v>
      </c>
      <c r="B16" s="325" t="s">
        <v>71</v>
      </c>
      <c r="C16" s="278">
        <v>2104</v>
      </c>
      <c r="D16" s="278">
        <v>1547</v>
      </c>
      <c r="E16" s="528">
        <f>-403+2042</f>
        <v>1639</v>
      </c>
      <c r="F16" s="123">
        <f t="shared" si="0"/>
        <v>-0.221</v>
      </c>
      <c r="G16" s="123">
        <f t="shared" si="1"/>
        <v>1.059</v>
      </c>
      <c r="H16" s="665"/>
    </row>
    <row r="17" s="294" customFormat="1" ht="36" customHeight="1" spans="1:8">
      <c r="A17" s="357" t="s">
        <v>1107</v>
      </c>
      <c r="B17" s="325" t="s">
        <v>72</v>
      </c>
      <c r="C17" s="278">
        <v>14245</v>
      </c>
      <c r="D17" s="278">
        <v>12665</v>
      </c>
      <c r="E17" s="528">
        <v>7100</v>
      </c>
      <c r="F17" s="123">
        <f t="shared" si="0"/>
        <v>-0.502</v>
      </c>
      <c r="G17" s="123">
        <f t="shared" si="1"/>
        <v>0.561</v>
      </c>
      <c r="H17" s="665"/>
    </row>
    <row r="18" s="294" customFormat="1" ht="36" customHeight="1" spans="1:8">
      <c r="A18" s="357" t="s">
        <v>1108</v>
      </c>
      <c r="B18" s="325" t="s">
        <v>73</v>
      </c>
      <c r="C18" s="278">
        <v>866</v>
      </c>
      <c r="D18" s="278">
        <v>920</v>
      </c>
      <c r="E18" s="528">
        <v>930</v>
      </c>
      <c r="F18" s="123">
        <f t="shared" si="0"/>
        <v>0.074</v>
      </c>
      <c r="G18" s="123">
        <f t="shared" si="1"/>
        <v>1.011</v>
      </c>
      <c r="H18" s="665"/>
    </row>
    <row r="19" s="294" customFormat="1" ht="36" customHeight="1" spans="1:8">
      <c r="A19" s="357" t="s">
        <v>1109</v>
      </c>
      <c r="B19" s="325" t="s">
        <v>74</v>
      </c>
      <c r="C19" s="278">
        <v>216</v>
      </c>
      <c r="D19" s="278">
        <v>1400</v>
      </c>
      <c r="E19" s="528"/>
      <c r="F19" s="123">
        <f t="shared" si="0"/>
        <v>-1</v>
      </c>
      <c r="G19" s="123">
        <f t="shared" si="1"/>
        <v>0</v>
      </c>
      <c r="H19" s="665"/>
    </row>
    <row r="20" s="294" customFormat="1" ht="36" customHeight="1" spans="1:8">
      <c r="A20" s="357" t="s">
        <v>1110</v>
      </c>
      <c r="B20" s="325" t="s">
        <v>75</v>
      </c>
      <c r="C20" s="278">
        <v>9217</v>
      </c>
      <c r="D20" s="278">
        <v>20217</v>
      </c>
      <c r="E20" s="528">
        <f>-479+7201</f>
        <v>6722</v>
      </c>
      <c r="F20" s="123">
        <f t="shared" si="0"/>
        <v>-0.271</v>
      </c>
      <c r="G20" s="123">
        <f t="shared" si="1"/>
        <v>0.332</v>
      </c>
      <c r="H20" s="665"/>
    </row>
    <row r="21" s="294" customFormat="1" ht="36" customHeight="1" spans="1:8">
      <c r="A21" s="357" t="s">
        <v>1111</v>
      </c>
      <c r="B21" s="325" t="s">
        <v>76</v>
      </c>
      <c r="C21" s="278">
        <v>426</v>
      </c>
      <c r="D21" s="278">
        <v>957</v>
      </c>
      <c r="E21" s="528">
        <f>-5312+5856</f>
        <v>544</v>
      </c>
      <c r="F21" s="123">
        <f t="shared" si="0"/>
        <v>0.277</v>
      </c>
      <c r="G21" s="123">
        <f t="shared" si="1"/>
        <v>0.568</v>
      </c>
      <c r="H21" s="665"/>
    </row>
    <row r="22" s="294" customFormat="1" ht="36" customHeight="1" spans="1:8">
      <c r="A22" s="357" t="s">
        <v>1112</v>
      </c>
      <c r="B22" s="325" t="s">
        <v>77</v>
      </c>
      <c r="C22" s="278">
        <v>103</v>
      </c>
      <c r="D22" s="278">
        <v>27</v>
      </c>
      <c r="E22" s="528">
        <f>-66+97</f>
        <v>31</v>
      </c>
      <c r="F22" s="123">
        <f t="shared" si="0"/>
        <v>-0.699</v>
      </c>
      <c r="G22" s="123">
        <f t="shared" si="1"/>
        <v>1.148</v>
      </c>
      <c r="H22" s="665"/>
    </row>
    <row r="23" s="294" customFormat="1" ht="36" customHeight="1" spans="1:8">
      <c r="A23" s="702" t="s">
        <v>1113</v>
      </c>
      <c r="B23" s="325" t="s">
        <v>78</v>
      </c>
      <c r="C23" s="278">
        <v>35</v>
      </c>
      <c r="D23" s="278"/>
      <c r="E23" s="528"/>
      <c r="F23" s="123">
        <f t="shared" si="0"/>
        <v>-1</v>
      </c>
      <c r="G23" s="123" t="str">
        <f t="shared" si="1"/>
        <v/>
      </c>
      <c r="H23" s="665"/>
    </row>
    <row r="24" s="294" customFormat="1" ht="36" customHeight="1" spans="1:8">
      <c r="A24" s="377" t="s">
        <v>1114</v>
      </c>
      <c r="B24" s="489" t="s">
        <v>79</v>
      </c>
      <c r="C24" s="279">
        <f>SUM(C25:C32)</f>
        <v>23696</v>
      </c>
      <c r="D24" s="279">
        <f>SUM(D25:D32)</f>
        <v>21394</v>
      </c>
      <c r="E24" s="279">
        <f>SUM(E25:E32)</f>
        <v>39689</v>
      </c>
      <c r="F24" s="119">
        <f t="shared" si="0"/>
        <v>0.675</v>
      </c>
      <c r="G24" s="119">
        <f t="shared" si="1"/>
        <v>1.855</v>
      </c>
      <c r="H24" s="665"/>
    </row>
    <row r="25" s="294" customFormat="1" ht="36" customHeight="1" spans="1:8">
      <c r="A25" s="666" t="s">
        <v>1115</v>
      </c>
      <c r="B25" s="325" t="s">
        <v>80</v>
      </c>
      <c r="C25" s="278">
        <v>2379</v>
      </c>
      <c r="D25" s="278">
        <v>1650</v>
      </c>
      <c r="E25" s="528">
        <v>1802</v>
      </c>
      <c r="F25" s="123">
        <f t="shared" si="0"/>
        <v>-0.243</v>
      </c>
      <c r="G25" s="123">
        <f t="shared" si="1"/>
        <v>1.092</v>
      </c>
      <c r="H25" s="665"/>
    </row>
    <row r="26" s="294" customFormat="1" ht="36" customHeight="1" spans="1:8">
      <c r="A26" s="357" t="s">
        <v>1116</v>
      </c>
      <c r="B26" s="325" t="s">
        <v>81</v>
      </c>
      <c r="C26" s="278">
        <v>1638</v>
      </c>
      <c r="D26" s="278">
        <v>1373</v>
      </c>
      <c r="E26" s="528">
        <v>1216</v>
      </c>
      <c r="F26" s="123">
        <f t="shared" si="0"/>
        <v>-0.258</v>
      </c>
      <c r="G26" s="123">
        <f t="shared" si="1"/>
        <v>0.886</v>
      </c>
      <c r="H26" s="665"/>
    </row>
    <row r="27" s="294" customFormat="1" ht="36" customHeight="1" spans="1:8">
      <c r="A27" s="357" t="s">
        <v>1117</v>
      </c>
      <c r="B27" s="325" t="s">
        <v>82</v>
      </c>
      <c r="C27" s="278">
        <v>1975</v>
      </c>
      <c r="D27" s="278">
        <v>3711</v>
      </c>
      <c r="E27" s="528">
        <f>-60+7369</f>
        <v>7309</v>
      </c>
      <c r="F27" s="123">
        <f t="shared" si="0"/>
        <v>2.701</v>
      </c>
      <c r="G27" s="123">
        <f t="shared" si="1"/>
        <v>1.97</v>
      </c>
      <c r="H27" s="665"/>
    </row>
    <row r="28" s="294" customFormat="1" ht="36" customHeight="1" spans="1:8">
      <c r="A28" s="357" t="s">
        <v>1118</v>
      </c>
      <c r="B28" s="325" t="s">
        <v>83</v>
      </c>
      <c r="C28" s="278"/>
      <c r="D28" s="278"/>
      <c r="E28" s="528"/>
      <c r="F28" s="123" t="str">
        <f t="shared" si="0"/>
        <v/>
      </c>
      <c r="G28" s="123" t="str">
        <f t="shared" si="1"/>
        <v/>
      </c>
      <c r="H28" s="665"/>
    </row>
    <row r="29" s="294" customFormat="1" ht="36" customHeight="1" spans="1:8">
      <c r="A29" s="357" t="s">
        <v>1119</v>
      </c>
      <c r="B29" s="325" t="s">
        <v>84</v>
      </c>
      <c r="C29" s="278">
        <v>16705</v>
      </c>
      <c r="D29" s="278">
        <v>13582</v>
      </c>
      <c r="E29" s="528">
        <v>28708</v>
      </c>
      <c r="F29" s="123">
        <f t="shared" si="0"/>
        <v>0.719</v>
      </c>
      <c r="G29" s="123">
        <f t="shared" si="1"/>
        <v>2.114</v>
      </c>
      <c r="H29" s="665"/>
    </row>
    <row r="30" s="294" customFormat="1" ht="36" customHeight="1" spans="1:8">
      <c r="A30" s="357" t="s">
        <v>1120</v>
      </c>
      <c r="B30" s="325" t="s">
        <v>85</v>
      </c>
      <c r="C30" s="278"/>
      <c r="D30" s="278"/>
      <c r="E30" s="528"/>
      <c r="F30" s="123" t="str">
        <f t="shared" si="0"/>
        <v/>
      </c>
      <c r="G30" s="123" t="str">
        <f t="shared" si="1"/>
        <v/>
      </c>
      <c r="H30" s="665"/>
    </row>
    <row r="31" s="294" customFormat="1" ht="36" customHeight="1" spans="1:8">
      <c r="A31" s="357" t="s">
        <v>1121</v>
      </c>
      <c r="B31" s="325" t="s">
        <v>86</v>
      </c>
      <c r="C31" s="278">
        <v>822</v>
      </c>
      <c r="D31" s="278">
        <v>950</v>
      </c>
      <c r="E31" s="528">
        <v>553</v>
      </c>
      <c r="F31" s="123">
        <f t="shared" si="0"/>
        <v>-0.327</v>
      </c>
      <c r="G31" s="123">
        <f t="shared" si="1"/>
        <v>0.582</v>
      </c>
      <c r="H31" s="665"/>
    </row>
    <row r="32" s="294" customFormat="1" ht="36" customHeight="1" spans="1:8">
      <c r="A32" s="357" t="s">
        <v>1122</v>
      </c>
      <c r="B32" s="325" t="s">
        <v>87</v>
      </c>
      <c r="C32" s="278">
        <v>177</v>
      </c>
      <c r="D32" s="278">
        <v>128</v>
      </c>
      <c r="E32" s="528">
        <f>-1+102</f>
        <v>101</v>
      </c>
      <c r="F32" s="123">
        <f t="shared" si="0"/>
        <v>-0.429</v>
      </c>
      <c r="G32" s="123">
        <f t="shared" si="1"/>
        <v>0.789</v>
      </c>
      <c r="H32" s="665"/>
    </row>
    <row r="33" s="524" customFormat="1" ht="36" customHeight="1" spans="1:8">
      <c r="A33" s="357"/>
      <c r="B33" s="530"/>
      <c r="C33" s="278"/>
      <c r="D33" s="278"/>
      <c r="E33" s="596"/>
      <c r="F33" s="119" t="str">
        <f t="shared" si="0"/>
        <v/>
      </c>
      <c r="G33" s="119" t="str">
        <f t="shared" si="1"/>
        <v/>
      </c>
      <c r="H33" s="665"/>
    </row>
    <row r="34" s="524" customFormat="1" ht="36" customHeight="1" spans="1:8">
      <c r="A34" s="357"/>
      <c r="B34" s="467" t="s">
        <v>88</v>
      </c>
      <c r="C34" s="279">
        <f>SUM(C5,C24)</f>
        <v>70236</v>
      </c>
      <c r="D34" s="279">
        <f>SUM(D5,D24)</f>
        <v>79418</v>
      </c>
      <c r="E34" s="279">
        <f>SUM(E5,E24)</f>
        <v>42624</v>
      </c>
      <c r="F34" s="119">
        <f t="shared" si="0"/>
        <v>-0.393</v>
      </c>
      <c r="G34" s="119">
        <f t="shared" si="1"/>
        <v>0.537</v>
      </c>
      <c r="H34" s="665"/>
    </row>
    <row r="35" s="524" customFormat="1" ht="36" customHeight="1" spans="1:8">
      <c r="A35" s="531"/>
      <c r="B35" s="467" t="s">
        <v>1123</v>
      </c>
      <c r="C35" s="279">
        <f>SUM(C6,C24)</f>
        <v>65433</v>
      </c>
      <c r="D35" s="279">
        <f>SUM(D6,D24)</f>
        <v>65930</v>
      </c>
      <c r="E35" s="279">
        <f>SUM(E6,E24)</f>
        <v>76690</v>
      </c>
      <c r="F35" s="119">
        <f t="shared" si="0"/>
        <v>0.172</v>
      </c>
      <c r="G35" s="119">
        <f t="shared" si="1"/>
        <v>1.163</v>
      </c>
      <c r="H35" s="665"/>
    </row>
    <row r="36" s="524" customFormat="1" ht="36" customHeight="1" spans="1:8">
      <c r="A36" s="377">
        <v>105</v>
      </c>
      <c r="B36" s="324" t="s">
        <v>90</v>
      </c>
      <c r="C36" s="279">
        <f>SUM(C37,C41:C42)</f>
        <v>86420</v>
      </c>
      <c r="D36" s="279">
        <f>SUM(D37,D41:D42)</f>
        <v>0</v>
      </c>
      <c r="E36" s="279">
        <f>SUM(E37,E41:E42)</f>
        <v>25800</v>
      </c>
      <c r="F36" s="119">
        <f t="shared" si="0"/>
        <v>-0.701</v>
      </c>
      <c r="G36" s="119" t="str">
        <f t="shared" si="1"/>
        <v/>
      </c>
      <c r="H36" s="665"/>
    </row>
    <row r="37" s="524" customFormat="1" ht="36" customHeight="1" spans="1:8">
      <c r="A37" s="377"/>
      <c r="B37" s="532" t="s">
        <v>91</v>
      </c>
      <c r="C37" s="278">
        <f>SUM(C38:C40)</f>
        <v>86420</v>
      </c>
      <c r="D37" s="278">
        <f>SUM(D38:D40)</f>
        <v>0</v>
      </c>
      <c r="E37" s="278">
        <f>SUM(E38:E40)</f>
        <v>25800</v>
      </c>
      <c r="F37" s="123">
        <f t="shared" si="0"/>
        <v>-0.701</v>
      </c>
      <c r="G37" s="123" t="str">
        <f t="shared" si="1"/>
        <v/>
      </c>
      <c r="H37" s="665"/>
    </row>
    <row r="38" s="524" customFormat="1" ht="36" customHeight="1" spans="1:8">
      <c r="A38" s="377"/>
      <c r="B38" s="325" t="s">
        <v>92</v>
      </c>
      <c r="C38" s="278"/>
      <c r="D38" s="278"/>
      <c r="E38" s="368"/>
      <c r="F38" s="123" t="str">
        <f t="shared" si="0"/>
        <v/>
      </c>
      <c r="G38" s="123" t="str">
        <f t="shared" si="1"/>
        <v/>
      </c>
      <c r="H38" s="665"/>
    </row>
    <row r="39" s="524" customFormat="1" ht="36" customHeight="1" spans="1:8">
      <c r="A39" s="377"/>
      <c r="B39" s="325" t="s">
        <v>93</v>
      </c>
      <c r="C39" s="367">
        <v>86420</v>
      </c>
      <c r="D39" s="278"/>
      <c r="E39" s="528">
        <v>25800</v>
      </c>
      <c r="F39" s="123">
        <f t="shared" si="0"/>
        <v>-0.701</v>
      </c>
      <c r="G39" s="123" t="str">
        <f t="shared" si="1"/>
        <v/>
      </c>
      <c r="H39" s="665"/>
    </row>
    <row r="40" s="524" customFormat="1" ht="36" customHeight="1" spans="1:8">
      <c r="A40" s="377"/>
      <c r="B40" s="325" t="s">
        <v>94</v>
      </c>
      <c r="C40" s="278"/>
      <c r="D40" s="278"/>
      <c r="E40" s="368"/>
      <c r="F40" s="123" t="str">
        <f t="shared" si="0"/>
        <v/>
      </c>
      <c r="G40" s="123" t="str">
        <f t="shared" si="1"/>
        <v/>
      </c>
      <c r="H40" s="665"/>
    </row>
    <row r="41" s="524" customFormat="1" ht="36" customHeight="1" spans="1:8">
      <c r="A41" s="377"/>
      <c r="B41" s="532" t="s">
        <v>95</v>
      </c>
      <c r="C41" s="278"/>
      <c r="D41" s="278"/>
      <c r="E41" s="368"/>
      <c r="F41" s="123" t="str">
        <f t="shared" si="0"/>
        <v/>
      </c>
      <c r="G41" s="123" t="str">
        <f t="shared" si="1"/>
        <v/>
      </c>
      <c r="H41" s="665"/>
    </row>
    <row r="42" s="524" customFormat="1" ht="36" customHeight="1" spans="1:8">
      <c r="A42" s="377"/>
      <c r="B42" s="532" t="s">
        <v>96</v>
      </c>
      <c r="C42" s="278"/>
      <c r="D42" s="278"/>
      <c r="E42" s="368"/>
      <c r="F42" s="123" t="str">
        <f t="shared" si="0"/>
        <v/>
      </c>
      <c r="G42" s="123" t="str">
        <f t="shared" si="1"/>
        <v/>
      </c>
      <c r="H42" s="665"/>
    </row>
    <row r="43" s="294" customFormat="1" ht="36" customHeight="1" spans="1:8">
      <c r="A43" s="488">
        <v>110</v>
      </c>
      <c r="B43" s="489" t="s">
        <v>97</v>
      </c>
      <c r="C43" s="118">
        <f>SUM(C44,C51,C90,C112,C115:C116,C120,C121)</f>
        <v>202647</v>
      </c>
      <c r="D43" s="118">
        <f>SUM(D44,D51,D90,D112,D115:D116,D120,D121)</f>
        <v>203236</v>
      </c>
      <c r="E43" s="118">
        <f>SUM(E44,E51,E90,E112,E115:E116,E120,E121)</f>
        <v>213379</v>
      </c>
      <c r="F43" s="119">
        <f t="shared" si="0"/>
        <v>0.053</v>
      </c>
      <c r="G43" s="119">
        <f t="shared" si="1"/>
        <v>1.05</v>
      </c>
      <c r="H43" s="665"/>
    </row>
    <row r="44" s="294" customFormat="1" ht="36" customHeight="1" spans="1:8">
      <c r="A44" s="357">
        <v>11001</v>
      </c>
      <c r="B44" s="532" t="s">
        <v>98</v>
      </c>
      <c r="C44" s="367">
        <f>SUM(C45:C50)</f>
        <v>3253</v>
      </c>
      <c r="D44" s="367">
        <f>SUM(D45:D50)</f>
        <v>5214</v>
      </c>
      <c r="E44" s="367">
        <f>SUM(E45:E50)</f>
        <v>5214</v>
      </c>
      <c r="F44" s="123">
        <f t="shared" si="0"/>
        <v>0.603</v>
      </c>
      <c r="G44" s="123">
        <f t="shared" si="1"/>
        <v>1</v>
      </c>
      <c r="H44" s="665"/>
    </row>
    <row r="45" s="294" customFormat="1" ht="36" customHeight="1" spans="1:8">
      <c r="A45" s="357">
        <v>1100102</v>
      </c>
      <c r="B45" s="325" t="s">
        <v>1124</v>
      </c>
      <c r="C45" s="367">
        <v>782</v>
      </c>
      <c r="D45" s="367">
        <v>782</v>
      </c>
      <c r="E45" s="367">
        <v>782</v>
      </c>
      <c r="F45" s="123">
        <f t="shared" si="0"/>
        <v>0</v>
      </c>
      <c r="G45" s="123">
        <f t="shared" si="1"/>
        <v>1</v>
      </c>
      <c r="H45" s="665"/>
    </row>
    <row r="46" s="294" customFormat="1" ht="36" customHeight="1" spans="1:8">
      <c r="A46" s="357">
        <v>1100103</v>
      </c>
      <c r="B46" s="325" t="s">
        <v>1125</v>
      </c>
      <c r="C46" s="367"/>
      <c r="D46" s="367"/>
      <c r="E46" s="367"/>
      <c r="F46" s="123" t="str">
        <f t="shared" si="0"/>
        <v/>
      </c>
      <c r="G46" s="123" t="str">
        <f t="shared" si="1"/>
        <v/>
      </c>
      <c r="H46" s="665"/>
    </row>
    <row r="47" s="294" customFormat="1" ht="36" customHeight="1" spans="1:8">
      <c r="A47" s="357">
        <v>1100104</v>
      </c>
      <c r="B47" s="325" t="s">
        <v>1126</v>
      </c>
      <c r="C47" s="367">
        <v>277</v>
      </c>
      <c r="D47" s="367">
        <v>277</v>
      </c>
      <c r="E47" s="367">
        <v>277</v>
      </c>
      <c r="F47" s="123">
        <f t="shared" si="0"/>
        <v>0</v>
      </c>
      <c r="G47" s="123">
        <f t="shared" si="1"/>
        <v>1</v>
      </c>
      <c r="H47" s="665"/>
    </row>
    <row r="48" s="294" customFormat="1" ht="36" customHeight="1" spans="1:8">
      <c r="A48" s="357">
        <v>1100105</v>
      </c>
      <c r="B48" s="325" t="s">
        <v>1127</v>
      </c>
      <c r="C48" s="367"/>
      <c r="D48" s="367"/>
      <c r="E48" s="367"/>
      <c r="F48" s="123" t="str">
        <f t="shared" si="0"/>
        <v/>
      </c>
      <c r="G48" s="123" t="str">
        <f t="shared" si="1"/>
        <v/>
      </c>
      <c r="H48" s="665"/>
    </row>
    <row r="49" s="294" customFormat="1" ht="36" customHeight="1" spans="1:8">
      <c r="A49" s="357">
        <v>1100106</v>
      </c>
      <c r="B49" s="325" t="s">
        <v>1128</v>
      </c>
      <c r="C49" s="367">
        <v>4155</v>
      </c>
      <c r="D49" s="367">
        <v>4155</v>
      </c>
      <c r="E49" s="367">
        <v>4155</v>
      </c>
      <c r="F49" s="123">
        <f t="shared" si="0"/>
        <v>0</v>
      </c>
      <c r="G49" s="123">
        <f t="shared" si="1"/>
        <v>1</v>
      </c>
      <c r="H49" s="665"/>
    </row>
    <row r="50" s="294" customFormat="1" ht="36" customHeight="1" spans="1:8">
      <c r="A50" s="357">
        <v>1100199</v>
      </c>
      <c r="B50" s="325" t="s">
        <v>1129</v>
      </c>
      <c r="C50" s="367">
        <v>-1961</v>
      </c>
      <c r="D50" s="367"/>
      <c r="E50" s="528"/>
      <c r="F50" s="123" t="str">
        <f t="shared" si="0"/>
        <v/>
      </c>
      <c r="G50" s="123" t="str">
        <f t="shared" si="1"/>
        <v/>
      </c>
      <c r="H50" s="665"/>
    </row>
    <row r="51" s="294" customFormat="1" ht="36" customHeight="1" spans="1:8">
      <c r="A51" s="357">
        <v>11002</v>
      </c>
      <c r="B51" s="532" t="s">
        <v>99</v>
      </c>
      <c r="C51" s="367">
        <f>SUM(C52:C89)</f>
        <v>73437</v>
      </c>
      <c r="D51" s="367">
        <f>SUM(D52:D89)</f>
        <v>40429</v>
      </c>
      <c r="E51" s="367">
        <f>SUM(E52:E89)</f>
        <v>87834</v>
      </c>
      <c r="F51" s="123">
        <f t="shared" si="0"/>
        <v>0.196</v>
      </c>
      <c r="G51" s="123">
        <f t="shared" si="1"/>
        <v>2.173</v>
      </c>
      <c r="H51" s="665"/>
    </row>
    <row r="52" s="294" customFormat="1" ht="36" customHeight="1" spans="1:8">
      <c r="A52" s="357">
        <v>1100201</v>
      </c>
      <c r="B52" s="325" t="s">
        <v>1130</v>
      </c>
      <c r="C52" s="367"/>
      <c r="D52" s="367"/>
      <c r="E52" s="528"/>
      <c r="F52" s="123" t="str">
        <f t="shared" si="0"/>
        <v/>
      </c>
      <c r="G52" s="123" t="str">
        <f t="shared" si="1"/>
        <v/>
      </c>
      <c r="H52" s="665"/>
    </row>
    <row r="53" s="294" customFormat="1" ht="36" customHeight="1" spans="1:8">
      <c r="A53" s="357">
        <v>1100202</v>
      </c>
      <c r="B53" s="325" t="s">
        <v>1131</v>
      </c>
      <c r="C53" s="367">
        <v>11438</v>
      </c>
      <c r="D53" s="367">
        <v>11837</v>
      </c>
      <c r="E53" s="367">
        <v>15355</v>
      </c>
      <c r="F53" s="123">
        <f t="shared" si="0"/>
        <v>0.342</v>
      </c>
      <c r="G53" s="123">
        <f t="shared" si="1"/>
        <v>1.297</v>
      </c>
      <c r="H53" s="665"/>
    </row>
    <row r="54" s="294" customFormat="1" ht="36" customHeight="1" spans="1:8">
      <c r="A54" s="357">
        <v>1100207</v>
      </c>
      <c r="B54" s="325" t="s">
        <v>1132</v>
      </c>
      <c r="C54" s="367">
        <v>3022</v>
      </c>
      <c r="D54" s="367">
        <v>2687</v>
      </c>
      <c r="E54" s="367">
        <v>3345</v>
      </c>
      <c r="F54" s="123">
        <f t="shared" si="0"/>
        <v>0.107</v>
      </c>
      <c r="G54" s="123">
        <f t="shared" si="1"/>
        <v>1.245</v>
      </c>
      <c r="H54" s="665"/>
    </row>
    <row r="55" s="294" customFormat="1" ht="36" customHeight="1" spans="1:8">
      <c r="A55" s="357">
        <v>1100208</v>
      </c>
      <c r="B55" s="325" t="s">
        <v>1133</v>
      </c>
      <c r="C55" s="367">
        <v>11785</v>
      </c>
      <c r="D55" s="367">
        <v>140</v>
      </c>
      <c r="E55" s="367">
        <v>6347</v>
      </c>
      <c r="F55" s="123">
        <f t="shared" si="0"/>
        <v>-0.461</v>
      </c>
      <c r="G55" s="123">
        <f t="shared" si="1"/>
        <v>45.336</v>
      </c>
      <c r="H55" s="665"/>
    </row>
    <row r="56" s="294" customFormat="1" ht="36" customHeight="1" spans="1:8">
      <c r="A56" s="357">
        <v>1100212</v>
      </c>
      <c r="B56" s="325" t="s">
        <v>1134</v>
      </c>
      <c r="C56" s="367"/>
      <c r="D56" s="367"/>
      <c r="E56" s="367"/>
      <c r="F56" s="123" t="str">
        <f t="shared" si="0"/>
        <v/>
      </c>
      <c r="G56" s="123" t="str">
        <f t="shared" si="1"/>
        <v/>
      </c>
      <c r="H56" s="665"/>
    </row>
    <row r="57" s="294" customFormat="1" ht="36" customHeight="1" spans="1:8">
      <c r="A57" s="357">
        <v>1100214</v>
      </c>
      <c r="B57" s="325" t="s">
        <v>1135</v>
      </c>
      <c r="C57" s="367"/>
      <c r="D57" s="367">
        <v>840</v>
      </c>
      <c r="E57" s="367">
        <v>840</v>
      </c>
      <c r="F57" s="123" t="str">
        <f t="shared" si="0"/>
        <v/>
      </c>
      <c r="G57" s="123">
        <f t="shared" si="1"/>
        <v>1</v>
      </c>
      <c r="H57" s="665"/>
    </row>
    <row r="58" s="294" customFormat="1" ht="36" customHeight="1" spans="1:8">
      <c r="A58" s="357">
        <v>1100225</v>
      </c>
      <c r="B58" s="325" t="s">
        <v>1136</v>
      </c>
      <c r="C58" s="367"/>
      <c r="D58" s="367"/>
      <c r="E58" s="367"/>
      <c r="F58" s="123" t="str">
        <f t="shared" si="0"/>
        <v/>
      </c>
      <c r="G58" s="123" t="str">
        <f t="shared" si="1"/>
        <v/>
      </c>
      <c r="H58" s="665"/>
    </row>
    <row r="59" s="294" customFormat="1" ht="36" customHeight="1" spans="1:8">
      <c r="A59" s="357">
        <v>1100226</v>
      </c>
      <c r="B59" s="325" t="s">
        <v>1137</v>
      </c>
      <c r="C59" s="367">
        <v>3956</v>
      </c>
      <c r="D59" s="367">
        <v>2784</v>
      </c>
      <c r="E59" s="367">
        <v>2784</v>
      </c>
      <c r="F59" s="123">
        <f t="shared" si="0"/>
        <v>-0.296</v>
      </c>
      <c r="G59" s="123">
        <f t="shared" si="1"/>
        <v>1</v>
      </c>
      <c r="H59" s="665"/>
    </row>
    <row r="60" s="294" customFormat="1" ht="36" customHeight="1" spans="1:8">
      <c r="A60" s="357">
        <v>1100227</v>
      </c>
      <c r="B60" s="325" t="s">
        <v>1138</v>
      </c>
      <c r="C60" s="367">
        <v>6820</v>
      </c>
      <c r="D60" s="367">
        <v>5956</v>
      </c>
      <c r="E60" s="367">
        <v>6100</v>
      </c>
      <c r="F60" s="123">
        <f t="shared" si="0"/>
        <v>-0.106</v>
      </c>
      <c r="G60" s="123">
        <f t="shared" si="1"/>
        <v>1.024</v>
      </c>
      <c r="H60" s="665"/>
    </row>
    <row r="61" s="294" customFormat="1" ht="36" customHeight="1" spans="1:8">
      <c r="A61" s="357">
        <v>1100228</v>
      </c>
      <c r="B61" s="325" t="s">
        <v>1139</v>
      </c>
      <c r="C61" s="367"/>
      <c r="D61" s="367"/>
      <c r="E61" s="528"/>
      <c r="F61" s="123" t="str">
        <f t="shared" si="0"/>
        <v/>
      </c>
      <c r="G61" s="123" t="str">
        <f t="shared" si="1"/>
        <v/>
      </c>
      <c r="H61" s="665"/>
    </row>
    <row r="62" s="294" customFormat="1" ht="36" customHeight="1" spans="1:8">
      <c r="A62" s="357">
        <v>1100229</v>
      </c>
      <c r="B62" s="325" t="s">
        <v>1140</v>
      </c>
      <c r="C62" s="367"/>
      <c r="D62" s="367"/>
      <c r="E62" s="528"/>
      <c r="F62" s="123" t="str">
        <f t="shared" si="0"/>
        <v/>
      </c>
      <c r="G62" s="123" t="str">
        <f t="shared" si="1"/>
        <v/>
      </c>
      <c r="H62" s="665"/>
    </row>
    <row r="63" s="294" customFormat="1" ht="36" customHeight="1" spans="1:8">
      <c r="A63" s="357">
        <v>1100230</v>
      </c>
      <c r="B63" s="325" t="s">
        <v>1141</v>
      </c>
      <c r="C63" s="367"/>
      <c r="D63" s="367"/>
      <c r="E63" s="528"/>
      <c r="F63" s="123" t="str">
        <f t="shared" si="0"/>
        <v/>
      </c>
      <c r="G63" s="123" t="str">
        <f t="shared" si="1"/>
        <v/>
      </c>
      <c r="H63" s="665"/>
    </row>
    <row r="64" s="294" customFormat="1" ht="64" customHeight="1" spans="1:8">
      <c r="A64" s="357">
        <v>1100231</v>
      </c>
      <c r="B64" s="325" t="s">
        <v>1142</v>
      </c>
      <c r="C64" s="367">
        <v>2763</v>
      </c>
      <c r="D64" s="367">
        <v>1766</v>
      </c>
      <c r="E64" s="367">
        <v>2143</v>
      </c>
      <c r="F64" s="123">
        <f t="shared" si="0"/>
        <v>-0.224</v>
      </c>
      <c r="G64" s="123">
        <f t="shared" si="1"/>
        <v>1.213</v>
      </c>
      <c r="H64" s="665"/>
    </row>
    <row r="65" s="294" customFormat="1" ht="36" customHeight="1" spans="1:8">
      <c r="A65" s="357">
        <v>1100241</v>
      </c>
      <c r="B65" s="325" t="s">
        <v>1143</v>
      </c>
      <c r="C65" s="367"/>
      <c r="D65" s="367"/>
      <c r="E65" s="528"/>
      <c r="F65" s="123" t="str">
        <f t="shared" si="0"/>
        <v/>
      </c>
      <c r="G65" s="123" t="str">
        <f t="shared" si="1"/>
        <v/>
      </c>
      <c r="H65" s="665"/>
    </row>
    <row r="66" s="294" customFormat="1" ht="36" customHeight="1" spans="1:8">
      <c r="A66" s="357">
        <v>1100242</v>
      </c>
      <c r="B66" s="325" t="s">
        <v>1144</v>
      </c>
      <c r="C66" s="367"/>
      <c r="D66" s="367"/>
      <c r="E66" s="528"/>
      <c r="F66" s="123" t="str">
        <f t="shared" si="0"/>
        <v/>
      </c>
      <c r="G66" s="123" t="str">
        <f t="shared" si="1"/>
        <v/>
      </c>
      <c r="H66" s="665"/>
    </row>
    <row r="67" s="294" customFormat="1" ht="36" customHeight="1" spans="1:8">
      <c r="A67" s="357">
        <v>1100243</v>
      </c>
      <c r="B67" s="325" t="s">
        <v>1145</v>
      </c>
      <c r="C67" s="367"/>
      <c r="D67" s="367"/>
      <c r="E67" s="528"/>
      <c r="F67" s="123" t="str">
        <f t="shared" si="0"/>
        <v/>
      </c>
      <c r="G67" s="123" t="str">
        <f t="shared" si="1"/>
        <v/>
      </c>
      <c r="H67" s="665"/>
    </row>
    <row r="68" s="294" customFormat="1" ht="36" customHeight="1" spans="1:8">
      <c r="A68" s="357">
        <v>1100244</v>
      </c>
      <c r="B68" s="325" t="s">
        <v>1146</v>
      </c>
      <c r="C68" s="367">
        <v>1040</v>
      </c>
      <c r="D68" s="367">
        <v>595</v>
      </c>
      <c r="E68" s="528">
        <v>905</v>
      </c>
      <c r="F68" s="123">
        <f t="shared" si="0"/>
        <v>-0.13</v>
      </c>
      <c r="G68" s="123">
        <f t="shared" si="1"/>
        <v>1.521</v>
      </c>
      <c r="H68" s="665"/>
    </row>
    <row r="69" s="294" customFormat="1" ht="36" customHeight="1" spans="1:8">
      <c r="A69" s="357">
        <v>1100245</v>
      </c>
      <c r="B69" s="325" t="s">
        <v>1147</v>
      </c>
      <c r="C69" s="367">
        <v>5215</v>
      </c>
      <c r="D69" s="367">
        <f>497+2153</f>
        <v>2650</v>
      </c>
      <c r="E69" s="367">
        <f>497+5334+23</f>
        <v>5854</v>
      </c>
      <c r="F69" s="123">
        <f t="shared" ref="F69:F122" si="2">IF(C69&gt;0,E69/C69-1,"")</f>
        <v>0.123</v>
      </c>
      <c r="G69" s="123">
        <f t="shared" ref="G69:G122" si="3">IF(D69&gt;0,E69/D69,"")</f>
        <v>2.209</v>
      </c>
      <c r="H69" s="665"/>
    </row>
    <row r="70" s="294" customFormat="1" ht="36" customHeight="1" spans="1:8">
      <c r="A70" s="357">
        <v>1100246</v>
      </c>
      <c r="B70" s="325" t="s">
        <v>1148</v>
      </c>
      <c r="C70" s="367"/>
      <c r="D70" s="367"/>
      <c r="E70" s="528"/>
      <c r="F70" s="123" t="str">
        <f t="shared" si="2"/>
        <v/>
      </c>
      <c r="G70" s="123" t="str">
        <f t="shared" si="3"/>
        <v/>
      </c>
      <c r="H70" s="665"/>
    </row>
    <row r="71" s="294" customFormat="1" ht="64" customHeight="1" spans="1:8">
      <c r="A71" s="357">
        <v>1100247</v>
      </c>
      <c r="B71" s="325" t="s">
        <v>1149</v>
      </c>
      <c r="C71" s="367">
        <v>279</v>
      </c>
      <c r="D71" s="367">
        <v>33</v>
      </c>
      <c r="E71" s="528">
        <v>139</v>
      </c>
      <c r="F71" s="123">
        <f t="shared" si="2"/>
        <v>-0.502</v>
      </c>
      <c r="G71" s="123">
        <f t="shared" si="3"/>
        <v>4.212</v>
      </c>
      <c r="H71" s="665"/>
    </row>
    <row r="72" s="294" customFormat="1" ht="64" customHeight="1" spans="1:8">
      <c r="A72" s="357">
        <v>1100248</v>
      </c>
      <c r="B72" s="325" t="s">
        <v>1150</v>
      </c>
      <c r="C72" s="367">
        <v>9690</v>
      </c>
      <c r="D72" s="367">
        <v>7286</v>
      </c>
      <c r="E72" s="367">
        <v>10207</v>
      </c>
      <c r="F72" s="123">
        <f t="shared" si="2"/>
        <v>0.053</v>
      </c>
      <c r="G72" s="123">
        <f t="shared" si="3"/>
        <v>1.401</v>
      </c>
      <c r="H72" s="665"/>
    </row>
    <row r="73" s="294" customFormat="1" ht="36" customHeight="1" spans="1:8">
      <c r="A73" s="357">
        <v>1100249</v>
      </c>
      <c r="B73" s="325" t="s">
        <v>1151</v>
      </c>
      <c r="C73" s="367">
        <v>3821</v>
      </c>
      <c r="D73" s="367">
        <f>28+661</f>
        <v>689</v>
      </c>
      <c r="E73" s="367">
        <f>28+4144</f>
        <v>4172</v>
      </c>
      <c r="F73" s="123">
        <f t="shared" si="2"/>
        <v>0.092</v>
      </c>
      <c r="G73" s="123">
        <f t="shared" si="3"/>
        <v>6.055</v>
      </c>
      <c r="H73" s="665"/>
    </row>
    <row r="74" s="294" customFormat="1" ht="36" customHeight="1" spans="1:8">
      <c r="A74" s="357">
        <v>1100250</v>
      </c>
      <c r="B74" s="325" t="s">
        <v>1152</v>
      </c>
      <c r="C74" s="367">
        <v>788</v>
      </c>
      <c r="D74" s="367">
        <v>140</v>
      </c>
      <c r="E74" s="367">
        <v>140</v>
      </c>
      <c r="F74" s="123">
        <f t="shared" si="2"/>
        <v>-0.822</v>
      </c>
      <c r="G74" s="123">
        <f t="shared" si="3"/>
        <v>1</v>
      </c>
      <c r="H74" s="665"/>
    </row>
    <row r="75" s="294" customFormat="1" ht="36" customHeight="1" spans="1:8">
      <c r="A75" s="357">
        <v>1100251</v>
      </c>
      <c r="B75" s="325" t="s">
        <v>1153</v>
      </c>
      <c r="C75" s="367"/>
      <c r="D75" s="367"/>
      <c r="E75" s="528"/>
      <c r="F75" s="123" t="str">
        <f t="shared" si="2"/>
        <v/>
      </c>
      <c r="G75" s="123" t="str">
        <f t="shared" si="3"/>
        <v/>
      </c>
      <c r="H75" s="665"/>
    </row>
    <row r="76" s="294" customFormat="1" ht="36" customHeight="1" spans="1:8">
      <c r="A76" s="357">
        <v>1100252</v>
      </c>
      <c r="B76" s="325" t="s">
        <v>1154</v>
      </c>
      <c r="C76" s="367">
        <v>3084</v>
      </c>
      <c r="D76" s="367">
        <v>2887</v>
      </c>
      <c r="E76" s="367">
        <v>4015</v>
      </c>
      <c r="F76" s="123">
        <f t="shared" si="2"/>
        <v>0.302</v>
      </c>
      <c r="G76" s="123">
        <f t="shared" si="3"/>
        <v>1.391</v>
      </c>
      <c r="H76" s="665"/>
    </row>
    <row r="77" s="294" customFormat="1" ht="36" customHeight="1" spans="1:8">
      <c r="A77" s="357">
        <v>1100253</v>
      </c>
      <c r="B77" s="325" t="s">
        <v>1155</v>
      </c>
      <c r="C77" s="367">
        <v>382</v>
      </c>
      <c r="D77" s="367"/>
      <c r="E77" s="367">
        <v>906</v>
      </c>
      <c r="F77" s="123">
        <f t="shared" si="2"/>
        <v>1.372</v>
      </c>
      <c r="G77" s="123" t="str">
        <f t="shared" si="3"/>
        <v/>
      </c>
      <c r="H77" s="665"/>
    </row>
    <row r="78" s="294" customFormat="1" ht="63" customHeight="1" spans="1:8">
      <c r="A78" s="357">
        <v>1100254</v>
      </c>
      <c r="B78" s="325" t="s">
        <v>1156</v>
      </c>
      <c r="C78" s="367"/>
      <c r="D78" s="367"/>
      <c r="E78" s="528"/>
      <c r="F78" s="123" t="str">
        <f t="shared" si="2"/>
        <v/>
      </c>
      <c r="G78" s="123" t="str">
        <f t="shared" si="3"/>
        <v/>
      </c>
      <c r="H78" s="665"/>
    </row>
    <row r="79" s="294" customFormat="1" ht="36" customHeight="1" spans="1:8">
      <c r="A79" s="357">
        <v>1100255</v>
      </c>
      <c r="B79" s="325" t="s">
        <v>1157</v>
      </c>
      <c r="C79" s="367"/>
      <c r="D79" s="367"/>
      <c r="E79" s="528"/>
      <c r="F79" s="123" t="str">
        <f t="shared" si="2"/>
        <v/>
      </c>
      <c r="G79" s="123" t="str">
        <f t="shared" si="3"/>
        <v/>
      </c>
      <c r="H79" s="665"/>
    </row>
    <row r="80" s="294" customFormat="1" ht="36" customHeight="1" spans="1:8">
      <c r="A80" s="357">
        <v>1100256</v>
      </c>
      <c r="B80" s="325" t="s">
        <v>1158</v>
      </c>
      <c r="C80" s="367"/>
      <c r="D80" s="367"/>
      <c r="E80" s="528"/>
      <c r="F80" s="123" t="str">
        <f t="shared" si="2"/>
        <v/>
      </c>
      <c r="G80" s="123" t="str">
        <f t="shared" si="3"/>
        <v/>
      </c>
      <c r="H80" s="665"/>
    </row>
    <row r="81" s="294" customFormat="1" ht="64" customHeight="1" spans="1:8">
      <c r="A81" s="357">
        <v>1100257</v>
      </c>
      <c r="B81" s="325" t="s">
        <v>1159</v>
      </c>
      <c r="C81" s="367"/>
      <c r="D81" s="367"/>
      <c r="E81" s="528"/>
      <c r="F81" s="123" t="str">
        <f t="shared" si="2"/>
        <v/>
      </c>
      <c r="G81" s="123" t="str">
        <f t="shared" si="3"/>
        <v/>
      </c>
      <c r="H81" s="665"/>
    </row>
    <row r="82" s="294" customFormat="1" ht="36" customHeight="1" spans="1:8">
      <c r="A82" s="357">
        <v>1100258</v>
      </c>
      <c r="B82" s="325" t="s">
        <v>1160</v>
      </c>
      <c r="C82" s="367">
        <v>9112</v>
      </c>
      <c r="D82" s="367">
        <v>7</v>
      </c>
      <c r="E82" s="367">
        <v>7</v>
      </c>
      <c r="F82" s="123">
        <f t="shared" si="2"/>
        <v>-0.999</v>
      </c>
      <c r="G82" s="123">
        <f t="shared" si="3"/>
        <v>1</v>
      </c>
      <c r="H82" s="665"/>
    </row>
    <row r="83" s="294" customFormat="1" ht="36" customHeight="1" spans="1:8">
      <c r="A83" s="357">
        <v>1100259</v>
      </c>
      <c r="B83" s="325" t="s">
        <v>1161</v>
      </c>
      <c r="C83" s="367"/>
      <c r="D83" s="367"/>
      <c r="E83" s="528"/>
      <c r="F83" s="123" t="str">
        <f t="shared" si="2"/>
        <v/>
      </c>
      <c r="G83" s="123" t="str">
        <f t="shared" si="3"/>
        <v/>
      </c>
      <c r="H83" s="665"/>
    </row>
    <row r="84" s="294" customFormat="1" ht="64" customHeight="1" spans="1:8">
      <c r="A84" s="357">
        <v>1100260</v>
      </c>
      <c r="B84" s="325" t="s">
        <v>1162</v>
      </c>
      <c r="C84" s="367">
        <v>110</v>
      </c>
      <c r="D84" s="367"/>
      <c r="E84" s="528"/>
      <c r="F84" s="123">
        <f t="shared" si="2"/>
        <v>-1</v>
      </c>
      <c r="G84" s="123" t="str">
        <f t="shared" si="3"/>
        <v/>
      </c>
      <c r="H84" s="665"/>
    </row>
    <row r="85" s="294" customFormat="1" ht="36" customHeight="1" spans="1:8">
      <c r="A85" s="357">
        <v>1100269</v>
      </c>
      <c r="B85" s="325" t="s">
        <v>1163</v>
      </c>
      <c r="C85" s="367"/>
      <c r="D85" s="367"/>
      <c r="E85" s="528"/>
      <c r="F85" s="123" t="str">
        <f t="shared" si="2"/>
        <v/>
      </c>
      <c r="G85" s="123" t="str">
        <f t="shared" si="3"/>
        <v/>
      </c>
      <c r="H85" s="665"/>
    </row>
    <row r="86" s="294" customFormat="1" ht="36" customHeight="1" spans="1:8">
      <c r="A86" s="357">
        <v>1100296</v>
      </c>
      <c r="B86" s="325" t="s">
        <v>1164</v>
      </c>
      <c r="C86" s="367"/>
      <c r="D86" s="367"/>
      <c r="E86" s="367">
        <v>18402</v>
      </c>
      <c r="F86" s="123" t="str">
        <f t="shared" si="2"/>
        <v/>
      </c>
      <c r="G86" s="123" t="str">
        <f t="shared" si="3"/>
        <v/>
      </c>
      <c r="H86" s="665"/>
    </row>
    <row r="87" s="294" customFormat="1" ht="36" customHeight="1" spans="1:8">
      <c r="A87" s="357">
        <v>1100297</v>
      </c>
      <c r="B87" s="325" t="s">
        <v>1165</v>
      </c>
      <c r="C87" s="367"/>
      <c r="D87" s="367"/>
      <c r="E87" s="367">
        <v>1518</v>
      </c>
      <c r="F87" s="123" t="str">
        <f t="shared" si="2"/>
        <v/>
      </c>
      <c r="G87" s="123" t="str">
        <f t="shared" si="3"/>
        <v/>
      </c>
      <c r="H87" s="665"/>
    </row>
    <row r="88" s="294" customFormat="1" ht="36" customHeight="1" spans="1:8">
      <c r="A88" s="357">
        <v>1100298</v>
      </c>
      <c r="B88" s="325" t="s">
        <v>1166</v>
      </c>
      <c r="C88" s="367"/>
      <c r="D88" s="367"/>
      <c r="E88" s="367">
        <v>4523</v>
      </c>
      <c r="F88" s="123" t="str">
        <f t="shared" si="2"/>
        <v/>
      </c>
      <c r="G88" s="123" t="str">
        <f t="shared" si="3"/>
        <v/>
      </c>
      <c r="H88" s="665"/>
    </row>
    <row r="89" s="294" customFormat="1" ht="36" customHeight="1" spans="1:8">
      <c r="A89" s="357">
        <v>1100299</v>
      </c>
      <c r="B89" s="325" t="s">
        <v>1167</v>
      </c>
      <c r="C89" s="367">
        <v>132</v>
      </c>
      <c r="D89" s="367">
        <v>132</v>
      </c>
      <c r="E89" s="367">
        <v>132</v>
      </c>
      <c r="F89" s="123">
        <f t="shared" si="2"/>
        <v>0</v>
      </c>
      <c r="G89" s="123">
        <f t="shared" si="3"/>
        <v>1</v>
      </c>
      <c r="H89" s="665"/>
    </row>
    <row r="90" s="294" customFormat="1" ht="36" customHeight="1" spans="1:8">
      <c r="A90" s="357">
        <v>11003</v>
      </c>
      <c r="B90" s="532" t="s">
        <v>100</v>
      </c>
      <c r="C90" s="367">
        <f>SUM(C91:C111)</f>
        <v>100833</v>
      </c>
      <c r="D90" s="367">
        <f>SUM(D91:D111)</f>
        <v>34940</v>
      </c>
      <c r="E90" s="367">
        <f>SUM(E91:E111)</f>
        <v>87530</v>
      </c>
      <c r="F90" s="123">
        <f t="shared" si="2"/>
        <v>-0.132</v>
      </c>
      <c r="G90" s="123">
        <f t="shared" si="3"/>
        <v>2.505</v>
      </c>
      <c r="H90" s="665"/>
    </row>
    <row r="91" s="294" customFormat="1" ht="36" customHeight="1" spans="1:8">
      <c r="A91" s="357">
        <v>1100301</v>
      </c>
      <c r="B91" s="325" t="s">
        <v>947</v>
      </c>
      <c r="C91" s="367">
        <v>2390</v>
      </c>
      <c r="D91" s="367">
        <v>1522</v>
      </c>
      <c r="E91" s="528">
        <v>2275</v>
      </c>
      <c r="F91" s="123">
        <f t="shared" si="2"/>
        <v>-0.048</v>
      </c>
      <c r="G91" s="123">
        <f t="shared" si="3"/>
        <v>1.495</v>
      </c>
      <c r="H91" s="665"/>
    </row>
    <row r="92" s="294" customFormat="1" ht="36" customHeight="1" spans="1:8">
      <c r="A92" s="357">
        <v>1100302</v>
      </c>
      <c r="B92" s="325" t="s">
        <v>1168</v>
      </c>
      <c r="C92" s="367"/>
      <c r="D92" s="367"/>
      <c r="E92" s="528"/>
      <c r="F92" s="123" t="str">
        <f t="shared" si="2"/>
        <v/>
      </c>
      <c r="G92" s="123" t="str">
        <f t="shared" si="3"/>
        <v/>
      </c>
      <c r="H92" s="665"/>
    </row>
    <row r="93" s="294" customFormat="1" ht="36" customHeight="1" spans="1:8">
      <c r="A93" s="357">
        <v>1100303</v>
      </c>
      <c r="B93" s="325" t="s">
        <v>1169</v>
      </c>
      <c r="C93" s="367">
        <v>35</v>
      </c>
      <c r="D93" s="367">
        <v>35</v>
      </c>
      <c r="E93" s="528">
        <v>49</v>
      </c>
      <c r="F93" s="123">
        <f t="shared" si="2"/>
        <v>0.4</v>
      </c>
      <c r="G93" s="123">
        <f t="shared" si="3"/>
        <v>1.4</v>
      </c>
      <c r="H93" s="665"/>
    </row>
    <row r="94" s="294" customFormat="1" ht="36" customHeight="1" spans="1:8">
      <c r="A94" s="357">
        <v>1100304</v>
      </c>
      <c r="B94" s="325" t="s">
        <v>1170</v>
      </c>
      <c r="C94" s="367">
        <v>153</v>
      </c>
      <c r="D94" s="367">
        <v>153</v>
      </c>
      <c r="E94" s="528">
        <v>271</v>
      </c>
      <c r="F94" s="123">
        <f t="shared" si="2"/>
        <v>0.771</v>
      </c>
      <c r="G94" s="123">
        <f t="shared" si="3"/>
        <v>1.771</v>
      </c>
      <c r="H94" s="665"/>
    </row>
    <row r="95" s="294" customFormat="1" ht="36" customHeight="1" spans="1:8">
      <c r="A95" s="357">
        <v>1100305</v>
      </c>
      <c r="B95" s="325" t="s">
        <v>948</v>
      </c>
      <c r="C95" s="367">
        <v>405</v>
      </c>
      <c r="D95" s="367">
        <v>382</v>
      </c>
      <c r="E95" s="528">
        <v>868</v>
      </c>
      <c r="F95" s="123">
        <f t="shared" si="2"/>
        <v>1.143</v>
      </c>
      <c r="G95" s="123">
        <f t="shared" si="3"/>
        <v>2.272</v>
      </c>
      <c r="H95" s="665"/>
    </row>
    <row r="96" s="294" customFormat="1" ht="36" customHeight="1" spans="1:8">
      <c r="A96" s="357">
        <v>1100306</v>
      </c>
      <c r="B96" s="325" t="s">
        <v>1171</v>
      </c>
      <c r="C96" s="367">
        <v>1407</v>
      </c>
      <c r="D96" s="367">
        <v>1297</v>
      </c>
      <c r="E96" s="528">
        <v>730</v>
      </c>
      <c r="F96" s="123">
        <f t="shared" si="2"/>
        <v>-0.481</v>
      </c>
      <c r="G96" s="123">
        <f t="shared" si="3"/>
        <v>0.563</v>
      </c>
      <c r="H96" s="665"/>
    </row>
    <row r="97" s="294" customFormat="1" ht="36" customHeight="1" spans="1:8">
      <c r="A97" s="357">
        <v>1100307</v>
      </c>
      <c r="B97" s="325" t="s">
        <v>1172</v>
      </c>
      <c r="C97" s="367">
        <v>2844</v>
      </c>
      <c r="D97" s="367">
        <v>134</v>
      </c>
      <c r="E97" s="528">
        <v>-2060</v>
      </c>
      <c r="F97" s="123">
        <f t="shared" si="2"/>
        <v>-1.724</v>
      </c>
      <c r="G97" s="123">
        <f t="shared" si="3"/>
        <v>-15.373</v>
      </c>
      <c r="H97" s="665"/>
    </row>
    <row r="98" s="294" customFormat="1" ht="36" customHeight="1" spans="1:8">
      <c r="A98" s="357">
        <v>1100308</v>
      </c>
      <c r="B98" s="325" t="s">
        <v>1173</v>
      </c>
      <c r="C98" s="367">
        <v>1303</v>
      </c>
      <c r="D98" s="367">
        <v>1303</v>
      </c>
      <c r="E98" s="528">
        <v>1092</v>
      </c>
      <c r="F98" s="123">
        <f t="shared" si="2"/>
        <v>-0.162</v>
      </c>
      <c r="G98" s="123">
        <f t="shared" si="3"/>
        <v>0.838</v>
      </c>
      <c r="H98" s="665"/>
    </row>
    <row r="99" s="294" customFormat="1" ht="36" customHeight="1" spans="1:8">
      <c r="A99" s="357">
        <v>1100310</v>
      </c>
      <c r="B99" s="325" t="s">
        <v>1174</v>
      </c>
      <c r="C99" s="367">
        <v>515</v>
      </c>
      <c r="D99" s="367">
        <v>324</v>
      </c>
      <c r="E99" s="528">
        <v>198</v>
      </c>
      <c r="F99" s="123">
        <f t="shared" si="2"/>
        <v>-0.616</v>
      </c>
      <c r="G99" s="123">
        <f t="shared" si="3"/>
        <v>0.611</v>
      </c>
      <c r="H99" s="665"/>
    </row>
    <row r="100" s="294" customFormat="1" ht="36" customHeight="1" spans="1:8">
      <c r="A100" s="357">
        <v>1100311</v>
      </c>
      <c r="B100" s="325" t="s">
        <v>951</v>
      </c>
      <c r="C100" s="367">
        <v>64849</v>
      </c>
      <c r="D100" s="367">
        <v>20105</v>
      </c>
      <c r="E100" s="528">
        <v>70255</v>
      </c>
      <c r="F100" s="123">
        <f t="shared" si="2"/>
        <v>0.083</v>
      </c>
      <c r="G100" s="123">
        <f t="shared" si="3"/>
        <v>3.494</v>
      </c>
      <c r="H100" s="665"/>
    </row>
    <row r="101" s="294" customFormat="1" ht="36" customHeight="1" spans="1:8">
      <c r="A101" s="357">
        <v>1100312</v>
      </c>
      <c r="B101" s="325" t="s">
        <v>1175</v>
      </c>
      <c r="C101" s="367">
        <v>16358</v>
      </c>
      <c r="D101" s="367"/>
      <c r="E101" s="528">
        <v>200</v>
      </c>
      <c r="F101" s="123">
        <f t="shared" si="2"/>
        <v>-0.988</v>
      </c>
      <c r="G101" s="123" t="str">
        <f t="shared" si="3"/>
        <v/>
      </c>
      <c r="H101" s="665"/>
    </row>
    <row r="102" s="294" customFormat="1" ht="36" customHeight="1" spans="1:8">
      <c r="A102" s="357">
        <v>1100313</v>
      </c>
      <c r="B102" s="325" t="s">
        <v>1176</v>
      </c>
      <c r="C102" s="367">
        <v>9237</v>
      </c>
      <c r="D102" s="367">
        <v>8405</v>
      </c>
      <c r="E102" s="528">
        <v>6092</v>
      </c>
      <c r="F102" s="123">
        <f t="shared" si="2"/>
        <v>-0.34</v>
      </c>
      <c r="G102" s="123">
        <f t="shared" si="3"/>
        <v>0.725</v>
      </c>
      <c r="H102" s="665"/>
    </row>
    <row r="103" s="294" customFormat="1" ht="36" customHeight="1" spans="1:8">
      <c r="A103" s="357">
        <v>1100314</v>
      </c>
      <c r="B103" s="325" t="s">
        <v>953</v>
      </c>
      <c r="C103" s="367">
        <v>919</v>
      </c>
      <c r="D103" s="367">
        <v>920</v>
      </c>
      <c r="E103" s="528">
        <v>750</v>
      </c>
      <c r="F103" s="123">
        <f t="shared" si="2"/>
        <v>-0.184</v>
      </c>
      <c r="G103" s="123">
        <f t="shared" si="3"/>
        <v>0.815</v>
      </c>
      <c r="H103" s="665"/>
    </row>
    <row r="104" s="294" customFormat="1" ht="36" customHeight="1" spans="1:8">
      <c r="A104" s="357">
        <v>1100315</v>
      </c>
      <c r="B104" s="325" t="s">
        <v>1177</v>
      </c>
      <c r="C104" s="367"/>
      <c r="D104" s="367"/>
      <c r="E104" s="528">
        <v>435</v>
      </c>
      <c r="F104" s="123" t="str">
        <f t="shared" si="2"/>
        <v/>
      </c>
      <c r="G104" s="123" t="str">
        <f t="shared" si="3"/>
        <v/>
      </c>
      <c r="H104" s="665"/>
    </row>
    <row r="105" s="294" customFormat="1" ht="36" customHeight="1" spans="1:8">
      <c r="A105" s="357">
        <v>1100316</v>
      </c>
      <c r="B105" s="325" t="s">
        <v>1178</v>
      </c>
      <c r="C105" s="367">
        <v>83</v>
      </c>
      <c r="D105" s="367">
        <v>13</v>
      </c>
      <c r="E105" s="528">
        <v>100</v>
      </c>
      <c r="F105" s="123">
        <f t="shared" si="2"/>
        <v>0.205</v>
      </c>
      <c r="G105" s="123">
        <f t="shared" si="3"/>
        <v>7.692</v>
      </c>
      <c r="H105" s="665"/>
    </row>
    <row r="106" s="294" customFormat="1" ht="36" customHeight="1" spans="1:8">
      <c r="A106" s="357">
        <v>1100317</v>
      </c>
      <c r="B106" s="325" t="s">
        <v>1179</v>
      </c>
      <c r="C106" s="367">
        <v>-16</v>
      </c>
      <c r="D106" s="367"/>
      <c r="E106" s="528"/>
      <c r="F106" s="123" t="str">
        <f t="shared" si="2"/>
        <v/>
      </c>
      <c r="G106" s="123" t="str">
        <f t="shared" si="3"/>
        <v/>
      </c>
      <c r="H106" s="665"/>
    </row>
    <row r="107" s="294" customFormat="1" ht="36" customHeight="1" spans="1:8">
      <c r="A107" s="357">
        <v>1100320</v>
      </c>
      <c r="B107" s="325" t="s">
        <v>1180</v>
      </c>
      <c r="C107" s="367">
        <v>248</v>
      </c>
      <c r="D107" s="367">
        <v>248</v>
      </c>
      <c r="E107" s="528">
        <v>104</v>
      </c>
      <c r="F107" s="123">
        <f t="shared" si="2"/>
        <v>-0.581</v>
      </c>
      <c r="G107" s="123">
        <f t="shared" si="3"/>
        <v>0.419</v>
      </c>
      <c r="H107" s="665"/>
    </row>
    <row r="108" s="294" customFormat="1" ht="36" customHeight="1" spans="1:8">
      <c r="A108" s="357">
        <v>1100321</v>
      </c>
      <c r="B108" s="325" t="s">
        <v>954</v>
      </c>
      <c r="C108" s="367"/>
      <c r="D108" s="367"/>
      <c r="E108" s="528">
        <v>6086</v>
      </c>
      <c r="F108" s="123" t="str">
        <f t="shared" si="2"/>
        <v/>
      </c>
      <c r="G108" s="123" t="str">
        <f t="shared" si="3"/>
        <v/>
      </c>
      <c r="H108" s="665"/>
    </row>
    <row r="109" s="294" customFormat="1" ht="36" customHeight="1" spans="1:8">
      <c r="A109" s="357">
        <v>1100322</v>
      </c>
      <c r="B109" s="325" t="s">
        <v>1181</v>
      </c>
      <c r="C109" s="367"/>
      <c r="D109" s="367"/>
      <c r="E109" s="528"/>
      <c r="F109" s="123" t="str">
        <f t="shared" si="2"/>
        <v/>
      </c>
      <c r="G109" s="123" t="str">
        <f t="shared" si="3"/>
        <v/>
      </c>
      <c r="H109" s="665"/>
    </row>
    <row r="110" s="294" customFormat="1" ht="36" customHeight="1" spans="1:8">
      <c r="A110" s="357">
        <v>1100324</v>
      </c>
      <c r="B110" s="325" t="s">
        <v>1182</v>
      </c>
      <c r="C110" s="367">
        <v>103</v>
      </c>
      <c r="D110" s="367">
        <v>99</v>
      </c>
      <c r="E110" s="528">
        <v>85</v>
      </c>
      <c r="F110" s="123">
        <f t="shared" si="2"/>
        <v>-0.175</v>
      </c>
      <c r="G110" s="123">
        <f t="shared" si="3"/>
        <v>0.859</v>
      </c>
      <c r="H110" s="665"/>
    </row>
    <row r="111" s="294" customFormat="1" ht="36" customHeight="1" spans="1:8">
      <c r="A111" s="357">
        <v>1100399</v>
      </c>
      <c r="B111" s="325" t="s">
        <v>87</v>
      </c>
      <c r="C111" s="367"/>
      <c r="D111" s="367"/>
      <c r="E111" s="528"/>
      <c r="F111" s="123" t="str">
        <f t="shared" si="2"/>
        <v/>
      </c>
      <c r="G111" s="123" t="str">
        <f t="shared" si="3"/>
        <v/>
      </c>
      <c r="H111" s="665"/>
    </row>
    <row r="112" s="294" customFormat="1" ht="36" customHeight="1" spans="1:8">
      <c r="A112" s="357">
        <v>11006</v>
      </c>
      <c r="B112" s="532" t="s">
        <v>1183</v>
      </c>
      <c r="C112" s="278">
        <f>SUM(C113:C114)</f>
        <v>0</v>
      </c>
      <c r="D112" s="278">
        <f>SUM(D113:D114)</f>
        <v>0</v>
      </c>
      <c r="E112" s="278">
        <f>SUM(E113:E114)</f>
        <v>0</v>
      </c>
      <c r="F112" s="123" t="str">
        <f t="shared" si="2"/>
        <v/>
      </c>
      <c r="G112" s="123" t="str">
        <f t="shared" si="3"/>
        <v/>
      </c>
      <c r="H112" s="665"/>
    </row>
    <row r="113" s="294" customFormat="1" ht="36" customHeight="1" spans="1:8">
      <c r="A113" s="357">
        <v>1100601</v>
      </c>
      <c r="B113" s="325" t="s">
        <v>1184</v>
      </c>
      <c r="C113" s="368"/>
      <c r="D113" s="368"/>
      <c r="E113" s="368"/>
      <c r="F113" s="123" t="str">
        <f t="shared" si="2"/>
        <v/>
      </c>
      <c r="G113" s="123" t="str">
        <f t="shared" si="3"/>
        <v/>
      </c>
      <c r="H113" s="665"/>
    </row>
    <row r="114" s="294" customFormat="1" ht="36" customHeight="1" spans="1:8">
      <c r="A114" s="357">
        <v>1100602</v>
      </c>
      <c r="B114" s="325" t="s">
        <v>1185</v>
      </c>
      <c r="C114" s="368"/>
      <c r="D114" s="368"/>
      <c r="E114" s="368"/>
      <c r="F114" s="123" t="str">
        <f t="shared" si="2"/>
        <v/>
      </c>
      <c r="G114" s="123" t="str">
        <f t="shared" si="3"/>
        <v/>
      </c>
      <c r="H114" s="665"/>
    </row>
    <row r="115" s="294" customFormat="1" ht="36" customHeight="1" spans="1:8">
      <c r="A115" s="357">
        <v>11008</v>
      </c>
      <c r="B115" s="532" t="s">
        <v>101</v>
      </c>
      <c r="C115" s="278">
        <v>1030</v>
      </c>
      <c r="D115" s="278">
        <v>26781</v>
      </c>
      <c r="E115" s="278">
        <v>26781</v>
      </c>
      <c r="F115" s="123">
        <f t="shared" si="2"/>
        <v>25.001</v>
      </c>
      <c r="G115" s="123">
        <f t="shared" si="3"/>
        <v>1</v>
      </c>
      <c r="H115" s="665"/>
    </row>
    <row r="116" s="294" customFormat="1" ht="36" customHeight="1" spans="1:8">
      <c r="A116" s="357">
        <v>11009</v>
      </c>
      <c r="B116" s="532" t="s">
        <v>102</v>
      </c>
      <c r="C116" s="367">
        <f>SUM(C117:C119)</f>
        <v>23366</v>
      </c>
      <c r="D116" s="367">
        <f>SUM(D117:D119)</f>
        <v>95872</v>
      </c>
      <c r="E116" s="367">
        <f>SUM(E117:E119)</f>
        <v>6020</v>
      </c>
      <c r="F116" s="123">
        <f t="shared" si="2"/>
        <v>-0.742</v>
      </c>
      <c r="G116" s="123">
        <f t="shared" si="3"/>
        <v>0.063</v>
      </c>
      <c r="H116" s="665"/>
    </row>
    <row r="117" s="294" customFormat="1" ht="36" customHeight="1" spans="1:8">
      <c r="A117" s="357">
        <v>1100901</v>
      </c>
      <c r="B117" s="325" t="s">
        <v>1186</v>
      </c>
      <c r="C117" s="367">
        <v>23016</v>
      </c>
      <c r="D117" s="367">
        <v>93872</v>
      </c>
      <c r="E117" s="528">
        <v>2680</v>
      </c>
      <c r="F117" s="123">
        <f t="shared" si="2"/>
        <v>-0.884</v>
      </c>
      <c r="G117" s="123">
        <f t="shared" si="3"/>
        <v>0.029</v>
      </c>
      <c r="H117" s="665"/>
    </row>
    <row r="118" s="294" customFormat="1" ht="36" customHeight="1" spans="1:8">
      <c r="A118" s="357">
        <v>1100902</v>
      </c>
      <c r="B118" s="325" t="s">
        <v>1187</v>
      </c>
      <c r="C118" s="367">
        <v>350</v>
      </c>
      <c r="D118" s="367">
        <v>2000</v>
      </c>
      <c r="E118" s="528">
        <f>3140+200</f>
        <v>3340</v>
      </c>
      <c r="F118" s="123">
        <f t="shared" si="2"/>
        <v>8.543</v>
      </c>
      <c r="G118" s="123">
        <f t="shared" si="3"/>
        <v>1.67</v>
      </c>
      <c r="H118" s="665"/>
    </row>
    <row r="119" s="294" customFormat="1" ht="36" customHeight="1" spans="1:8">
      <c r="A119" s="357">
        <v>1100999</v>
      </c>
      <c r="B119" s="325" t="s">
        <v>1188</v>
      </c>
      <c r="C119" s="367"/>
      <c r="D119" s="367"/>
      <c r="E119" s="528"/>
      <c r="F119" s="123" t="str">
        <f t="shared" si="2"/>
        <v/>
      </c>
      <c r="G119" s="123" t="str">
        <f t="shared" si="3"/>
        <v/>
      </c>
      <c r="H119" s="665"/>
    </row>
    <row r="120" s="294" customFormat="1" ht="36" customHeight="1" spans="1:8">
      <c r="A120" s="490">
        <v>11021</v>
      </c>
      <c r="B120" s="532" t="s">
        <v>103</v>
      </c>
      <c r="C120" s="367"/>
      <c r="D120" s="367"/>
      <c r="E120" s="367"/>
      <c r="F120" s="123" t="str">
        <f t="shared" si="2"/>
        <v/>
      </c>
      <c r="G120" s="123" t="str">
        <f t="shared" si="3"/>
        <v/>
      </c>
      <c r="H120" s="665"/>
    </row>
    <row r="121" s="294" customFormat="1" ht="36" customHeight="1" spans="1:8">
      <c r="A121" s="357">
        <v>11015</v>
      </c>
      <c r="B121" s="532" t="s">
        <v>104</v>
      </c>
      <c r="C121" s="278">
        <v>728</v>
      </c>
      <c r="D121" s="278"/>
      <c r="E121" s="368"/>
      <c r="F121" s="123">
        <f t="shared" si="2"/>
        <v>-1</v>
      </c>
      <c r="G121" s="123" t="str">
        <f t="shared" si="3"/>
        <v/>
      </c>
      <c r="H121" s="665"/>
    </row>
    <row r="122" s="523" customFormat="1" ht="36" customHeight="1" spans="1:8">
      <c r="A122" s="531"/>
      <c r="B122" s="334" t="s">
        <v>105</v>
      </c>
      <c r="C122" s="118">
        <f>SUM(C34,C36,C43)</f>
        <v>359303</v>
      </c>
      <c r="D122" s="118">
        <f>SUM(D34,D36,D43)</f>
        <v>282654</v>
      </c>
      <c r="E122" s="118">
        <f>SUM(E34,,E36,E43)</f>
        <v>281803</v>
      </c>
      <c r="F122" s="119">
        <f t="shared" si="2"/>
        <v>-0.216</v>
      </c>
      <c r="G122" s="119">
        <f t="shared" si="3"/>
        <v>0.997</v>
      </c>
      <c r="H122" s="665"/>
    </row>
    <row r="123" s="294" customFormat="1" ht="17.6" spans="3:7">
      <c r="C123" s="373"/>
      <c r="D123" s="373"/>
      <c r="E123" s="373"/>
      <c r="F123" s="616"/>
      <c r="G123" s="295"/>
    </row>
    <row r="124" s="294" customFormat="1" ht="17.6" spans="4:7">
      <c r="D124" s="617"/>
      <c r="E124" s="337"/>
      <c r="F124" s="616"/>
      <c r="G124" s="295"/>
    </row>
    <row r="125" s="294" customFormat="1" spans="4:7">
      <c r="D125" s="337"/>
      <c r="E125" s="337"/>
      <c r="F125" s="295"/>
      <c r="G125" s="295"/>
    </row>
    <row r="126" s="294" customFormat="1" spans="4:7">
      <c r="D126" s="337"/>
      <c r="E126" s="337"/>
      <c r="F126" s="295"/>
      <c r="G126" s="295"/>
    </row>
    <row r="127" s="294" customFormat="1" spans="6:7">
      <c r="F127" s="295">
        <f>IF(C35&lt;&gt;0,IF((E35/C35-1)&lt;-30%,"",IF((E35/C35-1)&gt;30%,"",E35/C35-1)),"")</f>
        <v>0</v>
      </c>
      <c r="G127" s="295"/>
    </row>
  </sheetData>
  <autoFilter ref="A4:I124">
    <extLst/>
  </autoFilter>
  <mergeCells count="7">
    <mergeCell ref="B1:G1"/>
    <mergeCell ref="D3:E3"/>
    <mergeCell ref="F3:G3"/>
    <mergeCell ref="A3:A4"/>
    <mergeCell ref="B3:B4"/>
    <mergeCell ref="C3:C4"/>
    <mergeCell ref="H3:H4"/>
  </mergeCells>
  <conditionalFormatting sqref="G2">
    <cfRule type="cellIs" dxfId="0" priority="100" stopIfTrue="1" operator="lessThanOrEqual">
      <formula>-1</formula>
    </cfRule>
  </conditionalFormatting>
  <conditionalFormatting sqref="C39">
    <cfRule type="expression" dxfId="1" priority="19" stopIfTrue="1">
      <formula>"len($A:$A)=3"</formula>
    </cfRule>
    <cfRule type="expression" dxfId="1" priority="18" stopIfTrue="1">
      <formula>"len($A:$A)=3"</formula>
    </cfRule>
  </conditionalFormatting>
  <conditionalFormatting sqref="A43:B43">
    <cfRule type="expression" dxfId="1" priority="96" stopIfTrue="1">
      <formula>"len($A:$A)=3"</formula>
    </cfRule>
  </conditionalFormatting>
  <conditionalFormatting sqref="C43:D43">
    <cfRule type="expression" dxfId="1" priority="94" stopIfTrue="1">
      <formula>"len($A:$A)=3"</formula>
    </cfRule>
    <cfRule type="expression" dxfId="1" priority="92" stopIfTrue="1">
      <formula>"len($A:$A)=3"</formula>
    </cfRule>
  </conditionalFormatting>
  <conditionalFormatting sqref="E43">
    <cfRule type="expression" dxfId="1" priority="16" stopIfTrue="1">
      <formula>"len($A:$A)=3"</formula>
    </cfRule>
    <cfRule type="expression" dxfId="1" priority="15" stopIfTrue="1">
      <formula>"len($A:$A)=3"</formula>
    </cfRule>
  </conditionalFormatting>
  <conditionalFormatting sqref="B44">
    <cfRule type="expression" dxfId="1" priority="67" stopIfTrue="1">
      <formula>"len($A:$A)=3"</formula>
    </cfRule>
    <cfRule type="expression" dxfId="1" priority="66" stopIfTrue="1">
      <formula>"len($A:$A)=3"</formula>
    </cfRule>
    <cfRule type="expression" dxfId="1" priority="65" stopIfTrue="1">
      <formula>"len($A:$A)=3"</formula>
    </cfRule>
  </conditionalFormatting>
  <conditionalFormatting sqref="B51">
    <cfRule type="expression" dxfId="1" priority="64" stopIfTrue="1">
      <formula>"len($A:$A)=3"</formula>
    </cfRule>
    <cfRule type="expression" dxfId="1" priority="63" stopIfTrue="1">
      <formula>"len($A:$A)=3"</formula>
    </cfRule>
    <cfRule type="expression" dxfId="1" priority="62" stopIfTrue="1">
      <formula>"len($A:$A)=3"</formula>
    </cfRule>
  </conditionalFormatting>
  <conditionalFormatting sqref="B90">
    <cfRule type="expression" dxfId="1" priority="61" stopIfTrue="1">
      <formula>"len($A:$A)=3"</formula>
    </cfRule>
    <cfRule type="expression" dxfId="1" priority="60" stopIfTrue="1">
      <formula>"len($A:$A)=3"</formula>
    </cfRule>
    <cfRule type="expression" dxfId="1" priority="59" stopIfTrue="1">
      <formula>"len($A:$A)=3"</formula>
    </cfRule>
  </conditionalFormatting>
  <conditionalFormatting sqref="B112">
    <cfRule type="expression" dxfId="1" priority="58" stopIfTrue="1">
      <formula>"len($A:$A)=3"</formula>
    </cfRule>
    <cfRule type="expression" dxfId="1" priority="57" stopIfTrue="1">
      <formula>"len($A:$A)=3"</formula>
    </cfRule>
    <cfRule type="expression" dxfId="1" priority="56" stopIfTrue="1">
      <formula>"len($A:$A)=3"</formula>
    </cfRule>
  </conditionalFormatting>
  <conditionalFormatting sqref="E112">
    <cfRule type="expression" dxfId="1" priority="13" stopIfTrue="1">
      <formula>"len($A:$A)=3"</formula>
    </cfRule>
    <cfRule type="expression" dxfId="1" priority="12" stopIfTrue="1">
      <formula>"len($A:$A)=3"</formula>
    </cfRule>
  </conditionalFormatting>
  <conditionalFormatting sqref="B115">
    <cfRule type="expression" dxfId="1" priority="55" stopIfTrue="1">
      <formula>"len($A:$A)=3"</formula>
    </cfRule>
    <cfRule type="expression" dxfId="1" priority="54" stopIfTrue="1">
      <formula>"len($A:$A)=3"</formula>
    </cfRule>
    <cfRule type="expression" dxfId="1" priority="53" stopIfTrue="1">
      <formula>"len($A:$A)=3"</formula>
    </cfRule>
  </conditionalFormatting>
  <conditionalFormatting sqref="B116">
    <cfRule type="expression" dxfId="1" priority="49" stopIfTrue="1">
      <formula>"len($A:$A)=3"</formula>
    </cfRule>
    <cfRule type="expression" dxfId="1" priority="48" stopIfTrue="1">
      <formula>"len($A:$A)=3"</formula>
    </cfRule>
    <cfRule type="expression" dxfId="1" priority="47" stopIfTrue="1">
      <formula>"len($A:$A)=3"</formula>
    </cfRule>
  </conditionalFormatting>
  <conditionalFormatting sqref="E122">
    <cfRule type="expression" dxfId="1" priority="17" stopIfTrue="1">
      <formula>"len($A:$A)=3"</formula>
    </cfRule>
  </conditionalFormatting>
  <conditionalFormatting sqref="C123">
    <cfRule type="expression" dxfId="1" priority="21" stopIfTrue="1">
      <formula>"len($A:$A)=3"</formula>
    </cfRule>
  </conditionalFormatting>
  <conditionalFormatting sqref="D123">
    <cfRule type="expression" dxfId="1" priority="20" stopIfTrue="1">
      <formula>"len($A:$A)=3"</formula>
    </cfRule>
  </conditionalFormatting>
  <conditionalFormatting sqref="E123">
    <cfRule type="expression" dxfId="1" priority="1" stopIfTrue="1">
      <formula>"len($A:$A)=3"</formula>
    </cfRule>
  </conditionalFormatting>
  <conditionalFormatting sqref="A37:A42">
    <cfRule type="expression" dxfId="1" priority="79" stopIfTrue="1">
      <formula>"len($A:$A)=3"</formula>
    </cfRule>
    <cfRule type="expression" dxfId="1" priority="78" stopIfTrue="1">
      <formula>"len($A:$A)=3"</formula>
    </cfRule>
  </conditionalFormatting>
  <conditionalFormatting sqref="A44:A111">
    <cfRule type="expression" dxfId="1" priority="86" stopIfTrue="1">
      <formula>"len($A:$A)=3"</formula>
    </cfRule>
    <cfRule type="expression" dxfId="1" priority="85" stopIfTrue="1">
      <formula>"len($A:$A)=3"</formula>
    </cfRule>
  </conditionalFormatting>
  <conditionalFormatting sqref="A112:A114">
    <cfRule type="expression" dxfId="1" priority="93" stopIfTrue="1">
      <formula>"len($A:$A)=3"</formula>
    </cfRule>
  </conditionalFormatting>
  <conditionalFormatting sqref="A116:A120">
    <cfRule type="expression" dxfId="1" priority="82" stopIfTrue="1">
      <formula>"len($A:$A)=3"</formula>
    </cfRule>
  </conditionalFormatting>
  <conditionalFormatting sqref="B5:B6">
    <cfRule type="expression" dxfId="1" priority="31" stopIfTrue="1">
      <formula>"len($A:$A)=3"</formula>
    </cfRule>
    <cfRule type="expression" dxfId="1" priority="30" stopIfTrue="1">
      <formula>"len($A:$A)=3"</formula>
    </cfRule>
  </conditionalFormatting>
  <conditionalFormatting sqref="B7:B9">
    <cfRule type="expression" dxfId="1" priority="29" stopIfTrue="1">
      <formula>"len($A:$A)=3"</formula>
    </cfRule>
    <cfRule type="expression" dxfId="1" priority="28" stopIfTrue="1">
      <formula>"len($A:$A)=3"</formula>
    </cfRule>
    <cfRule type="expression" dxfId="1" priority="27" stopIfTrue="1">
      <formula>"len($A:$A)=3"</formula>
    </cfRule>
  </conditionalFormatting>
  <conditionalFormatting sqref="B10:B23">
    <cfRule type="expression" dxfId="1" priority="73" stopIfTrue="1">
      <formula>"len($A:$A)=3"</formula>
    </cfRule>
    <cfRule type="expression" dxfId="1" priority="72" stopIfTrue="1">
      <formula>"len($A:$A)=3"</formula>
    </cfRule>
    <cfRule type="expression" dxfId="1" priority="71" stopIfTrue="1">
      <formula>"len($A:$A)=3"</formula>
    </cfRule>
  </conditionalFormatting>
  <conditionalFormatting sqref="B25:B32">
    <cfRule type="expression" dxfId="1" priority="70" stopIfTrue="1">
      <formula>"len($A:$A)=3"</formula>
    </cfRule>
    <cfRule type="expression" dxfId="1" priority="69" stopIfTrue="1">
      <formula>"len($A:$A)=3"</formula>
    </cfRule>
    <cfRule type="expression" dxfId="1" priority="68" stopIfTrue="1">
      <formula>"len($A:$A)=3"</formula>
    </cfRule>
  </conditionalFormatting>
  <conditionalFormatting sqref="B34:B35">
    <cfRule type="expression" dxfId="1" priority="24" stopIfTrue="1">
      <formula>"len($A:$A)=3"</formula>
    </cfRule>
    <cfRule type="expression" dxfId="1" priority="23" stopIfTrue="1">
      <formula>"len($A:$A)=3"</formula>
    </cfRule>
  </conditionalFormatting>
  <conditionalFormatting sqref="B37:B42">
    <cfRule type="expression" dxfId="1" priority="77" stopIfTrue="1">
      <formula>"len($A:$A)=3"</formula>
    </cfRule>
    <cfRule type="expression" dxfId="1" priority="76" stopIfTrue="1">
      <formula>"len($A:$A)=3"</formula>
    </cfRule>
    <cfRule type="expression" dxfId="1" priority="75" stopIfTrue="1">
      <formula>"len($A:$A)=3"</formula>
    </cfRule>
  </conditionalFormatting>
  <conditionalFormatting sqref="B45:B50">
    <cfRule type="expression" dxfId="1" priority="46" stopIfTrue="1">
      <formula>"len($A:$A)=3"</formula>
    </cfRule>
    <cfRule type="expression" dxfId="1" priority="45" stopIfTrue="1">
      <formula>"len($A:$A)=3"</formula>
    </cfRule>
    <cfRule type="expression" dxfId="1" priority="44" stopIfTrue="1">
      <formula>"len($A:$A)=3"</formula>
    </cfRule>
  </conditionalFormatting>
  <conditionalFormatting sqref="B52:B89">
    <cfRule type="expression" dxfId="1" priority="43" stopIfTrue="1">
      <formula>"len($A:$A)=3"</formula>
    </cfRule>
    <cfRule type="expression" dxfId="1" priority="42" stopIfTrue="1">
      <formula>"len($A:$A)=3"</formula>
    </cfRule>
    <cfRule type="expression" dxfId="1" priority="41" stopIfTrue="1">
      <formula>"len($A:$A)=3"</formula>
    </cfRule>
  </conditionalFormatting>
  <conditionalFormatting sqref="B91:B111">
    <cfRule type="expression" dxfId="1" priority="40" stopIfTrue="1">
      <formula>"len($A:$A)=3"</formula>
    </cfRule>
    <cfRule type="expression" dxfId="1" priority="39" stopIfTrue="1">
      <formula>"len($A:$A)=3"</formula>
    </cfRule>
    <cfRule type="expression" dxfId="1" priority="38" stopIfTrue="1">
      <formula>"len($A:$A)=3"</formula>
    </cfRule>
  </conditionalFormatting>
  <conditionalFormatting sqref="B113:B114">
    <cfRule type="expression" dxfId="1" priority="37" stopIfTrue="1">
      <formula>"len($A:$A)=3"</formula>
    </cfRule>
    <cfRule type="expression" dxfId="1" priority="36" stopIfTrue="1">
      <formula>"len($A:$A)=3"</formula>
    </cfRule>
    <cfRule type="expression" dxfId="1" priority="35" stopIfTrue="1">
      <formula>"len($A:$A)=3"</formula>
    </cfRule>
  </conditionalFormatting>
  <conditionalFormatting sqref="B117:B119">
    <cfRule type="expression" dxfId="1" priority="34" stopIfTrue="1">
      <formula>"len($A:$A)=3"</formula>
    </cfRule>
    <cfRule type="expression" dxfId="1" priority="33" stopIfTrue="1">
      <formula>"len($A:$A)=3"</formula>
    </cfRule>
    <cfRule type="expression" dxfId="1" priority="32" stopIfTrue="1">
      <formula>"len($A:$A)=3"</formula>
    </cfRule>
  </conditionalFormatting>
  <conditionalFormatting sqref="B120:B121">
    <cfRule type="expression" dxfId="1" priority="52" stopIfTrue="1">
      <formula>"len($A:$A)=3"</formula>
    </cfRule>
    <cfRule type="expression" dxfId="1" priority="51" stopIfTrue="1">
      <formula>"len($A:$A)=3"</formula>
    </cfRule>
    <cfRule type="expression" dxfId="1" priority="50" stopIfTrue="1">
      <formula>"len($A:$A)=3"</formula>
    </cfRule>
  </conditionalFormatting>
  <conditionalFormatting sqref="C7:C23">
    <cfRule type="expression" dxfId="1" priority="91" stopIfTrue="1">
      <formula>"len($A:$A)=3"</formula>
    </cfRule>
  </conditionalFormatting>
  <conditionalFormatting sqref="C25:C32">
    <cfRule type="expression" dxfId="1" priority="74" stopIfTrue="1">
      <formula>"len($A:$A)=3"</formula>
    </cfRule>
  </conditionalFormatting>
  <conditionalFormatting sqref="E5:E6">
    <cfRule type="expression" dxfId="1" priority="4" stopIfTrue="1">
      <formula>"len($A:$A)=3"</formula>
    </cfRule>
    <cfRule type="expression" dxfId="1" priority="3" stopIfTrue="1">
      <formula>"len($A:$A)=3"</formula>
    </cfRule>
  </conditionalFormatting>
  <conditionalFormatting sqref="E34:E35">
    <cfRule type="expression" dxfId="1" priority="2" stopIfTrue="1">
      <formula>"len($A:$A)=3"</formula>
    </cfRule>
  </conditionalFormatting>
  <conditionalFormatting sqref="E36:E37">
    <cfRule type="expression" dxfId="1" priority="14" stopIfTrue="1">
      <formula>"len($A:$A)=3"</formula>
    </cfRule>
    <cfRule type="expression" dxfId="1" priority="11" stopIfTrue="1">
      <formula>"len($A:$A)=3"</formula>
    </cfRule>
  </conditionalFormatting>
  <conditionalFormatting sqref="A5:A23 A25:A32 A24:B24">
    <cfRule type="expression" dxfId="1" priority="95" stopIfTrue="1">
      <formula>"len($A:$A)=3"</formula>
    </cfRule>
  </conditionalFormatting>
  <conditionalFormatting sqref="C5:D6">
    <cfRule type="expression" dxfId="1" priority="26" stopIfTrue="1">
      <formula>"len($A:$A)=3"</formula>
    </cfRule>
    <cfRule type="expression" dxfId="1" priority="25" stopIfTrue="1">
      <formula>"len($A:$A)=3"</formula>
    </cfRule>
  </conditionalFormatting>
  <conditionalFormatting sqref="C7:C33 C36:C38 C40:C42 D36:D37">
    <cfRule type="expression" dxfId="1" priority="90" stopIfTrue="1">
      <formula>"len($A:$A)=3"</formula>
    </cfRule>
  </conditionalFormatting>
  <conditionalFormatting sqref="A33:B33 A34:A35 A36:B36 B122:D122 B124:C137 D124:D128 B123 D130:D137 E124:E137">
    <cfRule type="expression" dxfId="1" priority="98" stopIfTrue="1">
      <formula>"len($A:$A)=3"</formula>
    </cfRule>
  </conditionalFormatting>
  <conditionalFormatting sqref="B33 B36 B43">
    <cfRule type="expression" dxfId="1" priority="99" stopIfTrue="1">
      <formula>"len($A:$A)=3"</formula>
    </cfRule>
  </conditionalFormatting>
  <conditionalFormatting sqref="C34:D35">
    <cfRule type="expression" dxfId="1" priority="22" stopIfTrue="1">
      <formula>"len($A:$A)=3"</formula>
    </cfRule>
  </conditionalFormatting>
  <conditionalFormatting sqref="A36:B36 A115 A121 A122:B123">
    <cfRule type="expression" dxfId="1" priority="97" stopIfTrue="1">
      <formula>"len($A:$A)=3"</formula>
    </cfRule>
  </conditionalFormatting>
  <conditionalFormatting sqref="C36:C38 C40:C42 D36:D37">
    <cfRule type="expression" dxfId="1" priority="87" stopIfTrue="1">
      <formula>"len($A:$A)=3"</formula>
    </cfRule>
  </conditionalFormatting>
  <conditionalFormatting sqref="C44:C111 D90 D51 D44">
    <cfRule type="expression" dxfId="1" priority="84" stopIfTrue="1">
      <formula>"len($A:$A)=3"</formula>
    </cfRule>
    <cfRule type="expression" dxfId="1" priority="83" stopIfTrue="1">
      <formula>"len($A:$A)=3"</formula>
    </cfRule>
  </conditionalFormatting>
  <conditionalFormatting sqref="E90 E51 E44">
    <cfRule type="expression" dxfId="1" priority="8" stopIfTrue="1">
      <formula>"len($A:$A)=3"</formula>
    </cfRule>
    <cfRule type="expression" dxfId="1" priority="7" stopIfTrue="1">
      <formula>"len($A:$A)=3"</formula>
    </cfRule>
  </conditionalFormatting>
  <conditionalFormatting sqref="E50 E91:E111 E83:E85 E78:E81 E75 E70:E71 E65:E68 E61:E63 E52">
    <cfRule type="expression" dxfId="1" priority="10" stopIfTrue="1">
      <formula>"len($A:$A)=3"</formula>
    </cfRule>
    <cfRule type="expression" dxfId="1" priority="9" stopIfTrue="1">
      <formula>"len($A:$A)=3"</formula>
    </cfRule>
  </conditionalFormatting>
  <conditionalFormatting sqref="C112:D112 C115 C121">
    <cfRule type="expression" dxfId="1" priority="89" stopIfTrue="1">
      <formula>"len($A:$A)=3"</formula>
    </cfRule>
    <cfRule type="expression" dxfId="1" priority="88" stopIfTrue="1">
      <formula>"len($A:$A)=3"</formula>
    </cfRule>
  </conditionalFormatting>
  <conditionalFormatting sqref="C116:C120 D116 D120">
    <cfRule type="expression" dxfId="1" priority="81" stopIfTrue="1">
      <formula>"len($A:$A)=3"</formula>
    </cfRule>
    <cfRule type="expression" dxfId="1" priority="80" stopIfTrue="1">
      <formula>"len($A:$A)=3"</formula>
    </cfRule>
  </conditionalFormatting>
  <conditionalFormatting sqref="E116 E120">
    <cfRule type="expression" dxfId="1" priority="6" stopIfTrue="1">
      <formula>"len($A:$A)=3"</formula>
    </cfRule>
    <cfRule type="expression" dxfId="1" priority="5"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138"/>
  <sheetViews>
    <sheetView showGridLines="0" showZeros="0" view="pageBreakPreview" zoomScale="90" zoomScaleNormal="90" workbookViewId="0">
      <pane ySplit="4" topLeftCell="A99" activePane="bottomLeft" state="frozen"/>
      <selection/>
      <selection pane="bottomLeft" activeCell="E31" sqref="E31"/>
    </sheetView>
  </sheetViews>
  <sheetFormatPr defaultColWidth="9" defaultRowHeight="15.75" outlineLevelCol="7"/>
  <cols>
    <col min="1" max="1" width="14.8141592920354" style="340" customWidth="1"/>
    <col min="2" max="2" width="30.6283185840708" style="340" customWidth="1"/>
    <col min="3" max="5" width="16.6283185840708" style="340" customWidth="1"/>
    <col min="6" max="7" width="15.5044247787611" style="340" customWidth="1"/>
    <col min="8" max="8" width="6.87610619469027" style="340" customWidth="1"/>
    <col min="9" max="16384" width="9" style="340"/>
  </cols>
  <sheetData>
    <row r="1" s="340" customFormat="1" ht="45" customHeight="1" spans="1:7">
      <c r="A1" s="461"/>
      <c r="B1" s="342" t="str">
        <f>YEAR([118]封面!$B$7)-1&amp;"年市本级一般公共预算收支情况表"</f>
        <v>2022年市本级一般公共预算收支情况表</v>
      </c>
      <c r="C1" s="342"/>
      <c r="D1" s="342"/>
      <c r="E1" s="342"/>
      <c r="F1" s="342"/>
      <c r="G1" s="342"/>
    </row>
    <row r="2" s="340" customFormat="1" ht="17.6" spans="1:7">
      <c r="A2" s="462"/>
      <c r="B2" s="463" t="s">
        <v>1097</v>
      </c>
      <c r="C2" s="344"/>
      <c r="D2" s="344"/>
      <c r="E2" s="429"/>
      <c r="F2" s="343"/>
      <c r="G2" s="429" t="s">
        <v>54</v>
      </c>
    </row>
    <row r="3" s="458" customFormat="1" ht="36" customHeight="1" spans="1:8">
      <c r="A3" s="346" t="s">
        <v>55</v>
      </c>
      <c r="B3" s="518" t="s">
        <v>56</v>
      </c>
      <c r="C3" s="33" t="str">
        <f>YEAR([118]封面!$B$7)-2&amp;"年决算数"</f>
        <v>2021年决算数</v>
      </c>
      <c r="D3" s="33" t="str">
        <f>YEAR([118]封面!$B$7)-1&amp;"年"</f>
        <v>2022年</v>
      </c>
      <c r="E3" s="33"/>
      <c r="F3" s="518" t="s">
        <v>57</v>
      </c>
      <c r="G3" s="518"/>
      <c r="H3" s="660"/>
    </row>
    <row r="4" s="458" customFormat="1" ht="35.25" spans="1:8">
      <c r="A4" s="346"/>
      <c r="B4" s="518"/>
      <c r="C4" s="33"/>
      <c r="D4" s="33" t="s">
        <v>58</v>
      </c>
      <c r="E4" s="235" t="s">
        <v>106</v>
      </c>
      <c r="F4" s="33" t="str">
        <f>"比"&amp;YEAR([118]封面!$B$7)-2&amp;"年决算数增长%"</f>
        <v>比2021年决算数增长%</v>
      </c>
      <c r="G4" s="33" t="str">
        <f>"完成"&amp;YEAR([118]封面!$B$7)-1&amp;"年预算数的%"</f>
        <v>完成2022年预算数的%</v>
      </c>
      <c r="H4" s="660"/>
    </row>
    <row r="5" s="340" customFormat="1" ht="36" customHeight="1" spans="1:8">
      <c r="A5" s="472">
        <v>201</v>
      </c>
      <c r="B5" s="464" t="s">
        <v>150</v>
      </c>
      <c r="C5" s="122">
        <f>SUMIF('[118]04'!$B$5:$B$1295,'[118]03-2'!A5,'[118]04'!$D$5:$D$1295)</f>
        <v>22521</v>
      </c>
      <c r="D5" s="122">
        <f>SUMIF('[118]04'!$B$5:$B$1295,'[118]03-2'!A5,'[118]04'!$E$5:$E$1295)</f>
        <v>22690</v>
      </c>
      <c r="E5" s="122">
        <f>SUMIF('[118]04'!$B$5:$B$1295,'[118]03-2'!A5,'[118]04'!$F$5:$F$1295)</f>
        <v>28774</v>
      </c>
      <c r="F5" s="123">
        <f t="shared" ref="F5:F68" si="0">IF(C5&gt;0,E5/C5-1,"")</f>
        <v>0.278</v>
      </c>
      <c r="G5" s="123">
        <f t="shared" ref="G5:G68" si="1">IF(D5&gt;0,E5/D5,"")</f>
        <v>1.268</v>
      </c>
      <c r="H5" s="661"/>
    </row>
    <row r="6" s="340" customFormat="1" ht="36" customHeight="1" spans="1:8">
      <c r="A6" s="472">
        <v>202</v>
      </c>
      <c r="B6" s="465" t="s">
        <v>108</v>
      </c>
      <c r="C6" s="122">
        <f>SUMIF('[118]02'!$B$5:$B$1290,'[118]01-2'!A6,'[118]02'!$D$5:$D$1290)</f>
        <v>0</v>
      </c>
      <c r="D6" s="122">
        <f>SUMIF('[118]02'!$B$5:$B$1290,'[118]01-2'!A6,'[118]02'!$E$5:$E$1290)</f>
        <v>0</v>
      </c>
      <c r="E6" s="122">
        <f>SUMIF('[118]04'!$B$5:$B$1295,'[118]03-2'!A6,'[118]04'!$F$5:$F$1295)</f>
        <v>0</v>
      </c>
      <c r="F6" s="123" t="str">
        <f t="shared" si="0"/>
        <v/>
      </c>
      <c r="G6" s="123" t="str">
        <f t="shared" si="1"/>
        <v/>
      </c>
      <c r="H6" s="661"/>
    </row>
    <row r="7" s="340" customFormat="1" ht="36" customHeight="1" spans="1:8">
      <c r="A7" s="472">
        <v>203</v>
      </c>
      <c r="B7" s="465" t="s">
        <v>109</v>
      </c>
      <c r="C7" s="122">
        <f>SUMIF('[118]04'!$B$5:$B$1295,'[118]03-2'!A7,'[118]04'!$D$5:$D$1295)</f>
        <v>177</v>
      </c>
      <c r="D7" s="122">
        <f>SUMIF('[118]04'!$B$5:$B$1295,'[118]03-2'!A7,'[118]04'!$E$5:$E$1295)</f>
        <v>142</v>
      </c>
      <c r="E7" s="122">
        <f>SUMIF('[118]04'!$B$5:$B$1295,'[118]03-2'!A7,'[118]04'!$F$5:$F$1295)</f>
        <v>200</v>
      </c>
      <c r="F7" s="123">
        <f t="shared" si="0"/>
        <v>0.13</v>
      </c>
      <c r="G7" s="123">
        <f t="shared" si="1"/>
        <v>1.408</v>
      </c>
      <c r="H7" s="661"/>
    </row>
    <row r="8" s="340" customFormat="1" ht="36" customHeight="1" spans="1:8">
      <c r="A8" s="472">
        <v>204</v>
      </c>
      <c r="B8" s="465" t="s">
        <v>110</v>
      </c>
      <c r="C8" s="122">
        <f>SUMIF('[118]04'!$B$5:$B$1295,'[118]03-2'!A8,'[118]04'!$D$5:$D$1295)</f>
        <v>8790</v>
      </c>
      <c r="D8" s="122">
        <f>SUMIF('[118]04'!$B$5:$B$1295,'[118]03-2'!A8,'[118]04'!$E$5:$E$1295)</f>
        <v>8821</v>
      </c>
      <c r="E8" s="122">
        <f>SUMIF('[118]04'!$B$5:$B$1295,'[118]03-2'!A8,'[118]04'!$F$5:$F$1295)</f>
        <v>9550</v>
      </c>
      <c r="F8" s="123">
        <f t="shared" si="0"/>
        <v>0.086</v>
      </c>
      <c r="G8" s="123">
        <f t="shared" si="1"/>
        <v>1.083</v>
      </c>
      <c r="H8" s="661"/>
    </row>
    <row r="9" s="340" customFormat="1" ht="36" customHeight="1" spans="1:8">
      <c r="A9" s="472">
        <v>205</v>
      </c>
      <c r="B9" s="465" t="s">
        <v>111</v>
      </c>
      <c r="C9" s="122">
        <f>SUMIF('[118]04'!$B$5:$B$1295,'[118]03-2'!A9,'[118]04'!$D$5:$D$1295)</f>
        <v>43402</v>
      </c>
      <c r="D9" s="122">
        <f>SUMIF('[118]04'!$B$5:$B$1295,'[118]03-2'!A9,'[118]04'!$E$5:$E$1295)</f>
        <v>34663</v>
      </c>
      <c r="E9" s="122">
        <f>SUMIF('[118]04'!$B$5:$B$1295,'[118]03-2'!A9,'[118]04'!$F$5:$F$1295)</f>
        <v>33155</v>
      </c>
      <c r="F9" s="123">
        <f t="shared" si="0"/>
        <v>-0.236</v>
      </c>
      <c r="G9" s="123">
        <f t="shared" si="1"/>
        <v>0.956</v>
      </c>
      <c r="H9" s="661"/>
    </row>
    <row r="10" s="340" customFormat="1" ht="36" customHeight="1" spans="1:8">
      <c r="A10" s="472">
        <v>206</v>
      </c>
      <c r="B10" s="465" t="s">
        <v>112</v>
      </c>
      <c r="C10" s="122">
        <f>SUMIF('[118]04'!$B$5:$B$1295,'[118]03-2'!A10,'[118]04'!$D$5:$D$1295)</f>
        <v>916</v>
      </c>
      <c r="D10" s="122">
        <f>SUMIF('[118]04'!$B$5:$B$1295,'[118]03-2'!A10,'[118]04'!$E$5:$E$1295)</f>
        <v>1928</v>
      </c>
      <c r="E10" s="122">
        <f>SUMIF('[118]04'!$B$5:$B$1295,'[118]03-2'!A10,'[118]04'!$F$5:$F$1295)</f>
        <v>802</v>
      </c>
      <c r="F10" s="123">
        <f t="shared" si="0"/>
        <v>-0.124</v>
      </c>
      <c r="G10" s="123">
        <f t="shared" si="1"/>
        <v>0.416</v>
      </c>
      <c r="H10" s="661"/>
    </row>
    <row r="11" s="340" customFormat="1" ht="36" customHeight="1" spans="1:8">
      <c r="A11" s="472">
        <v>207</v>
      </c>
      <c r="B11" s="465" t="s">
        <v>113</v>
      </c>
      <c r="C11" s="122">
        <f>SUMIF('[118]04'!$B$5:$B$1295,'[118]03-2'!A11,'[118]04'!$D$5:$D$1295)</f>
        <v>2696</v>
      </c>
      <c r="D11" s="122">
        <f>SUMIF('[118]04'!$B$5:$B$1295,'[118]03-2'!A11,'[118]04'!$E$5:$E$1295)</f>
        <v>3339</v>
      </c>
      <c r="E11" s="122">
        <f>SUMIF('[118]04'!$B$5:$B$1295,'[118]03-2'!A11,'[118]04'!$F$5:$F$1295)</f>
        <v>2376</v>
      </c>
      <c r="F11" s="123">
        <f t="shared" si="0"/>
        <v>-0.119</v>
      </c>
      <c r="G11" s="123">
        <f t="shared" si="1"/>
        <v>0.712</v>
      </c>
      <c r="H11" s="661"/>
    </row>
    <row r="12" s="340" customFormat="1" ht="36" customHeight="1" spans="1:8">
      <c r="A12" s="472">
        <v>208</v>
      </c>
      <c r="B12" s="465" t="s">
        <v>114</v>
      </c>
      <c r="C12" s="122">
        <f>SUMIF('[118]04'!$B$5:$B$1295,'[118]03-2'!A12,'[118]04'!$D$5:$D$1295)</f>
        <v>28657</v>
      </c>
      <c r="D12" s="122">
        <f>SUMIF('[118]04'!$B$5:$B$1295,'[118]03-2'!A12,'[118]04'!$E$5:$E$1295)</f>
        <v>36089</v>
      </c>
      <c r="E12" s="122">
        <f>SUMIF('[118]04'!$B$5:$B$1295,'[118]03-2'!A12,'[118]04'!$F$5:$F$1295)</f>
        <v>37281</v>
      </c>
      <c r="F12" s="123">
        <f t="shared" si="0"/>
        <v>0.301</v>
      </c>
      <c r="G12" s="123">
        <f t="shared" si="1"/>
        <v>1.033</v>
      </c>
      <c r="H12" s="661"/>
    </row>
    <row r="13" s="340" customFormat="1" ht="36" customHeight="1" spans="1:8">
      <c r="A13" s="472">
        <v>210</v>
      </c>
      <c r="B13" s="465" t="s">
        <v>115</v>
      </c>
      <c r="C13" s="122">
        <f>SUMIF('[118]04'!$B$5:$B$1295,'[118]03-2'!A13,'[118]04'!$D$5:$D$1295)</f>
        <v>16495</v>
      </c>
      <c r="D13" s="122">
        <f>SUMIF('[118]04'!$B$5:$B$1295,'[118]03-2'!A13,'[118]04'!$E$5:$E$1295)</f>
        <v>17560</v>
      </c>
      <c r="E13" s="122">
        <f>SUMIF('[118]04'!$B$5:$B$1295,'[118]03-2'!A13,'[118]04'!$F$5:$F$1295)</f>
        <v>22148</v>
      </c>
      <c r="F13" s="123">
        <f t="shared" si="0"/>
        <v>0.343</v>
      </c>
      <c r="G13" s="123">
        <f t="shared" si="1"/>
        <v>1.261</v>
      </c>
      <c r="H13" s="661"/>
    </row>
    <row r="14" s="340" customFormat="1" ht="36" customHeight="1" spans="1:8">
      <c r="A14" s="472">
        <v>211</v>
      </c>
      <c r="B14" s="465" t="s">
        <v>116</v>
      </c>
      <c r="C14" s="122">
        <f>SUMIF('[118]04'!$B$5:$B$1295,'[118]03-2'!A14,'[118]04'!$D$5:$D$1295)</f>
        <v>32994</v>
      </c>
      <c r="D14" s="122">
        <f>SUMIF('[118]04'!$B$5:$B$1295,'[118]03-2'!A14,'[118]04'!$E$5:$E$1295)</f>
        <v>44947</v>
      </c>
      <c r="E14" s="122">
        <f>34214-20000</f>
        <v>14214</v>
      </c>
      <c r="F14" s="123">
        <f t="shared" si="0"/>
        <v>-0.569</v>
      </c>
      <c r="G14" s="123">
        <f t="shared" si="1"/>
        <v>0.316</v>
      </c>
      <c r="H14" s="661"/>
    </row>
    <row r="15" s="340" customFormat="1" ht="36" customHeight="1" spans="1:8">
      <c r="A15" s="472">
        <v>212</v>
      </c>
      <c r="B15" s="465" t="s">
        <v>117</v>
      </c>
      <c r="C15" s="122">
        <f>SUMIF('[118]04'!$B$5:$B$1295,'[118]03-2'!A15,'[118]04'!$D$5:$D$1295)</f>
        <v>16290</v>
      </c>
      <c r="D15" s="122">
        <f>SUMIF('[118]04'!$B$5:$B$1295,'[118]03-2'!A15,'[118]04'!$E$5:$E$1295)</f>
        <v>4716</v>
      </c>
      <c r="E15" s="122">
        <f>SUMIF('[118]04'!$B$5:$B$1295,'[118]03-2'!A15,'[118]04'!$F$5:$F$1295)</f>
        <v>6505</v>
      </c>
      <c r="F15" s="123">
        <f t="shared" si="0"/>
        <v>-0.601</v>
      </c>
      <c r="G15" s="123">
        <f t="shared" si="1"/>
        <v>1.379</v>
      </c>
      <c r="H15" s="661"/>
    </row>
    <row r="16" s="340" customFormat="1" ht="36" customHeight="1" spans="1:8">
      <c r="A16" s="472">
        <v>213</v>
      </c>
      <c r="B16" s="465" t="s">
        <v>118</v>
      </c>
      <c r="C16" s="122">
        <f>SUMIF('[118]04'!$B$5:$B$1295,'[118]03-2'!A16,'[118]04'!$D$5:$D$1295)</f>
        <v>17145</v>
      </c>
      <c r="D16" s="122">
        <f>SUMIF('[118]04'!$B$5:$B$1295,'[118]03-2'!A16,'[118]04'!$E$5:$E$1295)</f>
        <v>24021</v>
      </c>
      <c r="E16" s="122">
        <f>SUMIF('[118]04'!$B$5:$B$1295,'[118]03-2'!A16,'[118]04'!$F$5:$F$1295)</f>
        <v>22539</v>
      </c>
      <c r="F16" s="123">
        <f t="shared" si="0"/>
        <v>0.315</v>
      </c>
      <c r="G16" s="123">
        <f t="shared" si="1"/>
        <v>0.938</v>
      </c>
      <c r="H16" s="661"/>
    </row>
    <row r="17" s="340" customFormat="1" ht="36" customHeight="1" spans="1:8">
      <c r="A17" s="472">
        <v>214</v>
      </c>
      <c r="B17" s="465" t="s">
        <v>119</v>
      </c>
      <c r="C17" s="122">
        <f>SUMIF('[118]04'!$B$5:$B$1295,'[118]03-2'!A17,'[118]04'!$D$5:$D$1295)</f>
        <v>2775</v>
      </c>
      <c r="D17" s="122">
        <f>SUMIF('[118]04'!$B$5:$B$1295,'[118]03-2'!A17,'[118]04'!$E$5:$E$1295)</f>
        <v>2847</v>
      </c>
      <c r="E17" s="122">
        <f>SUMIF('[118]04'!$B$5:$B$1295,'[118]03-2'!A17,'[118]04'!$F$5:$F$1295)</f>
        <v>4807</v>
      </c>
      <c r="F17" s="123">
        <f t="shared" si="0"/>
        <v>0.732</v>
      </c>
      <c r="G17" s="123">
        <f t="shared" si="1"/>
        <v>1.688</v>
      </c>
      <c r="H17" s="661"/>
    </row>
    <row r="18" s="340" customFormat="1" ht="36" customHeight="1" spans="1:8">
      <c r="A18" s="472">
        <v>215</v>
      </c>
      <c r="B18" s="465" t="s">
        <v>1189</v>
      </c>
      <c r="C18" s="122">
        <f>SUMIF('[118]04'!$B$5:$B$1295,'[118]03-2'!A18,'[118]04'!$D$5:$D$1295)</f>
        <v>597</v>
      </c>
      <c r="D18" s="122">
        <f>SUMIF('[118]04'!$B$5:$B$1295,'[118]03-2'!A18,'[118]04'!$E$5:$E$1295)</f>
        <v>608</v>
      </c>
      <c r="E18" s="122">
        <f>SUMIF('[118]04'!$B$5:$B$1295,'[118]03-2'!A18,'[118]04'!$F$5:$F$1295)</f>
        <v>1741</v>
      </c>
      <c r="F18" s="123">
        <f t="shared" si="0"/>
        <v>1.916</v>
      </c>
      <c r="G18" s="123">
        <f t="shared" si="1"/>
        <v>2.863</v>
      </c>
      <c r="H18" s="661"/>
    </row>
    <row r="19" s="340" customFormat="1" ht="36" customHeight="1" spans="1:8">
      <c r="A19" s="472">
        <v>216</v>
      </c>
      <c r="B19" s="465" t="s">
        <v>121</v>
      </c>
      <c r="C19" s="122">
        <f>SUMIF('[118]04'!$B$5:$B$1295,'[118]03-2'!A19,'[118]04'!$D$5:$D$1295)</f>
        <v>214</v>
      </c>
      <c r="D19" s="122">
        <f>SUMIF('[118]04'!$B$5:$B$1295,'[118]03-2'!A19,'[118]04'!$E$5:$E$1295)</f>
        <v>321</v>
      </c>
      <c r="E19" s="122">
        <f>SUMIF('[118]04'!$B$5:$B$1295,'[118]03-2'!A19,'[118]04'!$F$5:$F$1295)</f>
        <v>388</v>
      </c>
      <c r="F19" s="123">
        <f t="shared" si="0"/>
        <v>0.813</v>
      </c>
      <c r="G19" s="123">
        <f t="shared" si="1"/>
        <v>1.209</v>
      </c>
      <c r="H19" s="661"/>
    </row>
    <row r="20" s="340" customFormat="1" ht="36" customHeight="1" spans="1:8">
      <c r="A20" s="472">
        <v>217</v>
      </c>
      <c r="B20" s="465" t="s">
        <v>122</v>
      </c>
      <c r="C20" s="122">
        <f>SUMIF('[118]04'!$B$5:$B$1295,'[118]03-2'!A20,'[118]04'!$D$5:$D$1295)</f>
        <v>363</v>
      </c>
      <c r="D20" s="122">
        <f>SUMIF('[118]04'!$B$5:$B$1295,'[118]03-2'!A20,'[118]04'!$E$5:$E$1295)</f>
        <v>0</v>
      </c>
      <c r="E20" s="122">
        <f>SUMIF('[118]04'!$B$5:$B$1295,'[118]03-2'!A20,'[118]04'!$F$5:$F$1295)</f>
        <v>20</v>
      </c>
      <c r="F20" s="123">
        <f t="shared" si="0"/>
        <v>-0.945</v>
      </c>
      <c r="G20" s="123" t="str">
        <f t="shared" si="1"/>
        <v/>
      </c>
      <c r="H20" s="661"/>
    </row>
    <row r="21" s="340" customFormat="1" ht="36" customHeight="1" spans="1:8">
      <c r="A21" s="472">
        <v>219</v>
      </c>
      <c r="B21" s="465" t="s">
        <v>123</v>
      </c>
      <c r="C21" s="122">
        <f>SUMIF('[118]04'!$B$5:$B$1295,'[118]03-2'!A21,'[118]04'!$D$5:$D$1295)</f>
        <v>0</v>
      </c>
      <c r="D21" s="122">
        <f>SUMIF('[118]04'!$B$5:$B$1295,'[118]03-2'!A21,'[118]04'!$E$5:$E$1295)</f>
        <v>0</v>
      </c>
      <c r="E21" s="122">
        <f>SUMIF('[118]04'!$B$5:$B$1295,'[118]03-2'!A21,'[118]04'!$F$5:$F$1295)</f>
        <v>0</v>
      </c>
      <c r="F21" s="123" t="str">
        <f t="shared" si="0"/>
        <v/>
      </c>
      <c r="G21" s="123" t="str">
        <f t="shared" si="1"/>
        <v/>
      </c>
      <c r="H21" s="661"/>
    </row>
    <row r="22" s="340" customFormat="1" ht="36" customHeight="1" spans="1:8">
      <c r="A22" s="472">
        <v>220</v>
      </c>
      <c r="B22" s="465" t="s">
        <v>124</v>
      </c>
      <c r="C22" s="122">
        <f>SUMIF('[118]04'!$B$5:$B$1295,'[118]03-2'!A22,'[118]04'!$D$5:$D$1295)</f>
        <v>1455</v>
      </c>
      <c r="D22" s="122">
        <f>SUMIF('[118]04'!$B$5:$B$1295,'[118]03-2'!A22,'[118]04'!$E$5:$E$1295)</f>
        <v>1774</v>
      </c>
      <c r="E22" s="122">
        <f>SUMIF('[118]04'!$B$5:$B$1295,'[118]03-2'!A22,'[118]04'!$F$5:$F$1295)</f>
        <v>1477</v>
      </c>
      <c r="F22" s="123">
        <f t="shared" si="0"/>
        <v>0.015</v>
      </c>
      <c r="G22" s="123">
        <f t="shared" si="1"/>
        <v>0.833</v>
      </c>
      <c r="H22" s="661"/>
    </row>
    <row r="23" s="340" customFormat="1" ht="36" customHeight="1" spans="1:8">
      <c r="A23" s="472">
        <v>221</v>
      </c>
      <c r="B23" s="465" t="s">
        <v>125</v>
      </c>
      <c r="C23" s="122">
        <f>SUMIF('[118]04'!$B$5:$B$1295,'[118]03-2'!A23,'[118]04'!$D$5:$D$1295)</f>
        <v>17338</v>
      </c>
      <c r="D23" s="122">
        <f>SUMIF('[118]04'!$B$5:$B$1295,'[118]03-2'!A23,'[118]04'!$E$5:$E$1295)</f>
        <v>8009</v>
      </c>
      <c r="E23" s="122">
        <f>SUMIF('[118]04'!$B$5:$B$1295,'[118]03-2'!A23,'[118]04'!$F$5:$F$1295)</f>
        <v>8545</v>
      </c>
      <c r="F23" s="123">
        <f t="shared" si="0"/>
        <v>-0.507</v>
      </c>
      <c r="G23" s="123">
        <f t="shared" si="1"/>
        <v>1.067</v>
      </c>
      <c r="H23" s="661"/>
    </row>
    <row r="24" s="340" customFormat="1" ht="36" customHeight="1" spans="1:8">
      <c r="A24" s="472">
        <v>222</v>
      </c>
      <c r="B24" s="465" t="s">
        <v>126</v>
      </c>
      <c r="C24" s="122">
        <f>SUMIF('[118]04'!$B$5:$B$1295,'[118]03-2'!A24,'[118]04'!$D$5:$D$1295)</f>
        <v>386</v>
      </c>
      <c r="D24" s="122">
        <f>SUMIF('[118]04'!$B$5:$B$1295,'[118]03-2'!A24,'[118]04'!$E$5:$E$1295)</f>
        <v>65</v>
      </c>
      <c r="E24" s="122">
        <f>SUMIF('[118]04'!$B$5:$B$1295,'[118]03-2'!A24,'[118]04'!$F$5:$F$1295)</f>
        <v>663</v>
      </c>
      <c r="F24" s="123">
        <f t="shared" si="0"/>
        <v>0.718</v>
      </c>
      <c r="G24" s="123">
        <f t="shared" si="1"/>
        <v>10.2</v>
      </c>
      <c r="H24" s="661"/>
    </row>
    <row r="25" s="340" customFormat="1" ht="36" customHeight="1" spans="1:8">
      <c r="A25" s="472">
        <v>224</v>
      </c>
      <c r="B25" s="465" t="s">
        <v>127</v>
      </c>
      <c r="C25" s="122">
        <f>SUMIF('[118]04'!$B$5:$B$1295,'[118]03-2'!A25,'[118]04'!$D$5:$D$1295)</f>
        <v>1201</v>
      </c>
      <c r="D25" s="122">
        <f>SUMIF('[118]04'!$B$5:$B$1295,'[118]03-2'!A25,'[118]04'!$E$5:$E$1295)</f>
        <v>2842</v>
      </c>
      <c r="E25" s="122">
        <f>SUMIF('[118]04'!$B$5:$B$1295,'[118]03-2'!A25,'[118]04'!$F$5:$F$1295)</f>
        <v>2722</v>
      </c>
      <c r="F25" s="123">
        <f t="shared" si="0"/>
        <v>1.266</v>
      </c>
      <c r="G25" s="123">
        <f t="shared" si="1"/>
        <v>0.958</v>
      </c>
      <c r="H25" s="661"/>
    </row>
    <row r="26" s="340" customFormat="1" ht="36" customHeight="1" spans="1:8">
      <c r="A26" s="472">
        <v>227</v>
      </c>
      <c r="B26" s="465" t="s">
        <v>128</v>
      </c>
      <c r="C26" s="122">
        <f>SUMIF('[118]04'!$B$5:$B$1295,'[118]03-2'!A26,'[118]04'!$D$5:$D$1295)</f>
        <v>0</v>
      </c>
      <c r="D26" s="122">
        <f>SUMIF('[118]04'!$B$5:$B$1295,'[118]03-2'!A26,'[118]04'!$E$5:$E$1295)</f>
        <v>4000</v>
      </c>
      <c r="E26" s="122">
        <f>SUMIF('[118]04'!$B$5:$B$1295,'[118]03-2'!A26,'[118]04'!$F$5:$F$1295)</f>
        <v>3349</v>
      </c>
      <c r="F26" s="123" t="str">
        <f t="shared" si="0"/>
        <v/>
      </c>
      <c r="G26" s="123">
        <f t="shared" si="1"/>
        <v>0.837</v>
      </c>
      <c r="H26" s="661"/>
    </row>
    <row r="27" s="340" customFormat="1" ht="36" customHeight="1" spans="1:8">
      <c r="A27" s="472">
        <v>232</v>
      </c>
      <c r="B27" s="465" t="s">
        <v>129</v>
      </c>
      <c r="C27" s="122">
        <f>SUMIF('[118]04'!$B$5:$B$1295,'[118]03-2'!A27,'[118]04'!$D$5:$D$1295)</f>
        <v>7079</v>
      </c>
      <c r="D27" s="122">
        <f>SUMIF('[118]04'!$B$5:$B$1295,'[118]03-2'!A27,'[118]04'!$E$5:$E$1295)</f>
        <v>9200</v>
      </c>
      <c r="E27" s="122">
        <f>SUMIF('[118]04'!$B$5:$B$1295,'[118]03-2'!A27,'[118]04'!$F$5:$F$1295)</f>
        <v>9163</v>
      </c>
      <c r="F27" s="123">
        <f t="shared" si="0"/>
        <v>0.294</v>
      </c>
      <c r="G27" s="123">
        <f t="shared" si="1"/>
        <v>0.996</v>
      </c>
      <c r="H27" s="661"/>
    </row>
    <row r="28" s="228" customFormat="1" ht="36" customHeight="1" spans="1:8">
      <c r="A28" s="472">
        <v>233</v>
      </c>
      <c r="B28" s="465" t="s">
        <v>130</v>
      </c>
      <c r="C28" s="122">
        <f>SUMIF('[118]04'!$B$5:$B$1295,'[118]03-2'!A28,'[118]04'!$D$5:$D$1295)</f>
        <v>91</v>
      </c>
      <c r="D28" s="122">
        <f>SUMIF('[118]04'!$B$5:$B$1295,'[118]03-2'!A28,'[118]04'!$E$5:$E$1295)</f>
        <v>28</v>
      </c>
      <c r="E28" s="122">
        <f>SUMIF('[118]04'!$B$5:$B$1295,'[118]03-2'!A28,'[118]04'!$F$5:$F$1295)</f>
        <v>28</v>
      </c>
      <c r="F28" s="123">
        <f t="shared" si="0"/>
        <v>-0.692</v>
      </c>
      <c r="G28" s="123">
        <f t="shared" si="1"/>
        <v>1</v>
      </c>
      <c r="H28" s="661"/>
    </row>
    <row r="29" s="343" customFormat="1" ht="36" customHeight="1" spans="1:8">
      <c r="A29" s="472">
        <v>229</v>
      </c>
      <c r="B29" s="465" t="s">
        <v>131</v>
      </c>
      <c r="C29" s="122">
        <f>SUMIF('[118]04'!$B$5:$B$1295,'[118]03-2'!A29,'[118]04'!$D$5:$D$1295)</f>
        <v>462</v>
      </c>
      <c r="D29" s="122">
        <f>SUMIF('[118]04'!$B$5:$B$1295,'[118]03-2'!A29,'[118]04'!$E$5:$E$1295)</f>
        <v>4840</v>
      </c>
      <c r="E29" s="122">
        <f>SUMIF('[118]04'!$B$5:$B$1295,'[118]03-2'!A29,'[118]04'!$F$5:$F$1295)</f>
        <v>2058</v>
      </c>
      <c r="F29" s="123">
        <f t="shared" si="0"/>
        <v>3.455</v>
      </c>
      <c r="G29" s="123">
        <f t="shared" si="1"/>
        <v>0.425</v>
      </c>
      <c r="H29" s="661"/>
    </row>
    <row r="30" s="343" customFormat="1" ht="36" customHeight="1" spans="1:8">
      <c r="A30" s="355"/>
      <c r="B30" s="465"/>
      <c r="C30" s="122"/>
      <c r="D30" s="122"/>
      <c r="E30" s="368"/>
      <c r="F30" s="119" t="str">
        <f t="shared" si="0"/>
        <v/>
      </c>
      <c r="G30" s="119" t="str">
        <f t="shared" si="1"/>
        <v/>
      </c>
      <c r="H30" s="661"/>
    </row>
    <row r="31" s="340" customFormat="1" ht="36" customHeight="1" spans="1:8">
      <c r="A31" s="466"/>
      <c r="B31" s="467" t="s">
        <v>1190</v>
      </c>
      <c r="C31" s="124">
        <f>SUM(C5:C29)</f>
        <v>222044</v>
      </c>
      <c r="D31" s="124">
        <f>SUM(D5:D29)</f>
        <v>233450</v>
      </c>
      <c r="E31" s="124">
        <f>SUM(E5:E29)</f>
        <v>212505</v>
      </c>
      <c r="F31" s="119">
        <f t="shared" si="0"/>
        <v>-0.043</v>
      </c>
      <c r="G31" s="119">
        <f t="shared" si="1"/>
        <v>0.91</v>
      </c>
      <c r="H31" s="661"/>
    </row>
    <row r="32" s="340" customFormat="1" ht="36" customHeight="1" spans="1:8">
      <c r="A32" s="351">
        <v>230</v>
      </c>
      <c r="B32" s="469" t="s">
        <v>133</v>
      </c>
      <c r="C32" s="124">
        <f>SUM(C33,C40,C79,C101,C104:C105,C112:C114)</f>
        <v>22986</v>
      </c>
      <c r="D32" s="124">
        <f>SUM(D33,D40,D79,D101,D104:D105,D112:D114)</f>
        <v>23404</v>
      </c>
      <c r="E32" s="124">
        <f>SUM(E33,E40,E79,E101,E104:E105,E112:E114)</f>
        <v>23498</v>
      </c>
      <c r="F32" s="119">
        <f t="shared" si="0"/>
        <v>0.022</v>
      </c>
      <c r="G32" s="119">
        <f t="shared" si="1"/>
        <v>1.004</v>
      </c>
      <c r="H32" s="661"/>
    </row>
    <row r="33" s="340" customFormat="1" ht="36" customHeight="1" spans="1:8">
      <c r="A33" s="355">
        <v>23001</v>
      </c>
      <c r="B33" s="325" t="s">
        <v>1191</v>
      </c>
      <c r="C33" s="121">
        <f>SUM(C34:C39)</f>
        <v>0</v>
      </c>
      <c r="D33" s="121">
        <f>SUM(D34:D39)</f>
        <v>0</v>
      </c>
      <c r="E33" s="121">
        <f>SUM(E34:E39)</f>
        <v>0</v>
      </c>
      <c r="F33" s="119" t="str">
        <f t="shared" si="0"/>
        <v/>
      </c>
      <c r="G33" s="119" t="str">
        <f t="shared" si="1"/>
        <v/>
      </c>
      <c r="H33" s="661"/>
    </row>
    <row r="34" s="340" customFormat="1" ht="36" customHeight="1" spans="1:8">
      <c r="A34" s="355">
        <v>2300102</v>
      </c>
      <c r="B34" s="471" t="s">
        <v>1192</v>
      </c>
      <c r="C34" s="121"/>
      <c r="D34" s="121"/>
      <c r="E34" s="368"/>
      <c r="F34" s="119" t="str">
        <f t="shared" si="0"/>
        <v/>
      </c>
      <c r="G34" s="119" t="str">
        <f t="shared" si="1"/>
        <v/>
      </c>
      <c r="H34" s="661"/>
    </row>
    <row r="35" s="340" customFormat="1" ht="36" customHeight="1" spans="1:8">
      <c r="A35" s="355">
        <v>2300103</v>
      </c>
      <c r="B35" s="471" t="s">
        <v>1193</v>
      </c>
      <c r="C35" s="121"/>
      <c r="D35" s="121"/>
      <c r="E35" s="368"/>
      <c r="F35" s="119" t="str">
        <f t="shared" si="0"/>
        <v/>
      </c>
      <c r="G35" s="119" t="str">
        <f t="shared" si="1"/>
        <v/>
      </c>
      <c r="H35" s="661"/>
    </row>
    <row r="36" s="340" customFormat="1" ht="36" customHeight="1" spans="1:8">
      <c r="A36" s="355">
        <v>2300104</v>
      </c>
      <c r="B36" s="471" t="s">
        <v>1194</v>
      </c>
      <c r="C36" s="121"/>
      <c r="D36" s="121"/>
      <c r="E36" s="368"/>
      <c r="F36" s="119" t="str">
        <f t="shared" si="0"/>
        <v/>
      </c>
      <c r="G36" s="119" t="str">
        <f t="shared" si="1"/>
        <v/>
      </c>
      <c r="H36" s="661"/>
    </row>
    <row r="37" s="340" customFormat="1" ht="36" customHeight="1" spans="1:8">
      <c r="A37" s="355">
        <v>2300105</v>
      </c>
      <c r="B37" s="471" t="s">
        <v>1195</v>
      </c>
      <c r="C37" s="121"/>
      <c r="D37" s="121"/>
      <c r="E37" s="368"/>
      <c r="F37" s="119" t="str">
        <f t="shared" si="0"/>
        <v/>
      </c>
      <c r="G37" s="119" t="str">
        <f t="shared" si="1"/>
        <v/>
      </c>
      <c r="H37" s="661"/>
    </row>
    <row r="38" s="340" customFormat="1" ht="64" customHeight="1" spans="1:8">
      <c r="A38" s="355">
        <v>2300106</v>
      </c>
      <c r="B38" s="471" t="s">
        <v>1196</v>
      </c>
      <c r="C38" s="121"/>
      <c r="D38" s="121"/>
      <c r="E38" s="368"/>
      <c r="F38" s="119" t="str">
        <f t="shared" si="0"/>
        <v/>
      </c>
      <c r="G38" s="119" t="str">
        <f t="shared" si="1"/>
        <v/>
      </c>
      <c r="H38" s="661"/>
    </row>
    <row r="39" s="340" customFormat="1" ht="36" customHeight="1" spans="1:8">
      <c r="A39" s="355">
        <v>2300199</v>
      </c>
      <c r="B39" s="471" t="s">
        <v>1197</v>
      </c>
      <c r="C39" s="121"/>
      <c r="D39" s="121"/>
      <c r="E39" s="368"/>
      <c r="F39" s="119" t="str">
        <f t="shared" si="0"/>
        <v/>
      </c>
      <c r="G39" s="119" t="str">
        <f t="shared" si="1"/>
        <v/>
      </c>
      <c r="H39" s="661"/>
    </row>
    <row r="40" s="340" customFormat="1" ht="36" customHeight="1" spans="1:8">
      <c r="A40" s="355">
        <v>230002</v>
      </c>
      <c r="B40" s="325" t="s">
        <v>1198</v>
      </c>
      <c r="C40" s="121">
        <f>SUM(C41:C78)</f>
        <v>0</v>
      </c>
      <c r="D40" s="121">
        <f>SUM(D41:D78)</f>
        <v>0</v>
      </c>
      <c r="E40" s="121">
        <f>SUM(E41:E78)</f>
        <v>0</v>
      </c>
      <c r="F40" s="119" t="str">
        <f t="shared" si="0"/>
        <v/>
      </c>
      <c r="G40" s="119" t="str">
        <f t="shared" si="1"/>
        <v/>
      </c>
      <c r="H40" s="661"/>
    </row>
    <row r="41" s="340" customFormat="1" ht="36" customHeight="1" spans="1:8">
      <c r="A41" s="355">
        <v>2300201</v>
      </c>
      <c r="B41" s="471" t="s">
        <v>1199</v>
      </c>
      <c r="C41" s="121"/>
      <c r="D41" s="121"/>
      <c r="E41" s="368"/>
      <c r="F41" s="119" t="str">
        <f t="shared" si="0"/>
        <v/>
      </c>
      <c r="G41" s="119" t="str">
        <f t="shared" si="1"/>
        <v/>
      </c>
      <c r="H41" s="661"/>
    </row>
    <row r="42" s="340" customFormat="1" ht="36" customHeight="1" spans="1:8">
      <c r="A42" s="355">
        <v>2300202</v>
      </c>
      <c r="B42" s="471" t="s">
        <v>1200</v>
      </c>
      <c r="C42" s="121"/>
      <c r="D42" s="121"/>
      <c r="E42" s="368"/>
      <c r="F42" s="119" t="str">
        <f t="shared" si="0"/>
        <v/>
      </c>
      <c r="G42" s="119" t="str">
        <f t="shared" si="1"/>
        <v/>
      </c>
      <c r="H42" s="661"/>
    </row>
    <row r="43" s="340" customFormat="1" ht="64" customHeight="1" spans="1:8">
      <c r="A43" s="355">
        <v>2300207</v>
      </c>
      <c r="B43" s="471" t="s">
        <v>1201</v>
      </c>
      <c r="C43" s="121"/>
      <c r="D43" s="121"/>
      <c r="E43" s="368"/>
      <c r="F43" s="119" t="str">
        <f t="shared" si="0"/>
        <v/>
      </c>
      <c r="G43" s="119" t="str">
        <f t="shared" si="1"/>
        <v/>
      </c>
      <c r="H43" s="661"/>
    </row>
    <row r="44" s="340" customFormat="1" ht="36" customHeight="1" spans="1:8">
      <c r="A44" s="355">
        <v>2300208</v>
      </c>
      <c r="B44" s="471" t="s">
        <v>1202</v>
      </c>
      <c r="C44" s="121"/>
      <c r="D44" s="121"/>
      <c r="E44" s="368"/>
      <c r="F44" s="119" t="str">
        <f t="shared" si="0"/>
        <v/>
      </c>
      <c r="G44" s="119" t="str">
        <f t="shared" si="1"/>
        <v/>
      </c>
      <c r="H44" s="661"/>
    </row>
    <row r="45" s="340" customFormat="1" ht="64" customHeight="1" spans="1:8">
      <c r="A45" s="355">
        <v>2300212</v>
      </c>
      <c r="B45" s="471" t="s">
        <v>1203</v>
      </c>
      <c r="C45" s="121"/>
      <c r="D45" s="121"/>
      <c r="E45" s="368"/>
      <c r="F45" s="119" t="str">
        <f t="shared" si="0"/>
        <v/>
      </c>
      <c r="G45" s="119" t="str">
        <f t="shared" si="1"/>
        <v/>
      </c>
      <c r="H45" s="661"/>
    </row>
    <row r="46" s="340" customFormat="1" ht="36" customHeight="1" spans="1:8">
      <c r="A46" s="355">
        <v>2300214</v>
      </c>
      <c r="B46" s="471" t="s">
        <v>1204</v>
      </c>
      <c r="C46" s="121"/>
      <c r="D46" s="121"/>
      <c r="E46" s="368"/>
      <c r="F46" s="119" t="str">
        <f t="shared" si="0"/>
        <v/>
      </c>
      <c r="G46" s="119" t="str">
        <f t="shared" si="1"/>
        <v/>
      </c>
      <c r="H46" s="661"/>
    </row>
    <row r="47" s="340" customFormat="1" ht="36" customHeight="1" spans="1:8">
      <c r="A47" s="355">
        <v>2300225</v>
      </c>
      <c r="B47" s="471" t="s">
        <v>1205</v>
      </c>
      <c r="C47" s="121"/>
      <c r="D47" s="121"/>
      <c r="E47" s="368"/>
      <c r="F47" s="119" t="str">
        <f t="shared" si="0"/>
        <v/>
      </c>
      <c r="G47" s="119" t="str">
        <f t="shared" si="1"/>
        <v/>
      </c>
      <c r="H47" s="661"/>
    </row>
    <row r="48" s="340" customFormat="1" ht="36" customHeight="1" spans="1:8">
      <c r="A48" s="355">
        <v>2300226</v>
      </c>
      <c r="B48" s="471" t="s">
        <v>1206</v>
      </c>
      <c r="C48" s="121"/>
      <c r="D48" s="121"/>
      <c r="E48" s="368"/>
      <c r="F48" s="119" t="str">
        <f t="shared" si="0"/>
        <v/>
      </c>
      <c r="G48" s="119" t="str">
        <f t="shared" si="1"/>
        <v/>
      </c>
      <c r="H48" s="661"/>
    </row>
    <row r="49" s="340" customFormat="1" ht="36" customHeight="1" spans="1:8">
      <c r="A49" s="355">
        <v>2300227</v>
      </c>
      <c r="B49" s="471" t="s">
        <v>1207</v>
      </c>
      <c r="C49" s="121"/>
      <c r="D49" s="121"/>
      <c r="E49" s="368"/>
      <c r="F49" s="119" t="str">
        <f t="shared" si="0"/>
        <v/>
      </c>
      <c r="G49" s="119" t="str">
        <f t="shared" si="1"/>
        <v/>
      </c>
      <c r="H49" s="661"/>
    </row>
    <row r="50" s="340" customFormat="1" ht="36" customHeight="1" spans="1:8">
      <c r="A50" s="355">
        <v>2300228</v>
      </c>
      <c r="B50" s="471" t="s">
        <v>1208</v>
      </c>
      <c r="C50" s="121"/>
      <c r="D50" s="121"/>
      <c r="E50" s="368"/>
      <c r="F50" s="119" t="str">
        <f t="shared" si="0"/>
        <v/>
      </c>
      <c r="G50" s="119" t="str">
        <f t="shared" si="1"/>
        <v/>
      </c>
      <c r="H50" s="661"/>
    </row>
    <row r="51" s="340" customFormat="1" ht="36" customHeight="1" spans="1:8">
      <c r="A51" s="355">
        <v>2300229</v>
      </c>
      <c r="B51" s="471" t="s">
        <v>1209</v>
      </c>
      <c r="C51" s="121"/>
      <c r="D51" s="121"/>
      <c r="E51" s="368"/>
      <c r="F51" s="119" t="str">
        <f t="shared" si="0"/>
        <v/>
      </c>
      <c r="G51" s="119" t="str">
        <f t="shared" si="1"/>
        <v/>
      </c>
      <c r="H51" s="661"/>
    </row>
    <row r="52" s="340" customFormat="1" ht="36" customHeight="1" spans="1:8">
      <c r="A52" s="355">
        <v>2300230</v>
      </c>
      <c r="B52" s="471" t="s">
        <v>1210</v>
      </c>
      <c r="C52" s="121"/>
      <c r="D52" s="121"/>
      <c r="E52" s="368"/>
      <c r="F52" s="119" t="str">
        <f t="shared" si="0"/>
        <v/>
      </c>
      <c r="G52" s="119" t="str">
        <f t="shared" si="1"/>
        <v/>
      </c>
      <c r="H52" s="661"/>
    </row>
    <row r="53" s="340" customFormat="1" ht="36" customHeight="1" spans="1:8">
      <c r="A53" s="355">
        <v>2300231</v>
      </c>
      <c r="B53" s="471" t="s">
        <v>1211</v>
      </c>
      <c r="C53" s="121"/>
      <c r="D53" s="121"/>
      <c r="E53" s="368"/>
      <c r="F53" s="119" t="str">
        <f t="shared" si="0"/>
        <v/>
      </c>
      <c r="G53" s="119" t="str">
        <f t="shared" si="1"/>
        <v/>
      </c>
      <c r="H53" s="661"/>
    </row>
    <row r="54" s="340" customFormat="1" ht="36" customHeight="1" spans="1:8">
      <c r="A54" s="355">
        <v>2300241</v>
      </c>
      <c r="B54" s="471" t="s">
        <v>1212</v>
      </c>
      <c r="C54" s="121"/>
      <c r="D54" s="121"/>
      <c r="E54" s="368"/>
      <c r="F54" s="119" t="str">
        <f t="shared" si="0"/>
        <v/>
      </c>
      <c r="G54" s="119" t="str">
        <f t="shared" si="1"/>
        <v/>
      </c>
      <c r="H54" s="661"/>
    </row>
    <row r="55" s="340" customFormat="1" ht="36" customHeight="1" spans="1:8">
      <c r="A55" s="355">
        <v>2300242</v>
      </c>
      <c r="B55" s="471" t="s">
        <v>1213</v>
      </c>
      <c r="C55" s="121"/>
      <c r="D55" s="121"/>
      <c r="E55" s="368"/>
      <c r="F55" s="119" t="str">
        <f t="shared" si="0"/>
        <v/>
      </c>
      <c r="G55" s="119" t="str">
        <f t="shared" si="1"/>
        <v/>
      </c>
      <c r="H55" s="661"/>
    </row>
    <row r="56" s="340" customFormat="1" ht="36" customHeight="1" spans="1:8">
      <c r="A56" s="355">
        <v>2300243</v>
      </c>
      <c r="B56" s="471" t="s">
        <v>1214</v>
      </c>
      <c r="C56" s="121"/>
      <c r="D56" s="121"/>
      <c r="E56" s="368"/>
      <c r="F56" s="119" t="str">
        <f t="shared" si="0"/>
        <v/>
      </c>
      <c r="G56" s="119" t="str">
        <f t="shared" si="1"/>
        <v/>
      </c>
      <c r="H56" s="661"/>
    </row>
    <row r="57" s="340" customFormat="1" ht="36" customHeight="1" spans="1:8">
      <c r="A57" s="355">
        <v>2300244</v>
      </c>
      <c r="B57" s="471" t="s">
        <v>1215</v>
      </c>
      <c r="C57" s="121"/>
      <c r="D57" s="121"/>
      <c r="E57" s="368"/>
      <c r="F57" s="119" t="str">
        <f t="shared" si="0"/>
        <v/>
      </c>
      <c r="G57" s="119" t="str">
        <f t="shared" si="1"/>
        <v/>
      </c>
      <c r="H57" s="661"/>
    </row>
    <row r="58" s="340" customFormat="1" ht="36" customHeight="1" spans="1:8">
      <c r="A58" s="355">
        <v>2300245</v>
      </c>
      <c r="B58" s="471" t="s">
        <v>1216</v>
      </c>
      <c r="C58" s="121"/>
      <c r="D58" s="121"/>
      <c r="E58" s="368"/>
      <c r="F58" s="119" t="str">
        <f t="shared" si="0"/>
        <v/>
      </c>
      <c r="G58" s="119" t="str">
        <f t="shared" si="1"/>
        <v/>
      </c>
      <c r="H58" s="661"/>
    </row>
    <row r="59" s="340" customFormat="1" ht="36" customHeight="1" spans="1:8">
      <c r="A59" s="355">
        <v>2300246</v>
      </c>
      <c r="B59" s="471" t="s">
        <v>1217</v>
      </c>
      <c r="C59" s="121"/>
      <c r="D59" s="121"/>
      <c r="E59" s="368"/>
      <c r="F59" s="119" t="str">
        <f t="shared" si="0"/>
        <v/>
      </c>
      <c r="G59" s="119" t="str">
        <f t="shared" si="1"/>
        <v/>
      </c>
      <c r="H59" s="661"/>
    </row>
    <row r="60" s="340" customFormat="1" ht="64" customHeight="1" spans="1:8">
      <c r="A60" s="355">
        <v>2300247</v>
      </c>
      <c r="B60" s="471" t="s">
        <v>1218</v>
      </c>
      <c r="C60" s="121"/>
      <c r="D60" s="121"/>
      <c r="E60" s="368"/>
      <c r="F60" s="119" t="str">
        <f t="shared" si="0"/>
        <v/>
      </c>
      <c r="G60" s="119" t="str">
        <f t="shared" si="1"/>
        <v/>
      </c>
      <c r="H60" s="661"/>
    </row>
    <row r="61" s="340" customFormat="1" ht="64" customHeight="1" spans="1:8">
      <c r="A61" s="355">
        <v>2300248</v>
      </c>
      <c r="B61" s="471" t="s">
        <v>1219</v>
      </c>
      <c r="C61" s="121"/>
      <c r="D61" s="121"/>
      <c r="E61" s="368"/>
      <c r="F61" s="119" t="str">
        <f t="shared" si="0"/>
        <v/>
      </c>
      <c r="G61" s="119" t="str">
        <f t="shared" si="1"/>
        <v/>
      </c>
      <c r="H61" s="661"/>
    </row>
    <row r="62" s="340" customFormat="1" ht="36" customHeight="1" spans="1:8">
      <c r="A62" s="355">
        <v>2300249</v>
      </c>
      <c r="B62" s="471" t="s">
        <v>1220</v>
      </c>
      <c r="C62" s="121"/>
      <c r="D62" s="121"/>
      <c r="E62" s="368"/>
      <c r="F62" s="119" t="str">
        <f t="shared" si="0"/>
        <v/>
      </c>
      <c r="G62" s="119" t="str">
        <f t="shared" si="1"/>
        <v/>
      </c>
      <c r="H62" s="661"/>
    </row>
    <row r="63" s="340" customFormat="1" ht="36" customHeight="1" spans="1:8">
      <c r="A63" s="355">
        <v>2300250</v>
      </c>
      <c r="B63" s="471" t="s">
        <v>1221</v>
      </c>
      <c r="C63" s="121"/>
      <c r="D63" s="121"/>
      <c r="E63" s="368"/>
      <c r="F63" s="119" t="str">
        <f t="shared" si="0"/>
        <v/>
      </c>
      <c r="G63" s="119" t="str">
        <f t="shared" si="1"/>
        <v/>
      </c>
      <c r="H63" s="661"/>
    </row>
    <row r="64" s="340" customFormat="1" ht="36" customHeight="1" spans="1:8">
      <c r="A64" s="355">
        <v>2300251</v>
      </c>
      <c r="B64" s="471" t="s">
        <v>1222</v>
      </c>
      <c r="C64" s="121"/>
      <c r="D64" s="121"/>
      <c r="E64" s="368"/>
      <c r="F64" s="119" t="str">
        <f t="shared" si="0"/>
        <v/>
      </c>
      <c r="G64" s="119" t="str">
        <f t="shared" si="1"/>
        <v/>
      </c>
      <c r="H64" s="661"/>
    </row>
    <row r="65" s="340" customFormat="1" ht="36" customHeight="1" spans="1:8">
      <c r="A65" s="355">
        <v>2300252</v>
      </c>
      <c r="B65" s="471" t="s">
        <v>1223</v>
      </c>
      <c r="C65" s="121"/>
      <c r="D65" s="121"/>
      <c r="E65" s="368"/>
      <c r="F65" s="119" t="str">
        <f t="shared" si="0"/>
        <v/>
      </c>
      <c r="G65" s="119" t="str">
        <f t="shared" si="1"/>
        <v/>
      </c>
      <c r="H65" s="661"/>
    </row>
    <row r="66" s="340" customFormat="1" ht="36" customHeight="1" spans="1:8">
      <c r="A66" s="355">
        <v>2300253</v>
      </c>
      <c r="B66" s="471" t="s">
        <v>1224</v>
      </c>
      <c r="C66" s="121"/>
      <c r="D66" s="121"/>
      <c r="E66" s="368"/>
      <c r="F66" s="119" t="str">
        <f t="shared" si="0"/>
        <v/>
      </c>
      <c r="G66" s="119" t="str">
        <f t="shared" si="1"/>
        <v/>
      </c>
      <c r="H66" s="661"/>
    </row>
    <row r="67" s="340" customFormat="1" ht="64" customHeight="1" spans="1:8">
      <c r="A67" s="355">
        <v>2300254</v>
      </c>
      <c r="B67" s="471" t="s">
        <v>1225</v>
      </c>
      <c r="C67" s="121"/>
      <c r="D67" s="121"/>
      <c r="E67" s="368"/>
      <c r="F67" s="119" t="str">
        <f t="shared" si="0"/>
        <v/>
      </c>
      <c r="G67" s="119" t="str">
        <f t="shared" si="1"/>
        <v/>
      </c>
      <c r="H67" s="661"/>
    </row>
    <row r="68" s="340" customFormat="1" ht="36" customHeight="1" spans="1:8">
      <c r="A68" s="355">
        <v>2300255</v>
      </c>
      <c r="B68" s="471" t="s">
        <v>1226</v>
      </c>
      <c r="C68" s="121"/>
      <c r="D68" s="121"/>
      <c r="E68" s="368"/>
      <c r="F68" s="119" t="str">
        <f t="shared" si="0"/>
        <v/>
      </c>
      <c r="G68" s="119" t="str">
        <f t="shared" si="1"/>
        <v/>
      </c>
      <c r="H68" s="661"/>
    </row>
    <row r="69" s="340" customFormat="1" ht="36" customHeight="1" spans="1:8">
      <c r="A69" s="355">
        <v>2300256</v>
      </c>
      <c r="B69" s="471" t="s">
        <v>1227</v>
      </c>
      <c r="C69" s="121"/>
      <c r="D69" s="121"/>
      <c r="E69" s="368"/>
      <c r="F69" s="119" t="str">
        <f t="shared" ref="F69:F123" si="2">IF(C69&gt;0,E69/C69-1,"")</f>
        <v/>
      </c>
      <c r="G69" s="119" t="str">
        <f t="shared" ref="G69:G123" si="3">IF(D69&gt;0,E69/D69,"")</f>
        <v/>
      </c>
      <c r="H69" s="661"/>
    </row>
    <row r="70" s="340" customFormat="1" ht="64" customHeight="1" spans="1:8">
      <c r="A70" s="355">
        <v>2300257</v>
      </c>
      <c r="B70" s="471" t="s">
        <v>1228</v>
      </c>
      <c r="C70" s="121"/>
      <c r="D70" s="121"/>
      <c r="E70" s="368"/>
      <c r="F70" s="119" t="str">
        <f t="shared" si="2"/>
        <v/>
      </c>
      <c r="G70" s="119" t="str">
        <f t="shared" si="3"/>
        <v/>
      </c>
      <c r="H70" s="661"/>
    </row>
    <row r="71" s="340" customFormat="1" ht="36" customHeight="1" spans="1:8">
      <c r="A71" s="355">
        <v>2300258</v>
      </c>
      <c r="B71" s="471" t="s">
        <v>1229</v>
      </c>
      <c r="C71" s="121"/>
      <c r="D71" s="121"/>
      <c r="E71" s="368"/>
      <c r="F71" s="119" t="str">
        <f t="shared" si="2"/>
        <v/>
      </c>
      <c r="G71" s="119" t="str">
        <f t="shared" si="3"/>
        <v/>
      </c>
      <c r="H71" s="661"/>
    </row>
    <row r="72" s="340" customFormat="1" ht="36" customHeight="1" spans="1:8">
      <c r="A72" s="355">
        <v>2300259</v>
      </c>
      <c r="B72" s="471" t="s">
        <v>1230</v>
      </c>
      <c r="C72" s="121"/>
      <c r="D72" s="121"/>
      <c r="E72" s="368"/>
      <c r="F72" s="119" t="str">
        <f t="shared" si="2"/>
        <v/>
      </c>
      <c r="G72" s="119" t="str">
        <f t="shared" si="3"/>
        <v/>
      </c>
      <c r="H72" s="661"/>
    </row>
    <row r="73" s="340" customFormat="1" ht="64" customHeight="1" spans="1:8">
      <c r="A73" s="355">
        <v>2300260</v>
      </c>
      <c r="B73" s="471" t="s">
        <v>1231</v>
      </c>
      <c r="C73" s="121"/>
      <c r="D73" s="121"/>
      <c r="E73" s="368"/>
      <c r="F73" s="119" t="str">
        <f t="shared" si="2"/>
        <v/>
      </c>
      <c r="G73" s="119" t="str">
        <f t="shared" si="3"/>
        <v/>
      </c>
      <c r="H73" s="661"/>
    </row>
    <row r="74" s="340" customFormat="1" ht="36" customHeight="1" spans="1:8">
      <c r="A74" s="355">
        <v>2300269</v>
      </c>
      <c r="B74" s="471" t="s">
        <v>1232</v>
      </c>
      <c r="C74" s="121"/>
      <c r="D74" s="121"/>
      <c r="E74" s="368"/>
      <c r="F74" s="119" t="str">
        <f t="shared" si="2"/>
        <v/>
      </c>
      <c r="G74" s="119" t="str">
        <f t="shared" si="3"/>
        <v/>
      </c>
      <c r="H74" s="661"/>
    </row>
    <row r="75" s="340" customFormat="1" ht="36" customHeight="1" spans="1:8">
      <c r="A75" s="355">
        <v>2300296</v>
      </c>
      <c r="B75" s="471" t="s">
        <v>1233</v>
      </c>
      <c r="C75" s="121"/>
      <c r="D75" s="121"/>
      <c r="E75" s="368"/>
      <c r="F75" s="119" t="str">
        <f t="shared" si="2"/>
        <v/>
      </c>
      <c r="G75" s="119" t="str">
        <f t="shared" si="3"/>
        <v/>
      </c>
      <c r="H75" s="661"/>
    </row>
    <row r="76" s="340" customFormat="1" ht="36" customHeight="1" spans="1:8">
      <c r="A76" s="355">
        <v>2300297</v>
      </c>
      <c r="B76" s="471" t="s">
        <v>1234</v>
      </c>
      <c r="C76" s="121"/>
      <c r="D76" s="121"/>
      <c r="E76" s="368"/>
      <c r="F76" s="119" t="str">
        <f t="shared" si="2"/>
        <v/>
      </c>
      <c r="G76" s="119" t="str">
        <f t="shared" si="3"/>
        <v/>
      </c>
      <c r="H76" s="661"/>
    </row>
    <row r="77" s="340" customFormat="1" ht="36" customHeight="1" spans="1:8">
      <c r="A77" s="355">
        <v>2300298</v>
      </c>
      <c r="B77" s="471" t="s">
        <v>1235</v>
      </c>
      <c r="C77" s="121"/>
      <c r="D77" s="121"/>
      <c r="E77" s="368"/>
      <c r="F77" s="119" t="str">
        <f t="shared" si="2"/>
        <v/>
      </c>
      <c r="G77" s="119" t="str">
        <f t="shared" si="3"/>
        <v/>
      </c>
      <c r="H77" s="661"/>
    </row>
    <row r="78" s="340" customFormat="1" ht="36" customHeight="1" spans="1:8">
      <c r="A78" s="355">
        <v>2300299</v>
      </c>
      <c r="B78" s="471" t="s">
        <v>1236</v>
      </c>
      <c r="C78" s="121"/>
      <c r="D78" s="121"/>
      <c r="E78" s="368"/>
      <c r="F78" s="119" t="str">
        <f t="shared" si="2"/>
        <v/>
      </c>
      <c r="G78" s="119" t="str">
        <f t="shared" si="3"/>
        <v/>
      </c>
      <c r="H78" s="661"/>
    </row>
    <row r="79" s="340" customFormat="1" ht="36" customHeight="1" spans="1:8">
      <c r="A79" s="355">
        <v>23003</v>
      </c>
      <c r="B79" s="325" t="s">
        <v>1237</v>
      </c>
      <c r="C79" s="121">
        <f>SUM(C80:C100)</f>
        <v>0</v>
      </c>
      <c r="D79" s="121">
        <f>SUM(D80:D100)</f>
        <v>0</v>
      </c>
      <c r="E79" s="121">
        <f>SUM(E80:E100)</f>
        <v>0</v>
      </c>
      <c r="F79" s="119" t="str">
        <f t="shared" si="2"/>
        <v/>
      </c>
      <c r="G79" s="119" t="str">
        <f t="shared" si="3"/>
        <v/>
      </c>
      <c r="H79" s="661"/>
    </row>
    <row r="80" s="340" customFormat="1" ht="36" customHeight="1" spans="1:8">
      <c r="A80" s="355">
        <v>2300301</v>
      </c>
      <c r="B80" s="471" t="s">
        <v>947</v>
      </c>
      <c r="C80" s="121"/>
      <c r="D80" s="121"/>
      <c r="E80" s="368"/>
      <c r="F80" s="119" t="str">
        <f t="shared" si="2"/>
        <v/>
      </c>
      <c r="G80" s="119" t="str">
        <f t="shared" si="3"/>
        <v/>
      </c>
      <c r="H80" s="661"/>
    </row>
    <row r="81" s="340" customFormat="1" ht="36" customHeight="1" spans="1:8">
      <c r="A81" s="355">
        <v>2300302</v>
      </c>
      <c r="B81" s="471" t="s">
        <v>1168</v>
      </c>
      <c r="C81" s="121"/>
      <c r="D81" s="121"/>
      <c r="E81" s="368"/>
      <c r="F81" s="119" t="str">
        <f t="shared" si="2"/>
        <v/>
      </c>
      <c r="G81" s="119" t="str">
        <f t="shared" si="3"/>
        <v/>
      </c>
      <c r="H81" s="661"/>
    </row>
    <row r="82" s="340" customFormat="1" ht="36" customHeight="1" spans="1:8">
      <c r="A82" s="355">
        <v>2300303</v>
      </c>
      <c r="B82" s="471" t="s">
        <v>1169</v>
      </c>
      <c r="C82" s="121"/>
      <c r="D82" s="121"/>
      <c r="E82" s="368"/>
      <c r="F82" s="119" t="str">
        <f t="shared" si="2"/>
        <v/>
      </c>
      <c r="G82" s="119" t="str">
        <f t="shared" si="3"/>
        <v/>
      </c>
      <c r="H82" s="661"/>
    </row>
    <row r="83" s="340" customFormat="1" ht="36" customHeight="1" spans="1:8">
      <c r="A83" s="355">
        <v>2300304</v>
      </c>
      <c r="B83" s="471" t="s">
        <v>1170</v>
      </c>
      <c r="C83" s="121"/>
      <c r="D83" s="121"/>
      <c r="E83" s="368"/>
      <c r="F83" s="119" t="str">
        <f t="shared" si="2"/>
        <v/>
      </c>
      <c r="G83" s="119" t="str">
        <f t="shared" si="3"/>
        <v/>
      </c>
      <c r="H83" s="661"/>
    </row>
    <row r="84" s="340" customFormat="1" ht="36" customHeight="1" spans="1:8">
      <c r="A84" s="355">
        <v>2300305</v>
      </c>
      <c r="B84" s="471" t="s">
        <v>948</v>
      </c>
      <c r="C84" s="121"/>
      <c r="D84" s="121"/>
      <c r="E84" s="368"/>
      <c r="F84" s="119" t="str">
        <f t="shared" si="2"/>
        <v/>
      </c>
      <c r="G84" s="119" t="str">
        <f t="shared" si="3"/>
        <v/>
      </c>
      <c r="H84" s="661"/>
    </row>
    <row r="85" s="340" customFormat="1" ht="36" customHeight="1" spans="1:8">
      <c r="A85" s="355">
        <v>2300306</v>
      </c>
      <c r="B85" s="471" t="s">
        <v>1171</v>
      </c>
      <c r="C85" s="121"/>
      <c r="D85" s="121"/>
      <c r="E85" s="368"/>
      <c r="F85" s="119" t="str">
        <f t="shared" si="2"/>
        <v/>
      </c>
      <c r="G85" s="119" t="str">
        <f t="shared" si="3"/>
        <v/>
      </c>
      <c r="H85" s="661"/>
    </row>
    <row r="86" s="340" customFormat="1" ht="36" customHeight="1" spans="1:8">
      <c r="A86" s="355">
        <v>2300307</v>
      </c>
      <c r="B86" s="471" t="s">
        <v>1172</v>
      </c>
      <c r="C86" s="121"/>
      <c r="D86" s="121"/>
      <c r="E86" s="368"/>
      <c r="F86" s="119" t="str">
        <f t="shared" si="2"/>
        <v/>
      </c>
      <c r="G86" s="119" t="str">
        <f t="shared" si="3"/>
        <v/>
      </c>
      <c r="H86" s="661"/>
    </row>
    <row r="87" s="340" customFormat="1" ht="36" customHeight="1" spans="1:8">
      <c r="A87" s="355">
        <v>2300308</v>
      </c>
      <c r="B87" s="471" t="s">
        <v>1173</v>
      </c>
      <c r="C87" s="121"/>
      <c r="D87" s="121"/>
      <c r="E87" s="368"/>
      <c r="F87" s="119" t="str">
        <f t="shared" si="2"/>
        <v/>
      </c>
      <c r="G87" s="119" t="str">
        <f t="shared" si="3"/>
        <v/>
      </c>
      <c r="H87" s="661"/>
    </row>
    <row r="88" s="340" customFormat="1" ht="36" customHeight="1" spans="1:8">
      <c r="A88" s="355">
        <v>2300310</v>
      </c>
      <c r="B88" s="471" t="s">
        <v>1174</v>
      </c>
      <c r="C88" s="121"/>
      <c r="D88" s="121"/>
      <c r="E88" s="368"/>
      <c r="F88" s="119" t="str">
        <f t="shared" si="2"/>
        <v/>
      </c>
      <c r="G88" s="119" t="str">
        <f t="shared" si="3"/>
        <v/>
      </c>
      <c r="H88" s="661"/>
    </row>
    <row r="89" s="340" customFormat="1" ht="36" customHeight="1" spans="1:8">
      <c r="A89" s="355">
        <v>2300311</v>
      </c>
      <c r="B89" s="471" t="s">
        <v>951</v>
      </c>
      <c r="C89" s="121"/>
      <c r="D89" s="121"/>
      <c r="E89" s="368"/>
      <c r="F89" s="119" t="str">
        <f t="shared" si="2"/>
        <v/>
      </c>
      <c r="G89" s="119" t="str">
        <f t="shared" si="3"/>
        <v/>
      </c>
      <c r="H89" s="661"/>
    </row>
    <row r="90" s="340" customFormat="1" ht="36" customHeight="1" spans="1:8">
      <c r="A90" s="355">
        <v>2300312</v>
      </c>
      <c r="B90" s="471" t="s">
        <v>1175</v>
      </c>
      <c r="C90" s="121"/>
      <c r="D90" s="121"/>
      <c r="E90" s="368"/>
      <c r="F90" s="123" t="str">
        <f t="shared" si="2"/>
        <v/>
      </c>
      <c r="G90" s="123" t="str">
        <f t="shared" si="3"/>
        <v/>
      </c>
      <c r="H90" s="661"/>
    </row>
    <row r="91" s="340" customFormat="1" ht="36" customHeight="1" spans="1:8">
      <c r="A91" s="355">
        <v>2300313</v>
      </c>
      <c r="B91" s="471" t="s">
        <v>1176</v>
      </c>
      <c r="C91" s="121"/>
      <c r="D91" s="121"/>
      <c r="E91" s="368"/>
      <c r="F91" s="123" t="str">
        <f t="shared" si="2"/>
        <v/>
      </c>
      <c r="G91" s="123" t="str">
        <f t="shared" si="3"/>
        <v/>
      </c>
      <c r="H91" s="661"/>
    </row>
    <row r="92" s="340" customFormat="1" ht="36" customHeight="1" spans="1:8">
      <c r="A92" s="355">
        <v>2300314</v>
      </c>
      <c r="B92" s="471" t="s">
        <v>953</v>
      </c>
      <c r="C92" s="121"/>
      <c r="D92" s="121"/>
      <c r="E92" s="368"/>
      <c r="F92" s="123" t="str">
        <f t="shared" si="2"/>
        <v/>
      </c>
      <c r="G92" s="123" t="str">
        <f t="shared" si="3"/>
        <v/>
      </c>
      <c r="H92" s="661"/>
    </row>
    <row r="93" s="340" customFormat="1" ht="36" customHeight="1" spans="1:8">
      <c r="A93" s="355">
        <v>2300315</v>
      </c>
      <c r="B93" s="471" t="s">
        <v>1177</v>
      </c>
      <c r="C93" s="121"/>
      <c r="D93" s="121"/>
      <c r="E93" s="368"/>
      <c r="F93" s="123" t="str">
        <f t="shared" si="2"/>
        <v/>
      </c>
      <c r="G93" s="123" t="str">
        <f t="shared" si="3"/>
        <v/>
      </c>
      <c r="H93" s="661"/>
    </row>
    <row r="94" s="340" customFormat="1" ht="36" customHeight="1" spans="1:8">
      <c r="A94" s="355">
        <v>2300316</v>
      </c>
      <c r="B94" s="471" t="s">
        <v>1178</v>
      </c>
      <c r="C94" s="121"/>
      <c r="D94" s="121"/>
      <c r="E94" s="368"/>
      <c r="F94" s="123" t="str">
        <f t="shared" si="2"/>
        <v/>
      </c>
      <c r="G94" s="123" t="str">
        <f t="shared" si="3"/>
        <v/>
      </c>
      <c r="H94" s="661"/>
    </row>
    <row r="95" s="340" customFormat="1" ht="36" customHeight="1" spans="1:8">
      <c r="A95" s="355">
        <v>2300317</v>
      </c>
      <c r="B95" s="471" t="s">
        <v>1179</v>
      </c>
      <c r="C95" s="121"/>
      <c r="D95" s="121"/>
      <c r="E95" s="368"/>
      <c r="F95" s="123" t="str">
        <f t="shared" si="2"/>
        <v/>
      </c>
      <c r="G95" s="123" t="str">
        <f t="shared" si="3"/>
        <v/>
      </c>
      <c r="H95" s="661"/>
    </row>
    <row r="96" s="340" customFormat="1" ht="36" customHeight="1" spans="1:8">
      <c r="A96" s="355">
        <v>2300320</v>
      </c>
      <c r="B96" s="471" t="s">
        <v>1180</v>
      </c>
      <c r="C96" s="121"/>
      <c r="D96" s="121"/>
      <c r="E96" s="368"/>
      <c r="F96" s="123" t="str">
        <f t="shared" si="2"/>
        <v/>
      </c>
      <c r="G96" s="123" t="str">
        <f t="shared" si="3"/>
        <v/>
      </c>
      <c r="H96" s="661"/>
    </row>
    <row r="97" s="340" customFormat="1" ht="36" customHeight="1" spans="1:8">
      <c r="A97" s="355">
        <v>2300321</v>
      </c>
      <c r="B97" s="471" t="s">
        <v>954</v>
      </c>
      <c r="C97" s="121"/>
      <c r="D97" s="121"/>
      <c r="E97" s="368"/>
      <c r="F97" s="123" t="str">
        <f t="shared" si="2"/>
        <v/>
      </c>
      <c r="G97" s="123" t="str">
        <f t="shared" si="3"/>
        <v/>
      </c>
      <c r="H97" s="661"/>
    </row>
    <row r="98" s="340" customFormat="1" ht="36" customHeight="1" spans="1:8">
      <c r="A98" s="355">
        <v>2300322</v>
      </c>
      <c r="B98" s="471" t="s">
        <v>1181</v>
      </c>
      <c r="C98" s="121"/>
      <c r="D98" s="121"/>
      <c r="E98" s="368"/>
      <c r="F98" s="123" t="str">
        <f t="shared" si="2"/>
        <v/>
      </c>
      <c r="G98" s="123" t="str">
        <f t="shared" si="3"/>
        <v/>
      </c>
      <c r="H98" s="661"/>
    </row>
    <row r="99" s="340" customFormat="1" ht="36" customHeight="1" spans="1:8">
      <c r="A99" s="355">
        <v>2300324</v>
      </c>
      <c r="B99" s="471" t="s">
        <v>1182</v>
      </c>
      <c r="C99" s="121"/>
      <c r="D99" s="121"/>
      <c r="E99" s="368"/>
      <c r="F99" s="123" t="str">
        <f t="shared" si="2"/>
        <v/>
      </c>
      <c r="G99" s="123" t="str">
        <f t="shared" si="3"/>
        <v/>
      </c>
      <c r="H99" s="661"/>
    </row>
    <row r="100" s="340" customFormat="1" ht="36" customHeight="1" spans="1:8">
      <c r="A100" s="355">
        <v>2300399</v>
      </c>
      <c r="B100" s="471" t="s">
        <v>955</v>
      </c>
      <c r="C100" s="121"/>
      <c r="D100" s="121"/>
      <c r="E100" s="368"/>
      <c r="F100" s="123" t="str">
        <f t="shared" si="2"/>
        <v/>
      </c>
      <c r="G100" s="123" t="str">
        <f t="shared" si="3"/>
        <v/>
      </c>
      <c r="H100" s="661"/>
    </row>
    <row r="101" s="340" customFormat="1" ht="36" customHeight="1" spans="1:8">
      <c r="A101" s="472">
        <v>23006</v>
      </c>
      <c r="B101" s="325" t="s">
        <v>134</v>
      </c>
      <c r="C101" s="163">
        <f>SUM(C102:C103)</f>
        <v>22986</v>
      </c>
      <c r="D101" s="163">
        <f>SUM(D102:D103)</f>
        <v>23404</v>
      </c>
      <c r="E101" s="163">
        <f>SUM(E102:E103)</f>
        <v>20358</v>
      </c>
      <c r="F101" s="123">
        <f t="shared" si="2"/>
        <v>-0.114</v>
      </c>
      <c r="G101" s="123">
        <f t="shared" si="3"/>
        <v>0.87</v>
      </c>
      <c r="H101" s="661"/>
    </row>
    <row r="102" s="340" customFormat="1" ht="36" customHeight="1" spans="1:8">
      <c r="A102" s="472">
        <v>2300601</v>
      </c>
      <c r="B102" s="306" t="s">
        <v>135</v>
      </c>
      <c r="C102" s="121">
        <f>-7717+22601</f>
        <v>14884</v>
      </c>
      <c r="D102" s="121">
        <f>22643-5663</f>
        <v>16980</v>
      </c>
      <c r="E102" s="368">
        <v>8094</v>
      </c>
      <c r="F102" s="123">
        <f t="shared" si="2"/>
        <v>-0.456</v>
      </c>
      <c r="G102" s="123">
        <f t="shared" si="3"/>
        <v>0.477</v>
      </c>
      <c r="H102" s="661"/>
    </row>
    <row r="103" s="340" customFormat="1" ht="36" customHeight="1" spans="1:8">
      <c r="A103" s="472">
        <v>2300602</v>
      </c>
      <c r="B103" s="306" t="s">
        <v>136</v>
      </c>
      <c r="C103" s="121">
        <f>8102</f>
        <v>8102</v>
      </c>
      <c r="D103" s="121">
        <v>6424</v>
      </c>
      <c r="E103" s="368">
        <v>12264</v>
      </c>
      <c r="F103" s="123">
        <f t="shared" si="2"/>
        <v>0.514</v>
      </c>
      <c r="G103" s="123">
        <f t="shared" si="3"/>
        <v>1.909</v>
      </c>
      <c r="H103" s="661"/>
    </row>
    <row r="104" s="340" customFormat="1" ht="36" customHeight="1" spans="1:8">
      <c r="A104" s="355">
        <v>23008</v>
      </c>
      <c r="B104" s="325" t="s">
        <v>137</v>
      </c>
      <c r="C104" s="121"/>
      <c r="D104" s="121"/>
      <c r="E104" s="121">
        <v>3140</v>
      </c>
      <c r="F104" s="123" t="str">
        <f t="shared" si="2"/>
        <v/>
      </c>
      <c r="G104" s="123" t="str">
        <f t="shared" si="3"/>
        <v/>
      </c>
      <c r="H104" s="661"/>
    </row>
    <row r="105" s="340" customFormat="1" ht="36" customHeight="1" spans="1:8">
      <c r="A105" s="355">
        <v>2301101</v>
      </c>
      <c r="B105" s="325" t="s">
        <v>1238</v>
      </c>
      <c r="C105" s="163">
        <f>SUM(C106,C110:C111)</f>
        <v>0</v>
      </c>
      <c r="D105" s="163">
        <f>SUM(D106,D110:D111)</f>
        <v>0</v>
      </c>
      <c r="E105" s="163">
        <f>SUM(E106,E110:E111)</f>
        <v>0</v>
      </c>
      <c r="F105" s="119" t="str">
        <f t="shared" si="2"/>
        <v/>
      </c>
      <c r="G105" s="119" t="str">
        <f t="shared" si="3"/>
        <v/>
      </c>
      <c r="H105" s="661"/>
    </row>
    <row r="106" s="340" customFormat="1" ht="36" customHeight="1" spans="1:8">
      <c r="A106" s="355"/>
      <c r="B106" s="306" t="s">
        <v>1239</v>
      </c>
      <c r="C106" s="163">
        <f>SUM(C107:C109)</f>
        <v>0</v>
      </c>
      <c r="D106" s="163">
        <f>SUM(D107:D109)</f>
        <v>0</v>
      </c>
      <c r="E106" s="163">
        <f>SUM(E107:E109)</f>
        <v>0</v>
      </c>
      <c r="F106" s="119" t="str">
        <f t="shared" si="2"/>
        <v/>
      </c>
      <c r="G106" s="119" t="str">
        <f t="shared" si="3"/>
        <v/>
      </c>
      <c r="H106" s="661"/>
    </row>
    <row r="107" s="340" customFormat="1" ht="36" customHeight="1" spans="1:8">
      <c r="A107" s="355"/>
      <c r="B107" s="662" t="s">
        <v>1240</v>
      </c>
      <c r="C107" s="163"/>
      <c r="D107" s="163"/>
      <c r="E107" s="368"/>
      <c r="F107" s="119" t="str">
        <f t="shared" si="2"/>
        <v/>
      </c>
      <c r="G107" s="119" t="str">
        <f t="shared" si="3"/>
        <v/>
      </c>
      <c r="H107" s="661"/>
    </row>
    <row r="108" s="340" customFormat="1" ht="64" customHeight="1" spans="1:8">
      <c r="A108" s="355"/>
      <c r="B108" s="662" t="s">
        <v>1241</v>
      </c>
      <c r="C108" s="163"/>
      <c r="D108" s="163"/>
      <c r="E108" s="368"/>
      <c r="F108" s="119" t="str">
        <f t="shared" si="2"/>
        <v/>
      </c>
      <c r="G108" s="119" t="str">
        <f t="shared" si="3"/>
        <v/>
      </c>
      <c r="H108" s="661"/>
    </row>
    <row r="109" s="340" customFormat="1" ht="36" customHeight="1" spans="1:8">
      <c r="A109" s="355"/>
      <c r="B109" s="662" t="s">
        <v>1242</v>
      </c>
      <c r="C109" s="163"/>
      <c r="D109" s="163"/>
      <c r="E109" s="368"/>
      <c r="F109" s="119" t="str">
        <f t="shared" si="2"/>
        <v/>
      </c>
      <c r="G109" s="119" t="str">
        <f t="shared" si="3"/>
        <v/>
      </c>
      <c r="H109" s="661"/>
    </row>
    <row r="110" s="340" customFormat="1" ht="66" customHeight="1" spans="1:8">
      <c r="A110" s="355"/>
      <c r="B110" s="306" t="s">
        <v>1243</v>
      </c>
      <c r="C110" s="163"/>
      <c r="D110" s="163"/>
      <c r="E110" s="368"/>
      <c r="F110" s="119" t="str">
        <f t="shared" si="2"/>
        <v/>
      </c>
      <c r="G110" s="119" t="str">
        <f t="shared" si="3"/>
        <v/>
      </c>
      <c r="H110" s="661"/>
    </row>
    <row r="111" s="340" customFormat="1" ht="36" customHeight="1" spans="1:8">
      <c r="A111" s="355"/>
      <c r="B111" s="306" t="s">
        <v>1244</v>
      </c>
      <c r="C111" s="163"/>
      <c r="D111" s="163"/>
      <c r="E111" s="368"/>
      <c r="F111" s="119" t="str">
        <f t="shared" si="2"/>
        <v/>
      </c>
      <c r="G111" s="119" t="str">
        <f t="shared" si="3"/>
        <v/>
      </c>
      <c r="H111" s="661"/>
    </row>
    <row r="112" s="340" customFormat="1" ht="36" customHeight="1" spans="1:8">
      <c r="A112" s="474">
        <v>23015</v>
      </c>
      <c r="B112" s="325" t="s">
        <v>138</v>
      </c>
      <c r="C112" s="163"/>
      <c r="D112" s="163"/>
      <c r="E112" s="368"/>
      <c r="F112" s="119" t="str">
        <f t="shared" si="2"/>
        <v/>
      </c>
      <c r="G112" s="119" t="str">
        <f t="shared" si="3"/>
        <v/>
      </c>
      <c r="H112" s="661"/>
    </row>
    <row r="113" s="340" customFormat="1" ht="36" customHeight="1" spans="1:8">
      <c r="A113" s="474">
        <v>23016</v>
      </c>
      <c r="B113" s="325" t="s">
        <v>139</v>
      </c>
      <c r="C113" s="163"/>
      <c r="D113" s="163"/>
      <c r="E113" s="368"/>
      <c r="F113" s="119" t="str">
        <f t="shared" si="2"/>
        <v/>
      </c>
      <c r="G113" s="119" t="str">
        <f t="shared" si="3"/>
        <v/>
      </c>
      <c r="H113" s="661"/>
    </row>
    <row r="114" s="340" customFormat="1" ht="36" customHeight="1" spans="1:8">
      <c r="A114" s="474">
        <v>23021</v>
      </c>
      <c r="B114" s="325" t="s">
        <v>140</v>
      </c>
      <c r="C114" s="163"/>
      <c r="D114" s="163"/>
      <c r="E114" s="163"/>
      <c r="F114" s="119" t="str">
        <f t="shared" si="2"/>
        <v/>
      </c>
      <c r="G114" s="119" t="str">
        <f t="shared" si="3"/>
        <v/>
      </c>
      <c r="H114" s="661"/>
    </row>
    <row r="115" s="340" customFormat="1" ht="36" customHeight="1" spans="1:8">
      <c r="A115" s="351">
        <v>231</v>
      </c>
      <c r="B115" s="469" t="s">
        <v>141</v>
      </c>
      <c r="C115" s="124">
        <f>SUM(C116,C119:C120)</f>
        <v>87492</v>
      </c>
      <c r="D115" s="124">
        <f>SUM(D116,D119:D120)</f>
        <v>25800</v>
      </c>
      <c r="E115" s="124">
        <f>SUM(E116,E119:E120)</f>
        <v>25800</v>
      </c>
      <c r="F115" s="119">
        <f t="shared" si="2"/>
        <v>-0.705</v>
      </c>
      <c r="G115" s="119">
        <f t="shared" si="3"/>
        <v>1</v>
      </c>
      <c r="H115" s="661"/>
    </row>
    <row r="116" s="340" customFormat="1" ht="36" customHeight="1" spans="1:8">
      <c r="A116" s="436">
        <v>2310301</v>
      </c>
      <c r="B116" s="325" t="s">
        <v>142</v>
      </c>
      <c r="C116" s="163">
        <f>SUM(C117:C118)</f>
        <v>23020</v>
      </c>
      <c r="D116" s="163">
        <f>SUM(D117:D118)</f>
        <v>25800</v>
      </c>
      <c r="E116" s="163">
        <f>SUM(E117:E118)</f>
        <v>25800</v>
      </c>
      <c r="F116" s="123">
        <f t="shared" si="2"/>
        <v>0.121</v>
      </c>
      <c r="G116" s="123">
        <f t="shared" si="3"/>
        <v>1</v>
      </c>
      <c r="H116" s="661"/>
    </row>
    <row r="117" s="340" customFormat="1" ht="36" customHeight="1" spans="1:8">
      <c r="A117" s="436"/>
      <c r="B117" s="326" t="s">
        <v>143</v>
      </c>
      <c r="C117" s="163"/>
      <c r="D117" s="163"/>
      <c r="E117" s="163"/>
      <c r="F117" s="123" t="str">
        <f t="shared" si="2"/>
        <v/>
      </c>
      <c r="G117" s="123" t="str">
        <f t="shared" si="3"/>
        <v/>
      </c>
      <c r="H117" s="661"/>
    </row>
    <row r="118" s="340" customFormat="1" ht="36" customHeight="1" spans="1:8">
      <c r="A118" s="436"/>
      <c r="B118" s="326" t="s">
        <v>144</v>
      </c>
      <c r="C118" s="163">
        <v>23020</v>
      </c>
      <c r="D118" s="163">
        <v>25800</v>
      </c>
      <c r="E118" s="163">
        <v>25800</v>
      </c>
      <c r="F118" s="123">
        <f t="shared" si="2"/>
        <v>0.121</v>
      </c>
      <c r="G118" s="123">
        <f t="shared" si="3"/>
        <v>1</v>
      </c>
      <c r="H118" s="661"/>
    </row>
    <row r="119" s="340" customFormat="1" ht="64" customHeight="1" spans="1:8">
      <c r="A119" s="436">
        <v>2310302</v>
      </c>
      <c r="B119" s="325" t="s">
        <v>145</v>
      </c>
      <c r="C119" s="163"/>
      <c r="D119" s="124"/>
      <c r="E119" s="468"/>
      <c r="F119" s="123" t="str">
        <f t="shared" si="2"/>
        <v/>
      </c>
      <c r="G119" s="123" t="str">
        <f t="shared" si="3"/>
        <v/>
      </c>
      <c r="H119" s="661"/>
    </row>
    <row r="120" s="340" customFormat="1" ht="36" customHeight="1" spans="1:8">
      <c r="A120" s="436">
        <v>2310399</v>
      </c>
      <c r="B120" s="325" t="s">
        <v>146</v>
      </c>
      <c r="C120" s="163">
        <v>64472</v>
      </c>
      <c r="D120" s="124"/>
      <c r="E120" s="468"/>
      <c r="F120" s="123">
        <f t="shared" si="2"/>
        <v>-1</v>
      </c>
      <c r="G120" s="123" t="str">
        <f t="shared" si="3"/>
        <v/>
      </c>
      <c r="H120" s="661"/>
    </row>
    <row r="121" s="340" customFormat="1" ht="36" customHeight="1" spans="1:8">
      <c r="A121" s="351">
        <v>23009</v>
      </c>
      <c r="B121" s="476" t="s">
        <v>147</v>
      </c>
      <c r="C121" s="124">
        <v>26781</v>
      </c>
      <c r="D121" s="124"/>
      <c r="E121" s="124"/>
      <c r="F121" s="119">
        <f t="shared" si="2"/>
        <v>-1</v>
      </c>
      <c r="G121" s="119" t="str">
        <f t="shared" si="3"/>
        <v/>
      </c>
      <c r="H121" s="661"/>
    </row>
    <row r="122" s="340" customFormat="1" ht="36" customHeight="1" spans="1:8">
      <c r="A122" s="351" t="s">
        <v>1245</v>
      </c>
      <c r="B122" s="469" t="s">
        <v>1246</v>
      </c>
      <c r="C122" s="124"/>
      <c r="D122" s="124"/>
      <c r="E122" s="468"/>
      <c r="F122" s="119" t="str">
        <f t="shared" si="2"/>
        <v/>
      </c>
      <c r="G122" s="119" t="str">
        <f t="shared" si="3"/>
        <v/>
      </c>
      <c r="H122" s="661"/>
    </row>
    <row r="123" s="340" customFormat="1" ht="36" customHeight="1" spans="1:8">
      <c r="A123" s="466"/>
      <c r="B123" s="477" t="s">
        <v>148</v>
      </c>
      <c r="C123" s="124">
        <f>SUM(C31:C32,C115,C121:C122)</f>
        <v>359303</v>
      </c>
      <c r="D123" s="124">
        <f>SUM(D31:D32,D115,D121:D122)</f>
        <v>282654</v>
      </c>
      <c r="E123" s="124">
        <f>SUM(E31:E32,E115,E121:E122)</f>
        <v>261803</v>
      </c>
      <c r="F123" s="119">
        <f t="shared" si="2"/>
        <v>-0.271</v>
      </c>
      <c r="G123" s="119">
        <f t="shared" si="3"/>
        <v>0.926</v>
      </c>
      <c r="H123" s="661"/>
    </row>
    <row r="124" s="340" customFormat="1" spans="3:5">
      <c r="C124" s="373"/>
      <c r="D124" s="427"/>
      <c r="E124" s="427"/>
    </row>
    <row r="125" s="340" customFormat="1" spans="4:5">
      <c r="D125" s="373"/>
      <c r="E125" s="373"/>
    </row>
    <row r="126" s="340" customFormat="1" spans="3:5">
      <c r="C126" s="380"/>
      <c r="D126" s="380"/>
      <c r="E126" s="380"/>
    </row>
    <row r="127" s="340" customFormat="1" spans="3:5">
      <c r="C127" s="457"/>
      <c r="D127" s="457"/>
      <c r="E127" s="457"/>
    </row>
    <row r="128" s="340" customFormat="1" spans="3:5">
      <c r="C128" s="380"/>
      <c r="D128" s="380"/>
      <c r="E128" s="380"/>
    </row>
    <row r="129" s="340" customFormat="1" spans="3:5">
      <c r="C129" s="457"/>
      <c r="D129" s="457"/>
      <c r="E129" s="457"/>
    </row>
    <row r="130" s="340" customFormat="1" spans="3:5">
      <c r="C130" s="380"/>
      <c r="D130" s="380"/>
      <c r="E130" s="380"/>
    </row>
    <row r="131" s="340" customFormat="1" spans="3:5">
      <c r="C131" s="380"/>
      <c r="D131" s="380"/>
      <c r="E131" s="380"/>
    </row>
    <row r="132" s="340" customFormat="1" spans="3:5">
      <c r="C132" s="457"/>
      <c r="D132" s="457"/>
      <c r="E132" s="457"/>
    </row>
    <row r="133" s="340" customFormat="1" spans="3:5">
      <c r="C133" s="380"/>
      <c r="D133" s="380"/>
      <c r="E133" s="380"/>
    </row>
    <row r="134" s="340" customFormat="1" spans="3:5">
      <c r="C134" s="380"/>
      <c r="D134" s="380"/>
      <c r="E134" s="380"/>
    </row>
    <row r="135" s="340" customFormat="1" spans="3:5">
      <c r="C135" s="380"/>
      <c r="D135" s="380"/>
      <c r="E135" s="380"/>
    </row>
    <row r="136" s="340" customFormat="1" spans="3:5">
      <c r="C136" s="380"/>
      <c r="D136" s="380"/>
      <c r="E136" s="380"/>
    </row>
    <row r="137" s="340" customFormat="1" spans="3:5">
      <c r="C137" s="457"/>
      <c r="D137" s="457"/>
      <c r="E137" s="457"/>
    </row>
    <row r="138" s="340" customFormat="1" spans="3:5">
      <c r="C138" s="380"/>
      <c r="D138" s="380"/>
      <c r="E138" s="380"/>
    </row>
  </sheetData>
  <autoFilter ref="A4:I125">
    <extLst/>
  </autoFilter>
  <mergeCells count="7">
    <mergeCell ref="B1:G1"/>
    <mergeCell ref="D3:E3"/>
    <mergeCell ref="F3:G3"/>
    <mergeCell ref="A3:A4"/>
    <mergeCell ref="B3:B4"/>
    <mergeCell ref="C3:C4"/>
    <mergeCell ref="H3:H4"/>
  </mergeCells>
  <conditionalFormatting sqref="B33">
    <cfRule type="expression" dxfId="1" priority="26" stopIfTrue="1">
      <formula>"len($A:$A)=3"</formula>
    </cfRule>
    <cfRule type="expression" dxfId="1" priority="25" stopIfTrue="1">
      <formula>"len($A:$A)=3"</formula>
    </cfRule>
    <cfRule type="expression" dxfId="1" priority="24" stopIfTrue="1">
      <formula>"len($A:$A)=3"</formula>
    </cfRule>
  </conditionalFormatting>
  <conditionalFormatting sqref="B40">
    <cfRule type="expression" dxfId="1" priority="23" stopIfTrue="1">
      <formula>"len($A:$A)=3"</formula>
    </cfRule>
    <cfRule type="expression" dxfId="1" priority="22" stopIfTrue="1">
      <formula>"len($A:$A)=3"</formula>
    </cfRule>
    <cfRule type="expression" dxfId="1" priority="21" stopIfTrue="1">
      <formula>"len($A:$A)=3"</formula>
    </cfRule>
  </conditionalFormatting>
  <conditionalFormatting sqref="B79">
    <cfRule type="expression" dxfId="1" priority="20" stopIfTrue="1">
      <formula>"len($A:$A)=3"</formula>
    </cfRule>
    <cfRule type="expression" dxfId="1" priority="19" stopIfTrue="1">
      <formula>"len($A:$A)=3"</formula>
    </cfRule>
    <cfRule type="expression" dxfId="1" priority="18" stopIfTrue="1">
      <formula>"len($A:$A)=3"</formula>
    </cfRule>
  </conditionalFormatting>
  <conditionalFormatting sqref="B101">
    <cfRule type="expression" dxfId="1" priority="17" stopIfTrue="1">
      <formula>"len($A:$A)=3"</formula>
    </cfRule>
    <cfRule type="expression" dxfId="1" priority="16" stopIfTrue="1">
      <formula>"len($A:$A)=3"</formula>
    </cfRule>
    <cfRule type="expression" dxfId="1" priority="15" stopIfTrue="1">
      <formula>"len($A:$A)=3"</formula>
    </cfRule>
  </conditionalFormatting>
  <conditionalFormatting sqref="A114">
    <cfRule type="expression" dxfId="1" priority="36" stopIfTrue="1">
      <formula>"len($A:$A)=3"</formula>
    </cfRule>
  </conditionalFormatting>
  <conditionalFormatting sqref="B116">
    <cfRule type="expression" dxfId="1" priority="29" stopIfTrue="1">
      <formula>"len($A:$A)=3"</formula>
    </cfRule>
    <cfRule type="expression" dxfId="1" priority="28" stopIfTrue="1">
      <formula>"len($A:$A)=3"</formula>
    </cfRule>
    <cfRule type="expression" dxfId="1" priority="27" stopIfTrue="1">
      <formula>"len($A:$A)=3"</formula>
    </cfRule>
  </conditionalFormatting>
  <conditionalFormatting sqref="E116">
    <cfRule type="expression" dxfId="1" priority="4" stopIfTrue="1">
      <formula>"len($A:$A)=3"</formula>
    </cfRule>
  </conditionalFormatting>
  <conditionalFormatting sqref="D122">
    <cfRule type="cellIs" dxfId="0" priority="38" stopIfTrue="1" operator="lessThanOrEqual">
      <formula>-1</formula>
    </cfRule>
  </conditionalFormatting>
  <conditionalFormatting sqref="E122">
    <cfRule type="cellIs" dxfId="0" priority="37" stopIfTrue="1" operator="lessThanOrEqual">
      <formula>-1</formula>
    </cfRule>
  </conditionalFormatting>
  <conditionalFormatting sqref="D125">
    <cfRule type="expression" dxfId="1" priority="5" stopIfTrue="1">
      <formula>"len($A:$A)=3"</formula>
    </cfRule>
  </conditionalFormatting>
  <conditionalFormatting sqref="E125">
    <cfRule type="expression" dxfId="1" priority="1" stopIfTrue="1">
      <formula>"len($A:$A)=3"</formula>
    </cfRule>
  </conditionalFormatting>
  <conditionalFormatting sqref="B104:B105">
    <cfRule type="expression" dxfId="1" priority="14" stopIfTrue="1">
      <formula>"len($A:$A)=3"</formula>
    </cfRule>
    <cfRule type="expression" dxfId="1" priority="13" stopIfTrue="1">
      <formula>"len($A:$A)=3"</formula>
    </cfRule>
    <cfRule type="expression" dxfId="1" priority="12" stopIfTrue="1">
      <formula>"len($A:$A)=3"</formula>
    </cfRule>
  </conditionalFormatting>
  <conditionalFormatting sqref="B107:B109">
    <cfRule type="expression" dxfId="1" priority="35" stopIfTrue="1">
      <formula>"len($A:$A)=3"</formula>
    </cfRule>
    <cfRule type="expression" dxfId="1" priority="34" stopIfTrue="1">
      <formula>"len($A:$A)=3"</formula>
    </cfRule>
    <cfRule type="expression" dxfId="1" priority="33" stopIfTrue="1">
      <formula>"len($A:$A)=3"</formula>
    </cfRule>
  </conditionalFormatting>
  <conditionalFormatting sqref="B112:B114">
    <cfRule type="expression" dxfId="1" priority="11" stopIfTrue="1">
      <formula>"len($A:$A)=3"</formula>
    </cfRule>
    <cfRule type="expression" dxfId="1" priority="10" stopIfTrue="1">
      <formula>"len($A:$A)=3"</formula>
    </cfRule>
    <cfRule type="expression" dxfId="1" priority="9" stopIfTrue="1">
      <formula>"len($A:$A)=3"</formula>
    </cfRule>
  </conditionalFormatting>
  <conditionalFormatting sqref="B117:B118">
    <cfRule type="expression" dxfId="1" priority="32" stopIfTrue="1">
      <formula>"len($A:$A)=3"</formula>
    </cfRule>
    <cfRule type="expression" dxfId="1" priority="31" stopIfTrue="1">
      <formula>"len($A:$A)=3"</formula>
    </cfRule>
    <cfRule type="expression" dxfId="1" priority="30" stopIfTrue="1">
      <formula>"len($A:$A)=3"</formula>
    </cfRule>
  </conditionalFormatting>
  <conditionalFormatting sqref="B119:B120">
    <cfRule type="expression" dxfId="1" priority="8" stopIfTrue="1">
      <formula>"len($A:$A)=3"</formula>
    </cfRule>
    <cfRule type="expression" dxfId="1" priority="7" stopIfTrue="1">
      <formula>"len($A:$A)=3"</formula>
    </cfRule>
    <cfRule type="expression" dxfId="1" priority="6" stopIfTrue="1">
      <formula>"len($A:$A)=3"</formula>
    </cfRule>
  </conditionalFormatting>
  <conditionalFormatting sqref="D112:D113">
    <cfRule type="cellIs" dxfId="0" priority="41" stopIfTrue="1" operator="lessThanOrEqual">
      <formula>-1</formula>
    </cfRule>
  </conditionalFormatting>
  <conditionalFormatting sqref="D117:D120">
    <cfRule type="expression" dxfId="1" priority="40" stopIfTrue="1">
      <formula>"len($A:$A)=3"</formula>
    </cfRule>
  </conditionalFormatting>
  <conditionalFormatting sqref="E102:E103">
    <cfRule type="cellIs" dxfId="0" priority="2" stopIfTrue="1" operator="lessThanOrEqual">
      <formula>-1</formula>
    </cfRule>
  </conditionalFormatting>
  <conditionalFormatting sqref="E117:E118">
    <cfRule type="expression" dxfId="1" priority="3" stopIfTrue="1">
      <formula>"len($A:$A)=3"</formula>
    </cfRule>
  </conditionalFormatting>
  <conditionalFormatting sqref="G2 E34:E39 E41:E78 E80:E100">
    <cfRule type="cellIs" dxfId="0" priority="50" stopIfTrue="1" operator="lessThanOrEqual">
      <formula>-1</formula>
    </cfRule>
  </conditionalFormatting>
  <conditionalFormatting sqref="A101 A104">
    <cfRule type="expression" dxfId="1" priority="42" stopIfTrue="1">
      <formula>"len($A:$A)=3"</formula>
    </cfRule>
  </conditionalFormatting>
  <conditionalFormatting sqref="D107:D113 E107:E111">
    <cfRule type="cellIs" dxfId="0" priority="46" stopIfTrue="1" operator="lessThanOrEqual">
      <formula>-1</formula>
    </cfRule>
  </conditionalFormatting>
  <conditionalFormatting sqref="A112:A113 A123:B136 A115:B115">
    <cfRule type="expression" dxfId="1" priority="49" stopIfTrue="1">
      <formula>"len($A:$A)=3"</formula>
    </cfRule>
  </conditionalFormatting>
  <conditionalFormatting sqref="C112:C120 C123:C136 D114:D116 D123:E123 E114:E115">
    <cfRule type="expression" dxfId="1" priority="45" stopIfTrue="1">
      <formula>"len($A:$A)=3"</formula>
    </cfRule>
  </conditionalFormatting>
  <conditionalFormatting sqref="D112:D113 D124 D126:D136">
    <cfRule type="cellIs" dxfId="0" priority="48" stopIfTrue="1" operator="greaterThan">
      <formula>5</formula>
    </cfRule>
    <cfRule type="cellIs" dxfId="2" priority="47" stopIfTrue="1" operator="lessThan">
      <formula>0</formula>
    </cfRule>
  </conditionalFormatting>
  <conditionalFormatting sqref="E112:E113 E119:E120">
    <cfRule type="cellIs" dxfId="0" priority="39" stopIfTrue="1" operator="lessThanOrEqual">
      <formula>-1</formula>
    </cfRule>
  </conditionalFormatting>
  <conditionalFormatting sqref="E124 E126:E136">
    <cfRule type="cellIs" dxfId="0" priority="44" stopIfTrue="1" operator="greaterThan">
      <formula>5</formula>
    </cfRule>
    <cfRule type="cellIs" dxfId="2" priority="43"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M1298"/>
  <sheetViews>
    <sheetView showGridLines="0" showZeros="0" view="pageBreakPreview" zoomScaleNormal="100" workbookViewId="0">
      <pane ySplit="4" topLeftCell="A1279" activePane="bottomLeft" state="frozen"/>
      <selection/>
      <selection pane="bottomLeft" activeCell="M1295" sqref="M1295"/>
    </sheetView>
  </sheetViews>
  <sheetFormatPr defaultColWidth="9" defaultRowHeight="13.5"/>
  <cols>
    <col min="1" max="1" width="9" style="228"/>
    <col min="2" max="2" width="13.1238938053097" style="228" customWidth="1"/>
    <col min="3" max="3" width="30.6283185840708" style="228" customWidth="1"/>
    <col min="4" max="6" width="16.7610619469027" style="228" customWidth="1"/>
    <col min="7" max="8" width="15.2566371681416" style="228" customWidth="1"/>
    <col min="9" max="9" width="3.3716814159292" style="228" customWidth="1"/>
    <col min="10" max="10" width="9" style="228" customWidth="1"/>
    <col min="11" max="16384" width="9" style="228"/>
  </cols>
  <sheetData>
    <row r="1" s="228" customFormat="1" ht="45" customHeight="1" spans="2:9">
      <c r="B1" s="653"/>
      <c r="C1" s="342" t="str">
        <f>YEAR([118]封面!$B$7)-1&amp;"年市本级一般公共预算支出执行情况表"</f>
        <v>2022年市本级一般公共预算支出执行情况表</v>
      </c>
      <c r="D1" s="342"/>
      <c r="E1" s="342"/>
      <c r="F1" s="342"/>
      <c r="G1" s="342"/>
      <c r="H1" s="342"/>
      <c r="I1" s="340"/>
    </row>
    <row r="2" s="228" customFormat="1" ht="20.1" customHeight="1" spans="2:9">
      <c r="B2" s="462"/>
      <c r="C2" s="463" t="s">
        <v>1247</v>
      </c>
      <c r="D2" s="429"/>
      <c r="E2" s="429"/>
      <c r="F2" s="654"/>
      <c r="G2" s="611"/>
      <c r="H2" s="611" t="s">
        <v>54</v>
      </c>
      <c r="I2" s="655"/>
    </row>
    <row r="3" s="228" customFormat="1" ht="36" customHeight="1" spans="2:10">
      <c r="B3" s="517" t="s">
        <v>55</v>
      </c>
      <c r="C3" s="518" t="s">
        <v>56</v>
      </c>
      <c r="D3" s="33" t="str">
        <f>YEAR([118]封面!$B$7)-2&amp;"年决算数"</f>
        <v>2021年决算数</v>
      </c>
      <c r="E3" s="33" t="str">
        <f>YEAR([118]封面!$B$7)-1&amp;"年"</f>
        <v>2022年</v>
      </c>
      <c r="F3" s="33"/>
      <c r="G3" s="33" t="str">
        <f>"比"&amp;YEAR([118]封面!$B$7)-2&amp;"年决算数增长%"</f>
        <v>比2021年决算数增长%</v>
      </c>
      <c r="H3" s="33" t="str">
        <f>"完成"&amp;YEAR([118]封面!$B$7)-1&amp;"年预算数的%"</f>
        <v>完成2022年预算数的%</v>
      </c>
      <c r="I3" s="656"/>
      <c r="J3" s="656"/>
    </row>
    <row r="4" s="228" customFormat="1" ht="36" customHeight="1" spans="2:13">
      <c r="B4" s="618"/>
      <c r="C4" s="518"/>
      <c r="D4" s="33"/>
      <c r="E4" s="33" t="s">
        <v>58</v>
      </c>
      <c r="F4" s="235" t="s">
        <v>106</v>
      </c>
      <c r="G4" s="33"/>
      <c r="H4" s="33"/>
      <c r="I4" s="656"/>
      <c r="J4" s="656"/>
      <c r="L4" s="460"/>
      <c r="M4" s="460"/>
    </row>
    <row r="5" s="652" customFormat="1" ht="36" customHeight="1" spans="1:10">
      <c r="A5" s="652">
        <f t="shared" ref="A5:A68" si="0">LEN(B5)</f>
        <v>3</v>
      </c>
      <c r="B5" s="433">
        <v>201</v>
      </c>
      <c r="C5" s="302" t="s">
        <v>150</v>
      </c>
      <c r="D5" s="309">
        <f>SUM(D6,D18,D27,D38,D49,D60,D71,D79,D88,D101,D110,D121,D133,D140,D148,D154,D161,D168,D175,D182,D189,D197,D203,D209,D216,D231)</f>
        <v>22521</v>
      </c>
      <c r="E5" s="309">
        <f>SUM(E6,E18,E27,E38,E49,E60,E71,E79,E88,E101,E110,E121,E133,E140,E148,E154,E161,E168,E175,E182,E189,E197,E203,E209,E216,E231)</f>
        <v>22690</v>
      </c>
      <c r="F5" s="309">
        <v>28774</v>
      </c>
      <c r="G5" s="119">
        <f t="shared" ref="G5:G68" si="1">IF(D5&gt;0,F5/D5-1,"")</f>
        <v>0.278</v>
      </c>
      <c r="H5" s="119">
        <f t="shared" ref="H5:H68" si="2">IF(E5&gt;0,F5/E5,"")</f>
        <v>1.268</v>
      </c>
      <c r="I5" s="657"/>
      <c r="J5" s="658"/>
    </row>
    <row r="6" s="652" customFormat="1" ht="36" customHeight="1" spans="1:10">
      <c r="A6" s="652">
        <f t="shared" si="0"/>
        <v>5</v>
      </c>
      <c r="B6" s="433">
        <v>20101</v>
      </c>
      <c r="C6" s="304" t="s">
        <v>151</v>
      </c>
      <c r="D6" s="309">
        <f>SUM(D7:D17)</f>
        <v>1157</v>
      </c>
      <c r="E6" s="309">
        <f>SUM(E7:E17)</f>
        <v>1299</v>
      </c>
      <c r="F6" s="309">
        <v>1259</v>
      </c>
      <c r="G6" s="119">
        <f t="shared" si="1"/>
        <v>0.088</v>
      </c>
      <c r="H6" s="119">
        <f t="shared" si="2"/>
        <v>0.969</v>
      </c>
      <c r="I6" s="657"/>
      <c r="J6" s="658"/>
    </row>
    <row r="7" s="652" customFormat="1" ht="36" customHeight="1" spans="1:10">
      <c r="A7" s="652">
        <f t="shared" si="0"/>
        <v>7</v>
      </c>
      <c r="B7" s="431">
        <v>2010101</v>
      </c>
      <c r="C7" s="432" t="s">
        <v>152</v>
      </c>
      <c r="D7" s="313">
        <f>VLOOKUP(B7,'[113]L02'!$A$6:$F$1327,6,FALSE)</f>
        <v>749</v>
      </c>
      <c r="E7" s="313">
        <f>VLOOKUP(B7,'[114]23'!$A$4:$C$1326,3,FALSE)</f>
        <v>812</v>
      </c>
      <c r="F7" s="367">
        <v>846</v>
      </c>
      <c r="G7" s="123">
        <f t="shared" si="1"/>
        <v>0.13</v>
      </c>
      <c r="H7" s="123">
        <f t="shared" si="2"/>
        <v>1.042</v>
      </c>
      <c r="I7" s="657"/>
      <c r="J7" s="658"/>
    </row>
    <row r="8" s="652" customFormat="1" ht="36" customHeight="1" spans="1:10">
      <c r="A8" s="652">
        <f t="shared" si="0"/>
        <v>7</v>
      </c>
      <c r="B8" s="431">
        <v>2010102</v>
      </c>
      <c r="C8" s="432" t="s">
        <v>153</v>
      </c>
      <c r="D8" s="313">
        <f>VLOOKUP(B8,'[113]L02'!$A$6:$F$1327,6,FALSE)</f>
        <v>0</v>
      </c>
      <c r="E8" s="313">
        <f>VLOOKUP(B8,'[114]23'!$A$4:$C$1326,3,FALSE)</f>
        <v>9</v>
      </c>
      <c r="F8" s="367">
        <v>3</v>
      </c>
      <c r="G8" s="123" t="str">
        <f t="shared" si="1"/>
        <v/>
      </c>
      <c r="H8" s="123">
        <f t="shared" si="2"/>
        <v>0.333</v>
      </c>
      <c r="I8" s="657"/>
      <c r="J8" s="658"/>
    </row>
    <row r="9" s="652" customFormat="1" ht="36" customHeight="1" spans="1:10">
      <c r="A9" s="652">
        <f t="shared" si="0"/>
        <v>7</v>
      </c>
      <c r="B9" s="431">
        <v>2010103</v>
      </c>
      <c r="C9" s="432" t="s">
        <v>154</v>
      </c>
      <c r="D9" s="313">
        <f>VLOOKUP(B9,'[113]L02'!$A$6:$F$1327,6,FALSE)</f>
        <v>0</v>
      </c>
      <c r="E9" s="313">
        <f>VLOOKUP(B9,'[114]23'!$A$4:$C$1326,3,FALSE)</f>
        <v>0</v>
      </c>
      <c r="F9" s="367">
        <v>0</v>
      </c>
      <c r="G9" s="123" t="str">
        <f t="shared" si="1"/>
        <v/>
      </c>
      <c r="H9" s="123" t="str">
        <f t="shared" si="2"/>
        <v/>
      </c>
      <c r="I9" s="657"/>
      <c r="J9" s="658"/>
    </row>
    <row r="10" s="652" customFormat="1" ht="36" customHeight="1" spans="1:10">
      <c r="A10" s="652">
        <f t="shared" si="0"/>
        <v>7</v>
      </c>
      <c r="B10" s="431">
        <v>2010104</v>
      </c>
      <c r="C10" s="432" t="s">
        <v>155</v>
      </c>
      <c r="D10" s="313">
        <f>VLOOKUP(B10,'[113]L02'!$A$6:$F$1327,6,FALSE)</f>
        <v>28</v>
      </c>
      <c r="E10" s="313">
        <f>VLOOKUP(B10,'[114]23'!$A$4:$C$1326,3,FALSE)</f>
        <v>55</v>
      </c>
      <c r="F10" s="367">
        <v>55</v>
      </c>
      <c r="G10" s="123">
        <f t="shared" si="1"/>
        <v>0.964</v>
      </c>
      <c r="H10" s="123">
        <f t="shared" si="2"/>
        <v>1</v>
      </c>
      <c r="I10" s="657"/>
      <c r="J10" s="658"/>
    </row>
    <row r="11" s="652" customFormat="1" ht="36" customHeight="1" spans="1:10">
      <c r="A11" s="652">
        <f t="shared" si="0"/>
        <v>7</v>
      </c>
      <c r="B11" s="431">
        <v>2010105</v>
      </c>
      <c r="C11" s="432" t="s">
        <v>156</v>
      </c>
      <c r="D11" s="313">
        <f>VLOOKUP(B11,'[113]L02'!$A$6:$F$1327,6,FALSE)</f>
        <v>0</v>
      </c>
      <c r="E11" s="313">
        <f>VLOOKUP(B11,'[114]23'!$A$4:$C$1326,3,FALSE)</f>
        <v>2</v>
      </c>
      <c r="F11" s="367">
        <v>0</v>
      </c>
      <c r="G11" s="123" t="str">
        <f t="shared" si="1"/>
        <v/>
      </c>
      <c r="H11" s="123">
        <f t="shared" si="2"/>
        <v>0</v>
      </c>
      <c r="I11" s="657"/>
      <c r="J11" s="658"/>
    </row>
    <row r="12" s="652" customFormat="1" ht="36" customHeight="1" spans="1:10">
      <c r="A12" s="652">
        <f t="shared" si="0"/>
        <v>7</v>
      </c>
      <c r="B12" s="431">
        <v>2010106</v>
      </c>
      <c r="C12" s="432" t="s">
        <v>157</v>
      </c>
      <c r="D12" s="313">
        <f>VLOOKUP(B12,'[113]L02'!$A$6:$F$1327,6,FALSE)</f>
        <v>0</v>
      </c>
      <c r="E12" s="313">
        <f>VLOOKUP(B12,'[114]23'!$A$4:$C$1326,3,FALSE)</f>
        <v>0</v>
      </c>
      <c r="F12" s="367">
        <v>0</v>
      </c>
      <c r="G12" s="123" t="str">
        <f t="shared" si="1"/>
        <v/>
      </c>
      <c r="H12" s="123" t="str">
        <f t="shared" si="2"/>
        <v/>
      </c>
      <c r="I12" s="657"/>
      <c r="J12" s="658"/>
    </row>
    <row r="13" s="652" customFormat="1" ht="36" customHeight="1" spans="1:10">
      <c r="A13" s="652">
        <f t="shared" si="0"/>
        <v>7</v>
      </c>
      <c r="B13" s="431">
        <v>2010107</v>
      </c>
      <c r="C13" s="432" t="s">
        <v>158</v>
      </c>
      <c r="D13" s="313">
        <f>VLOOKUP(B13,'[113]L02'!$A$6:$F$1327,6,FALSE)</f>
        <v>56</v>
      </c>
      <c r="E13" s="313">
        <f>VLOOKUP(B13,'[114]23'!$A$4:$C$1326,3,FALSE)</f>
        <v>5</v>
      </c>
      <c r="F13" s="367">
        <v>5</v>
      </c>
      <c r="G13" s="123">
        <f t="shared" si="1"/>
        <v>-0.911</v>
      </c>
      <c r="H13" s="123">
        <f t="shared" si="2"/>
        <v>1</v>
      </c>
      <c r="I13" s="657"/>
      <c r="J13" s="658"/>
    </row>
    <row r="14" s="652" customFormat="1" ht="36" customHeight="1" spans="1:10">
      <c r="A14" s="652">
        <f t="shared" si="0"/>
        <v>7</v>
      </c>
      <c r="B14" s="431">
        <v>2010108</v>
      </c>
      <c r="C14" s="432" t="s">
        <v>159</v>
      </c>
      <c r="D14" s="313">
        <f>VLOOKUP(B14,'[113]L02'!$A$6:$F$1327,6,FALSE)</f>
        <v>324</v>
      </c>
      <c r="E14" s="313">
        <f>VLOOKUP(B14,'[114]23'!$A$4:$C$1326,3,FALSE)</f>
        <v>416</v>
      </c>
      <c r="F14" s="367">
        <v>350</v>
      </c>
      <c r="G14" s="123">
        <f t="shared" si="1"/>
        <v>0.08</v>
      </c>
      <c r="H14" s="123">
        <f t="shared" si="2"/>
        <v>0.841</v>
      </c>
      <c r="I14" s="657"/>
      <c r="J14" s="658"/>
    </row>
    <row r="15" s="652" customFormat="1" ht="36" customHeight="1" spans="1:10">
      <c r="A15" s="652">
        <f t="shared" si="0"/>
        <v>7</v>
      </c>
      <c r="B15" s="431">
        <v>2010109</v>
      </c>
      <c r="C15" s="432" t="s">
        <v>160</v>
      </c>
      <c r="D15" s="313">
        <f>VLOOKUP(B15,'[113]L02'!$A$6:$F$1327,6,FALSE)</f>
        <v>0</v>
      </c>
      <c r="E15" s="313">
        <f>VLOOKUP(B15,'[114]23'!$A$4:$C$1326,3,FALSE)</f>
        <v>0</v>
      </c>
      <c r="F15" s="367">
        <v>0</v>
      </c>
      <c r="G15" s="123" t="str">
        <f t="shared" si="1"/>
        <v/>
      </c>
      <c r="H15" s="123" t="str">
        <f t="shared" si="2"/>
        <v/>
      </c>
      <c r="I15" s="657"/>
      <c r="J15" s="658"/>
    </row>
    <row r="16" s="652" customFormat="1" ht="36" customHeight="1" spans="1:10">
      <c r="A16" s="652">
        <f t="shared" si="0"/>
        <v>7</v>
      </c>
      <c r="B16" s="431">
        <v>2010150</v>
      </c>
      <c r="C16" s="432" t="s">
        <v>161</v>
      </c>
      <c r="D16" s="313">
        <f>VLOOKUP(B16,'[113]L02'!$A$6:$F$1327,6,FALSE)</f>
        <v>0</v>
      </c>
      <c r="E16" s="313">
        <f>VLOOKUP(B16,'[114]23'!$A$4:$C$1326,3,FALSE)</f>
        <v>0</v>
      </c>
      <c r="F16" s="367">
        <v>0</v>
      </c>
      <c r="G16" s="123" t="str">
        <f t="shared" si="1"/>
        <v/>
      </c>
      <c r="H16" s="123" t="str">
        <f t="shared" si="2"/>
        <v/>
      </c>
      <c r="I16" s="657"/>
      <c r="J16" s="658"/>
    </row>
    <row r="17" s="652" customFormat="1" ht="36" customHeight="1" spans="1:10">
      <c r="A17" s="652">
        <f t="shared" si="0"/>
        <v>7</v>
      </c>
      <c r="B17" s="431">
        <v>2010199</v>
      </c>
      <c r="C17" s="432" t="s">
        <v>162</v>
      </c>
      <c r="D17" s="313">
        <f>VLOOKUP(B17,'[113]L02'!$A$6:$F$1327,6,FALSE)</f>
        <v>0</v>
      </c>
      <c r="E17" s="313">
        <f>VLOOKUP(B17,'[114]23'!$A$4:$C$1326,3,FALSE)</f>
        <v>0</v>
      </c>
      <c r="F17" s="367">
        <v>0</v>
      </c>
      <c r="G17" s="123" t="str">
        <f t="shared" si="1"/>
        <v/>
      </c>
      <c r="H17" s="123" t="str">
        <f t="shared" si="2"/>
        <v/>
      </c>
      <c r="I17" s="657"/>
      <c r="J17" s="658"/>
    </row>
    <row r="18" s="652" customFormat="1" ht="36" customHeight="1" spans="1:10">
      <c r="A18" s="652">
        <f t="shared" si="0"/>
        <v>5</v>
      </c>
      <c r="B18" s="433">
        <v>20102</v>
      </c>
      <c r="C18" s="304" t="s">
        <v>163</v>
      </c>
      <c r="D18" s="309">
        <f>SUM(D19:D26)</f>
        <v>842</v>
      </c>
      <c r="E18" s="309">
        <f>SUM(E19:E26)</f>
        <v>1291</v>
      </c>
      <c r="F18" s="309">
        <v>1106</v>
      </c>
      <c r="G18" s="119">
        <f t="shared" si="1"/>
        <v>0.314</v>
      </c>
      <c r="H18" s="119">
        <f t="shared" si="2"/>
        <v>0.857</v>
      </c>
      <c r="I18" s="657"/>
      <c r="J18" s="658"/>
    </row>
    <row r="19" s="652" customFormat="1" ht="36" customHeight="1" spans="1:10">
      <c r="A19" s="652">
        <f t="shared" si="0"/>
        <v>7</v>
      </c>
      <c r="B19" s="431">
        <v>2010201</v>
      </c>
      <c r="C19" s="432" t="s">
        <v>152</v>
      </c>
      <c r="D19" s="313">
        <f>VLOOKUP(B19,'[113]L02'!$A$6:$F$1327,6,FALSE)</f>
        <v>661</v>
      </c>
      <c r="E19" s="313">
        <f>VLOOKUP(B19,'[114]23'!$A$4:$C$1326,3,FALSE)</f>
        <v>729</v>
      </c>
      <c r="F19" s="367">
        <v>793</v>
      </c>
      <c r="G19" s="123">
        <f t="shared" si="1"/>
        <v>0.2</v>
      </c>
      <c r="H19" s="123">
        <f t="shared" si="2"/>
        <v>1.088</v>
      </c>
      <c r="I19" s="657"/>
      <c r="J19" s="658"/>
    </row>
    <row r="20" s="652" customFormat="1" ht="36" customHeight="1" spans="1:10">
      <c r="A20" s="652">
        <f t="shared" si="0"/>
        <v>7</v>
      </c>
      <c r="B20" s="431">
        <v>2010202</v>
      </c>
      <c r="C20" s="432" t="s">
        <v>153</v>
      </c>
      <c r="D20" s="313">
        <f>VLOOKUP(B20,'[113]L02'!$A$6:$F$1327,6,FALSE)</f>
        <v>54</v>
      </c>
      <c r="E20" s="313">
        <f>VLOOKUP(B20,'[114]23'!$A$4:$C$1326,3,FALSE)</f>
        <v>190</v>
      </c>
      <c r="F20" s="367">
        <v>190</v>
      </c>
      <c r="G20" s="123">
        <f t="shared" si="1"/>
        <v>2.519</v>
      </c>
      <c r="H20" s="123">
        <f t="shared" si="2"/>
        <v>1</v>
      </c>
      <c r="I20" s="657"/>
      <c r="J20" s="658"/>
    </row>
    <row r="21" s="652" customFormat="1" ht="36" customHeight="1" spans="1:10">
      <c r="A21" s="652">
        <f t="shared" si="0"/>
        <v>7</v>
      </c>
      <c r="B21" s="431">
        <v>2010203</v>
      </c>
      <c r="C21" s="432" t="s">
        <v>154</v>
      </c>
      <c r="D21" s="313">
        <f>VLOOKUP(B21,'[113]L02'!$A$6:$F$1327,6,FALSE)</f>
        <v>0</v>
      </c>
      <c r="E21" s="313">
        <f>VLOOKUP(B21,'[114]23'!$A$4:$C$1326,3,FALSE)</f>
        <v>190</v>
      </c>
      <c r="F21" s="367">
        <v>0</v>
      </c>
      <c r="G21" s="123" t="str">
        <f t="shared" si="1"/>
        <v/>
      </c>
      <c r="H21" s="123">
        <f t="shared" si="2"/>
        <v>0</v>
      </c>
      <c r="I21" s="657"/>
      <c r="J21" s="658"/>
    </row>
    <row r="22" s="652" customFormat="1" ht="36" customHeight="1" spans="1:10">
      <c r="A22" s="652">
        <f t="shared" si="0"/>
        <v>7</v>
      </c>
      <c r="B22" s="431">
        <v>2010204</v>
      </c>
      <c r="C22" s="432" t="s">
        <v>164</v>
      </c>
      <c r="D22" s="313">
        <f>VLOOKUP(B22,'[113]L02'!$A$6:$F$1327,6,FALSE)</f>
        <v>30</v>
      </c>
      <c r="E22" s="313">
        <f>VLOOKUP(B22,'[114]23'!$A$4:$C$1326,3,FALSE)</f>
        <v>75</v>
      </c>
      <c r="F22" s="367">
        <v>53</v>
      </c>
      <c r="G22" s="123">
        <f t="shared" si="1"/>
        <v>0.767</v>
      </c>
      <c r="H22" s="123">
        <f t="shared" si="2"/>
        <v>0.707</v>
      </c>
      <c r="I22" s="657"/>
      <c r="J22" s="658"/>
    </row>
    <row r="23" s="652" customFormat="1" ht="36" customHeight="1" spans="1:10">
      <c r="A23" s="652">
        <f t="shared" si="0"/>
        <v>7</v>
      </c>
      <c r="B23" s="431">
        <v>2010205</v>
      </c>
      <c r="C23" s="432" t="s">
        <v>165</v>
      </c>
      <c r="D23" s="313">
        <f>VLOOKUP(B23,'[113]L02'!$A$6:$F$1327,6,FALSE)</f>
        <v>0</v>
      </c>
      <c r="E23" s="313">
        <f>VLOOKUP(B23,'[114]23'!$A$4:$C$1326,3,FALSE)</f>
        <v>20</v>
      </c>
      <c r="F23" s="367">
        <v>21</v>
      </c>
      <c r="G23" s="123" t="str">
        <f t="shared" si="1"/>
        <v/>
      </c>
      <c r="H23" s="123">
        <f t="shared" si="2"/>
        <v>1.05</v>
      </c>
      <c r="I23" s="657"/>
      <c r="J23" s="658"/>
    </row>
    <row r="24" s="652" customFormat="1" ht="36" customHeight="1" spans="1:10">
      <c r="A24" s="652">
        <f t="shared" si="0"/>
        <v>7</v>
      </c>
      <c r="B24" s="431">
        <v>2010206</v>
      </c>
      <c r="C24" s="432" t="s">
        <v>166</v>
      </c>
      <c r="D24" s="313">
        <f>VLOOKUP(B24,'[113]L02'!$A$6:$F$1327,6,FALSE)</f>
        <v>0</v>
      </c>
      <c r="E24" s="313">
        <f>VLOOKUP(B24,'[114]23'!$A$4:$C$1326,3,FALSE)</f>
        <v>32</v>
      </c>
      <c r="F24" s="367">
        <v>32</v>
      </c>
      <c r="G24" s="123" t="str">
        <f t="shared" si="1"/>
        <v/>
      </c>
      <c r="H24" s="123">
        <f t="shared" si="2"/>
        <v>1</v>
      </c>
      <c r="I24" s="657"/>
      <c r="J24" s="658"/>
    </row>
    <row r="25" s="652" customFormat="1" ht="36" customHeight="1" spans="1:10">
      <c r="A25" s="652">
        <f t="shared" si="0"/>
        <v>7</v>
      </c>
      <c r="B25" s="431">
        <v>2010250</v>
      </c>
      <c r="C25" s="432" t="s">
        <v>161</v>
      </c>
      <c r="D25" s="313">
        <f>VLOOKUP(B25,'[113]L02'!$A$6:$F$1327,6,FALSE)</f>
        <v>0</v>
      </c>
      <c r="E25" s="313">
        <f>VLOOKUP(B25,'[114]23'!$A$4:$C$1326,3,FALSE)</f>
        <v>0</v>
      </c>
      <c r="F25" s="367">
        <v>0</v>
      </c>
      <c r="G25" s="123" t="str">
        <f t="shared" si="1"/>
        <v/>
      </c>
      <c r="H25" s="123" t="str">
        <f t="shared" si="2"/>
        <v/>
      </c>
      <c r="I25" s="657"/>
      <c r="J25" s="658"/>
    </row>
    <row r="26" s="652" customFormat="1" ht="36" customHeight="1" spans="1:10">
      <c r="A26" s="652">
        <f t="shared" si="0"/>
        <v>7</v>
      </c>
      <c r="B26" s="431">
        <v>2010299</v>
      </c>
      <c r="C26" s="432" t="s">
        <v>167</v>
      </c>
      <c r="D26" s="313">
        <f>VLOOKUP(B26,'[113]L02'!$A$6:$F$1327,6,FALSE)</f>
        <v>97</v>
      </c>
      <c r="E26" s="313">
        <f>VLOOKUP(B26,'[114]23'!$A$4:$C$1326,3,FALSE)</f>
        <v>55</v>
      </c>
      <c r="F26" s="367">
        <v>17</v>
      </c>
      <c r="G26" s="123">
        <f t="shared" si="1"/>
        <v>-0.825</v>
      </c>
      <c r="H26" s="123">
        <f t="shared" si="2"/>
        <v>0.309</v>
      </c>
      <c r="I26" s="657"/>
      <c r="J26" s="658"/>
    </row>
    <row r="27" s="652" customFormat="1" ht="36" customHeight="1" spans="1:10">
      <c r="A27" s="652">
        <f t="shared" si="0"/>
        <v>5</v>
      </c>
      <c r="B27" s="433">
        <v>20103</v>
      </c>
      <c r="C27" s="304" t="s">
        <v>168</v>
      </c>
      <c r="D27" s="309">
        <f>SUM(D28:D37)</f>
        <v>11265</v>
      </c>
      <c r="E27" s="309">
        <f>SUM(E28:E37)</f>
        <v>3877</v>
      </c>
      <c r="F27" s="309">
        <v>3364</v>
      </c>
      <c r="G27" s="119">
        <f t="shared" si="1"/>
        <v>-0.701</v>
      </c>
      <c r="H27" s="119">
        <f t="shared" si="2"/>
        <v>0.868</v>
      </c>
      <c r="I27" s="657"/>
      <c r="J27" s="658"/>
    </row>
    <row r="28" s="652" customFormat="1" ht="36" customHeight="1" spans="1:10">
      <c r="A28" s="652">
        <f t="shared" si="0"/>
        <v>7</v>
      </c>
      <c r="B28" s="431">
        <v>2010301</v>
      </c>
      <c r="C28" s="432" t="s">
        <v>152</v>
      </c>
      <c r="D28" s="313">
        <f>VLOOKUP(B28,'[113]L02'!$A$6:$F$1327,6,FALSE)</f>
        <v>1896</v>
      </c>
      <c r="E28" s="313">
        <f>VLOOKUP(B28,'[114]23'!$A$4:$C$1326,3,FALSE)</f>
        <v>1792</v>
      </c>
      <c r="F28" s="367">
        <v>2141</v>
      </c>
      <c r="G28" s="123">
        <f t="shared" si="1"/>
        <v>0.129</v>
      </c>
      <c r="H28" s="123">
        <f t="shared" si="2"/>
        <v>1.195</v>
      </c>
      <c r="I28" s="657"/>
      <c r="J28" s="658"/>
    </row>
    <row r="29" s="652" customFormat="1" ht="36" customHeight="1" spans="1:10">
      <c r="A29" s="652">
        <f t="shared" si="0"/>
        <v>7</v>
      </c>
      <c r="B29" s="431">
        <v>2010302</v>
      </c>
      <c r="C29" s="432" t="s">
        <v>153</v>
      </c>
      <c r="D29" s="313">
        <f>VLOOKUP(B29,'[113]L02'!$A$6:$F$1327,6,FALSE)</f>
        <v>495</v>
      </c>
      <c r="E29" s="313">
        <f>VLOOKUP(B29,'[114]23'!$A$4:$C$1326,3,FALSE)</f>
        <v>1059</v>
      </c>
      <c r="F29" s="367">
        <v>245</v>
      </c>
      <c r="G29" s="123">
        <f t="shared" si="1"/>
        <v>-0.505</v>
      </c>
      <c r="H29" s="123">
        <f t="shared" si="2"/>
        <v>0.231</v>
      </c>
      <c r="I29" s="657"/>
      <c r="J29" s="658"/>
    </row>
    <row r="30" s="652" customFormat="1" ht="36" customHeight="1" spans="1:10">
      <c r="A30" s="652">
        <f t="shared" si="0"/>
        <v>7</v>
      </c>
      <c r="B30" s="431">
        <v>2010303</v>
      </c>
      <c r="C30" s="432" t="s">
        <v>154</v>
      </c>
      <c r="D30" s="313">
        <f>VLOOKUP(B30,'[113]L02'!$A$6:$F$1327,6,FALSE)</f>
        <v>9</v>
      </c>
      <c r="E30" s="313">
        <f>VLOOKUP(B30,'[114]23'!$A$4:$C$1326,3,FALSE)</f>
        <v>434</v>
      </c>
      <c r="F30" s="367">
        <v>483</v>
      </c>
      <c r="G30" s="123">
        <f t="shared" si="1"/>
        <v>52.667</v>
      </c>
      <c r="H30" s="123">
        <f t="shared" si="2"/>
        <v>1.113</v>
      </c>
      <c r="I30" s="657"/>
      <c r="J30" s="658"/>
    </row>
    <row r="31" s="652" customFormat="1" ht="36" customHeight="1" spans="1:10">
      <c r="A31" s="652">
        <f t="shared" si="0"/>
        <v>7</v>
      </c>
      <c r="B31" s="431">
        <v>2010304</v>
      </c>
      <c r="C31" s="432" t="s">
        <v>169</v>
      </c>
      <c r="D31" s="313">
        <f>VLOOKUP(B31,'[113]L02'!$A$6:$F$1327,6,FALSE)</f>
        <v>0</v>
      </c>
      <c r="E31" s="313">
        <f>VLOOKUP(B31,'[114]23'!$A$4:$C$1326,3,FALSE)</f>
        <v>0</v>
      </c>
      <c r="F31" s="367">
        <v>0</v>
      </c>
      <c r="G31" s="123" t="str">
        <f t="shared" si="1"/>
        <v/>
      </c>
      <c r="H31" s="123" t="str">
        <f t="shared" si="2"/>
        <v/>
      </c>
      <c r="I31" s="657"/>
      <c r="J31" s="658"/>
    </row>
    <row r="32" s="652" customFormat="1" ht="36" customHeight="1" spans="1:10">
      <c r="A32" s="652">
        <f t="shared" si="0"/>
        <v>7</v>
      </c>
      <c r="B32" s="431">
        <v>2010305</v>
      </c>
      <c r="C32" s="432" t="s">
        <v>170</v>
      </c>
      <c r="D32" s="313">
        <f>VLOOKUP(B32,'[113]L02'!$A$6:$F$1327,6,FALSE)</f>
        <v>0</v>
      </c>
      <c r="E32" s="313">
        <f>VLOOKUP(B32,'[114]23'!$A$4:$C$1326,3,FALSE)</f>
        <v>0</v>
      </c>
      <c r="F32" s="367">
        <v>0</v>
      </c>
      <c r="G32" s="123" t="str">
        <f t="shared" si="1"/>
        <v/>
      </c>
      <c r="H32" s="123" t="str">
        <f t="shared" si="2"/>
        <v/>
      </c>
      <c r="I32" s="657"/>
      <c r="J32" s="658"/>
    </row>
    <row r="33" s="652" customFormat="1" ht="36" customHeight="1" spans="1:10">
      <c r="A33" s="652">
        <f t="shared" si="0"/>
        <v>7</v>
      </c>
      <c r="B33" s="431">
        <v>2010306</v>
      </c>
      <c r="C33" s="432" t="s">
        <v>171</v>
      </c>
      <c r="D33" s="313">
        <f>VLOOKUP(B33,'[113]L02'!$A$6:$F$1327,6,FALSE)</f>
        <v>0</v>
      </c>
      <c r="E33" s="313">
        <f>VLOOKUP(B33,'[114]23'!$A$4:$C$1326,3,FALSE)</f>
        <v>0</v>
      </c>
      <c r="F33" s="367">
        <v>0</v>
      </c>
      <c r="G33" s="123" t="str">
        <f t="shared" si="1"/>
        <v/>
      </c>
      <c r="H33" s="123" t="str">
        <f t="shared" si="2"/>
        <v/>
      </c>
      <c r="I33" s="657"/>
      <c r="J33" s="658"/>
    </row>
    <row r="34" s="652" customFormat="1" ht="36" customHeight="1" spans="1:10">
      <c r="A34" s="652">
        <f t="shared" si="0"/>
        <v>7</v>
      </c>
      <c r="B34" s="431">
        <v>2010308</v>
      </c>
      <c r="C34" s="432" t="s">
        <v>172</v>
      </c>
      <c r="D34" s="313">
        <f>VLOOKUP(B34,'[113]L02'!$A$6:$F$1327,6,FALSE)</f>
        <v>2</v>
      </c>
      <c r="E34" s="313">
        <f>VLOOKUP(B34,'[114]23'!$A$4:$C$1326,3,FALSE)</f>
        <v>15</v>
      </c>
      <c r="F34" s="367">
        <v>48</v>
      </c>
      <c r="G34" s="123">
        <f t="shared" si="1"/>
        <v>23</v>
      </c>
      <c r="H34" s="123">
        <f t="shared" si="2"/>
        <v>3.2</v>
      </c>
      <c r="I34" s="657"/>
      <c r="J34" s="658"/>
    </row>
    <row r="35" s="652" customFormat="1" ht="36" customHeight="1" spans="1:10">
      <c r="A35" s="652">
        <f t="shared" si="0"/>
        <v>7</v>
      </c>
      <c r="B35" s="431">
        <v>2010309</v>
      </c>
      <c r="C35" s="432" t="s">
        <v>173</v>
      </c>
      <c r="D35" s="313">
        <f>VLOOKUP(B35,'[113]L02'!$A$6:$F$1327,6,FALSE)</f>
        <v>0</v>
      </c>
      <c r="E35" s="313">
        <f>VLOOKUP(B35,'[114]23'!$A$4:$C$1326,3,FALSE)</f>
        <v>0</v>
      </c>
      <c r="F35" s="367">
        <v>0</v>
      </c>
      <c r="G35" s="123" t="str">
        <f t="shared" si="1"/>
        <v/>
      </c>
      <c r="H35" s="123" t="str">
        <f t="shared" si="2"/>
        <v/>
      </c>
      <c r="I35" s="657"/>
      <c r="J35" s="658"/>
    </row>
    <row r="36" s="652" customFormat="1" ht="36" customHeight="1" spans="1:10">
      <c r="A36" s="652">
        <f t="shared" si="0"/>
        <v>7</v>
      </c>
      <c r="B36" s="431">
        <v>2010350</v>
      </c>
      <c r="C36" s="432" t="s">
        <v>161</v>
      </c>
      <c r="D36" s="313">
        <f>VLOOKUP(B36,'[113]L02'!$A$6:$F$1327,6,FALSE)</f>
        <v>610</v>
      </c>
      <c r="E36" s="313">
        <f>VLOOKUP(B36,'[114]23'!$A$4:$C$1326,3,FALSE)</f>
        <v>231</v>
      </c>
      <c r="F36" s="367">
        <v>263</v>
      </c>
      <c r="G36" s="123">
        <f t="shared" si="1"/>
        <v>-0.569</v>
      </c>
      <c r="H36" s="123">
        <f t="shared" si="2"/>
        <v>1.139</v>
      </c>
      <c r="I36" s="657"/>
      <c r="J36" s="658"/>
    </row>
    <row r="37" s="652" customFormat="1" ht="64" customHeight="1" spans="1:10">
      <c r="A37" s="652">
        <f t="shared" si="0"/>
        <v>7</v>
      </c>
      <c r="B37" s="434">
        <v>2010399</v>
      </c>
      <c r="C37" s="432" t="s">
        <v>174</v>
      </c>
      <c r="D37" s="313">
        <f>VLOOKUP(B37,'[113]L02'!$A$6:$F$1327,6,FALSE)</f>
        <v>8253</v>
      </c>
      <c r="E37" s="313">
        <f>VLOOKUP(B37,'[114]23'!$A$4:$C$1326,3,FALSE)</f>
        <v>346</v>
      </c>
      <c r="F37" s="367">
        <v>184</v>
      </c>
      <c r="G37" s="123">
        <f t="shared" si="1"/>
        <v>-0.978</v>
      </c>
      <c r="H37" s="123">
        <f t="shared" si="2"/>
        <v>0.532</v>
      </c>
      <c r="I37" s="657"/>
      <c r="J37" s="658"/>
    </row>
    <row r="38" s="652" customFormat="1" ht="36" customHeight="1" spans="1:10">
      <c r="A38" s="652">
        <f t="shared" si="0"/>
        <v>5</v>
      </c>
      <c r="B38" s="433">
        <v>20104</v>
      </c>
      <c r="C38" s="304" t="s">
        <v>175</v>
      </c>
      <c r="D38" s="309">
        <f>SUM(D39:D48)</f>
        <v>503</v>
      </c>
      <c r="E38" s="309">
        <f>SUM(E39:E48)</f>
        <v>554</v>
      </c>
      <c r="F38" s="309">
        <v>508</v>
      </c>
      <c r="G38" s="119">
        <f t="shared" si="1"/>
        <v>0.01</v>
      </c>
      <c r="H38" s="119">
        <f t="shared" si="2"/>
        <v>0.917</v>
      </c>
      <c r="I38" s="657"/>
      <c r="J38" s="658"/>
    </row>
    <row r="39" s="652" customFormat="1" ht="36" customHeight="1" spans="1:10">
      <c r="A39" s="652">
        <f t="shared" si="0"/>
        <v>7</v>
      </c>
      <c r="B39" s="431">
        <v>2010401</v>
      </c>
      <c r="C39" s="432" t="s">
        <v>152</v>
      </c>
      <c r="D39" s="313">
        <f>VLOOKUP(B39,'[113]L02'!$A$6:$F$1327,6,FALSE)</f>
        <v>382</v>
      </c>
      <c r="E39" s="313">
        <f>VLOOKUP(B39,'[114]23'!$A$4:$C$1326,3,FALSE)</f>
        <v>334</v>
      </c>
      <c r="F39" s="367">
        <v>345</v>
      </c>
      <c r="G39" s="123">
        <f t="shared" si="1"/>
        <v>-0.097</v>
      </c>
      <c r="H39" s="123">
        <f t="shared" si="2"/>
        <v>1.033</v>
      </c>
      <c r="I39" s="657"/>
      <c r="J39" s="658"/>
    </row>
    <row r="40" s="652" customFormat="1" ht="36" customHeight="1" spans="1:10">
      <c r="A40" s="652">
        <f t="shared" si="0"/>
        <v>7</v>
      </c>
      <c r="B40" s="431">
        <v>2010402</v>
      </c>
      <c r="C40" s="432" t="s">
        <v>153</v>
      </c>
      <c r="D40" s="313">
        <f>VLOOKUP(B40,'[113]L02'!$A$6:$F$1327,6,FALSE)</f>
        <v>11</v>
      </c>
      <c r="E40" s="313">
        <f>VLOOKUP(B40,'[114]23'!$A$4:$C$1326,3,FALSE)</f>
        <v>9</v>
      </c>
      <c r="F40" s="367">
        <v>9</v>
      </c>
      <c r="G40" s="123">
        <f t="shared" si="1"/>
        <v>-0.182</v>
      </c>
      <c r="H40" s="123">
        <f t="shared" si="2"/>
        <v>1</v>
      </c>
      <c r="I40" s="657"/>
      <c r="J40" s="658"/>
    </row>
    <row r="41" s="652" customFormat="1" ht="36" customHeight="1" spans="1:10">
      <c r="A41" s="652">
        <f t="shared" si="0"/>
        <v>7</v>
      </c>
      <c r="B41" s="431">
        <v>2010403</v>
      </c>
      <c r="C41" s="432" t="s">
        <v>154</v>
      </c>
      <c r="D41" s="313">
        <f>VLOOKUP(B41,'[113]L02'!$A$6:$F$1327,6,FALSE)</f>
        <v>0</v>
      </c>
      <c r="E41" s="313">
        <f>VLOOKUP(B41,'[114]23'!$A$4:$C$1326,3,FALSE)</f>
        <v>0</v>
      </c>
      <c r="F41" s="367">
        <v>0</v>
      </c>
      <c r="G41" s="123" t="str">
        <f t="shared" si="1"/>
        <v/>
      </c>
      <c r="H41" s="123" t="str">
        <f t="shared" si="2"/>
        <v/>
      </c>
      <c r="I41" s="657"/>
      <c r="J41" s="658"/>
    </row>
    <row r="42" s="652" customFormat="1" ht="36" customHeight="1" spans="1:10">
      <c r="A42" s="652">
        <f t="shared" si="0"/>
        <v>7</v>
      </c>
      <c r="B42" s="431">
        <v>2010404</v>
      </c>
      <c r="C42" s="432" t="s">
        <v>176</v>
      </c>
      <c r="D42" s="313">
        <f>VLOOKUP(B42,'[113]L02'!$A$6:$F$1327,6,FALSE)</f>
        <v>0</v>
      </c>
      <c r="E42" s="313">
        <f>VLOOKUP(B42,'[114]23'!$A$4:$C$1326,3,FALSE)</f>
        <v>56</v>
      </c>
      <c r="F42" s="367">
        <v>0</v>
      </c>
      <c r="G42" s="123" t="str">
        <f t="shared" si="1"/>
        <v/>
      </c>
      <c r="H42" s="123">
        <f t="shared" si="2"/>
        <v>0</v>
      </c>
      <c r="I42" s="657"/>
      <c r="J42" s="658"/>
    </row>
    <row r="43" s="652" customFormat="1" ht="36" customHeight="1" spans="1:10">
      <c r="A43" s="652">
        <f t="shared" si="0"/>
        <v>7</v>
      </c>
      <c r="B43" s="431">
        <v>2010405</v>
      </c>
      <c r="C43" s="432" t="s">
        <v>177</v>
      </c>
      <c r="D43" s="313">
        <f>VLOOKUP(B43,'[113]L02'!$A$6:$F$1327,6,FALSE)</f>
        <v>0</v>
      </c>
      <c r="E43" s="313">
        <f>VLOOKUP(B43,'[114]23'!$A$4:$C$1326,3,FALSE)</f>
        <v>0</v>
      </c>
      <c r="F43" s="367">
        <v>8</v>
      </c>
      <c r="G43" s="123" t="str">
        <f t="shared" si="1"/>
        <v/>
      </c>
      <c r="H43" s="123" t="str">
        <f t="shared" si="2"/>
        <v/>
      </c>
      <c r="I43" s="657"/>
      <c r="J43" s="658"/>
    </row>
    <row r="44" s="652" customFormat="1" ht="36" customHeight="1" spans="1:10">
      <c r="A44" s="652">
        <f t="shared" si="0"/>
        <v>7</v>
      </c>
      <c r="B44" s="431">
        <v>2010406</v>
      </c>
      <c r="C44" s="432" t="s">
        <v>178</v>
      </c>
      <c r="D44" s="313">
        <f>VLOOKUP(B44,'[113]L02'!$A$6:$F$1327,6,FALSE)</f>
        <v>0</v>
      </c>
      <c r="E44" s="313">
        <f>VLOOKUP(B44,'[114]23'!$A$4:$C$1326,3,FALSE)</f>
        <v>0</v>
      </c>
      <c r="F44" s="367">
        <v>0</v>
      </c>
      <c r="G44" s="123" t="str">
        <f t="shared" si="1"/>
        <v/>
      </c>
      <c r="H44" s="123" t="str">
        <f t="shared" si="2"/>
        <v/>
      </c>
      <c r="I44" s="657"/>
      <c r="J44" s="658"/>
    </row>
    <row r="45" s="652" customFormat="1" ht="36" customHeight="1" spans="1:10">
      <c r="A45" s="652">
        <f t="shared" si="0"/>
        <v>7</v>
      </c>
      <c r="B45" s="431">
        <v>2010407</v>
      </c>
      <c r="C45" s="432" t="s">
        <v>179</v>
      </c>
      <c r="D45" s="313">
        <f>VLOOKUP(B45,'[113]L02'!$A$6:$F$1327,6,FALSE)</f>
        <v>0</v>
      </c>
      <c r="E45" s="313">
        <f>VLOOKUP(B45,'[114]23'!$A$4:$C$1326,3,FALSE)</f>
        <v>0</v>
      </c>
      <c r="F45" s="367">
        <v>0</v>
      </c>
      <c r="G45" s="123" t="str">
        <f t="shared" si="1"/>
        <v/>
      </c>
      <c r="H45" s="123" t="str">
        <f t="shared" si="2"/>
        <v/>
      </c>
      <c r="I45" s="657"/>
      <c r="J45" s="658"/>
    </row>
    <row r="46" s="652" customFormat="1" ht="36" customHeight="1" spans="1:10">
      <c r="A46" s="652">
        <f t="shared" si="0"/>
        <v>7</v>
      </c>
      <c r="B46" s="431">
        <v>2010408</v>
      </c>
      <c r="C46" s="432" t="s">
        <v>180</v>
      </c>
      <c r="D46" s="313">
        <f>VLOOKUP(B46,'[113]L02'!$A$6:$F$1327,6,FALSE)</f>
        <v>3</v>
      </c>
      <c r="E46" s="313">
        <f>VLOOKUP(B46,'[114]23'!$A$4:$C$1326,3,FALSE)</f>
        <v>0</v>
      </c>
      <c r="F46" s="367">
        <v>0</v>
      </c>
      <c r="G46" s="123">
        <f t="shared" si="1"/>
        <v>-1</v>
      </c>
      <c r="H46" s="123" t="str">
        <f t="shared" si="2"/>
        <v/>
      </c>
      <c r="I46" s="657"/>
      <c r="J46" s="658"/>
    </row>
    <row r="47" s="652" customFormat="1" ht="36" customHeight="1" spans="1:10">
      <c r="A47" s="652">
        <f t="shared" si="0"/>
        <v>7</v>
      </c>
      <c r="B47" s="431">
        <v>2010450</v>
      </c>
      <c r="C47" s="432" t="s">
        <v>161</v>
      </c>
      <c r="D47" s="313">
        <f>VLOOKUP(B47,'[113]L02'!$A$6:$F$1327,6,FALSE)</f>
        <v>107</v>
      </c>
      <c r="E47" s="313">
        <f>VLOOKUP(B47,'[114]23'!$A$4:$C$1326,3,FALSE)</f>
        <v>134</v>
      </c>
      <c r="F47" s="367">
        <v>142</v>
      </c>
      <c r="G47" s="123">
        <f t="shared" si="1"/>
        <v>0.327</v>
      </c>
      <c r="H47" s="123">
        <f t="shared" si="2"/>
        <v>1.06</v>
      </c>
      <c r="I47" s="657"/>
      <c r="J47" s="658"/>
    </row>
    <row r="48" s="652" customFormat="1" ht="36" customHeight="1" spans="1:10">
      <c r="A48" s="652">
        <f t="shared" si="0"/>
        <v>7</v>
      </c>
      <c r="B48" s="431">
        <v>2010499</v>
      </c>
      <c r="C48" s="432" t="s">
        <v>181</v>
      </c>
      <c r="D48" s="313">
        <f>VLOOKUP(B48,'[113]L02'!$A$6:$F$1327,6,FALSE)</f>
        <v>0</v>
      </c>
      <c r="E48" s="313">
        <f>VLOOKUP(B48,'[114]23'!$A$4:$C$1326,3,FALSE)</f>
        <v>21</v>
      </c>
      <c r="F48" s="367">
        <v>4</v>
      </c>
      <c r="G48" s="123" t="str">
        <f t="shared" si="1"/>
        <v/>
      </c>
      <c r="H48" s="123">
        <f t="shared" si="2"/>
        <v>0.19</v>
      </c>
      <c r="I48" s="657"/>
      <c r="J48" s="658"/>
    </row>
    <row r="49" s="652" customFormat="1" ht="36" customHeight="1" spans="1:10">
      <c r="A49" s="652">
        <f t="shared" si="0"/>
        <v>5</v>
      </c>
      <c r="B49" s="433">
        <v>20105</v>
      </c>
      <c r="C49" s="304" t="s">
        <v>182</v>
      </c>
      <c r="D49" s="309">
        <f>SUM(D50:D59)</f>
        <v>534</v>
      </c>
      <c r="E49" s="309">
        <f>SUM(E50:E59)</f>
        <v>574</v>
      </c>
      <c r="F49" s="309">
        <v>631</v>
      </c>
      <c r="G49" s="119">
        <f t="shared" si="1"/>
        <v>0.182</v>
      </c>
      <c r="H49" s="119">
        <f t="shared" si="2"/>
        <v>1.099</v>
      </c>
      <c r="I49" s="657"/>
      <c r="J49" s="658"/>
    </row>
    <row r="50" s="652" customFormat="1" ht="36" customHeight="1" spans="1:10">
      <c r="A50" s="652">
        <f t="shared" si="0"/>
        <v>7</v>
      </c>
      <c r="B50" s="431">
        <v>2010501</v>
      </c>
      <c r="C50" s="432" t="s">
        <v>152</v>
      </c>
      <c r="D50" s="313">
        <f>VLOOKUP(B50,'[113]L02'!$A$6:$F$1327,6,FALSE)</f>
        <v>297</v>
      </c>
      <c r="E50" s="313">
        <f>VLOOKUP(B50,'[114]23'!$A$4:$C$1326,3,FALSE)</f>
        <v>304</v>
      </c>
      <c r="F50" s="367">
        <v>303</v>
      </c>
      <c r="G50" s="123">
        <f t="shared" si="1"/>
        <v>0.02</v>
      </c>
      <c r="H50" s="123">
        <f t="shared" si="2"/>
        <v>0.997</v>
      </c>
      <c r="I50" s="657"/>
      <c r="J50" s="658"/>
    </row>
    <row r="51" s="652" customFormat="1" ht="36" customHeight="1" spans="1:10">
      <c r="A51" s="652">
        <f t="shared" si="0"/>
        <v>7</v>
      </c>
      <c r="B51" s="431">
        <v>2010502</v>
      </c>
      <c r="C51" s="432" t="s">
        <v>153</v>
      </c>
      <c r="D51" s="313">
        <f>VLOOKUP(B51,'[113]L02'!$A$6:$F$1327,6,FALSE)</f>
        <v>0</v>
      </c>
      <c r="E51" s="313">
        <f>VLOOKUP(B51,'[114]23'!$A$4:$C$1326,3,FALSE)</f>
        <v>0</v>
      </c>
      <c r="F51" s="367">
        <v>0</v>
      </c>
      <c r="G51" s="123" t="str">
        <f t="shared" si="1"/>
        <v/>
      </c>
      <c r="H51" s="123" t="str">
        <f t="shared" si="2"/>
        <v/>
      </c>
      <c r="I51" s="657"/>
      <c r="J51" s="658"/>
    </row>
    <row r="52" s="652" customFormat="1" ht="36" customHeight="1" spans="1:10">
      <c r="A52" s="652">
        <f t="shared" si="0"/>
        <v>7</v>
      </c>
      <c r="B52" s="431">
        <v>2010503</v>
      </c>
      <c r="C52" s="432" t="s">
        <v>154</v>
      </c>
      <c r="D52" s="313">
        <f>VLOOKUP(B52,'[113]L02'!$A$6:$F$1327,6,FALSE)</f>
        <v>0</v>
      </c>
      <c r="E52" s="313">
        <f>VLOOKUP(B52,'[114]23'!$A$4:$C$1326,3,FALSE)</f>
        <v>0</v>
      </c>
      <c r="F52" s="367">
        <v>0</v>
      </c>
      <c r="G52" s="123" t="str">
        <f t="shared" si="1"/>
        <v/>
      </c>
      <c r="H52" s="123" t="str">
        <f t="shared" si="2"/>
        <v/>
      </c>
      <c r="I52" s="657"/>
      <c r="J52" s="658"/>
    </row>
    <row r="53" s="652" customFormat="1" ht="36" customHeight="1" spans="1:10">
      <c r="A53" s="652">
        <f t="shared" si="0"/>
        <v>7</v>
      </c>
      <c r="B53" s="431">
        <v>2010504</v>
      </c>
      <c r="C53" s="432" t="s">
        <v>183</v>
      </c>
      <c r="D53" s="313">
        <f>VLOOKUP(B53,'[113]L02'!$A$6:$F$1327,6,FALSE)</f>
        <v>0</v>
      </c>
      <c r="E53" s="313">
        <f>VLOOKUP(B53,'[114]23'!$A$4:$C$1326,3,FALSE)</f>
        <v>0</v>
      </c>
      <c r="F53" s="367">
        <v>0</v>
      </c>
      <c r="G53" s="123" t="str">
        <f t="shared" si="1"/>
        <v/>
      </c>
      <c r="H53" s="123" t="str">
        <f t="shared" si="2"/>
        <v/>
      </c>
      <c r="I53" s="657"/>
      <c r="J53" s="658"/>
    </row>
    <row r="54" s="652" customFormat="1" ht="36" customHeight="1" spans="1:10">
      <c r="A54" s="652">
        <f t="shared" si="0"/>
        <v>7</v>
      </c>
      <c r="B54" s="431">
        <v>2010505</v>
      </c>
      <c r="C54" s="432" t="s">
        <v>184</v>
      </c>
      <c r="D54" s="313">
        <f>VLOOKUP(B54,'[113]L02'!$A$6:$F$1327,6,FALSE)</f>
        <v>0</v>
      </c>
      <c r="E54" s="313">
        <f>VLOOKUP(B54,'[114]23'!$A$4:$C$1326,3,FALSE)</f>
        <v>7</v>
      </c>
      <c r="F54" s="367">
        <v>7</v>
      </c>
      <c r="G54" s="123" t="str">
        <f t="shared" si="1"/>
        <v/>
      </c>
      <c r="H54" s="123">
        <f t="shared" si="2"/>
        <v>1</v>
      </c>
      <c r="I54" s="657"/>
      <c r="J54" s="658"/>
    </row>
    <row r="55" s="652" customFormat="1" ht="36" customHeight="1" spans="1:10">
      <c r="A55" s="652">
        <f t="shared" si="0"/>
        <v>7</v>
      </c>
      <c r="B55" s="431">
        <v>2010506</v>
      </c>
      <c r="C55" s="432" t="s">
        <v>185</v>
      </c>
      <c r="D55" s="313">
        <f>VLOOKUP(B55,'[113]L02'!$A$6:$F$1327,6,FALSE)</f>
        <v>0</v>
      </c>
      <c r="E55" s="313">
        <f>VLOOKUP(B55,'[114]23'!$A$4:$C$1326,3,FALSE)</f>
        <v>0</v>
      </c>
      <c r="F55" s="367">
        <v>0</v>
      </c>
      <c r="G55" s="123" t="str">
        <f t="shared" si="1"/>
        <v/>
      </c>
      <c r="H55" s="123" t="str">
        <f t="shared" si="2"/>
        <v/>
      </c>
      <c r="I55" s="657"/>
      <c r="J55" s="658"/>
    </row>
    <row r="56" s="652" customFormat="1" ht="36" customHeight="1" spans="1:10">
      <c r="A56" s="652">
        <f t="shared" si="0"/>
        <v>7</v>
      </c>
      <c r="B56" s="431">
        <v>2010507</v>
      </c>
      <c r="C56" s="432" t="s">
        <v>186</v>
      </c>
      <c r="D56" s="313">
        <f>VLOOKUP(B56,'[113]L02'!$A$6:$F$1327,6,FALSE)</f>
        <v>0</v>
      </c>
      <c r="E56" s="313">
        <f>VLOOKUP(B56,'[114]23'!$A$4:$C$1326,3,FALSE)</f>
        <v>0</v>
      </c>
      <c r="F56" s="367">
        <v>0</v>
      </c>
      <c r="G56" s="123" t="str">
        <f t="shared" si="1"/>
        <v/>
      </c>
      <c r="H56" s="123" t="str">
        <f t="shared" si="2"/>
        <v/>
      </c>
      <c r="I56" s="657"/>
      <c r="J56" s="658"/>
    </row>
    <row r="57" s="652" customFormat="1" ht="36" customHeight="1" spans="1:10">
      <c r="A57" s="652">
        <f t="shared" si="0"/>
        <v>7</v>
      </c>
      <c r="B57" s="431">
        <v>2010508</v>
      </c>
      <c r="C57" s="432" t="s">
        <v>187</v>
      </c>
      <c r="D57" s="313">
        <f>VLOOKUP(B57,'[113]L02'!$A$6:$F$1327,6,FALSE)</f>
        <v>0</v>
      </c>
      <c r="E57" s="313">
        <f>VLOOKUP(B57,'[114]23'!$A$4:$C$1326,3,FALSE)</f>
        <v>58</v>
      </c>
      <c r="F57" s="367">
        <v>84</v>
      </c>
      <c r="G57" s="123" t="str">
        <f t="shared" si="1"/>
        <v/>
      </c>
      <c r="H57" s="123">
        <f t="shared" si="2"/>
        <v>1.448</v>
      </c>
      <c r="I57" s="657"/>
      <c r="J57" s="658"/>
    </row>
    <row r="58" s="652" customFormat="1" ht="36" customHeight="1" spans="1:10">
      <c r="A58" s="652">
        <f t="shared" si="0"/>
        <v>7</v>
      </c>
      <c r="B58" s="431">
        <v>2010550</v>
      </c>
      <c r="C58" s="432" t="s">
        <v>161</v>
      </c>
      <c r="D58" s="313">
        <f>VLOOKUP(B58,'[113]L02'!$A$6:$F$1327,6,FALSE)</f>
        <v>232</v>
      </c>
      <c r="E58" s="313">
        <f>VLOOKUP(B58,'[114]23'!$A$4:$C$1326,3,FALSE)</f>
        <v>205</v>
      </c>
      <c r="F58" s="367">
        <v>237</v>
      </c>
      <c r="G58" s="123">
        <f t="shared" si="1"/>
        <v>0.022</v>
      </c>
      <c r="H58" s="123">
        <f t="shared" si="2"/>
        <v>1.156</v>
      </c>
      <c r="I58" s="657"/>
      <c r="J58" s="658"/>
    </row>
    <row r="59" s="652" customFormat="1" ht="36" customHeight="1" spans="1:10">
      <c r="A59" s="652">
        <f t="shared" si="0"/>
        <v>7</v>
      </c>
      <c r="B59" s="431">
        <v>2010599</v>
      </c>
      <c r="C59" s="432" t="s">
        <v>188</v>
      </c>
      <c r="D59" s="313">
        <f>VLOOKUP(B59,'[113]L02'!$A$6:$F$1327,6,FALSE)</f>
        <v>5</v>
      </c>
      <c r="E59" s="313">
        <f>VLOOKUP(B59,'[114]23'!$A$4:$C$1326,3,FALSE)</f>
        <v>0</v>
      </c>
      <c r="F59" s="367">
        <v>0</v>
      </c>
      <c r="G59" s="123">
        <f t="shared" si="1"/>
        <v>-1</v>
      </c>
      <c r="H59" s="123" t="str">
        <f t="shared" si="2"/>
        <v/>
      </c>
      <c r="I59" s="657"/>
      <c r="J59" s="658"/>
    </row>
    <row r="60" s="652" customFormat="1" ht="36" customHeight="1" spans="1:10">
      <c r="A60" s="652">
        <f t="shared" si="0"/>
        <v>5</v>
      </c>
      <c r="B60" s="433">
        <v>20106</v>
      </c>
      <c r="C60" s="304" t="s">
        <v>189</v>
      </c>
      <c r="D60" s="309">
        <f>SUM(D61:D70)</f>
        <v>1306</v>
      </c>
      <c r="E60" s="309">
        <f>SUM(E61:E70)</f>
        <v>1312</v>
      </c>
      <c r="F60" s="309">
        <v>1427</v>
      </c>
      <c r="G60" s="119">
        <f t="shared" si="1"/>
        <v>0.093</v>
      </c>
      <c r="H60" s="119">
        <f t="shared" si="2"/>
        <v>1.088</v>
      </c>
      <c r="I60" s="657"/>
      <c r="J60" s="658"/>
    </row>
    <row r="61" s="652" customFormat="1" ht="36" customHeight="1" spans="1:10">
      <c r="A61" s="652">
        <f t="shared" si="0"/>
        <v>7</v>
      </c>
      <c r="B61" s="431">
        <v>2010601</v>
      </c>
      <c r="C61" s="432" t="s">
        <v>152</v>
      </c>
      <c r="D61" s="313">
        <f>VLOOKUP(B61,'[113]L02'!$A$6:$F$1327,6,FALSE)</f>
        <v>828</v>
      </c>
      <c r="E61" s="313">
        <f>VLOOKUP(B61,'[114]23'!$A$4:$C$1326,3,FALSE)</f>
        <v>638</v>
      </c>
      <c r="F61" s="367">
        <v>697</v>
      </c>
      <c r="G61" s="123">
        <f t="shared" si="1"/>
        <v>-0.158</v>
      </c>
      <c r="H61" s="123">
        <f t="shared" si="2"/>
        <v>1.092</v>
      </c>
      <c r="I61" s="657"/>
      <c r="J61" s="658"/>
    </row>
    <row r="62" s="652" customFormat="1" ht="36" customHeight="1" spans="1:10">
      <c r="A62" s="652">
        <f t="shared" si="0"/>
        <v>7</v>
      </c>
      <c r="B62" s="431">
        <v>2010602</v>
      </c>
      <c r="C62" s="432" t="s">
        <v>153</v>
      </c>
      <c r="D62" s="313">
        <f>VLOOKUP(B62,'[113]L02'!$A$6:$F$1327,6,FALSE)</f>
        <v>0</v>
      </c>
      <c r="E62" s="313">
        <f>VLOOKUP(B62,'[114]23'!$A$4:$C$1326,3,FALSE)</f>
        <v>0</v>
      </c>
      <c r="F62" s="367">
        <v>0</v>
      </c>
      <c r="G62" s="123" t="str">
        <f t="shared" si="1"/>
        <v/>
      </c>
      <c r="H62" s="123" t="str">
        <f t="shared" si="2"/>
        <v/>
      </c>
      <c r="I62" s="657"/>
      <c r="J62" s="658"/>
    </row>
    <row r="63" s="652" customFormat="1" ht="36" customHeight="1" spans="1:10">
      <c r="A63" s="652">
        <f t="shared" si="0"/>
        <v>7</v>
      </c>
      <c r="B63" s="431">
        <v>2010603</v>
      </c>
      <c r="C63" s="432" t="s">
        <v>154</v>
      </c>
      <c r="D63" s="313">
        <f>VLOOKUP(B63,'[113]L02'!$A$6:$F$1327,6,FALSE)</f>
        <v>0</v>
      </c>
      <c r="E63" s="313">
        <f>VLOOKUP(B63,'[114]23'!$A$4:$C$1326,3,FALSE)</f>
        <v>0</v>
      </c>
      <c r="F63" s="367">
        <v>0</v>
      </c>
      <c r="G63" s="123" t="str">
        <f t="shared" si="1"/>
        <v/>
      </c>
      <c r="H63" s="123" t="str">
        <f t="shared" si="2"/>
        <v/>
      </c>
      <c r="I63" s="657"/>
      <c r="J63" s="658"/>
    </row>
    <row r="64" s="652" customFormat="1" ht="36" customHeight="1" spans="1:10">
      <c r="A64" s="652">
        <f t="shared" si="0"/>
        <v>7</v>
      </c>
      <c r="B64" s="431">
        <v>2010604</v>
      </c>
      <c r="C64" s="432" t="s">
        <v>190</v>
      </c>
      <c r="D64" s="313">
        <f>VLOOKUP(B64,'[113]L02'!$A$6:$F$1327,6,FALSE)</f>
        <v>0</v>
      </c>
      <c r="E64" s="313">
        <f>VLOOKUP(B64,'[114]23'!$A$4:$C$1326,3,FALSE)</f>
        <v>0</v>
      </c>
      <c r="F64" s="367">
        <v>0</v>
      </c>
      <c r="G64" s="123" t="str">
        <f t="shared" si="1"/>
        <v/>
      </c>
      <c r="H64" s="123" t="str">
        <f t="shared" si="2"/>
        <v/>
      </c>
      <c r="I64" s="657"/>
      <c r="J64" s="658"/>
    </row>
    <row r="65" s="652" customFormat="1" ht="36" customHeight="1" spans="1:10">
      <c r="A65" s="652">
        <f t="shared" si="0"/>
        <v>7</v>
      </c>
      <c r="B65" s="431">
        <v>2010605</v>
      </c>
      <c r="C65" s="432" t="s">
        <v>191</v>
      </c>
      <c r="D65" s="313">
        <f>VLOOKUP(B65,'[113]L02'!$A$6:$F$1327,6,FALSE)</f>
        <v>0</v>
      </c>
      <c r="E65" s="313">
        <f>VLOOKUP(B65,'[114]23'!$A$4:$C$1326,3,FALSE)</f>
        <v>0</v>
      </c>
      <c r="F65" s="367">
        <v>0</v>
      </c>
      <c r="G65" s="123" t="str">
        <f t="shared" si="1"/>
        <v/>
      </c>
      <c r="H65" s="123" t="str">
        <f t="shared" si="2"/>
        <v/>
      </c>
      <c r="I65" s="657"/>
      <c r="J65" s="658"/>
    </row>
    <row r="66" s="652" customFormat="1" ht="36" customHeight="1" spans="1:10">
      <c r="A66" s="652">
        <f t="shared" si="0"/>
        <v>7</v>
      </c>
      <c r="B66" s="431">
        <v>2010606</v>
      </c>
      <c r="C66" s="432" t="s">
        <v>192</v>
      </c>
      <c r="D66" s="313">
        <f>VLOOKUP(B66,'[113]L02'!$A$6:$F$1327,6,FALSE)</f>
        <v>0</v>
      </c>
      <c r="E66" s="313">
        <f>VLOOKUP(B66,'[114]23'!$A$4:$C$1326,3,FALSE)</f>
        <v>0</v>
      </c>
      <c r="F66" s="367">
        <v>0</v>
      </c>
      <c r="G66" s="123" t="str">
        <f t="shared" si="1"/>
        <v/>
      </c>
      <c r="H66" s="123" t="str">
        <f t="shared" si="2"/>
        <v/>
      </c>
      <c r="I66" s="657"/>
      <c r="J66" s="658"/>
    </row>
    <row r="67" s="652" customFormat="1" ht="36" customHeight="1" spans="1:10">
      <c r="A67" s="652">
        <f t="shared" si="0"/>
        <v>7</v>
      </c>
      <c r="B67" s="431">
        <v>2010607</v>
      </c>
      <c r="C67" s="432" t="s">
        <v>193</v>
      </c>
      <c r="D67" s="313">
        <f>VLOOKUP(B67,'[113]L02'!$A$6:$F$1327,6,FALSE)</f>
        <v>29</v>
      </c>
      <c r="E67" s="313">
        <f>VLOOKUP(B67,'[114]23'!$A$4:$C$1326,3,FALSE)</f>
        <v>74</v>
      </c>
      <c r="F67" s="367">
        <v>83</v>
      </c>
      <c r="G67" s="123">
        <f t="shared" si="1"/>
        <v>1.862</v>
      </c>
      <c r="H67" s="123">
        <f t="shared" si="2"/>
        <v>1.122</v>
      </c>
      <c r="I67" s="657"/>
      <c r="J67" s="658"/>
    </row>
    <row r="68" s="652" customFormat="1" ht="36" customHeight="1" spans="1:10">
      <c r="A68" s="652">
        <f t="shared" si="0"/>
        <v>7</v>
      </c>
      <c r="B68" s="431">
        <v>2010608</v>
      </c>
      <c r="C68" s="432" t="s">
        <v>194</v>
      </c>
      <c r="D68" s="313">
        <f>VLOOKUP(B68,'[113]L02'!$A$6:$F$1327,6,FALSE)</f>
        <v>10</v>
      </c>
      <c r="E68" s="313">
        <f>VLOOKUP(B68,'[114]23'!$A$4:$C$1326,3,FALSE)</f>
        <v>50</v>
      </c>
      <c r="F68" s="367">
        <v>45</v>
      </c>
      <c r="G68" s="123">
        <f t="shared" si="1"/>
        <v>3.5</v>
      </c>
      <c r="H68" s="123">
        <f t="shared" si="2"/>
        <v>0.9</v>
      </c>
      <c r="I68" s="657"/>
      <c r="J68" s="658"/>
    </row>
    <row r="69" s="652" customFormat="1" ht="36" customHeight="1" spans="1:10">
      <c r="A69" s="652">
        <f t="shared" ref="A69:A132" si="3">LEN(B69)</f>
        <v>7</v>
      </c>
      <c r="B69" s="431">
        <v>2010650</v>
      </c>
      <c r="C69" s="432" t="s">
        <v>161</v>
      </c>
      <c r="D69" s="313">
        <f>VLOOKUP(B69,'[113]L02'!$A$6:$F$1327,6,FALSE)</f>
        <v>407</v>
      </c>
      <c r="E69" s="313">
        <f>VLOOKUP(B69,'[114]23'!$A$4:$C$1326,3,FALSE)</f>
        <v>450</v>
      </c>
      <c r="F69" s="367">
        <v>493</v>
      </c>
      <c r="G69" s="123">
        <f t="shared" ref="G69:G132" si="4">IF(D69&gt;0,F69/D69-1,"")</f>
        <v>0.211</v>
      </c>
      <c r="H69" s="123">
        <f t="shared" ref="H69:H132" si="5">IF(E69&gt;0,F69/E69,"")</f>
        <v>1.096</v>
      </c>
      <c r="I69" s="657"/>
      <c r="J69" s="658"/>
    </row>
    <row r="70" s="652" customFormat="1" ht="36" customHeight="1" spans="1:10">
      <c r="A70" s="652">
        <f t="shared" si="3"/>
        <v>7</v>
      </c>
      <c r="B70" s="431">
        <v>2010699</v>
      </c>
      <c r="C70" s="432" t="s">
        <v>195</v>
      </c>
      <c r="D70" s="313">
        <f>VLOOKUP(B70,'[113]L02'!$A$6:$F$1327,6,FALSE)</f>
        <v>32</v>
      </c>
      <c r="E70" s="313">
        <f>VLOOKUP(B70,'[114]23'!$A$4:$C$1326,3,FALSE)</f>
        <v>100</v>
      </c>
      <c r="F70" s="367">
        <v>109</v>
      </c>
      <c r="G70" s="123">
        <f t="shared" si="4"/>
        <v>2.406</v>
      </c>
      <c r="H70" s="123">
        <f t="shared" si="5"/>
        <v>1.09</v>
      </c>
      <c r="I70" s="657"/>
      <c r="J70" s="658"/>
    </row>
    <row r="71" s="652" customFormat="1" ht="36" customHeight="1" spans="1:10">
      <c r="A71" s="652">
        <f t="shared" si="3"/>
        <v>5</v>
      </c>
      <c r="B71" s="433">
        <v>20107</v>
      </c>
      <c r="C71" s="304" t="s">
        <v>196</v>
      </c>
      <c r="D71" s="309">
        <f>SUM(D72:D78)</f>
        <v>248</v>
      </c>
      <c r="E71" s="309">
        <f>SUM(E72:E78)</f>
        <v>300</v>
      </c>
      <c r="F71" s="309">
        <v>241</v>
      </c>
      <c r="G71" s="119">
        <f t="shared" si="4"/>
        <v>-0.028</v>
      </c>
      <c r="H71" s="119">
        <f t="shared" si="5"/>
        <v>0.803</v>
      </c>
      <c r="I71" s="657"/>
      <c r="J71" s="658"/>
    </row>
    <row r="72" s="652" customFormat="1" ht="36" customHeight="1" spans="1:10">
      <c r="A72" s="652">
        <f t="shared" si="3"/>
        <v>7</v>
      </c>
      <c r="B72" s="431">
        <v>2010701</v>
      </c>
      <c r="C72" s="432" t="s">
        <v>152</v>
      </c>
      <c r="D72" s="313">
        <f>VLOOKUP(B72,'[113]L02'!$A$6:$F$1327,6,FALSE)</f>
        <v>0</v>
      </c>
      <c r="E72" s="313">
        <f>VLOOKUP(B72,'[114]23'!$A$4:$C$1326,3,FALSE)</f>
        <v>0</v>
      </c>
      <c r="F72" s="367">
        <v>0</v>
      </c>
      <c r="G72" s="123" t="str">
        <f t="shared" si="4"/>
        <v/>
      </c>
      <c r="H72" s="123" t="str">
        <f t="shared" si="5"/>
        <v/>
      </c>
      <c r="I72" s="657"/>
      <c r="J72" s="658"/>
    </row>
    <row r="73" s="652" customFormat="1" ht="36" customHeight="1" spans="1:10">
      <c r="A73" s="652">
        <f t="shared" si="3"/>
        <v>7</v>
      </c>
      <c r="B73" s="431">
        <v>2010702</v>
      </c>
      <c r="C73" s="432" t="s">
        <v>153</v>
      </c>
      <c r="D73" s="313">
        <f>VLOOKUP(B73,'[113]L02'!$A$6:$F$1327,6,FALSE)</f>
        <v>0</v>
      </c>
      <c r="E73" s="313">
        <f>VLOOKUP(B73,'[114]23'!$A$4:$C$1326,3,FALSE)</f>
        <v>0</v>
      </c>
      <c r="F73" s="367">
        <v>0</v>
      </c>
      <c r="G73" s="123" t="str">
        <f t="shared" si="4"/>
        <v/>
      </c>
      <c r="H73" s="123" t="str">
        <f t="shared" si="5"/>
        <v/>
      </c>
      <c r="I73" s="657"/>
      <c r="J73" s="658"/>
    </row>
    <row r="74" s="652" customFormat="1" ht="36" customHeight="1" spans="1:10">
      <c r="A74" s="652">
        <f t="shared" si="3"/>
        <v>7</v>
      </c>
      <c r="B74" s="431">
        <v>2010703</v>
      </c>
      <c r="C74" s="432" t="s">
        <v>154</v>
      </c>
      <c r="D74" s="313">
        <f>VLOOKUP(B74,'[113]L02'!$A$6:$F$1327,6,FALSE)</f>
        <v>0</v>
      </c>
      <c r="E74" s="313">
        <f>VLOOKUP(B74,'[114]23'!$A$4:$C$1326,3,FALSE)</f>
        <v>0</v>
      </c>
      <c r="F74" s="367">
        <v>0</v>
      </c>
      <c r="G74" s="123" t="str">
        <f t="shared" si="4"/>
        <v/>
      </c>
      <c r="H74" s="123" t="str">
        <f t="shared" si="5"/>
        <v/>
      </c>
      <c r="I74" s="657"/>
      <c r="J74" s="658"/>
    </row>
    <row r="75" s="652" customFormat="1" ht="36" customHeight="1" spans="1:10">
      <c r="A75" s="652">
        <f t="shared" si="3"/>
        <v>7</v>
      </c>
      <c r="B75" s="431">
        <v>2010709</v>
      </c>
      <c r="C75" s="432" t="s">
        <v>193</v>
      </c>
      <c r="D75" s="313">
        <f>VLOOKUP(B75,'[113]L02'!$A$6:$F$1327,6,FALSE)</f>
        <v>0</v>
      </c>
      <c r="E75" s="313">
        <f>VLOOKUP(B75,'[114]23'!$A$4:$C$1326,3,FALSE)</f>
        <v>0</v>
      </c>
      <c r="F75" s="367">
        <v>0</v>
      </c>
      <c r="G75" s="123" t="str">
        <f t="shared" si="4"/>
        <v/>
      </c>
      <c r="H75" s="123" t="str">
        <f t="shared" si="5"/>
        <v/>
      </c>
      <c r="I75" s="657"/>
      <c r="J75" s="658"/>
    </row>
    <row r="76" s="652" customFormat="1" ht="36" customHeight="1" spans="1:10">
      <c r="A76" s="652">
        <f t="shared" si="3"/>
        <v>7</v>
      </c>
      <c r="B76" s="435">
        <v>2010710</v>
      </c>
      <c r="C76" s="432" t="s">
        <v>197</v>
      </c>
      <c r="D76" s="313">
        <f>VLOOKUP(B76,'[113]L02'!$A$6:$F$1327,6,FALSE)</f>
        <v>0</v>
      </c>
      <c r="E76" s="313">
        <f>VLOOKUP(B76,'[114]23'!$A$4:$C$1326,3,FALSE)</f>
        <v>0</v>
      </c>
      <c r="F76" s="367">
        <v>0</v>
      </c>
      <c r="G76" s="123" t="str">
        <f t="shared" si="4"/>
        <v/>
      </c>
      <c r="H76" s="123" t="str">
        <f t="shared" si="5"/>
        <v/>
      </c>
      <c r="I76" s="657"/>
      <c r="J76" s="658"/>
    </row>
    <row r="77" s="652" customFormat="1" ht="36" customHeight="1" spans="1:10">
      <c r="A77" s="652">
        <f t="shared" si="3"/>
        <v>7</v>
      </c>
      <c r="B77" s="431">
        <v>2010750</v>
      </c>
      <c r="C77" s="432" t="s">
        <v>161</v>
      </c>
      <c r="D77" s="313">
        <f>VLOOKUP(B77,'[113]L02'!$A$6:$F$1327,6,FALSE)</f>
        <v>0</v>
      </c>
      <c r="E77" s="313">
        <f>VLOOKUP(B77,'[114]23'!$A$4:$C$1326,3,FALSE)</f>
        <v>0</v>
      </c>
      <c r="F77" s="367">
        <v>0</v>
      </c>
      <c r="G77" s="123" t="str">
        <f t="shared" si="4"/>
        <v/>
      </c>
      <c r="H77" s="123" t="str">
        <f t="shared" si="5"/>
        <v/>
      </c>
      <c r="I77" s="657"/>
      <c r="J77" s="658"/>
    </row>
    <row r="78" s="652" customFormat="1" ht="36" customHeight="1" spans="1:10">
      <c r="A78" s="652">
        <f t="shared" si="3"/>
        <v>7</v>
      </c>
      <c r="B78" s="431">
        <v>2010799</v>
      </c>
      <c r="C78" s="432" t="s">
        <v>198</v>
      </c>
      <c r="D78" s="313">
        <f>VLOOKUP(B78,'[113]L02'!$A$6:$F$1327,6,FALSE)</f>
        <v>248</v>
      </c>
      <c r="E78" s="313">
        <f>VLOOKUP(B78,'[114]23'!$A$4:$C$1326,3,FALSE)</f>
        <v>300</v>
      </c>
      <c r="F78" s="367">
        <v>241</v>
      </c>
      <c r="G78" s="123">
        <f t="shared" si="4"/>
        <v>-0.028</v>
      </c>
      <c r="H78" s="123">
        <f t="shared" si="5"/>
        <v>0.803</v>
      </c>
      <c r="I78" s="657"/>
      <c r="J78" s="658"/>
    </row>
    <row r="79" s="652" customFormat="1" ht="36" customHeight="1" spans="1:10">
      <c r="A79" s="652">
        <f t="shared" si="3"/>
        <v>5</v>
      </c>
      <c r="B79" s="433">
        <v>20108</v>
      </c>
      <c r="C79" s="304" t="s">
        <v>199</v>
      </c>
      <c r="D79" s="309">
        <f>SUM(D80:D87)</f>
        <v>44</v>
      </c>
      <c r="E79" s="309">
        <f>SUM(E80:E87)</f>
        <v>48</v>
      </c>
      <c r="F79" s="309">
        <v>6</v>
      </c>
      <c r="G79" s="119">
        <f t="shared" si="4"/>
        <v>-0.864</v>
      </c>
      <c r="H79" s="119">
        <f t="shared" si="5"/>
        <v>0.125</v>
      </c>
      <c r="I79" s="657"/>
      <c r="J79" s="658"/>
    </row>
    <row r="80" s="652" customFormat="1" ht="36" customHeight="1" spans="1:10">
      <c r="A80" s="652">
        <f t="shared" si="3"/>
        <v>7</v>
      </c>
      <c r="B80" s="431">
        <v>2010801</v>
      </c>
      <c r="C80" s="432" t="s">
        <v>152</v>
      </c>
      <c r="D80" s="313">
        <f>VLOOKUP(B80,'[113]L02'!$A$6:$F$1327,6,FALSE)</f>
        <v>27</v>
      </c>
      <c r="E80" s="313">
        <f>VLOOKUP(B80,'[114]23'!$A$4:$C$1326,3,FALSE)</f>
        <v>38</v>
      </c>
      <c r="F80" s="367">
        <v>6</v>
      </c>
      <c r="G80" s="123">
        <f t="shared" si="4"/>
        <v>-0.778</v>
      </c>
      <c r="H80" s="123">
        <f t="shared" si="5"/>
        <v>0.158</v>
      </c>
      <c r="I80" s="657"/>
      <c r="J80" s="658"/>
    </row>
    <row r="81" s="652" customFormat="1" ht="36" customHeight="1" spans="1:10">
      <c r="A81" s="652">
        <f t="shared" si="3"/>
        <v>7</v>
      </c>
      <c r="B81" s="431">
        <v>2010802</v>
      </c>
      <c r="C81" s="432" t="s">
        <v>153</v>
      </c>
      <c r="D81" s="313">
        <f>VLOOKUP(B81,'[113]L02'!$A$6:$F$1327,6,FALSE)</f>
        <v>0</v>
      </c>
      <c r="E81" s="313">
        <f>VLOOKUP(B81,'[114]23'!$A$4:$C$1326,3,FALSE)</f>
        <v>0</v>
      </c>
      <c r="F81" s="367">
        <v>0</v>
      </c>
      <c r="G81" s="123" t="str">
        <f t="shared" si="4"/>
        <v/>
      </c>
      <c r="H81" s="123" t="str">
        <f t="shared" si="5"/>
        <v/>
      </c>
      <c r="I81" s="657"/>
      <c r="J81" s="658"/>
    </row>
    <row r="82" s="652" customFormat="1" ht="36" customHeight="1" spans="1:10">
      <c r="A82" s="652">
        <f t="shared" si="3"/>
        <v>7</v>
      </c>
      <c r="B82" s="431">
        <v>2010803</v>
      </c>
      <c r="C82" s="432" t="s">
        <v>154</v>
      </c>
      <c r="D82" s="313">
        <f>VLOOKUP(B82,'[113]L02'!$A$6:$F$1327,6,FALSE)</f>
        <v>0</v>
      </c>
      <c r="E82" s="313">
        <f>VLOOKUP(B82,'[114]23'!$A$4:$C$1326,3,FALSE)</f>
        <v>0</v>
      </c>
      <c r="F82" s="367">
        <v>0</v>
      </c>
      <c r="G82" s="123" t="str">
        <f t="shared" si="4"/>
        <v/>
      </c>
      <c r="H82" s="123" t="str">
        <f t="shared" si="5"/>
        <v/>
      </c>
      <c r="I82" s="657"/>
      <c r="J82" s="658"/>
    </row>
    <row r="83" s="652" customFormat="1" ht="36" customHeight="1" spans="1:10">
      <c r="A83" s="652">
        <f t="shared" si="3"/>
        <v>7</v>
      </c>
      <c r="B83" s="431">
        <v>2010804</v>
      </c>
      <c r="C83" s="432" t="s">
        <v>200</v>
      </c>
      <c r="D83" s="313">
        <f>VLOOKUP(B83,'[113]L02'!$A$6:$F$1327,6,FALSE)</f>
        <v>0</v>
      </c>
      <c r="E83" s="313">
        <f>VLOOKUP(B83,'[114]23'!$A$4:$C$1326,3,FALSE)</f>
        <v>10</v>
      </c>
      <c r="F83" s="367"/>
      <c r="G83" s="123" t="str">
        <f t="shared" si="4"/>
        <v/>
      </c>
      <c r="H83" s="123">
        <f t="shared" si="5"/>
        <v>0</v>
      </c>
      <c r="I83" s="657"/>
      <c r="J83" s="658"/>
    </row>
    <row r="84" s="652" customFormat="1" ht="36" customHeight="1" spans="1:10">
      <c r="A84" s="652">
        <f t="shared" si="3"/>
        <v>7</v>
      </c>
      <c r="B84" s="431">
        <v>2010805</v>
      </c>
      <c r="C84" s="432" t="s">
        <v>201</v>
      </c>
      <c r="D84" s="313">
        <f>VLOOKUP(B84,'[113]L02'!$A$6:$F$1327,6,FALSE)</f>
        <v>0</v>
      </c>
      <c r="E84" s="313">
        <f>VLOOKUP(B84,'[114]23'!$A$4:$C$1326,3,FALSE)</f>
        <v>0</v>
      </c>
      <c r="F84" s="367">
        <v>0</v>
      </c>
      <c r="G84" s="123" t="str">
        <f t="shared" si="4"/>
        <v/>
      </c>
      <c r="H84" s="123" t="str">
        <f t="shared" si="5"/>
        <v/>
      </c>
      <c r="I84" s="657"/>
      <c r="J84" s="658"/>
    </row>
    <row r="85" s="652" customFormat="1" ht="36" customHeight="1" spans="1:10">
      <c r="A85" s="652">
        <f t="shared" si="3"/>
        <v>7</v>
      </c>
      <c r="B85" s="431">
        <v>2010806</v>
      </c>
      <c r="C85" s="432" t="s">
        <v>193</v>
      </c>
      <c r="D85" s="313">
        <f>VLOOKUP(B85,'[113]L02'!$A$6:$F$1327,6,FALSE)</f>
        <v>0</v>
      </c>
      <c r="E85" s="313">
        <f>VLOOKUP(B85,'[114]23'!$A$4:$C$1326,3,FALSE)</f>
        <v>0</v>
      </c>
      <c r="F85" s="367">
        <v>0</v>
      </c>
      <c r="G85" s="123" t="str">
        <f t="shared" si="4"/>
        <v/>
      </c>
      <c r="H85" s="123" t="str">
        <f t="shared" si="5"/>
        <v/>
      </c>
      <c r="I85" s="657"/>
      <c r="J85" s="658"/>
    </row>
    <row r="86" s="652" customFormat="1" ht="36" customHeight="1" spans="1:10">
      <c r="A86" s="652">
        <f t="shared" si="3"/>
        <v>7</v>
      </c>
      <c r="B86" s="431">
        <v>2010850</v>
      </c>
      <c r="C86" s="432" t="s">
        <v>161</v>
      </c>
      <c r="D86" s="313">
        <f>VLOOKUP(B86,'[113]L02'!$A$6:$F$1327,6,FALSE)</f>
        <v>17</v>
      </c>
      <c r="E86" s="313">
        <f>VLOOKUP(B86,'[114]23'!$A$4:$C$1326,3,FALSE)</f>
        <v>0</v>
      </c>
      <c r="F86" s="367">
        <v>0</v>
      </c>
      <c r="G86" s="123">
        <f t="shared" si="4"/>
        <v>-1</v>
      </c>
      <c r="H86" s="123" t="str">
        <f t="shared" si="5"/>
        <v/>
      </c>
      <c r="I86" s="657"/>
      <c r="J86" s="658"/>
    </row>
    <row r="87" s="652" customFormat="1" ht="36" customHeight="1" spans="1:10">
      <c r="A87" s="652">
        <f t="shared" si="3"/>
        <v>7</v>
      </c>
      <c r="B87" s="431">
        <v>2010899</v>
      </c>
      <c r="C87" s="432" t="s">
        <v>202</v>
      </c>
      <c r="D87" s="313">
        <f>VLOOKUP(B87,'[113]L02'!$A$6:$F$1327,6,FALSE)</f>
        <v>0</v>
      </c>
      <c r="E87" s="313">
        <f>VLOOKUP(B87,'[114]23'!$A$4:$C$1326,3,FALSE)</f>
        <v>0</v>
      </c>
      <c r="F87" s="367">
        <v>0</v>
      </c>
      <c r="G87" s="123" t="str">
        <f t="shared" si="4"/>
        <v/>
      </c>
      <c r="H87" s="123" t="str">
        <f t="shared" si="5"/>
        <v/>
      </c>
      <c r="I87" s="657"/>
      <c r="J87" s="658"/>
    </row>
    <row r="88" s="652" customFormat="1" ht="36" customHeight="1" spans="1:10">
      <c r="A88" s="652">
        <f t="shared" si="3"/>
        <v>5</v>
      </c>
      <c r="B88" s="433">
        <v>20109</v>
      </c>
      <c r="C88" s="304" t="s">
        <v>203</v>
      </c>
      <c r="D88" s="309">
        <f>SUM(D89:D100)</f>
        <v>0</v>
      </c>
      <c r="E88" s="309">
        <f>SUM(E89:E100)</f>
        <v>0</v>
      </c>
      <c r="F88" s="309">
        <v>0</v>
      </c>
      <c r="G88" s="119" t="str">
        <f t="shared" si="4"/>
        <v/>
      </c>
      <c r="H88" s="119" t="str">
        <f t="shared" si="5"/>
        <v/>
      </c>
      <c r="I88" s="657"/>
      <c r="J88" s="658"/>
    </row>
    <row r="89" s="652" customFormat="1" ht="36" customHeight="1" spans="1:10">
      <c r="A89" s="652">
        <f t="shared" si="3"/>
        <v>7</v>
      </c>
      <c r="B89" s="431">
        <v>2010901</v>
      </c>
      <c r="C89" s="432" t="s">
        <v>152</v>
      </c>
      <c r="D89" s="313">
        <f>VLOOKUP(B89,'[113]L02'!$A$6:$F$1327,6,FALSE)</f>
        <v>0</v>
      </c>
      <c r="E89" s="313">
        <f>VLOOKUP(B89,'[114]23'!$A$4:$C$1326,3,FALSE)</f>
        <v>0</v>
      </c>
      <c r="F89" s="367">
        <v>0</v>
      </c>
      <c r="G89" s="123" t="str">
        <f t="shared" si="4"/>
        <v/>
      </c>
      <c r="H89" s="123" t="str">
        <f t="shared" si="5"/>
        <v/>
      </c>
      <c r="I89" s="657"/>
      <c r="J89" s="658"/>
    </row>
    <row r="90" s="652" customFormat="1" ht="36" customHeight="1" spans="1:10">
      <c r="A90" s="652">
        <f t="shared" si="3"/>
        <v>7</v>
      </c>
      <c r="B90" s="431">
        <v>2010902</v>
      </c>
      <c r="C90" s="432" t="s">
        <v>153</v>
      </c>
      <c r="D90" s="313">
        <f>VLOOKUP(B90,'[113]L02'!$A$6:$F$1327,6,FALSE)</f>
        <v>0</v>
      </c>
      <c r="E90" s="313">
        <f>VLOOKUP(B90,'[114]23'!$A$4:$C$1326,3,FALSE)</f>
        <v>0</v>
      </c>
      <c r="F90" s="367">
        <v>0</v>
      </c>
      <c r="G90" s="123" t="str">
        <f t="shared" si="4"/>
        <v/>
      </c>
      <c r="H90" s="123" t="str">
        <f t="shared" si="5"/>
        <v/>
      </c>
      <c r="I90" s="657"/>
      <c r="J90" s="658"/>
    </row>
    <row r="91" s="652" customFormat="1" ht="36" customHeight="1" spans="1:10">
      <c r="A91" s="652">
        <f t="shared" si="3"/>
        <v>7</v>
      </c>
      <c r="B91" s="431">
        <v>2010903</v>
      </c>
      <c r="C91" s="432" t="s">
        <v>154</v>
      </c>
      <c r="D91" s="313">
        <f>VLOOKUP(B91,'[113]L02'!$A$6:$F$1327,6,FALSE)</f>
        <v>0</v>
      </c>
      <c r="E91" s="313">
        <f>VLOOKUP(B91,'[114]23'!$A$4:$C$1326,3,FALSE)</f>
        <v>0</v>
      </c>
      <c r="F91" s="367">
        <v>0</v>
      </c>
      <c r="G91" s="123" t="str">
        <f t="shared" si="4"/>
        <v/>
      </c>
      <c r="H91" s="123" t="str">
        <f t="shared" si="5"/>
        <v/>
      </c>
      <c r="I91" s="657"/>
      <c r="J91" s="658"/>
    </row>
    <row r="92" s="652" customFormat="1" ht="36" customHeight="1" spans="1:10">
      <c r="A92" s="652">
        <f t="shared" si="3"/>
        <v>7</v>
      </c>
      <c r="B92" s="431">
        <v>2010905</v>
      </c>
      <c r="C92" s="432" t="s">
        <v>204</v>
      </c>
      <c r="D92" s="313">
        <f>VLOOKUP(B92,'[113]L02'!$A$6:$F$1327,6,FALSE)</f>
        <v>0</v>
      </c>
      <c r="E92" s="313">
        <f>VLOOKUP(B92,'[114]23'!$A$4:$C$1326,3,FALSE)</f>
        <v>0</v>
      </c>
      <c r="F92" s="367">
        <v>0</v>
      </c>
      <c r="G92" s="123" t="str">
        <f t="shared" si="4"/>
        <v/>
      </c>
      <c r="H92" s="123" t="str">
        <f t="shared" si="5"/>
        <v/>
      </c>
      <c r="I92" s="657"/>
      <c r="J92" s="658"/>
    </row>
    <row r="93" s="652" customFormat="1" ht="36" customHeight="1" spans="1:10">
      <c r="A93" s="652">
        <f t="shared" si="3"/>
        <v>7</v>
      </c>
      <c r="B93" s="431">
        <v>2010907</v>
      </c>
      <c r="C93" s="432" t="s">
        <v>205</v>
      </c>
      <c r="D93" s="313">
        <f>VLOOKUP(B93,'[113]L02'!$A$6:$F$1327,6,FALSE)</f>
        <v>0</v>
      </c>
      <c r="E93" s="313">
        <f>VLOOKUP(B93,'[114]23'!$A$4:$C$1326,3,FALSE)</f>
        <v>0</v>
      </c>
      <c r="F93" s="367">
        <v>0</v>
      </c>
      <c r="G93" s="123" t="str">
        <f t="shared" si="4"/>
        <v/>
      </c>
      <c r="H93" s="123" t="str">
        <f t="shared" si="5"/>
        <v/>
      </c>
      <c r="I93" s="657"/>
      <c r="J93" s="658"/>
    </row>
    <row r="94" s="652" customFormat="1" ht="36" customHeight="1" spans="1:10">
      <c r="A94" s="652">
        <f t="shared" si="3"/>
        <v>7</v>
      </c>
      <c r="B94" s="431">
        <v>2010908</v>
      </c>
      <c r="C94" s="432" t="s">
        <v>193</v>
      </c>
      <c r="D94" s="313">
        <f>VLOOKUP(B94,'[113]L02'!$A$6:$F$1327,6,FALSE)</f>
        <v>0</v>
      </c>
      <c r="E94" s="313">
        <f>VLOOKUP(B94,'[114]23'!$A$4:$C$1326,3,FALSE)</f>
        <v>0</v>
      </c>
      <c r="F94" s="367">
        <v>0</v>
      </c>
      <c r="G94" s="123" t="str">
        <f t="shared" si="4"/>
        <v/>
      </c>
      <c r="H94" s="123" t="str">
        <f t="shared" si="5"/>
        <v/>
      </c>
      <c r="I94" s="657"/>
      <c r="J94" s="658"/>
    </row>
    <row r="95" s="652" customFormat="1" ht="36" customHeight="1" spans="1:10">
      <c r="A95" s="652">
        <f t="shared" si="3"/>
        <v>7</v>
      </c>
      <c r="B95" s="431">
        <v>2010909</v>
      </c>
      <c r="C95" s="432" t="s">
        <v>206</v>
      </c>
      <c r="D95" s="313">
        <f>VLOOKUP(B95,'[113]L02'!$A$6:$F$1327,6,FALSE)</f>
        <v>0</v>
      </c>
      <c r="E95" s="313">
        <f>VLOOKUP(B95,'[114]23'!$A$4:$C$1326,3,FALSE)</f>
        <v>0</v>
      </c>
      <c r="F95" s="367">
        <v>0</v>
      </c>
      <c r="G95" s="123" t="str">
        <f t="shared" si="4"/>
        <v/>
      </c>
      <c r="H95" s="123" t="str">
        <f t="shared" si="5"/>
        <v/>
      </c>
      <c r="I95" s="657"/>
      <c r="J95" s="658"/>
    </row>
    <row r="96" s="652" customFormat="1" ht="36" customHeight="1" spans="1:10">
      <c r="A96" s="652">
        <f t="shared" si="3"/>
        <v>7</v>
      </c>
      <c r="B96" s="431">
        <v>2010910</v>
      </c>
      <c r="C96" s="432" t="s">
        <v>207</v>
      </c>
      <c r="D96" s="313">
        <f>VLOOKUP(B96,'[113]L02'!$A$6:$F$1327,6,FALSE)</f>
        <v>0</v>
      </c>
      <c r="E96" s="313">
        <f>VLOOKUP(B96,'[114]23'!$A$4:$C$1326,3,FALSE)</f>
        <v>0</v>
      </c>
      <c r="F96" s="367">
        <v>0</v>
      </c>
      <c r="G96" s="123" t="str">
        <f t="shared" si="4"/>
        <v/>
      </c>
      <c r="H96" s="123" t="str">
        <f t="shared" si="5"/>
        <v/>
      </c>
      <c r="I96" s="657"/>
      <c r="J96" s="658"/>
    </row>
    <row r="97" s="652" customFormat="1" ht="36" customHeight="1" spans="1:10">
      <c r="A97" s="652">
        <f t="shared" si="3"/>
        <v>7</v>
      </c>
      <c r="B97" s="431">
        <v>2010911</v>
      </c>
      <c r="C97" s="432" t="s">
        <v>208</v>
      </c>
      <c r="D97" s="313">
        <f>VLOOKUP(B97,'[113]L02'!$A$6:$F$1327,6,FALSE)</f>
        <v>0</v>
      </c>
      <c r="E97" s="313">
        <f>VLOOKUP(B97,'[114]23'!$A$4:$C$1326,3,FALSE)</f>
        <v>0</v>
      </c>
      <c r="F97" s="367">
        <v>0</v>
      </c>
      <c r="G97" s="123" t="str">
        <f t="shared" si="4"/>
        <v/>
      </c>
      <c r="H97" s="123" t="str">
        <f t="shared" si="5"/>
        <v/>
      </c>
      <c r="I97" s="657"/>
      <c r="J97" s="658"/>
    </row>
    <row r="98" s="652" customFormat="1" ht="36" customHeight="1" spans="1:10">
      <c r="A98" s="652">
        <f t="shared" si="3"/>
        <v>7</v>
      </c>
      <c r="B98" s="431">
        <v>2010912</v>
      </c>
      <c r="C98" s="432" t="s">
        <v>209</v>
      </c>
      <c r="D98" s="313">
        <f>VLOOKUP(B98,'[113]L02'!$A$6:$F$1327,6,FALSE)</f>
        <v>0</v>
      </c>
      <c r="E98" s="313">
        <f>VLOOKUP(B98,'[114]23'!$A$4:$C$1326,3,FALSE)</f>
        <v>0</v>
      </c>
      <c r="F98" s="367">
        <v>0</v>
      </c>
      <c r="G98" s="123" t="str">
        <f t="shared" si="4"/>
        <v/>
      </c>
      <c r="H98" s="123" t="str">
        <f t="shared" si="5"/>
        <v/>
      </c>
      <c r="I98" s="657"/>
      <c r="J98" s="658"/>
    </row>
    <row r="99" s="652" customFormat="1" ht="36" customHeight="1" spans="1:10">
      <c r="A99" s="652">
        <f t="shared" si="3"/>
        <v>7</v>
      </c>
      <c r="B99" s="431">
        <v>2010950</v>
      </c>
      <c r="C99" s="432" t="s">
        <v>161</v>
      </c>
      <c r="D99" s="313">
        <f>VLOOKUP(B99,'[113]L02'!$A$6:$F$1327,6,FALSE)</f>
        <v>0</v>
      </c>
      <c r="E99" s="313">
        <f>VLOOKUP(B99,'[114]23'!$A$4:$C$1326,3,FALSE)</f>
        <v>0</v>
      </c>
      <c r="F99" s="367">
        <v>0</v>
      </c>
      <c r="G99" s="123" t="str">
        <f t="shared" si="4"/>
        <v/>
      </c>
      <c r="H99" s="123" t="str">
        <f t="shared" si="5"/>
        <v/>
      </c>
      <c r="I99" s="657"/>
      <c r="J99" s="658"/>
    </row>
    <row r="100" s="652" customFormat="1" ht="36" customHeight="1" spans="1:10">
      <c r="A100" s="652">
        <f t="shared" si="3"/>
        <v>7</v>
      </c>
      <c r="B100" s="431">
        <v>2010999</v>
      </c>
      <c r="C100" s="432" t="s">
        <v>210</v>
      </c>
      <c r="D100" s="313">
        <f>VLOOKUP(B100,'[113]L02'!$A$6:$F$1327,6,FALSE)</f>
        <v>0</v>
      </c>
      <c r="E100" s="313">
        <f>VLOOKUP(B100,'[114]23'!$A$4:$C$1326,3,FALSE)</f>
        <v>0</v>
      </c>
      <c r="F100" s="367">
        <v>0</v>
      </c>
      <c r="G100" s="123" t="str">
        <f t="shared" si="4"/>
        <v/>
      </c>
      <c r="H100" s="123" t="str">
        <f t="shared" si="5"/>
        <v/>
      </c>
      <c r="I100" s="657"/>
      <c r="J100" s="658"/>
    </row>
    <row r="101" s="652" customFormat="1" ht="36" customHeight="1" spans="1:10">
      <c r="A101" s="652">
        <f t="shared" si="3"/>
        <v>5</v>
      </c>
      <c r="B101" s="433">
        <v>20111</v>
      </c>
      <c r="C101" s="304" t="s">
        <v>211</v>
      </c>
      <c r="D101" s="309">
        <f>SUM(D102:D109)</f>
        <v>1418</v>
      </c>
      <c r="E101" s="309">
        <f>SUM(E102:E109)</f>
        <v>1438</v>
      </c>
      <c r="F101" s="309">
        <v>1502</v>
      </c>
      <c r="G101" s="119">
        <f t="shared" si="4"/>
        <v>0.059</v>
      </c>
      <c r="H101" s="119">
        <f t="shared" si="5"/>
        <v>1.045</v>
      </c>
      <c r="I101" s="657"/>
      <c r="J101" s="658"/>
    </row>
    <row r="102" s="652" customFormat="1" ht="36" customHeight="1" spans="1:10">
      <c r="A102" s="652">
        <f t="shared" si="3"/>
        <v>7</v>
      </c>
      <c r="B102" s="431">
        <v>2011101</v>
      </c>
      <c r="C102" s="432" t="s">
        <v>152</v>
      </c>
      <c r="D102" s="313">
        <f>VLOOKUP(B102,'[113]L02'!$A$6:$F$1327,6,FALSE)</f>
        <v>1418</v>
      </c>
      <c r="E102" s="313">
        <f>VLOOKUP(B102,'[114]23'!$A$4:$C$1326,3,FALSE)</f>
        <v>1438</v>
      </c>
      <c r="F102" s="367">
        <v>1487</v>
      </c>
      <c r="G102" s="123">
        <f t="shared" si="4"/>
        <v>0.049</v>
      </c>
      <c r="H102" s="123">
        <f t="shared" si="5"/>
        <v>1.034</v>
      </c>
      <c r="I102" s="657"/>
      <c r="J102" s="658"/>
    </row>
    <row r="103" s="652" customFormat="1" ht="36" customHeight="1" spans="1:10">
      <c r="A103" s="652">
        <f t="shared" si="3"/>
        <v>7</v>
      </c>
      <c r="B103" s="431">
        <v>2011102</v>
      </c>
      <c r="C103" s="432" t="s">
        <v>153</v>
      </c>
      <c r="D103" s="313">
        <f>VLOOKUP(B103,'[113]L02'!$A$6:$F$1327,6,FALSE)</f>
        <v>0</v>
      </c>
      <c r="E103" s="313">
        <f>VLOOKUP(B103,'[114]23'!$A$4:$C$1326,3,FALSE)</f>
        <v>0</v>
      </c>
      <c r="F103" s="367">
        <v>0</v>
      </c>
      <c r="G103" s="123" t="str">
        <f t="shared" si="4"/>
        <v/>
      </c>
      <c r="H103" s="123" t="str">
        <f t="shared" si="5"/>
        <v/>
      </c>
      <c r="I103" s="657"/>
      <c r="J103" s="658"/>
    </row>
    <row r="104" s="652" customFormat="1" ht="36" customHeight="1" spans="1:10">
      <c r="A104" s="652">
        <f t="shared" si="3"/>
        <v>7</v>
      </c>
      <c r="B104" s="431">
        <v>2011103</v>
      </c>
      <c r="C104" s="432" t="s">
        <v>154</v>
      </c>
      <c r="D104" s="313">
        <f>VLOOKUP(B104,'[113]L02'!$A$6:$F$1327,6,FALSE)</f>
        <v>0</v>
      </c>
      <c r="E104" s="313">
        <f>VLOOKUP(B104,'[114]23'!$A$4:$C$1326,3,FALSE)</f>
        <v>0</v>
      </c>
      <c r="F104" s="367">
        <v>0</v>
      </c>
      <c r="G104" s="123" t="str">
        <f t="shared" si="4"/>
        <v/>
      </c>
      <c r="H104" s="123" t="str">
        <f t="shared" si="5"/>
        <v/>
      </c>
      <c r="I104" s="657"/>
      <c r="J104" s="658"/>
    </row>
    <row r="105" s="652" customFormat="1" ht="36" customHeight="1" spans="1:10">
      <c r="A105" s="652">
        <f t="shared" si="3"/>
        <v>7</v>
      </c>
      <c r="B105" s="431">
        <v>2011104</v>
      </c>
      <c r="C105" s="432" t="s">
        <v>212</v>
      </c>
      <c r="D105" s="313">
        <f>VLOOKUP(B105,'[113]L02'!$A$6:$F$1327,6,FALSE)</f>
        <v>0</v>
      </c>
      <c r="E105" s="313">
        <f>VLOOKUP(B105,'[114]23'!$A$4:$C$1326,3,FALSE)</f>
        <v>0</v>
      </c>
      <c r="F105" s="367">
        <v>0</v>
      </c>
      <c r="G105" s="123" t="str">
        <f t="shared" si="4"/>
        <v/>
      </c>
      <c r="H105" s="123" t="str">
        <f t="shared" si="5"/>
        <v/>
      </c>
      <c r="I105" s="657"/>
      <c r="J105" s="658"/>
    </row>
    <row r="106" s="652" customFormat="1" ht="36" customHeight="1" spans="1:10">
      <c r="A106" s="652">
        <f t="shared" si="3"/>
        <v>7</v>
      </c>
      <c r="B106" s="431">
        <v>2011105</v>
      </c>
      <c r="C106" s="432" t="s">
        <v>213</v>
      </c>
      <c r="D106" s="313">
        <f>VLOOKUP(B106,'[113]L02'!$A$6:$F$1327,6,FALSE)</f>
        <v>0</v>
      </c>
      <c r="E106" s="313">
        <f>VLOOKUP(B106,'[114]23'!$A$4:$C$1326,3,FALSE)</f>
        <v>0</v>
      </c>
      <c r="F106" s="367">
        <v>0</v>
      </c>
      <c r="G106" s="123" t="str">
        <f t="shared" si="4"/>
        <v/>
      </c>
      <c r="H106" s="123" t="str">
        <f t="shared" si="5"/>
        <v/>
      </c>
      <c r="I106" s="657"/>
      <c r="J106" s="658"/>
    </row>
    <row r="107" s="652" customFormat="1" ht="36" customHeight="1" spans="1:10">
      <c r="A107" s="652">
        <f t="shared" si="3"/>
        <v>7</v>
      </c>
      <c r="B107" s="431">
        <v>2011106</v>
      </c>
      <c r="C107" s="432" t="s">
        <v>214</v>
      </c>
      <c r="D107" s="313">
        <f>VLOOKUP(B107,'[113]L02'!$A$6:$F$1327,6,FALSE)</f>
        <v>0</v>
      </c>
      <c r="E107" s="313">
        <f>VLOOKUP(B107,'[114]23'!$A$4:$C$1326,3,FALSE)</f>
        <v>0</v>
      </c>
      <c r="F107" s="367">
        <v>0</v>
      </c>
      <c r="G107" s="123" t="str">
        <f t="shared" si="4"/>
        <v/>
      </c>
      <c r="H107" s="123" t="str">
        <f t="shared" si="5"/>
        <v/>
      </c>
      <c r="I107" s="657"/>
      <c r="J107" s="658"/>
    </row>
    <row r="108" s="652" customFormat="1" ht="36" customHeight="1" spans="1:10">
      <c r="A108" s="652">
        <f t="shared" si="3"/>
        <v>7</v>
      </c>
      <c r="B108" s="431">
        <v>2011150</v>
      </c>
      <c r="C108" s="432" t="s">
        <v>161</v>
      </c>
      <c r="D108" s="313">
        <f>VLOOKUP(B108,'[113]L02'!$A$6:$F$1327,6,FALSE)</f>
        <v>0</v>
      </c>
      <c r="E108" s="313">
        <f>VLOOKUP(B108,'[114]23'!$A$4:$C$1326,3,FALSE)</f>
        <v>0</v>
      </c>
      <c r="F108" s="367">
        <v>0</v>
      </c>
      <c r="G108" s="123" t="str">
        <f t="shared" si="4"/>
        <v/>
      </c>
      <c r="H108" s="123" t="str">
        <f t="shared" si="5"/>
        <v/>
      </c>
      <c r="I108" s="657"/>
      <c r="J108" s="658"/>
    </row>
    <row r="109" s="652" customFormat="1" ht="36" customHeight="1" spans="1:10">
      <c r="A109" s="652">
        <f t="shared" si="3"/>
        <v>7</v>
      </c>
      <c r="B109" s="431">
        <v>2011199</v>
      </c>
      <c r="C109" s="432" t="s">
        <v>215</v>
      </c>
      <c r="D109" s="313">
        <f>VLOOKUP(B109,'[113]L02'!$A$6:$F$1327,6,FALSE)</f>
        <v>0</v>
      </c>
      <c r="E109" s="313">
        <f>VLOOKUP(B109,'[114]23'!$A$4:$C$1326,3,FALSE)</f>
        <v>0</v>
      </c>
      <c r="F109" s="367">
        <v>15</v>
      </c>
      <c r="G109" s="123" t="str">
        <f t="shared" si="4"/>
        <v/>
      </c>
      <c r="H109" s="123" t="str">
        <f t="shared" si="5"/>
        <v/>
      </c>
      <c r="I109" s="657"/>
      <c r="J109" s="658"/>
    </row>
    <row r="110" s="652" customFormat="1" ht="36" customHeight="1" spans="1:10">
      <c r="A110" s="652">
        <f t="shared" si="3"/>
        <v>5</v>
      </c>
      <c r="B110" s="433">
        <v>20113</v>
      </c>
      <c r="C110" s="304" t="s">
        <v>216</v>
      </c>
      <c r="D110" s="309">
        <f>SUM(D111:D120)</f>
        <v>179</v>
      </c>
      <c r="E110" s="309">
        <f>SUM(E111:E120)</f>
        <v>411</v>
      </c>
      <c r="F110" s="309">
        <v>166</v>
      </c>
      <c r="G110" s="119">
        <f t="shared" si="4"/>
        <v>-0.073</v>
      </c>
      <c r="H110" s="119">
        <f t="shared" si="5"/>
        <v>0.404</v>
      </c>
      <c r="I110" s="657"/>
      <c r="J110" s="658"/>
    </row>
    <row r="111" s="652" customFormat="1" ht="36" customHeight="1" spans="1:10">
      <c r="A111" s="652">
        <f t="shared" si="3"/>
        <v>7</v>
      </c>
      <c r="B111" s="431">
        <v>2011301</v>
      </c>
      <c r="C111" s="432" t="s">
        <v>152</v>
      </c>
      <c r="D111" s="313">
        <f>VLOOKUP(B111,'[113]L02'!$A$6:$F$1327,6,FALSE)</f>
        <v>174</v>
      </c>
      <c r="E111" s="313">
        <f>VLOOKUP(B111,'[114]23'!$A$4:$C$1326,3,FALSE)</f>
        <v>154</v>
      </c>
      <c r="F111" s="367">
        <v>159</v>
      </c>
      <c r="G111" s="123">
        <f t="shared" si="4"/>
        <v>-0.086</v>
      </c>
      <c r="H111" s="123">
        <f t="shared" si="5"/>
        <v>1.032</v>
      </c>
      <c r="I111" s="657"/>
      <c r="J111" s="658"/>
    </row>
    <row r="112" s="652" customFormat="1" ht="36" customHeight="1" spans="1:10">
      <c r="A112" s="652">
        <f t="shared" si="3"/>
        <v>7</v>
      </c>
      <c r="B112" s="431">
        <v>2011302</v>
      </c>
      <c r="C112" s="432" t="s">
        <v>153</v>
      </c>
      <c r="D112" s="313">
        <f>VLOOKUP(B112,'[113]L02'!$A$6:$F$1327,6,FALSE)</f>
        <v>0</v>
      </c>
      <c r="E112" s="313">
        <f>VLOOKUP(B112,'[114]23'!$A$4:$C$1326,3,FALSE)</f>
        <v>0</v>
      </c>
      <c r="F112" s="367">
        <v>0</v>
      </c>
      <c r="G112" s="123" t="str">
        <f t="shared" si="4"/>
        <v/>
      </c>
      <c r="H112" s="123" t="str">
        <f t="shared" si="5"/>
        <v/>
      </c>
      <c r="I112" s="657"/>
      <c r="J112" s="658"/>
    </row>
    <row r="113" s="652" customFormat="1" ht="36" customHeight="1" spans="1:10">
      <c r="A113" s="652">
        <f t="shared" si="3"/>
        <v>7</v>
      </c>
      <c r="B113" s="431">
        <v>2011303</v>
      </c>
      <c r="C113" s="432" t="s">
        <v>154</v>
      </c>
      <c r="D113" s="313">
        <f>VLOOKUP(B113,'[113]L02'!$A$6:$F$1327,6,FALSE)</f>
        <v>0</v>
      </c>
      <c r="E113" s="313">
        <f>VLOOKUP(B113,'[114]23'!$A$4:$C$1326,3,FALSE)</f>
        <v>0</v>
      </c>
      <c r="F113" s="367">
        <v>0</v>
      </c>
      <c r="G113" s="123" t="str">
        <f t="shared" si="4"/>
        <v/>
      </c>
      <c r="H113" s="123" t="str">
        <f t="shared" si="5"/>
        <v/>
      </c>
      <c r="I113" s="657"/>
      <c r="J113" s="658"/>
    </row>
    <row r="114" s="652" customFormat="1" ht="36" customHeight="1" spans="1:10">
      <c r="A114" s="652">
        <f t="shared" si="3"/>
        <v>7</v>
      </c>
      <c r="B114" s="431">
        <v>2011304</v>
      </c>
      <c r="C114" s="432" t="s">
        <v>217</v>
      </c>
      <c r="D114" s="313">
        <f>VLOOKUP(B114,'[113]L02'!$A$6:$F$1327,6,FALSE)</f>
        <v>0</v>
      </c>
      <c r="E114" s="313">
        <f>VLOOKUP(B114,'[114]23'!$A$4:$C$1326,3,FALSE)</f>
        <v>0</v>
      </c>
      <c r="F114" s="367">
        <v>0</v>
      </c>
      <c r="G114" s="123" t="str">
        <f t="shared" si="4"/>
        <v/>
      </c>
      <c r="H114" s="123" t="str">
        <f t="shared" si="5"/>
        <v/>
      </c>
      <c r="I114" s="657"/>
      <c r="J114" s="658"/>
    </row>
    <row r="115" s="652" customFormat="1" ht="36" customHeight="1" spans="1:10">
      <c r="A115" s="652">
        <f t="shared" si="3"/>
        <v>7</v>
      </c>
      <c r="B115" s="431">
        <v>2011305</v>
      </c>
      <c r="C115" s="432" t="s">
        <v>218</v>
      </c>
      <c r="D115" s="313">
        <f>VLOOKUP(B115,'[113]L02'!$A$6:$F$1327,6,FALSE)</f>
        <v>0</v>
      </c>
      <c r="E115" s="313">
        <f>VLOOKUP(B115,'[114]23'!$A$4:$C$1326,3,FALSE)</f>
        <v>0</v>
      </c>
      <c r="F115" s="367">
        <v>0</v>
      </c>
      <c r="G115" s="123" t="str">
        <f t="shared" si="4"/>
        <v/>
      </c>
      <c r="H115" s="123" t="str">
        <f t="shared" si="5"/>
        <v/>
      </c>
      <c r="I115" s="657"/>
      <c r="J115" s="658"/>
    </row>
    <row r="116" s="652" customFormat="1" ht="36" customHeight="1" spans="1:10">
      <c r="A116" s="652">
        <f t="shared" si="3"/>
        <v>7</v>
      </c>
      <c r="B116" s="431">
        <v>2011306</v>
      </c>
      <c r="C116" s="432" t="s">
        <v>219</v>
      </c>
      <c r="D116" s="313">
        <f>VLOOKUP(B116,'[113]L02'!$A$6:$F$1327,6,FALSE)</f>
        <v>0</v>
      </c>
      <c r="E116" s="313">
        <f>VLOOKUP(B116,'[114]23'!$A$4:$C$1326,3,FALSE)</f>
        <v>0</v>
      </c>
      <c r="F116" s="367">
        <v>0</v>
      </c>
      <c r="G116" s="123" t="str">
        <f t="shared" si="4"/>
        <v/>
      </c>
      <c r="H116" s="123" t="str">
        <f t="shared" si="5"/>
        <v/>
      </c>
      <c r="I116" s="657"/>
      <c r="J116" s="658"/>
    </row>
    <row r="117" s="652" customFormat="1" ht="36" customHeight="1" spans="1:10">
      <c r="A117" s="652">
        <f t="shared" si="3"/>
        <v>7</v>
      </c>
      <c r="B117" s="431">
        <v>2011307</v>
      </c>
      <c r="C117" s="432" t="s">
        <v>220</v>
      </c>
      <c r="D117" s="313">
        <f>VLOOKUP(B117,'[113]L02'!$A$6:$F$1327,6,FALSE)</f>
        <v>0</v>
      </c>
      <c r="E117" s="313">
        <f>VLOOKUP(B117,'[114]23'!$A$4:$C$1326,3,FALSE)</f>
        <v>0</v>
      </c>
      <c r="F117" s="367">
        <v>0</v>
      </c>
      <c r="G117" s="123" t="str">
        <f t="shared" si="4"/>
        <v/>
      </c>
      <c r="H117" s="123" t="str">
        <f t="shared" si="5"/>
        <v/>
      </c>
      <c r="I117" s="657"/>
      <c r="J117" s="658"/>
    </row>
    <row r="118" s="652" customFormat="1" ht="36" customHeight="1" spans="1:10">
      <c r="A118" s="652">
        <f t="shared" si="3"/>
        <v>7</v>
      </c>
      <c r="B118" s="431">
        <v>2011308</v>
      </c>
      <c r="C118" s="432" t="s">
        <v>221</v>
      </c>
      <c r="D118" s="313">
        <f>VLOOKUP(B118,'[113]L02'!$A$6:$F$1327,6,FALSE)</f>
        <v>0</v>
      </c>
      <c r="E118" s="313">
        <f>VLOOKUP(B118,'[114]23'!$A$4:$C$1326,3,FALSE)</f>
        <v>252</v>
      </c>
      <c r="F118" s="367">
        <v>7</v>
      </c>
      <c r="G118" s="123" t="str">
        <f t="shared" si="4"/>
        <v/>
      </c>
      <c r="H118" s="123">
        <f t="shared" si="5"/>
        <v>0.028</v>
      </c>
      <c r="I118" s="657"/>
      <c r="J118" s="658"/>
    </row>
    <row r="119" s="652" customFormat="1" ht="36" customHeight="1" spans="1:10">
      <c r="A119" s="652">
        <f t="shared" si="3"/>
        <v>7</v>
      </c>
      <c r="B119" s="431">
        <v>2011350</v>
      </c>
      <c r="C119" s="432" t="s">
        <v>161</v>
      </c>
      <c r="D119" s="313">
        <f>VLOOKUP(B119,'[113]L02'!$A$6:$F$1327,6,FALSE)</f>
        <v>0</v>
      </c>
      <c r="E119" s="313">
        <f>VLOOKUP(B119,'[114]23'!$A$4:$C$1326,3,FALSE)</f>
        <v>0</v>
      </c>
      <c r="F119" s="367">
        <v>0</v>
      </c>
      <c r="G119" s="123" t="str">
        <f t="shared" si="4"/>
        <v/>
      </c>
      <c r="H119" s="123" t="str">
        <f t="shared" si="5"/>
        <v/>
      </c>
      <c r="I119" s="657"/>
      <c r="J119" s="658"/>
    </row>
    <row r="120" s="652" customFormat="1" ht="36" customHeight="1" spans="1:10">
      <c r="A120" s="652">
        <f t="shared" si="3"/>
        <v>7</v>
      </c>
      <c r="B120" s="431">
        <v>2011399</v>
      </c>
      <c r="C120" s="432" t="s">
        <v>222</v>
      </c>
      <c r="D120" s="313">
        <f>VLOOKUP(B120,'[113]L02'!$A$6:$F$1327,6,FALSE)</f>
        <v>5</v>
      </c>
      <c r="E120" s="313">
        <f>VLOOKUP(B120,'[114]23'!$A$4:$C$1326,3,FALSE)</f>
        <v>5</v>
      </c>
      <c r="F120" s="367">
        <v>0</v>
      </c>
      <c r="G120" s="123">
        <f t="shared" si="4"/>
        <v>-1</v>
      </c>
      <c r="H120" s="123">
        <f t="shared" si="5"/>
        <v>0</v>
      </c>
      <c r="I120" s="657"/>
      <c r="J120" s="658"/>
    </row>
    <row r="121" s="652" customFormat="1" ht="36" customHeight="1" spans="1:10">
      <c r="A121" s="652">
        <f t="shared" si="3"/>
        <v>5</v>
      </c>
      <c r="B121" s="433">
        <v>20114</v>
      </c>
      <c r="C121" s="304" t="s">
        <v>223</v>
      </c>
      <c r="D121" s="309">
        <f>SUM(D122:D132)</f>
        <v>0</v>
      </c>
      <c r="E121" s="309">
        <f>SUM(E122:E132)</f>
        <v>0</v>
      </c>
      <c r="F121" s="309">
        <v>0</v>
      </c>
      <c r="G121" s="119" t="str">
        <f t="shared" si="4"/>
        <v/>
      </c>
      <c r="H121" s="119" t="str">
        <f t="shared" si="5"/>
        <v/>
      </c>
      <c r="I121" s="657"/>
      <c r="J121" s="658"/>
    </row>
    <row r="122" s="652" customFormat="1" ht="36" customHeight="1" spans="1:10">
      <c r="A122" s="652">
        <f t="shared" si="3"/>
        <v>7</v>
      </c>
      <c r="B122" s="431">
        <v>2011401</v>
      </c>
      <c r="C122" s="432" t="s">
        <v>152</v>
      </c>
      <c r="D122" s="313">
        <f>VLOOKUP(B122,'[113]L02'!$A$6:$F$1327,6,FALSE)</f>
        <v>0</v>
      </c>
      <c r="E122" s="313">
        <f>VLOOKUP(B122,'[114]23'!$A$4:$C$1326,3,FALSE)</f>
        <v>0</v>
      </c>
      <c r="F122" s="367">
        <v>0</v>
      </c>
      <c r="G122" s="123" t="str">
        <f t="shared" si="4"/>
        <v/>
      </c>
      <c r="H122" s="123" t="str">
        <f t="shared" si="5"/>
        <v/>
      </c>
      <c r="I122" s="657"/>
      <c r="J122" s="658"/>
    </row>
    <row r="123" s="652" customFormat="1" ht="36" customHeight="1" spans="1:10">
      <c r="A123" s="652">
        <f t="shared" si="3"/>
        <v>7</v>
      </c>
      <c r="B123" s="431">
        <v>2011402</v>
      </c>
      <c r="C123" s="432" t="s">
        <v>153</v>
      </c>
      <c r="D123" s="313">
        <f>VLOOKUP(B123,'[113]L02'!$A$6:$F$1327,6,FALSE)</f>
        <v>0</v>
      </c>
      <c r="E123" s="313">
        <f>VLOOKUP(B123,'[114]23'!$A$4:$C$1326,3,FALSE)</f>
        <v>0</v>
      </c>
      <c r="F123" s="367">
        <v>0</v>
      </c>
      <c r="G123" s="123" t="str">
        <f t="shared" si="4"/>
        <v/>
      </c>
      <c r="H123" s="123" t="str">
        <f t="shared" si="5"/>
        <v/>
      </c>
      <c r="I123" s="657"/>
      <c r="J123" s="658"/>
    </row>
    <row r="124" s="652" customFormat="1" ht="36" customHeight="1" spans="1:10">
      <c r="A124" s="652">
        <f t="shared" si="3"/>
        <v>7</v>
      </c>
      <c r="B124" s="431">
        <v>2011403</v>
      </c>
      <c r="C124" s="432" t="s">
        <v>154</v>
      </c>
      <c r="D124" s="313">
        <f>VLOOKUP(B124,'[113]L02'!$A$6:$F$1327,6,FALSE)</f>
        <v>0</v>
      </c>
      <c r="E124" s="313">
        <f>VLOOKUP(B124,'[114]23'!$A$4:$C$1326,3,FALSE)</f>
        <v>0</v>
      </c>
      <c r="F124" s="367">
        <v>0</v>
      </c>
      <c r="G124" s="123" t="str">
        <f t="shared" si="4"/>
        <v/>
      </c>
      <c r="H124" s="123" t="str">
        <f t="shared" si="5"/>
        <v/>
      </c>
      <c r="I124" s="657"/>
      <c r="J124" s="658"/>
    </row>
    <row r="125" s="652" customFormat="1" ht="36" customHeight="1" spans="1:10">
      <c r="A125" s="652">
        <f t="shared" si="3"/>
        <v>7</v>
      </c>
      <c r="B125" s="431">
        <v>2011404</v>
      </c>
      <c r="C125" s="432" t="s">
        <v>224</v>
      </c>
      <c r="D125" s="313">
        <f>VLOOKUP(B125,'[113]L02'!$A$6:$F$1327,6,FALSE)</f>
        <v>0</v>
      </c>
      <c r="E125" s="313">
        <f>VLOOKUP(B125,'[114]23'!$A$4:$C$1326,3,FALSE)</f>
        <v>0</v>
      </c>
      <c r="F125" s="367">
        <v>0</v>
      </c>
      <c r="G125" s="123" t="str">
        <f t="shared" si="4"/>
        <v/>
      </c>
      <c r="H125" s="123" t="str">
        <f t="shared" si="5"/>
        <v/>
      </c>
      <c r="I125" s="657"/>
      <c r="J125" s="658"/>
    </row>
    <row r="126" s="652" customFormat="1" ht="36" customHeight="1" spans="1:10">
      <c r="A126" s="652">
        <f t="shared" si="3"/>
        <v>7</v>
      </c>
      <c r="B126" s="431">
        <v>2011405</v>
      </c>
      <c r="C126" s="432" t="s">
        <v>225</v>
      </c>
      <c r="D126" s="313">
        <f>VLOOKUP(B126,'[113]L02'!$A$6:$F$1327,6,FALSE)</f>
        <v>0</v>
      </c>
      <c r="E126" s="313">
        <f>VLOOKUP(B126,'[114]23'!$A$4:$C$1326,3,FALSE)</f>
        <v>0</v>
      </c>
      <c r="F126" s="367">
        <v>0</v>
      </c>
      <c r="G126" s="123" t="str">
        <f t="shared" si="4"/>
        <v/>
      </c>
      <c r="H126" s="123" t="str">
        <f t="shared" si="5"/>
        <v/>
      </c>
      <c r="I126" s="657"/>
      <c r="J126" s="658"/>
    </row>
    <row r="127" s="652" customFormat="1" ht="36" customHeight="1" spans="1:10">
      <c r="A127" s="652">
        <f t="shared" si="3"/>
        <v>7</v>
      </c>
      <c r="B127" s="431">
        <v>2011408</v>
      </c>
      <c r="C127" s="432" t="s">
        <v>226</v>
      </c>
      <c r="D127" s="313">
        <f>VLOOKUP(B127,'[113]L02'!$A$6:$F$1327,6,FALSE)</f>
        <v>0</v>
      </c>
      <c r="E127" s="313">
        <f>VLOOKUP(B127,'[114]23'!$A$4:$C$1326,3,FALSE)</f>
        <v>0</v>
      </c>
      <c r="F127" s="367">
        <v>0</v>
      </c>
      <c r="G127" s="123" t="str">
        <f t="shared" si="4"/>
        <v/>
      </c>
      <c r="H127" s="123" t="str">
        <f t="shared" si="5"/>
        <v/>
      </c>
      <c r="I127" s="657"/>
      <c r="J127" s="658"/>
    </row>
    <row r="128" s="652" customFormat="1" ht="36" customHeight="1" spans="1:10">
      <c r="A128" s="652">
        <f t="shared" si="3"/>
        <v>7</v>
      </c>
      <c r="B128" s="431">
        <v>2011409</v>
      </c>
      <c r="C128" s="432" t="s">
        <v>227</v>
      </c>
      <c r="D128" s="313">
        <f>VLOOKUP(B128,'[113]L02'!$A$6:$F$1327,6,FALSE)</f>
        <v>0</v>
      </c>
      <c r="E128" s="313">
        <f>VLOOKUP(B128,'[114]23'!$A$4:$C$1326,3,FALSE)</f>
        <v>0</v>
      </c>
      <c r="F128" s="367">
        <v>0</v>
      </c>
      <c r="G128" s="123" t="str">
        <f t="shared" si="4"/>
        <v/>
      </c>
      <c r="H128" s="123" t="str">
        <f t="shared" si="5"/>
        <v/>
      </c>
      <c r="I128" s="657"/>
      <c r="J128" s="658"/>
    </row>
    <row r="129" s="652" customFormat="1" ht="36" customHeight="1" spans="1:10">
      <c r="A129" s="652">
        <f t="shared" si="3"/>
        <v>7</v>
      </c>
      <c r="B129" s="431">
        <v>2011410</v>
      </c>
      <c r="C129" s="432" t="s">
        <v>228</v>
      </c>
      <c r="D129" s="313">
        <f>VLOOKUP(B129,'[113]L02'!$A$6:$F$1327,6,FALSE)</f>
        <v>0</v>
      </c>
      <c r="E129" s="313">
        <f>VLOOKUP(B129,'[114]23'!$A$4:$C$1326,3,FALSE)</f>
        <v>0</v>
      </c>
      <c r="F129" s="367">
        <v>0</v>
      </c>
      <c r="G129" s="123" t="str">
        <f t="shared" si="4"/>
        <v/>
      </c>
      <c r="H129" s="123" t="str">
        <f t="shared" si="5"/>
        <v/>
      </c>
      <c r="I129" s="657"/>
      <c r="J129" s="658"/>
    </row>
    <row r="130" s="652" customFormat="1" ht="36" customHeight="1" spans="1:10">
      <c r="A130" s="652">
        <f t="shared" si="3"/>
        <v>7</v>
      </c>
      <c r="B130" s="431">
        <v>2011411</v>
      </c>
      <c r="C130" s="432" t="s">
        <v>229</v>
      </c>
      <c r="D130" s="313">
        <f>VLOOKUP(B130,'[113]L02'!$A$6:$F$1327,6,FALSE)</f>
        <v>0</v>
      </c>
      <c r="E130" s="313">
        <f>VLOOKUP(B130,'[114]23'!$A$4:$C$1326,3,FALSE)</f>
        <v>0</v>
      </c>
      <c r="F130" s="367">
        <v>0</v>
      </c>
      <c r="G130" s="123" t="str">
        <f t="shared" si="4"/>
        <v/>
      </c>
      <c r="H130" s="123" t="str">
        <f t="shared" si="5"/>
        <v/>
      </c>
      <c r="I130" s="657"/>
      <c r="J130" s="658"/>
    </row>
    <row r="131" s="652" customFormat="1" ht="36" customHeight="1" spans="1:10">
      <c r="A131" s="652">
        <f t="shared" si="3"/>
        <v>7</v>
      </c>
      <c r="B131" s="431">
        <v>2011450</v>
      </c>
      <c r="C131" s="432" t="s">
        <v>161</v>
      </c>
      <c r="D131" s="313">
        <f>VLOOKUP(B131,'[113]L02'!$A$6:$F$1327,6,FALSE)</f>
        <v>0</v>
      </c>
      <c r="E131" s="313">
        <f>VLOOKUP(B131,'[114]23'!$A$4:$C$1326,3,FALSE)</f>
        <v>0</v>
      </c>
      <c r="F131" s="367">
        <v>0</v>
      </c>
      <c r="G131" s="123" t="str">
        <f t="shared" si="4"/>
        <v/>
      </c>
      <c r="H131" s="123" t="str">
        <f t="shared" si="5"/>
        <v/>
      </c>
      <c r="I131" s="657"/>
      <c r="J131" s="658"/>
    </row>
    <row r="132" s="652" customFormat="1" ht="36" customHeight="1" spans="1:10">
      <c r="A132" s="652">
        <f t="shared" si="3"/>
        <v>7</v>
      </c>
      <c r="B132" s="431">
        <v>2011499</v>
      </c>
      <c r="C132" s="432" t="s">
        <v>230</v>
      </c>
      <c r="D132" s="313">
        <f>VLOOKUP(B132,'[113]L02'!$A$6:$F$1327,6,FALSE)</f>
        <v>0</v>
      </c>
      <c r="E132" s="313">
        <f>VLOOKUP(B132,'[114]23'!$A$4:$C$1326,3,FALSE)</f>
        <v>0</v>
      </c>
      <c r="F132" s="367">
        <v>0</v>
      </c>
      <c r="G132" s="123" t="str">
        <f t="shared" si="4"/>
        <v/>
      </c>
      <c r="H132" s="123" t="str">
        <f t="shared" si="5"/>
        <v/>
      </c>
      <c r="I132" s="657"/>
      <c r="J132" s="658"/>
    </row>
    <row r="133" s="652" customFormat="1" ht="36" customHeight="1" spans="1:10">
      <c r="A133" s="652">
        <f t="shared" ref="A133:A196" si="6">LEN(B133)</f>
        <v>5</v>
      </c>
      <c r="B133" s="433">
        <v>20123</v>
      </c>
      <c r="C133" s="304" t="s">
        <v>231</v>
      </c>
      <c r="D133" s="309">
        <f>SUM(D134:D139)</f>
        <v>198</v>
      </c>
      <c r="E133" s="309">
        <f>SUM(E134:E139)</f>
        <v>23</v>
      </c>
      <c r="F133" s="309">
        <v>205</v>
      </c>
      <c r="G133" s="119">
        <f t="shared" ref="G133:G196" si="7">IF(D133&gt;0,F133/D133-1,"")</f>
        <v>0.035</v>
      </c>
      <c r="H133" s="119">
        <f t="shared" ref="H133:H196" si="8">IF(E133&gt;0,F133/E133,"")</f>
        <v>8.913</v>
      </c>
      <c r="I133" s="657"/>
      <c r="J133" s="658"/>
    </row>
    <row r="134" s="652" customFormat="1" ht="36" customHeight="1" spans="1:10">
      <c r="A134" s="652">
        <f t="shared" si="6"/>
        <v>7</v>
      </c>
      <c r="B134" s="431">
        <v>2012301</v>
      </c>
      <c r="C134" s="432" t="s">
        <v>152</v>
      </c>
      <c r="D134" s="313">
        <f>VLOOKUP(B134,'[113]L02'!$A$6:$F$1327,6,FALSE)</f>
        <v>0</v>
      </c>
      <c r="E134" s="313">
        <f>VLOOKUP(B134,'[114]23'!$A$4:$C$1326,3,FALSE)</f>
        <v>0</v>
      </c>
      <c r="F134" s="367">
        <v>0</v>
      </c>
      <c r="G134" s="123" t="str">
        <f t="shared" si="7"/>
        <v/>
      </c>
      <c r="H134" s="123" t="str">
        <f t="shared" si="8"/>
        <v/>
      </c>
      <c r="I134" s="657"/>
      <c r="J134" s="658"/>
    </row>
    <row r="135" s="652" customFormat="1" ht="36" customHeight="1" spans="1:10">
      <c r="A135" s="652">
        <f t="shared" si="6"/>
        <v>7</v>
      </c>
      <c r="B135" s="431">
        <v>2012302</v>
      </c>
      <c r="C135" s="432" t="s">
        <v>153</v>
      </c>
      <c r="D135" s="313">
        <f>VLOOKUP(B135,'[113]L02'!$A$6:$F$1327,6,FALSE)</f>
        <v>0</v>
      </c>
      <c r="E135" s="313">
        <f>VLOOKUP(B135,'[114]23'!$A$4:$C$1326,3,FALSE)</f>
        <v>0</v>
      </c>
      <c r="F135" s="367">
        <v>0</v>
      </c>
      <c r="G135" s="123" t="str">
        <f t="shared" si="7"/>
        <v/>
      </c>
      <c r="H135" s="123" t="str">
        <f t="shared" si="8"/>
        <v/>
      </c>
      <c r="I135" s="657"/>
      <c r="J135" s="658"/>
    </row>
    <row r="136" s="652" customFormat="1" ht="36" customHeight="1" spans="1:10">
      <c r="A136" s="652">
        <f t="shared" si="6"/>
        <v>7</v>
      </c>
      <c r="B136" s="431">
        <v>2012303</v>
      </c>
      <c r="C136" s="432" t="s">
        <v>154</v>
      </c>
      <c r="D136" s="313">
        <f>VLOOKUP(B136,'[113]L02'!$A$6:$F$1327,6,FALSE)</f>
        <v>0</v>
      </c>
      <c r="E136" s="313">
        <f>VLOOKUP(B136,'[114]23'!$A$4:$C$1326,3,FALSE)</f>
        <v>0</v>
      </c>
      <c r="F136" s="367">
        <v>0</v>
      </c>
      <c r="G136" s="123" t="str">
        <f t="shared" si="7"/>
        <v/>
      </c>
      <c r="H136" s="123" t="str">
        <f t="shared" si="8"/>
        <v/>
      </c>
      <c r="I136" s="657"/>
      <c r="J136" s="658"/>
    </row>
    <row r="137" s="652" customFormat="1" ht="36" customHeight="1" spans="1:10">
      <c r="A137" s="652">
        <f t="shared" si="6"/>
        <v>7</v>
      </c>
      <c r="B137" s="431">
        <v>2012304</v>
      </c>
      <c r="C137" s="432" t="s">
        <v>232</v>
      </c>
      <c r="D137" s="313">
        <f>VLOOKUP(B137,'[113]L02'!$A$6:$F$1327,6,FALSE)</f>
        <v>0</v>
      </c>
      <c r="E137" s="313">
        <f>VLOOKUP(B137,'[114]23'!$A$4:$C$1326,3,FALSE)</f>
        <v>20</v>
      </c>
      <c r="F137" s="367">
        <v>202</v>
      </c>
      <c r="G137" s="123" t="str">
        <f t="shared" si="7"/>
        <v/>
      </c>
      <c r="H137" s="123">
        <f t="shared" si="8"/>
        <v>10.1</v>
      </c>
      <c r="I137" s="657"/>
      <c r="J137" s="658"/>
    </row>
    <row r="138" s="652" customFormat="1" ht="36" customHeight="1" spans="1:10">
      <c r="A138" s="652">
        <f t="shared" si="6"/>
        <v>7</v>
      </c>
      <c r="B138" s="431">
        <v>2012350</v>
      </c>
      <c r="C138" s="432" t="s">
        <v>161</v>
      </c>
      <c r="D138" s="313">
        <f>VLOOKUP(B138,'[113]L02'!$A$6:$F$1327,6,FALSE)</f>
        <v>0</v>
      </c>
      <c r="E138" s="313">
        <f>VLOOKUP(B138,'[114]23'!$A$4:$C$1326,3,FALSE)</f>
        <v>0</v>
      </c>
      <c r="F138" s="367">
        <v>0</v>
      </c>
      <c r="G138" s="123" t="str">
        <f t="shared" si="7"/>
        <v/>
      </c>
      <c r="H138" s="123" t="str">
        <f t="shared" si="8"/>
        <v/>
      </c>
      <c r="I138" s="657"/>
      <c r="J138" s="658"/>
    </row>
    <row r="139" s="652" customFormat="1" ht="36" customHeight="1" spans="1:10">
      <c r="A139" s="652">
        <f t="shared" si="6"/>
        <v>7</v>
      </c>
      <c r="B139" s="431">
        <v>2012399</v>
      </c>
      <c r="C139" s="432" t="s">
        <v>233</v>
      </c>
      <c r="D139" s="313">
        <f>VLOOKUP(B139,'[113]L02'!$A$6:$F$1327,6,FALSE)</f>
        <v>198</v>
      </c>
      <c r="E139" s="313">
        <f>VLOOKUP(B139,'[114]23'!$A$4:$C$1326,3,FALSE)</f>
        <v>3</v>
      </c>
      <c r="F139" s="367">
        <v>3</v>
      </c>
      <c r="G139" s="123">
        <f t="shared" si="7"/>
        <v>-0.985</v>
      </c>
      <c r="H139" s="123">
        <f t="shared" si="8"/>
        <v>1</v>
      </c>
      <c r="I139" s="657"/>
      <c r="J139" s="658"/>
    </row>
    <row r="140" s="652" customFormat="1" ht="36" customHeight="1" spans="1:10">
      <c r="A140" s="652">
        <f t="shared" si="6"/>
        <v>5</v>
      </c>
      <c r="B140" s="433">
        <v>20125</v>
      </c>
      <c r="C140" s="304" t="s">
        <v>234</v>
      </c>
      <c r="D140" s="309">
        <f>SUM(D141:D147)</f>
        <v>0</v>
      </c>
      <c r="E140" s="309">
        <f>SUM(E141:E147)</f>
        <v>0</v>
      </c>
      <c r="F140" s="309">
        <v>0</v>
      </c>
      <c r="G140" s="119" t="str">
        <f t="shared" si="7"/>
        <v/>
      </c>
      <c r="H140" s="119" t="str">
        <f t="shared" si="8"/>
        <v/>
      </c>
      <c r="I140" s="657"/>
      <c r="J140" s="658"/>
    </row>
    <row r="141" s="652" customFormat="1" ht="36" customHeight="1" spans="1:10">
      <c r="A141" s="652">
        <f t="shared" si="6"/>
        <v>7</v>
      </c>
      <c r="B141" s="431">
        <v>2012501</v>
      </c>
      <c r="C141" s="432" t="s">
        <v>152</v>
      </c>
      <c r="D141" s="313">
        <f>VLOOKUP(B141,'[113]L02'!$A$6:$F$1327,6,FALSE)</f>
        <v>0</v>
      </c>
      <c r="E141" s="313">
        <f>VLOOKUP(B141,'[114]23'!$A$4:$C$1326,3,FALSE)</f>
        <v>0</v>
      </c>
      <c r="F141" s="367">
        <v>0</v>
      </c>
      <c r="G141" s="123" t="str">
        <f t="shared" si="7"/>
        <v/>
      </c>
      <c r="H141" s="123" t="str">
        <f t="shared" si="8"/>
        <v/>
      </c>
      <c r="I141" s="657"/>
      <c r="J141" s="658"/>
    </row>
    <row r="142" s="652" customFormat="1" ht="36" customHeight="1" spans="1:10">
      <c r="A142" s="652">
        <f t="shared" si="6"/>
        <v>7</v>
      </c>
      <c r="B142" s="431">
        <v>2012502</v>
      </c>
      <c r="C142" s="432" t="s">
        <v>153</v>
      </c>
      <c r="D142" s="313">
        <f>VLOOKUP(B142,'[113]L02'!$A$6:$F$1327,6,FALSE)</f>
        <v>0</v>
      </c>
      <c r="E142" s="313">
        <f>VLOOKUP(B142,'[114]23'!$A$4:$C$1326,3,FALSE)</f>
        <v>0</v>
      </c>
      <c r="F142" s="367">
        <v>0</v>
      </c>
      <c r="G142" s="123" t="str">
        <f t="shared" si="7"/>
        <v/>
      </c>
      <c r="H142" s="123" t="str">
        <f t="shared" si="8"/>
        <v/>
      </c>
      <c r="I142" s="657"/>
      <c r="J142" s="658"/>
    </row>
    <row r="143" s="652" customFormat="1" ht="36" customHeight="1" spans="1:10">
      <c r="A143" s="652">
        <f t="shared" si="6"/>
        <v>7</v>
      </c>
      <c r="B143" s="431">
        <v>2012503</v>
      </c>
      <c r="C143" s="432" t="s">
        <v>154</v>
      </c>
      <c r="D143" s="313">
        <f>VLOOKUP(B143,'[113]L02'!$A$6:$F$1327,6,FALSE)</f>
        <v>0</v>
      </c>
      <c r="E143" s="313">
        <f>VLOOKUP(B143,'[114]23'!$A$4:$C$1326,3,FALSE)</f>
        <v>0</v>
      </c>
      <c r="F143" s="367">
        <v>0</v>
      </c>
      <c r="G143" s="123" t="str">
        <f t="shared" si="7"/>
        <v/>
      </c>
      <c r="H143" s="123" t="str">
        <f t="shared" si="8"/>
        <v/>
      </c>
      <c r="I143" s="657"/>
      <c r="J143" s="658"/>
    </row>
    <row r="144" s="652" customFormat="1" ht="36" customHeight="1" spans="1:10">
      <c r="A144" s="652">
        <f t="shared" si="6"/>
        <v>7</v>
      </c>
      <c r="B144" s="431">
        <v>2012504</v>
      </c>
      <c r="C144" s="432" t="s">
        <v>235</v>
      </c>
      <c r="D144" s="313">
        <f>VLOOKUP(B144,'[113]L02'!$A$6:$F$1327,6,FALSE)</f>
        <v>0</v>
      </c>
      <c r="E144" s="313">
        <f>VLOOKUP(B144,'[114]23'!$A$4:$C$1326,3,FALSE)</f>
        <v>0</v>
      </c>
      <c r="F144" s="367">
        <v>0</v>
      </c>
      <c r="G144" s="123" t="str">
        <f t="shared" si="7"/>
        <v/>
      </c>
      <c r="H144" s="123" t="str">
        <f t="shared" si="8"/>
        <v/>
      </c>
      <c r="I144" s="657"/>
      <c r="J144" s="658"/>
    </row>
    <row r="145" s="652" customFormat="1" ht="36" customHeight="1" spans="1:10">
      <c r="A145" s="652">
        <f t="shared" si="6"/>
        <v>7</v>
      </c>
      <c r="B145" s="431">
        <v>2012505</v>
      </c>
      <c r="C145" s="432" t="s">
        <v>236</v>
      </c>
      <c r="D145" s="313">
        <f>VLOOKUP(B145,'[113]L02'!$A$6:$F$1327,6,FALSE)</f>
        <v>0</v>
      </c>
      <c r="E145" s="313">
        <f>VLOOKUP(B145,'[114]23'!$A$4:$C$1326,3,FALSE)</f>
        <v>0</v>
      </c>
      <c r="F145" s="367">
        <v>0</v>
      </c>
      <c r="G145" s="123" t="str">
        <f t="shared" si="7"/>
        <v/>
      </c>
      <c r="H145" s="123" t="str">
        <f t="shared" si="8"/>
        <v/>
      </c>
      <c r="I145" s="657"/>
      <c r="J145" s="658"/>
    </row>
    <row r="146" s="652" customFormat="1" ht="36" customHeight="1" spans="1:10">
      <c r="A146" s="652">
        <f t="shared" si="6"/>
        <v>7</v>
      </c>
      <c r="B146" s="431">
        <v>2012550</v>
      </c>
      <c r="C146" s="432" t="s">
        <v>161</v>
      </c>
      <c r="D146" s="313">
        <f>VLOOKUP(B146,'[113]L02'!$A$6:$F$1327,6,FALSE)</f>
        <v>0</v>
      </c>
      <c r="E146" s="313">
        <f>VLOOKUP(B146,'[114]23'!$A$4:$C$1326,3,FALSE)</f>
        <v>0</v>
      </c>
      <c r="F146" s="367">
        <v>0</v>
      </c>
      <c r="G146" s="123" t="str">
        <f t="shared" si="7"/>
        <v/>
      </c>
      <c r="H146" s="123" t="str">
        <f t="shared" si="8"/>
        <v/>
      </c>
      <c r="I146" s="657"/>
      <c r="J146" s="658"/>
    </row>
    <row r="147" s="652" customFormat="1" ht="36" customHeight="1" spans="1:10">
      <c r="A147" s="652">
        <f t="shared" si="6"/>
        <v>7</v>
      </c>
      <c r="B147" s="431">
        <v>2012599</v>
      </c>
      <c r="C147" s="432" t="s">
        <v>237</v>
      </c>
      <c r="D147" s="313">
        <f>VLOOKUP(B147,'[113]L02'!$A$6:$F$1327,6,FALSE)</f>
        <v>0</v>
      </c>
      <c r="E147" s="313">
        <f>VLOOKUP(B147,'[114]23'!$A$4:$C$1326,3,FALSE)</f>
        <v>0</v>
      </c>
      <c r="F147" s="367">
        <v>0</v>
      </c>
      <c r="G147" s="123" t="str">
        <f t="shared" si="7"/>
        <v/>
      </c>
      <c r="H147" s="123" t="str">
        <f t="shared" si="8"/>
        <v/>
      </c>
      <c r="I147" s="657"/>
      <c r="J147" s="658"/>
    </row>
    <row r="148" s="652" customFormat="1" ht="36" customHeight="1" spans="1:10">
      <c r="A148" s="652">
        <f t="shared" si="6"/>
        <v>5</v>
      </c>
      <c r="B148" s="433">
        <v>20126</v>
      </c>
      <c r="C148" s="304" t="s">
        <v>238</v>
      </c>
      <c r="D148" s="309">
        <f>SUM(D149:D153)</f>
        <v>114</v>
      </c>
      <c r="E148" s="309">
        <f>SUM(E149:E153)</f>
        <v>127</v>
      </c>
      <c r="F148" s="309">
        <v>107</v>
      </c>
      <c r="G148" s="119">
        <f t="shared" si="7"/>
        <v>-0.061</v>
      </c>
      <c r="H148" s="119">
        <f t="shared" si="8"/>
        <v>0.843</v>
      </c>
      <c r="I148" s="657"/>
      <c r="J148" s="658"/>
    </row>
    <row r="149" s="652" customFormat="1" ht="36" customHeight="1" spans="1:10">
      <c r="A149" s="652">
        <f t="shared" si="6"/>
        <v>7</v>
      </c>
      <c r="B149" s="431">
        <v>2012601</v>
      </c>
      <c r="C149" s="432" t="s">
        <v>152</v>
      </c>
      <c r="D149" s="313">
        <f>VLOOKUP(B149,'[113]L02'!$A$6:$F$1327,6,FALSE)</f>
        <v>86</v>
      </c>
      <c r="E149" s="313">
        <f>VLOOKUP(B149,'[114]23'!$A$4:$C$1326,3,FALSE)</f>
        <v>99</v>
      </c>
      <c r="F149" s="367">
        <v>101</v>
      </c>
      <c r="G149" s="123">
        <f t="shared" si="7"/>
        <v>0.174</v>
      </c>
      <c r="H149" s="123">
        <f t="shared" si="8"/>
        <v>1.02</v>
      </c>
      <c r="I149" s="657"/>
      <c r="J149" s="658"/>
    </row>
    <row r="150" s="652" customFormat="1" ht="36" customHeight="1" spans="1:10">
      <c r="A150" s="652">
        <f t="shared" si="6"/>
        <v>7</v>
      </c>
      <c r="B150" s="431">
        <v>2012602</v>
      </c>
      <c r="C150" s="432" t="s">
        <v>153</v>
      </c>
      <c r="D150" s="313">
        <f>VLOOKUP(B150,'[113]L02'!$A$6:$F$1327,6,FALSE)</f>
        <v>0</v>
      </c>
      <c r="E150" s="313">
        <f>VLOOKUP(B150,'[114]23'!$A$4:$C$1326,3,FALSE)</f>
        <v>0</v>
      </c>
      <c r="F150" s="367">
        <v>0</v>
      </c>
      <c r="G150" s="123" t="str">
        <f t="shared" si="7"/>
        <v/>
      </c>
      <c r="H150" s="123" t="str">
        <f t="shared" si="8"/>
        <v/>
      </c>
      <c r="I150" s="657"/>
      <c r="J150" s="658"/>
    </row>
    <row r="151" s="652" customFormat="1" ht="36" customHeight="1" spans="1:10">
      <c r="A151" s="652">
        <f t="shared" si="6"/>
        <v>7</v>
      </c>
      <c r="B151" s="431">
        <v>2012603</v>
      </c>
      <c r="C151" s="432" t="s">
        <v>154</v>
      </c>
      <c r="D151" s="313">
        <f>VLOOKUP(B151,'[113]L02'!$A$6:$F$1327,6,FALSE)</f>
        <v>0</v>
      </c>
      <c r="E151" s="313">
        <f>VLOOKUP(B151,'[114]23'!$A$4:$C$1326,3,FALSE)</f>
        <v>0</v>
      </c>
      <c r="F151" s="367">
        <v>0</v>
      </c>
      <c r="G151" s="123" t="str">
        <f t="shared" si="7"/>
        <v/>
      </c>
      <c r="H151" s="123" t="str">
        <f t="shared" si="8"/>
        <v/>
      </c>
      <c r="I151" s="657"/>
      <c r="J151" s="658"/>
    </row>
    <row r="152" s="652" customFormat="1" ht="36" customHeight="1" spans="1:10">
      <c r="A152" s="652">
        <f t="shared" si="6"/>
        <v>7</v>
      </c>
      <c r="B152" s="431">
        <v>2012604</v>
      </c>
      <c r="C152" s="432" t="s">
        <v>239</v>
      </c>
      <c r="D152" s="313">
        <f>VLOOKUP(B152,'[113]L02'!$A$6:$F$1327,6,FALSE)</f>
        <v>18</v>
      </c>
      <c r="E152" s="313">
        <f>VLOOKUP(B152,'[114]23'!$A$4:$C$1326,3,FALSE)</f>
        <v>0</v>
      </c>
      <c r="F152" s="367">
        <v>0</v>
      </c>
      <c r="G152" s="123">
        <f t="shared" si="7"/>
        <v>-1</v>
      </c>
      <c r="H152" s="123" t="str">
        <f t="shared" si="8"/>
        <v/>
      </c>
      <c r="I152" s="657"/>
      <c r="J152" s="658"/>
    </row>
    <row r="153" s="652" customFormat="1" ht="36" customHeight="1" spans="1:10">
      <c r="A153" s="652">
        <f t="shared" si="6"/>
        <v>7</v>
      </c>
      <c r="B153" s="431">
        <v>2012699</v>
      </c>
      <c r="C153" s="432" t="s">
        <v>240</v>
      </c>
      <c r="D153" s="313">
        <f>VLOOKUP(B153,'[113]L02'!$A$6:$F$1327,6,FALSE)</f>
        <v>10</v>
      </c>
      <c r="E153" s="313">
        <f>VLOOKUP(B153,'[114]23'!$A$4:$C$1326,3,FALSE)</f>
        <v>28</v>
      </c>
      <c r="F153" s="367">
        <v>6</v>
      </c>
      <c r="G153" s="123">
        <f t="shared" si="7"/>
        <v>-0.4</v>
      </c>
      <c r="H153" s="123">
        <f t="shared" si="8"/>
        <v>0.214</v>
      </c>
      <c r="I153" s="657"/>
      <c r="J153" s="658"/>
    </row>
    <row r="154" s="652" customFormat="1" ht="36" customHeight="1" spans="1:10">
      <c r="A154" s="652">
        <f t="shared" si="6"/>
        <v>5</v>
      </c>
      <c r="B154" s="433">
        <v>20128</v>
      </c>
      <c r="C154" s="304" t="s">
        <v>241</v>
      </c>
      <c r="D154" s="309">
        <f>SUM(D155:D160)</f>
        <v>71</v>
      </c>
      <c r="E154" s="309">
        <f>SUM(E155:E160)</f>
        <v>54</v>
      </c>
      <c r="F154" s="309">
        <v>57</v>
      </c>
      <c r="G154" s="119">
        <f t="shared" si="7"/>
        <v>-0.197</v>
      </c>
      <c r="H154" s="119">
        <f t="shared" si="8"/>
        <v>1.056</v>
      </c>
      <c r="I154" s="657"/>
      <c r="J154" s="658"/>
    </row>
    <row r="155" s="652" customFormat="1" ht="36" customHeight="1" spans="1:10">
      <c r="A155" s="652">
        <f t="shared" si="6"/>
        <v>7</v>
      </c>
      <c r="B155" s="431">
        <v>2012801</v>
      </c>
      <c r="C155" s="432" t="s">
        <v>152</v>
      </c>
      <c r="D155" s="313">
        <f>VLOOKUP(B155,'[113]L02'!$A$6:$F$1327,6,FALSE)</f>
        <v>71</v>
      </c>
      <c r="E155" s="313">
        <f>VLOOKUP(B155,'[114]23'!$A$4:$C$1326,3,FALSE)</f>
        <v>50</v>
      </c>
      <c r="F155" s="367">
        <v>53</v>
      </c>
      <c r="G155" s="123">
        <f t="shared" si="7"/>
        <v>-0.254</v>
      </c>
      <c r="H155" s="123">
        <f t="shared" si="8"/>
        <v>1.06</v>
      </c>
      <c r="I155" s="657"/>
      <c r="J155" s="658"/>
    </row>
    <row r="156" s="652" customFormat="1" ht="36" customHeight="1" spans="1:10">
      <c r="A156" s="652">
        <f t="shared" si="6"/>
        <v>7</v>
      </c>
      <c r="B156" s="431">
        <v>2012802</v>
      </c>
      <c r="C156" s="432" t="s">
        <v>153</v>
      </c>
      <c r="D156" s="313">
        <f>VLOOKUP(B156,'[113]L02'!$A$6:$F$1327,6,FALSE)</f>
        <v>0</v>
      </c>
      <c r="E156" s="313">
        <f>VLOOKUP(B156,'[114]23'!$A$4:$C$1326,3,FALSE)</f>
        <v>0</v>
      </c>
      <c r="F156" s="367">
        <v>0</v>
      </c>
      <c r="G156" s="123" t="str">
        <f t="shared" si="7"/>
        <v/>
      </c>
      <c r="H156" s="123" t="str">
        <f t="shared" si="8"/>
        <v/>
      </c>
      <c r="I156" s="657"/>
      <c r="J156" s="658"/>
    </row>
    <row r="157" s="652" customFormat="1" ht="36" customHeight="1" spans="1:10">
      <c r="A157" s="652">
        <f t="shared" si="6"/>
        <v>7</v>
      </c>
      <c r="B157" s="431">
        <v>2012803</v>
      </c>
      <c r="C157" s="432" t="s">
        <v>154</v>
      </c>
      <c r="D157" s="313">
        <f>VLOOKUP(B157,'[113]L02'!$A$6:$F$1327,6,FALSE)</f>
        <v>0</v>
      </c>
      <c r="E157" s="313">
        <f>VLOOKUP(B157,'[114]23'!$A$4:$C$1326,3,FALSE)</f>
        <v>0</v>
      </c>
      <c r="F157" s="367">
        <v>0</v>
      </c>
      <c r="G157" s="123" t="str">
        <f t="shared" si="7"/>
        <v/>
      </c>
      <c r="H157" s="123" t="str">
        <f t="shared" si="8"/>
        <v/>
      </c>
      <c r="I157" s="657"/>
      <c r="J157" s="658"/>
    </row>
    <row r="158" s="652" customFormat="1" ht="36" customHeight="1" spans="1:10">
      <c r="A158" s="652">
        <f t="shared" si="6"/>
        <v>7</v>
      </c>
      <c r="B158" s="431">
        <v>2012804</v>
      </c>
      <c r="C158" s="432" t="s">
        <v>166</v>
      </c>
      <c r="D158" s="313">
        <f>VLOOKUP(B158,'[113]L02'!$A$6:$F$1327,6,FALSE)</f>
        <v>0</v>
      </c>
      <c r="E158" s="313">
        <f>VLOOKUP(B158,'[114]23'!$A$4:$C$1326,3,FALSE)</f>
        <v>0</v>
      </c>
      <c r="F158" s="367">
        <v>0</v>
      </c>
      <c r="G158" s="123" t="str">
        <f t="shared" si="7"/>
        <v/>
      </c>
      <c r="H158" s="123" t="str">
        <f t="shared" si="8"/>
        <v/>
      </c>
      <c r="I158" s="657"/>
      <c r="J158" s="658"/>
    </row>
    <row r="159" s="652" customFormat="1" ht="36" customHeight="1" spans="1:10">
      <c r="A159" s="652">
        <f t="shared" si="6"/>
        <v>7</v>
      </c>
      <c r="B159" s="431">
        <v>2012850</v>
      </c>
      <c r="C159" s="432" t="s">
        <v>161</v>
      </c>
      <c r="D159" s="313">
        <f>VLOOKUP(B159,'[113]L02'!$A$6:$F$1327,6,FALSE)</f>
        <v>0</v>
      </c>
      <c r="E159" s="313">
        <f>VLOOKUP(B159,'[114]23'!$A$4:$C$1326,3,FALSE)</f>
        <v>0</v>
      </c>
      <c r="F159" s="367">
        <v>0</v>
      </c>
      <c r="G159" s="123" t="str">
        <f t="shared" si="7"/>
        <v/>
      </c>
      <c r="H159" s="123" t="str">
        <f t="shared" si="8"/>
        <v/>
      </c>
      <c r="I159" s="657"/>
      <c r="J159" s="658"/>
    </row>
    <row r="160" s="652" customFormat="1" ht="36" customHeight="1" spans="1:10">
      <c r="A160" s="652">
        <f t="shared" si="6"/>
        <v>7</v>
      </c>
      <c r="B160" s="431">
        <v>2012899</v>
      </c>
      <c r="C160" s="432" t="s">
        <v>242</v>
      </c>
      <c r="D160" s="313">
        <f>VLOOKUP(B160,'[113]L02'!$A$6:$F$1327,6,FALSE)</f>
        <v>0</v>
      </c>
      <c r="E160" s="313">
        <f>VLOOKUP(B160,'[114]23'!$A$4:$C$1326,3,FALSE)</f>
        <v>4</v>
      </c>
      <c r="F160" s="367">
        <v>4</v>
      </c>
      <c r="G160" s="123" t="str">
        <f t="shared" si="7"/>
        <v/>
      </c>
      <c r="H160" s="123">
        <f t="shared" si="8"/>
        <v>1</v>
      </c>
      <c r="I160" s="657"/>
      <c r="J160" s="658"/>
    </row>
    <row r="161" s="652" customFormat="1" ht="36" customHeight="1" spans="1:10">
      <c r="A161" s="652">
        <f t="shared" si="6"/>
        <v>5</v>
      </c>
      <c r="B161" s="433">
        <v>20129</v>
      </c>
      <c r="C161" s="304" t="s">
        <v>243</v>
      </c>
      <c r="D161" s="309">
        <f>SUM(D162:D167)</f>
        <v>345</v>
      </c>
      <c r="E161" s="309">
        <f>SUM(E162:E167)</f>
        <v>414</v>
      </c>
      <c r="F161" s="309">
        <v>313</v>
      </c>
      <c r="G161" s="119">
        <f t="shared" si="7"/>
        <v>-0.093</v>
      </c>
      <c r="H161" s="119">
        <f t="shared" si="8"/>
        <v>0.756</v>
      </c>
      <c r="I161" s="657"/>
      <c r="J161" s="658"/>
    </row>
    <row r="162" s="652" customFormat="1" ht="36" customHeight="1" spans="1:10">
      <c r="A162" s="652">
        <f t="shared" si="6"/>
        <v>7</v>
      </c>
      <c r="B162" s="431">
        <v>2012901</v>
      </c>
      <c r="C162" s="432" t="s">
        <v>152</v>
      </c>
      <c r="D162" s="313">
        <f>VLOOKUP(B162,'[113]L02'!$A$6:$F$1327,6,FALSE)</f>
        <v>220</v>
      </c>
      <c r="E162" s="313">
        <f>VLOOKUP(B162,'[114]23'!$A$4:$C$1326,3,FALSE)</f>
        <v>198</v>
      </c>
      <c r="F162" s="367">
        <v>219</v>
      </c>
      <c r="G162" s="123">
        <f t="shared" si="7"/>
        <v>-0.005</v>
      </c>
      <c r="H162" s="123">
        <f t="shared" si="8"/>
        <v>1.106</v>
      </c>
      <c r="I162" s="657"/>
      <c r="J162" s="658"/>
    </row>
    <row r="163" s="652" customFormat="1" ht="36" customHeight="1" spans="1:10">
      <c r="A163" s="652">
        <f t="shared" si="6"/>
        <v>7</v>
      </c>
      <c r="B163" s="431">
        <v>2012902</v>
      </c>
      <c r="C163" s="432" t="s">
        <v>153</v>
      </c>
      <c r="D163" s="313">
        <f>VLOOKUP(B163,'[113]L02'!$A$6:$F$1327,6,FALSE)</f>
        <v>6</v>
      </c>
      <c r="E163" s="313">
        <f>VLOOKUP(B163,'[114]23'!$A$4:$C$1326,3,FALSE)</f>
        <v>6</v>
      </c>
      <c r="F163" s="367">
        <v>8</v>
      </c>
      <c r="G163" s="123">
        <f t="shared" si="7"/>
        <v>0.333</v>
      </c>
      <c r="H163" s="123">
        <f t="shared" si="8"/>
        <v>1.333</v>
      </c>
      <c r="I163" s="657"/>
      <c r="J163" s="658"/>
    </row>
    <row r="164" s="652" customFormat="1" ht="36" customHeight="1" spans="1:10">
      <c r="A164" s="652">
        <f t="shared" si="6"/>
        <v>7</v>
      </c>
      <c r="B164" s="431">
        <v>2012903</v>
      </c>
      <c r="C164" s="432" t="s">
        <v>154</v>
      </c>
      <c r="D164" s="313">
        <f>VLOOKUP(B164,'[113]L02'!$A$6:$F$1327,6,FALSE)</f>
        <v>0</v>
      </c>
      <c r="E164" s="313">
        <f>VLOOKUP(B164,'[114]23'!$A$4:$C$1326,3,FALSE)</f>
        <v>0</v>
      </c>
      <c r="F164" s="367">
        <v>0</v>
      </c>
      <c r="G164" s="123" t="str">
        <f t="shared" si="7"/>
        <v/>
      </c>
      <c r="H164" s="123" t="str">
        <f t="shared" si="8"/>
        <v/>
      </c>
      <c r="I164" s="657"/>
      <c r="J164" s="658"/>
    </row>
    <row r="165" s="652" customFormat="1" ht="36" customHeight="1" spans="1:10">
      <c r="A165" s="652">
        <f t="shared" si="6"/>
        <v>7</v>
      </c>
      <c r="B165" s="436">
        <v>2012906</v>
      </c>
      <c r="C165" s="432" t="s">
        <v>244</v>
      </c>
      <c r="D165" s="313">
        <f>VLOOKUP(B165,'[113]L02'!$A$6:$F$1327,6,FALSE)</f>
        <v>0</v>
      </c>
      <c r="E165" s="313">
        <f>VLOOKUP(B165,'[114]23'!$A$4:$C$1326,3,FALSE)</f>
        <v>0</v>
      </c>
      <c r="F165" s="367">
        <v>0</v>
      </c>
      <c r="G165" s="123" t="str">
        <f t="shared" si="7"/>
        <v/>
      </c>
      <c r="H165" s="123" t="str">
        <f t="shared" si="8"/>
        <v/>
      </c>
      <c r="I165" s="657"/>
      <c r="J165" s="658"/>
    </row>
    <row r="166" s="652" customFormat="1" ht="36" customHeight="1" spans="1:10">
      <c r="A166" s="652">
        <f t="shared" si="6"/>
        <v>7</v>
      </c>
      <c r="B166" s="431">
        <v>2012950</v>
      </c>
      <c r="C166" s="432" t="s">
        <v>161</v>
      </c>
      <c r="D166" s="313">
        <f>VLOOKUP(B166,'[113]L02'!$A$6:$F$1327,6,FALSE)</f>
        <v>37</v>
      </c>
      <c r="E166" s="313">
        <f>VLOOKUP(B166,'[114]23'!$A$4:$C$1326,3,FALSE)</f>
        <v>42</v>
      </c>
      <c r="F166" s="367">
        <v>44</v>
      </c>
      <c r="G166" s="123">
        <f t="shared" si="7"/>
        <v>0.189</v>
      </c>
      <c r="H166" s="123">
        <f t="shared" si="8"/>
        <v>1.048</v>
      </c>
      <c r="I166" s="657"/>
      <c r="J166" s="658"/>
    </row>
    <row r="167" s="652" customFormat="1" ht="36" customHeight="1" spans="1:10">
      <c r="A167" s="652">
        <f t="shared" si="6"/>
        <v>7</v>
      </c>
      <c r="B167" s="431">
        <v>2012999</v>
      </c>
      <c r="C167" s="432" t="s">
        <v>245</v>
      </c>
      <c r="D167" s="313">
        <f>VLOOKUP(B167,'[113]L02'!$A$6:$F$1327,6,FALSE)</f>
        <v>82</v>
      </c>
      <c r="E167" s="313">
        <f>VLOOKUP(B167,'[114]23'!$A$4:$C$1326,3,FALSE)</f>
        <v>168</v>
      </c>
      <c r="F167" s="367">
        <v>42</v>
      </c>
      <c r="G167" s="123">
        <f t="shared" si="7"/>
        <v>-0.488</v>
      </c>
      <c r="H167" s="123">
        <f t="shared" si="8"/>
        <v>0.25</v>
      </c>
      <c r="I167" s="657"/>
      <c r="J167" s="658"/>
    </row>
    <row r="168" s="652" customFormat="1" ht="36" customHeight="1" spans="1:10">
      <c r="A168" s="652">
        <f t="shared" si="6"/>
        <v>5</v>
      </c>
      <c r="B168" s="433">
        <v>20131</v>
      </c>
      <c r="C168" s="304" t="s">
        <v>246</v>
      </c>
      <c r="D168" s="309">
        <f>SUM(D169:D174)</f>
        <v>1073</v>
      </c>
      <c r="E168" s="309">
        <f>SUM(E169:E174)</f>
        <v>1213</v>
      </c>
      <c r="F168" s="309">
        <v>1240</v>
      </c>
      <c r="G168" s="119">
        <f t="shared" si="7"/>
        <v>0.156</v>
      </c>
      <c r="H168" s="119">
        <f t="shared" si="8"/>
        <v>1.022</v>
      </c>
      <c r="I168" s="657"/>
      <c r="J168" s="658"/>
    </row>
    <row r="169" s="652" customFormat="1" ht="36" customHeight="1" spans="1:10">
      <c r="A169" s="652">
        <f t="shared" si="6"/>
        <v>7</v>
      </c>
      <c r="B169" s="431">
        <v>2013101</v>
      </c>
      <c r="C169" s="432" t="s">
        <v>152</v>
      </c>
      <c r="D169" s="313">
        <f>VLOOKUP(B169,'[113]L02'!$A$6:$F$1327,6,FALSE)</f>
        <v>984</v>
      </c>
      <c r="E169" s="313">
        <f>VLOOKUP(B169,'[114]23'!$A$4:$C$1326,3,FALSE)</f>
        <v>949</v>
      </c>
      <c r="F169" s="367">
        <v>991</v>
      </c>
      <c r="G169" s="123">
        <f t="shared" si="7"/>
        <v>0.007</v>
      </c>
      <c r="H169" s="123">
        <f t="shared" si="8"/>
        <v>1.044</v>
      </c>
      <c r="I169" s="657"/>
      <c r="J169" s="658"/>
    </row>
    <row r="170" s="652" customFormat="1" ht="36" customHeight="1" spans="1:10">
      <c r="A170" s="652">
        <f t="shared" si="6"/>
        <v>7</v>
      </c>
      <c r="B170" s="431">
        <v>2013102</v>
      </c>
      <c r="C170" s="432" t="s">
        <v>153</v>
      </c>
      <c r="D170" s="313">
        <f>VLOOKUP(B170,'[113]L02'!$A$6:$F$1327,6,FALSE)</f>
        <v>4</v>
      </c>
      <c r="E170" s="313">
        <f>VLOOKUP(B170,'[114]23'!$A$4:$C$1326,3,FALSE)</f>
        <v>177</v>
      </c>
      <c r="F170" s="367">
        <v>150</v>
      </c>
      <c r="G170" s="123">
        <f t="shared" si="7"/>
        <v>36.5</v>
      </c>
      <c r="H170" s="123">
        <f t="shared" si="8"/>
        <v>0.847</v>
      </c>
      <c r="I170" s="657"/>
      <c r="J170" s="658"/>
    </row>
    <row r="171" s="652" customFormat="1" ht="36" customHeight="1" spans="1:10">
      <c r="A171" s="652">
        <f t="shared" si="6"/>
        <v>7</v>
      </c>
      <c r="B171" s="431">
        <v>2013103</v>
      </c>
      <c r="C171" s="432" t="s">
        <v>154</v>
      </c>
      <c r="D171" s="313">
        <f>VLOOKUP(B171,'[113]L02'!$A$6:$F$1327,6,FALSE)</f>
        <v>0</v>
      </c>
      <c r="E171" s="313">
        <f>VLOOKUP(B171,'[114]23'!$A$4:$C$1326,3,FALSE)</f>
        <v>0</v>
      </c>
      <c r="F171" s="367">
        <v>0</v>
      </c>
      <c r="G171" s="123" t="str">
        <f t="shared" si="7"/>
        <v/>
      </c>
      <c r="H171" s="123" t="str">
        <f t="shared" si="8"/>
        <v/>
      </c>
      <c r="I171" s="657"/>
      <c r="J171" s="658"/>
    </row>
    <row r="172" s="652" customFormat="1" ht="36" customHeight="1" spans="1:10">
      <c r="A172" s="652">
        <f t="shared" si="6"/>
        <v>7</v>
      </c>
      <c r="B172" s="431">
        <v>2013105</v>
      </c>
      <c r="C172" s="432" t="s">
        <v>247</v>
      </c>
      <c r="D172" s="313">
        <f>VLOOKUP(B172,'[113]L02'!$A$6:$F$1327,6,FALSE)</f>
        <v>0</v>
      </c>
      <c r="E172" s="313">
        <f>VLOOKUP(B172,'[114]23'!$A$4:$C$1326,3,FALSE)</f>
        <v>0</v>
      </c>
      <c r="F172" s="367">
        <v>0</v>
      </c>
      <c r="G172" s="123" t="str">
        <f t="shared" si="7"/>
        <v/>
      </c>
      <c r="H172" s="123" t="str">
        <f t="shared" si="8"/>
        <v/>
      </c>
      <c r="I172" s="657"/>
      <c r="J172" s="658"/>
    </row>
    <row r="173" s="652" customFormat="1" ht="36" customHeight="1" spans="1:10">
      <c r="A173" s="652">
        <f t="shared" si="6"/>
        <v>7</v>
      </c>
      <c r="B173" s="431">
        <v>2013150</v>
      </c>
      <c r="C173" s="432" t="s">
        <v>161</v>
      </c>
      <c r="D173" s="313">
        <f>VLOOKUP(B173,'[113]L02'!$A$6:$F$1327,6,FALSE)</f>
        <v>85</v>
      </c>
      <c r="E173" s="313">
        <f>VLOOKUP(B173,'[114]23'!$A$4:$C$1326,3,FALSE)</f>
        <v>86</v>
      </c>
      <c r="F173" s="367">
        <v>98</v>
      </c>
      <c r="G173" s="123">
        <f t="shared" si="7"/>
        <v>0.153</v>
      </c>
      <c r="H173" s="123">
        <f t="shared" si="8"/>
        <v>1.14</v>
      </c>
      <c r="I173" s="657"/>
      <c r="J173" s="658"/>
    </row>
    <row r="174" s="652" customFormat="1" ht="64" customHeight="1" spans="1:10">
      <c r="A174" s="652">
        <f t="shared" si="6"/>
        <v>7</v>
      </c>
      <c r="B174" s="431">
        <v>2013199</v>
      </c>
      <c r="C174" s="432" t="s">
        <v>248</v>
      </c>
      <c r="D174" s="313">
        <f>VLOOKUP(B174,'[113]L02'!$A$6:$F$1327,6,FALSE)</f>
        <v>0</v>
      </c>
      <c r="E174" s="313">
        <f>VLOOKUP(B174,'[114]23'!$A$4:$C$1326,3,FALSE)</f>
        <v>1</v>
      </c>
      <c r="F174" s="367">
        <v>1</v>
      </c>
      <c r="G174" s="123" t="str">
        <f t="shared" si="7"/>
        <v/>
      </c>
      <c r="H174" s="123">
        <f t="shared" si="8"/>
        <v>1</v>
      </c>
      <c r="I174" s="657"/>
      <c r="J174" s="658"/>
    </row>
    <row r="175" s="652" customFormat="1" ht="36" customHeight="1" spans="1:10">
      <c r="A175" s="652">
        <f t="shared" si="6"/>
        <v>5</v>
      </c>
      <c r="B175" s="433">
        <v>20132</v>
      </c>
      <c r="C175" s="304" t="s">
        <v>249</v>
      </c>
      <c r="D175" s="309">
        <f>SUM(D176:D181)</f>
        <v>619</v>
      </c>
      <c r="E175" s="309">
        <f>SUM(E176:E181)</f>
        <v>1535</v>
      </c>
      <c r="F175" s="309">
        <v>794</v>
      </c>
      <c r="G175" s="119">
        <f t="shared" si="7"/>
        <v>0.283</v>
      </c>
      <c r="H175" s="119">
        <f t="shared" si="8"/>
        <v>0.517</v>
      </c>
      <c r="I175" s="657"/>
      <c r="J175" s="658"/>
    </row>
    <row r="176" s="652" customFormat="1" ht="36" customHeight="1" spans="1:10">
      <c r="A176" s="652">
        <f t="shared" si="6"/>
        <v>7</v>
      </c>
      <c r="B176" s="431">
        <v>2013201</v>
      </c>
      <c r="C176" s="432" t="s">
        <v>152</v>
      </c>
      <c r="D176" s="313">
        <f>VLOOKUP(B176,'[113]L02'!$A$6:$F$1327,6,FALSE)</f>
        <v>551</v>
      </c>
      <c r="E176" s="313">
        <f>VLOOKUP(B176,'[114]23'!$A$4:$C$1326,3,FALSE)</f>
        <v>728</v>
      </c>
      <c r="F176" s="367">
        <v>730</v>
      </c>
      <c r="G176" s="123">
        <f t="shared" si="7"/>
        <v>0.325</v>
      </c>
      <c r="H176" s="123">
        <f t="shared" si="8"/>
        <v>1.003</v>
      </c>
      <c r="I176" s="657"/>
      <c r="J176" s="658"/>
    </row>
    <row r="177" s="652" customFormat="1" ht="36" customHeight="1" spans="1:10">
      <c r="A177" s="652">
        <f t="shared" si="6"/>
        <v>7</v>
      </c>
      <c r="B177" s="431">
        <v>2013202</v>
      </c>
      <c r="C177" s="432" t="s">
        <v>153</v>
      </c>
      <c r="D177" s="313">
        <f>VLOOKUP(B177,'[113]L02'!$A$6:$F$1327,6,FALSE)</f>
        <v>68</v>
      </c>
      <c r="E177" s="313">
        <f>VLOOKUP(B177,'[114]23'!$A$4:$C$1326,3,FALSE)</f>
        <v>802</v>
      </c>
      <c r="F177" s="367">
        <v>64</v>
      </c>
      <c r="G177" s="123">
        <f t="shared" si="7"/>
        <v>-0.059</v>
      </c>
      <c r="H177" s="123">
        <f t="shared" si="8"/>
        <v>0.08</v>
      </c>
      <c r="I177" s="657"/>
      <c r="J177" s="658"/>
    </row>
    <row r="178" s="652" customFormat="1" ht="36" customHeight="1" spans="1:10">
      <c r="A178" s="652">
        <f t="shared" si="6"/>
        <v>7</v>
      </c>
      <c r="B178" s="431">
        <v>2013203</v>
      </c>
      <c r="C178" s="432" t="s">
        <v>154</v>
      </c>
      <c r="D178" s="313">
        <f>VLOOKUP(B178,'[113]L02'!$A$6:$F$1327,6,FALSE)</f>
        <v>0</v>
      </c>
      <c r="E178" s="313">
        <f>VLOOKUP(B178,'[114]23'!$A$4:$C$1326,3,FALSE)</f>
        <v>0</v>
      </c>
      <c r="F178" s="367">
        <v>0</v>
      </c>
      <c r="G178" s="123" t="str">
        <f t="shared" si="7"/>
        <v/>
      </c>
      <c r="H178" s="123" t="str">
        <f t="shared" si="8"/>
        <v/>
      </c>
      <c r="I178" s="657"/>
      <c r="J178" s="658"/>
    </row>
    <row r="179" s="652" customFormat="1" ht="36" customHeight="1" spans="1:10">
      <c r="A179" s="652">
        <f t="shared" si="6"/>
        <v>7</v>
      </c>
      <c r="B179" s="431">
        <v>2013204</v>
      </c>
      <c r="C179" s="432" t="s">
        <v>250</v>
      </c>
      <c r="D179" s="313">
        <f>VLOOKUP(B179,'[113]L02'!$A$6:$F$1327,6,FALSE)</f>
        <v>0</v>
      </c>
      <c r="E179" s="313">
        <f>VLOOKUP(B179,'[114]23'!$A$4:$C$1326,3,FALSE)</f>
        <v>0</v>
      </c>
      <c r="F179" s="367">
        <v>0</v>
      </c>
      <c r="G179" s="123" t="str">
        <f t="shared" si="7"/>
        <v/>
      </c>
      <c r="H179" s="123" t="str">
        <f t="shared" si="8"/>
        <v/>
      </c>
      <c r="I179" s="657"/>
      <c r="J179" s="658"/>
    </row>
    <row r="180" s="652" customFormat="1" ht="36" customHeight="1" spans="1:10">
      <c r="A180" s="652">
        <f t="shared" si="6"/>
        <v>7</v>
      </c>
      <c r="B180" s="431">
        <v>2013250</v>
      </c>
      <c r="C180" s="432" t="s">
        <v>161</v>
      </c>
      <c r="D180" s="313">
        <f>VLOOKUP(B180,'[113]L02'!$A$6:$F$1327,6,FALSE)</f>
        <v>0</v>
      </c>
      <c r="E180" s="313">
        <f>VLOOKUP(B180,'[114]23'!$A$4:$C$1326,3,FALSE)</f>
        <v>0</v>
      </c>
      <c r="F180" s="367">
        <v>0</v>
      </c>
      <c r="G180" s="123" t="str">
        <f t="shared" si="7"/>
        <v/>
      </c>
      <c r="H180" s="123" t="str">
        <f t="shared" si="8"/>
        <v/>
      </c>
      <c r="I180" s="657"/>
      <c r="J180" s="658"/>
    </row>
    <row r="181" s="652" customFormat="1" ht="36" customHeight="1" spans="1:10">
      <c r="A181" s="652">
        <f t="shared" si="6"/>
        <v>7</v>
      </c>
      <c r="B181" s="431">
        <v>2013299</v>
      </c>
      <c r="C181" s="432" t="s">
        <v>251</v>
      </c>
      <c r="D181" s="313">
        <f>VLOOKUP(B181,'[113]L02'!$A$6:$F$1327,6,FALSE)</f>
        <v>0</v>
      </c>
      <c r="E181" s="313">
        <f>VLOOKUP(B181,'[114]23'!$A$4:$C$1326,3,FALSE)</f>
        <v>5</v>
      </c>
      <c r="F181" s="367">
        <v>0</v>
      </c>
      <c r="G181" s="123" t="str">
        <f t="shared" si="7"/>
        <v/>
      </c>
      <c r="H181" s="123">
        <f t="shared" si="8"/>
        <v>0</v>
      </c>
      <c r="I181" s="657"/>
      <c r="J181" s="658"/>
    </row>
    <row r="182" s="652" customFormat="1" ht="36" customHeight="1" spans="1:10">
      <c r="A182" s="652">
        <f t="shared" si="6"/>
        <v>5</v>
      </c>
      <c r="B182" s="433">
        <v>20133</v>
      </c>
      <c r="C182" s="304" t="s">
        <v>252</v>
      </c>
      <c r="D182" s="309">
        <f>SUM(D183:D188)</f>
        <v>930</v>
      </c>
      <c r="E182" s="309">
        <f>SUM(E183:E188)</f>
        <v>738</v>
      </c>
      <c r="F182" s="309">
        <v>646</v>
      </c>
      <c r="G182" s="119">
        <f t="shared" si="7"/>
        <v>-0.305</v>
      </c>
      <c r="H182" s="119">
        <f t="shared" si="8"/>
        <v>0.875</v>
      </c>
      <c r="I182" s="657"/>
      <c r="J182" s="658"/>
    </row>
    <row r="183" s="652" customFormat="1" ht="36" customHeight="1" spans="1:10">
      <c r="A183" s="652">
        <f t="shared" si="6"/>
        <v>7</v>
      </c>
      <c r="B183" s="431">
        <v>2013301</v>
      </c>
      <c r="C183" s="432" t="s">
        <v>152</v>
      </c>
      <c r="D183" s="313">
        <f>VLOOKUP(B183,'[113]L02'!$A$6:$F$1327,6,FALSE)</f>
        <v>311</v>
      </c>
      <c r="E183" s="313">
        <f>VLOOKUP(B183,'[114]23'!$A$4:$C$1326,3,FALSE)</f>
        <v>262</v>
      </c>
      <c r="F183" s="367">
        <v>262</v>
      </c>
      <c r="G183" s="123">
        <f t="shared" si="7"/>
        <v>-0.158</v>
      </c>
      <c r="H183" s="123">
        <f t="shared" si="8"/>
        <v>1</v>
      </c>
      <c r="I183" s="657"/>
      <c r="J183" s="658"/>
    </row>
    <row r="184" s="652" customFormat="1" ht="36" customHeight="1" spans="1:10">
      <c r="A184" s="652">
        <f t="shared" si="6"/>
        <v>7</v>
      </c>
      <c r="B184" s="431">
        <v>2013302</v>
      </c>
      <c r="C184" s="432" t="s">
        <v>153</v>
      </c>
      <c r="D184" s="313">
        <f>VLOOKUP(B184,'[113]L02'!$A$6:$F$1327,6,FALSE)</f>
        <v>586</v>
      </c>
      <c r="E184" s="313">
        <f>VLOOKUP(B184,'[114]23'!$A$4:$C$1326,3,FALSE)</f>
        <v>154</v>
      </c>
      <c r="F184" s="367">
        <v>148</v>
      </c>
      <c r="G184" s="123">
        <f t="shared" si="7"/>
        <v>-0.747</v>
      </c>
      <c r="H184" s="123">
        <f t="shared" si="8"/>
        <v>0.961</v>
      </c>
      <c r="I184" s="657"/>
      <c r="J184" s="658"/>
    </row>
    <row r="185" s="652" customFormat="1" ht="36" customHeight="1" spans="1:10">
      <c r="A185" s="652">
        <f t="shared" si="6"/>
        <v>7</v>
      </c>
      <c r="B185" s="431">
        <v>2013303</v>
      </c>
      <c r="C185" s="432" t="s">
        <v>154</v>
      </c>
      <c r="D185" s="313">
        <f>VLOOKUP(B185,'[113]L02'!$A$6:$F$1327,6,FALSE)</f>
        <v>0</v>
      </c>
      <c r="E185" s="313">
        <f>VLOOKUP(B185,'[114]23'!$A$4:$C$1326,3,FALSE)</f>
        <v>0</v>
      </c>
      <c r="F185" s="367">
        <v>0</v>
      </c>
      <c r="G185" s="123" t="str">
        <f t="shared" si="7"/>
        <v/>
      </c>
      <c r="H185" s="123" t="str">
        <f t="shared" si="8"/>
        <v/>
      </c>
      <c r="I185" s="657"/>
      <c r="J185" s="658"/>
    </row>
    <row r="186" s="652" customFormat="1" ht="36" customHeight="1" spans="1:10">
      <c r="A186" s="652">
        <f t="shared" si="6"/>
        <v>7</v>
      </c>
      <c r="B186" s="431">
        <v>2013304</v>
      </c>
      <c r="C186" s="432" t="s">
        <v>253</v>
      </c>
      <c r="D186" s="313">
        <f>VLOOKUP(B186,'[113]L02'!$A$6:$F$1327,6,FALSE)</f>
        <v>0</v>
      </c>
      <c r="E186" s="313">
        <f>VLOOKUP(B186,'[114]23'!$A$4:$C$1326,3,FALSE)</f>
        <v>157</v>
      </c>
      <c r="F186" s="367">
        <v>47</v>
      </c>
      <c r="G186" s="123" t="str">
        <f t="shared" si="7"/>
        <v/>
      </c>
      <c r="H186" s="123">
        <f t="shared" si="8"/>
        <v>0.299</v>
      </c>
      <c r="I186" s="657"/>
      <c r="J186" s="658"/>
    </row>
    <row r="187" s="652" customFormat="1" ht="36" customHeight="1" spans="1:10">
      <c r="A187" s="652">
        <f t="shared" si="6"/>
        <v>7</v>
      </c>
      <c r="B187" s="431">
        <v>2013350</v>
      </c>
      <c r="C187" s="432" t="s">
        <v>161</v>
      </c>
      <c r="D187" s="313">
        <f>VLOOKUP(B187,'[113]L02'!$A$6:$F$1327,6,FALSE)</f>
        <v>33</v>
      </c>
      <c r="E187" s="313">
        <f>VLOOKUP(B187,'[114]23'!$A$4:$C$1326,3,FALSE)</f>
        <v>81</v>
      </c>
      <c r="F187" s="367">
        <v>105</v>
      </c>
      <c r="G187" s="123">
        <f t="shared" si="7"/>
        <v>2.182</v>
      </c>
      <c r="H187" s="123">
        <f t="shared" si="8"/>
        <v>1.296</v>
      </c>
      <c r="I187" s="657"/>
      <c r="J187" s="658"/>
    </row>
    <row r="188" s="652" customFormat="1" ht="36" customHeight="1" spans="1:10">
      <c r="A188" s="652">
        <f t="shared" si="6"/>
        <v>7</v>
      </c>
      <c r="B188" s="431">
        <v>2013399</v>
      </c>
      <c r="C188" s="432" t="s">
        <v>254</v>
      </c>
      <c r="D188" s="313">
        <f>VLOOKUP(B188,'[113]L02'!$A$6:$F$1327,6,FALSE)</f>
        <v>0</v>
      </c>
      <c r="E188" s="313">
        <f>VLOOKUP(B188,'[114]23'!$A$4:$C$1326,3,FALSE)</f>
        <v>84</v>
      </c>
      <c r="F188" s="367">
        <v>84</v>
      </c>
      <c r="G188" s="123" t="str">
        <f t="shared" si="7"/>
        <v/>
      </c>
      <c r="H188" s="123">
        <f t="shared" si="8"/>
        <v>1</v>
      </c>
      <c r="I188" s="657"/>
      <c r="J188" s="658"/>
    </row>
    <row r="189" s="652" customFormat="1" ht="36" customHeight="1" spans="1:10">
      <c r="A189" s="652">
        <f t="shared" si="6"/>
        <v>5</v>
      </c>
      <c r="B189" s="433">
        <v>20134</v>
      </c>
      <c r="C189" s="304" t="s">
        <v>255</v>
      </c>
      <c r="D189" s="309">
        <f>SUM(D190:D196)</f>
        <v>383</v>
      </c>
      <c r="E189" s="309">
        <f>SUM(E190:E196)</f>
        <v>256</v>
      </c>
      <c r="F189" s="309">
        <v>713</v>
      </c>
      <c r="G189" s="119">
        <f t="shared" si="7"/>
        <v>0.862</v>
      </c>
      <c r="H189" s="119">
        <f t="shared" si="8"/>
        <v>2.785</v>
      </c>
      <c r="I189" s="657"/>
      <c r="J189" s="658"/>
    </row>
    <row r="190" s="652" customFormat="1" ht="36" customHeight="1" spans="1:10">
      <c r="A190" s="652">
        <f t="shared" si="6"/>
        <v>7</v>
      </c>
      <c r="B190" s="431">
        <v>2013401</v>
      </c>
      <c r="C190" s="432" t="s">
        <v>152</v>
      </c>
      <c r="D190" s="313">
        <f>VLOOKUP(B190,'[113]L02'!$A$6:$F$1327,6,FALSE)</f>
        <v>168</v>
      </c>
      <c r="E190" s="313">
        <f>VLOOKUP(B190,'[114]23'!$A$4:$C$1326,3,FALSE)</f>
        <v>155</v>
      </c>
      <c r="F190" s="367">
        <v>152</v>
      </c>
      <c r="G190" s="123">
        <f t="shared" si="7"/>
        <v>-0.095</v>
      </c>
      <c r="H190" s="123">
        <f t="shared" si="8"/>
        <v>0.981</v>
      </c>
      <c r="I190" s="657"/>
      <c r="J190" s="658"/>
    </row>
    <row r="191" s="652" customFormat="1" ht="36" customHeight="1" spans="1:10">
      <c r="A191" s="652">
        <f t="shared" si="6"/>
        <v>7</v>
      </c>
      <c r="B191" s="431">
        <v>2013402</v>
      </c>
      <c r="C191" s="432" t="s">
        <v>153</v>
      </c>
      <c r="D191" s="313">
        <f>VLOOKUP(B191,'[113]L02'!$A$6:$F$1327,6,FALSE)</f>
        <v>0</v>
      </c>
      <c r="E191" s="313">
        <f>VLOOKUP(B191,'[114]23'!$A$4:$C$1326,3,FALSE)</f>
        <v>1</v>
      </c>
      <c r="F191" s="367">
        <v>1</v>
      </c>
      <c r="G191" s="123" t="str">
        <f t="shared" si="7"/>
        <v/>
      </c>
      <c r="H191" s="123">
        <f t="shared" si="8"/>
        <v>1</v>
      </c>
      <c r="I191" s="657"/>
      <c r="J191" s="658"/>
    </row>
    <row r="192" s="652" customFormat="1" ht="36" customHeight="1" spans="1:10">
      <c r="A192" s="652">
        <f t="shared" si="6"/>
        <v>7</v>
      </c>
      <c r="B192" s="431">
        <v>2013403</v>
      </c>
      <c r="C192" s="432" t="s">
        <v>154</v>
      </c>
      <c r="D192" s="313">
        <f>VLOOKUP(B192,'[113]L02'!$A$6:$F$1327,6,FALSE)</f>
        <v>0</v>
      </c>
      <c r="E192" s="313">
        <f>VLOOKUP(B192,'[114]23'!$A$4:$C$1326,3,FALSE)</f>
        <v>0</v>
      </c>
      <c r="F192" s="367">
        <v>0</v>
      </c>
      <c r="G192" s="123" t="str">
        <f t="shared" si="7"/>
        <v/>
      </c>
      <c r="H192" s="123" t="str">
        <f t="shared" si="8"/>
        <v/>
      </c>
      <c r="I192" s="657"/>
      <c r="J192" s="658"/>
    </row>
    <row r="193" s="652" customFormat="1" ht="36" customHeight="1" spans="1:10">
      <c r="A193" s="652">
        <f t="shared" si="6"/>
        <v>7</v>
      </c>
      <c r="B193" s="431">
        <v>2013404</v>
      </c>
      <c r="C193" s="432" t="s">
        <v>256</v>
      </c>
      <c r="D193" s="313">
        <f>VLOOKUP(B193,'[113]L02'!$A$6:$F$1327,6,FALSE)</f>
        <v>183</v>
      </c>
      <c r="E193" s="313">
        <f>VLOOKUP(B193,'[114]23'!$A$4:$C$1326,3,FALSE)</f>
        <v>27</v>
      </c>
      <c r="F193" s="367">
        <v>482</v>
      </c>
      <c r="G193" s="123">
        <f t="shared" si="7"/>
        <v>1.634</v>
      </c>
      <c r="H193" s="123">
        <f t="shared" si="8"/>
        <v>17.852</v>
      </c>
      <c r="I193" s="657"/>
      <c r="J193" s="658"/>
    </row>
    <row r="194" s="652" customFormat="1" ht="36" customHeight="1" spans="1:10">
      <c r="A194" s="652">
        <f t="shared" si="6"/>
        <v>7</v>
      </c>
      <c r="B194" s="431">
        <v>2013405</v>
      </c>
      <c r="C194" s="432" t="s">
        <v>257</v>
      </c>
      <c r="D194" s="313">
        <f>VLOOKUP(B194,'[113]L02'!$A$6:$F$1327,6,FALSE)</f>
        <v>0</v>
      </c>
      <c r="E194" s="313">
        <f>VLOOKUP(B194,'[114]23'!$A$4:$C$1326,3,FALSE)</f>
        <v>0</v>
      </c>
      <c r="F194" s="367">
        <v>5</v>
      </c>
      <c r="G194" s="123" t="str">
        <f t="shared" si="7"/>
        <v/>
      </c>
      <c r="H194" s="123" t="str">
        <f t="shared" si="8"/>
        <v/>
      </c>
      <c r="I194" s="657"/>
      <c r="J194" s="658"/>
    </row>
    <row r="195" s="652" customFormat="1" ht="36" customHeight="1" spans="1:10">
      <c r="A195" s="652">
        <f t="shared" si="6"/>
        <v>7</v>
      </c>
      <c r="B195" s="431">
        <v>2013450</v>
      </c>
      <c r="C195" s="432" t="s">
        <v>161</v>
      </c>
      <c r="D195" s="313">
        <f>VLOOKUP(B195,'[113]L02'!$A$6:$F$1327,6,FALSE)</f>
        <v>0</v>
      </c>
      <c r="E195" s="313">
        <f>VLOOKUP(B195,'[114]23'!$A$4:$C$1326,3,FALSE)</f>
        <v>0</v>
      </c>
      <c r="F195" s="367">
        <v>23</v>
      </c>
      <c r="G195" s="123" t="str">
        <f t="shared" si="7"/>
        <v/>
      </c>
      <c r="H195" s="123" t="str">
        <f t="shared" si="8"/>
        <v/>
      </c>
      <c r="I195" s="657"/>
      <c r="J195" s="658"/>
    </row>
    <row r="196" s="652" customFormat="1" ht="36" customHeight="1" spans="1:10">
      <c r="A196" s="652">
        <f t="shared" si="6"/>
        <v>7</v>
      </c>
      <c r="B196" s="431">
        <v>2013499</v>
      </c>
      <c r="C196" s="432" t="s">
        <v>258</v>
      </c>
      <c r="D196" s="313">
        <f>VLOOKUP(B196,'[113]L02'!$A$6:$F$1327,6,FALSE)</f>
        <v>32</v>
      </c>
      <c r="E196" s="313">
        <f>VLOOKUP(B196,'[114]23'!$A$4:$C$1326,3,FALSE)</f>
        <v>73</v>
      </c>
      <c r="F196" s="367">
        <v>50</v>
      </c>
      <c r="G196" s="123">
        <f t="shared" si="7"/>
        <v>0.563</v>
      </c>
      <c r="H196" s="123">
        <f t="shared" si="8"/>
        <v>0.685</v>
      </c>
      <c r="I196" s="657"/>
      <c r="J196" s="658"/>
    </row>
    <row r="197" s="652" customFormat="1" ht="36" customHeight="1" spans="1:10">
      <c r="A197" s="652">
        <f t="shared" ref="A197:A260" si="9">LEN(B197)</f>
        <v>5</v>
      </c>
      <c r="B197" s="433">
        <v>20135</v>
      </c>
      <c r="C197" s="304" t="s">
        <v>259</v>
      </c>
      <c r="D197" s="309">
        <f>SUM(D198:D202)</f>
        <v>0</v>
      </c>
      <c r="E197" s="309">
        <f>SUM(E198:E202)</f>
        <v>0</v>
      </c>
      <c r="F197" s="309">
        <v>0</v>
      </c>
      <c r="G197" s="119" t="str">
        <f t="shared" ref="G197:G260" si="10">IF(D197&gt;0,F197/D197-1,"")</f>
        <v/>
      </c>
      <c r="H197" s="119" t="str">
        <f t="shared" ref="H197:H260" si="11">IF(E197&gt;0,F197/E197,"")</f>
        <v/>
      </c>
      <c r="I197" s="657"/>
      <c r="J197" s="658"/>
    </row>
    <row r="198" s="652" customFormat="1" ht="36" customHeight="1" spans="1:10">
      <c r="A198" s="652">
        <f t="shared" si="9"/>
        <v>7</v>
      </c>
      <c r="B198" s="431">
        <v>2013501</v>
      </c>
      <c r="C198" s="432" t="s">
        <v>152</v>
      </c>
      <c r="D198" s="313">
        <f>VLOOKUP(B198,'[113]L02'!$A$6:$F$1327,6,FALSE)</f>
        <v>0</v>
      </c>
      <c r="E198" s="313">
        <f>VLOOKUP(B198,'[114]23'!$A$4:$C$1326,3,FALSE)</f>
        <v>0</v>
      </c>
      <c r="F198" s="367">
        <v>0</v>
      </c>
      <c r="G198" s="123" t="str">
        <f t="shared" si="10"/>
        <v/>
      </c>
      <c r="H198" s="123" t="str">
        <f t="shared" si="11"/>
        <v/>
      </c>
      <c r="I198" s="657"/>
      <c r="J198" s="658"/>
    </row>
    <row r="199" s="652" customFormat="1" ht="36" customHeight="1" spans="1:10">
      <c r="A199" s="652">
        <f t="shared" si="9"/>
        <v>7</v>
      </c>
      <c r="B199" s="431">
        <v>2013502</v>
      </c>
      <c r="C199" s="432" t="s">
        <v>153</v>
      </c>
      <c r="D199" s="313">
        <f>VLOOKUP(B199,'[113]L02'!$A$6:$F$1327,6,FALSE)</f>
        <v>0</v>
      </c>
      <c r="E199" s="313">
        <f>VLOOKUP(B199,'[114]23'!$A$4:$C$1326,3,FALSE)</f>
        <v>0</v>
      </c>
      <c r="F199" s="367">
        <v>0</v>
      </c>
      <c r="G199" s="123" t="str">
        <f t="shared" si="10"/>
        <v/>
      </c>
      <c r="H199" s="123" t="str">
        <f t="shared" si="11"/>
        <v/>
      </c>
      <c r="I199" s="657"/>
      <c r="J199" s="658"/>
    </row>
    <row r="200" s="652" customFormat="1" ht="36" customHeight="1" spans="1:10">
      <c r="A200" s="652">
        <f t="shared" si="9"/>
        <v>7</v>
      </c>
      <c r="B200" s="431">
        <v>2013503</v>
      </c>
      <c r="C200" s="432" t="s">
        <v>154</v>
      </c>
      <c r="D200" s="313">
        <f>VLOOKUP(B200,'[113]L02'!$A$6:$F$1327,6,FALSE)</f>
        <v>0</v>
      </c>
      <c r="E200" s="313">
        <f>VLOOKUP(B200,'[114]23'!$A$4:$C$1326,3,FALSE)</f>
        <v>0</v>
      </c>
      <c r="F200" s="367">
        <v>0</v>
      </c>
      <c r="G200" s="123" t="str">
        <f t="shared" si="10"/>
        <v/>
      </c>
      <c r="H200" s="123" t="str">
        <f t="shared" si="11"/>
        <v/>
      </c>
      <c r="I200" s="657"/>
      <c r="J200" s="658"/>
    </row>
    <row r="201" s="652" customFormat="1" ht="36" customHeight="1" spans="1:10">
      <c r="A201" s="652">
        <f t="shared" si="9"/>
        <v>7</v>
      </c>
      <c r="B201" s="431">
        <v>2013550</v>
      </c>
      <c r="C201" s="432" t="s">
        <v>161</v>
      </c>
      <c r="D201" s="313">
        <f>VLOOKUP(B201,'[113]L02'!$A$6:$F$1327,6,FALSE)</f>
        <v>0</v>
      </c>
      <c r="E201" s="313">
        <f>VLOOKUP(B201,'[114]23'!$A$4:$C$1326,3,FALSE)</f>
        <v>0</v>
      </c>
      <c r="F201" s="367">
        <v>0</v>
      </c>
      <c r="G201" s="123" t="str">
        <f t="shared" si="10"/>
        <v/>
      </c>
      <c r="H201" s="123" t="str">
        <f t="shared" si="11"/>
        <v/>
      </c>
      <c r="I201" s="657"/>
      <c r="J201" s="658"/>
    </row>
    <row r="202" s="652" customFormat="1" ht="36" customHeight="1" spans="1:10">
      <c r="A202" s="652">
        <f t="shared" si="9"/>
        <v>7</v>
      </c>
      <c r="B202" s="431">
        <v>2013599</v>
      </c>
      <c r="C202" s="432" t="s">
        <v>260</v>
      </c>
      <c r="D202" s="313">
        <f>VLOOKUP(B202,'[113]L02'!$A$6:$F$1327,6,FALSE)</f>
        <v>0</v>
      </c>
      <c r="E202" s="313">
        <f>VLOOKUP(B202,'[114]23'!$A$4:$C$1326,3,FALSE)</f>
        <v>0</v>
      </c>
      <c r="F202" s="367">
        <v>0</v>
      </c>
      <c r="G202" s="123" t="str">
        <f t="shared" si="10"/>
        <v/>
      </c>
      <c r="H202" s="123" t="str">
        <f t="shared" si="11"/>
        <v/>
      </c>
      <c r="I202" s="657"/>
      <c r="J202" s="658"/>
    </row>
    <row r="203" s="652" customFormat="1" ht="36" customHeight="1" spans="1:10">
      <c r="A203" s="652">
        <f t="shared" si="9"/>
        <v>5</v>
      </c>
      <c r="B203" s="433">
        <v>20136</v>
      </c>
      <c r="C203" s="304" t="s">
        <v>261</v>
      </c>
      <c r="D203" s="309">
        <f>SUM(D204:D208)</f>
        <v>54</v>
      </c>
      <c r="E203" s="309">
        <f>SUM(E204:E208)</f>
        <v>70</v>
      </c>
      <c r="F203" s="309">
        <v>88</v>
      </c>
      <c r="G203" s="119">
        <f t="shared" si="10"/>
        <v>0.63</v>
      </c>
      <c r="H203" s="119">
        <f t="shared" si="11"/>
        <v>1.257</v>
      </c>
      <c r="I203" s="657"/>
      <c r="J203" s="658"/>
    </row>
    <row r="204" s="652" customFormat="1" ht="36" customHeight="1" spans="1:10">
      <c r="A204" s="652">
        <f t="shared" si="9"/>
        <v>7</v>
      </c>
      <c r="B204" s="431">
        <v>2013601</v>
      </c>
      <c r="C204" s="432" t="s">
        <v>152</v>
      </c>
      <c r="D204" s="313">
        <f>VLOOKUP(B204,'[113]L02'!$A$6:$F$1327,6,FALSE)</f>
        <v>0</v>
      </c>
      <c r="E204" s="313">
        <f>VLOOKUP(B204,'[114]23'!$A$4:$C$1326,3,FALSE)</f>
        <v>0</v>
      </c>
      <c r="F204" s="367">
        <v>0</v>
      </c>
      <c r="G204" s="123" t="str">
        <f t="shared" si="10"/>
        <v/>
      </c>
      <c r="H204" s="123" t="str">
        <f t="shared" si="11"/>
        <v/>
      </c>
      <c r="I204" s="657"/>
      <c r="J204" s="658"/>
    </row>
    <row r="205" s="652" customFormat="1" ht="36" customHeight="1" spans="1:10">
      <c r="A205" s="652">
        <f t="shared" si="9"/>
        <v>7</v>
      </c>
      <c r="B205" s="431">
        <v>2013602</v>
      </c>
      <c r="C205" s="432" t="s">
        <v>153</v>
      </c>
      <c r="D205" s="313">
        <f>VLOOKUP(B205,'[113]L02'!$A$6:$F$1327,6,FALSE)</f>
        <v>1</v>
      </c>
      <c r="E205" s="313">
        <f>VLOOKUP(B205,'[114]23'!$A$4:$C$1326,3,FALSE)</f>
        <v>21</v>
      </c>
      <c r="F205" s="367">
        <v>21</v>
      </c>
      <c r="G205" s="123">
        <f t="shared" si="10"/>
        <v>20</v>
      </c>
      <c r="H205" s="123">
        <f t="shared" si="11"/>
        <v>1</v>
      </c>
      <c r="I205" s="657"/>
      <c r="J205" s="658"/>
    </row>
    <row r="206" s="652" customFormat="1" ht="36" customHeight="1" spans="1:10">
      <c r="A206" s="652">
        <f t="shared" si="9"/>
        <v>7</v>
      </c>
      <c r="B206" s="431">
        <v>2013603</v>
      </c>
      <c r="C206" s="432" t="s">
        <v>154</v>
      </c>
      <c r="D206" s="313">
        <f>VLOOKUP(B206,'[113]L02'!$A$6:$F$1327,6,FALSE)</f>
        <v>0</v>
      </c>
      <c r="E206" s="313">
        <f>VLOOKUP(B206,'[114]23'!$A$4:$C$1326,3,FALSE)</f>
        <v>0</v>
      </c>
      <c r="F206" s="367">
        <v>0</v>
      </c>
      <c r="G206" s="123" t="str">
        <f t="shared" si="10"/>
        <v/>
      </c>
      <c r="H206" s="123" t="str">
        <f t="shared" si="11"/>
        <v/>
      </c>
      <c r="I206" s="657"/>
      <c r="J206" s="658"/>
    </row>
    <row r="207" s="652" customFormat="1" ht="36" customHeight="1" spans="1:10">
      <c r="A207" s="652">
        <f t="shared" si="9"/>
        <v>7</v>
      </c>
      <c r="B207" s="431">
        <v>2013650</v>
      </c>
      <c r="C207" s="432" t="s">
        <v>161</v>
      </c>
      <c r="D207" s="313">
        <f>VLOOKUP(B207,'[113]L02'!$A$6:$F$1327,6,FALSE)</f>
        <v>41</v>
      </c>
      <c r="E207" s="313">
        <f>VLOOKUP(B207,'[114]23'!$A$4:$C$1326,3,FALSE)</f>
        <v>39</v>
      </c>
      <c r="F207" s="367">
        <v>64</v>
      </c>
      <c r="G207" s="123">
        <f t="shared" si="10"/>
        <v>0.561</v>
      </c>
      <c r="H207" s="123">
        <f t="shared" si="11"/>
        <v>1.641</v>
      </c>
      <c r="I207" s="657"/>
      <c r="J207" s="658"/>
    </row>
    <row r="208" s="652" customFormat="1" ht="36" customHeight="1" spans="1:10">
      <c r="A208" s="652">
        <f t="shared" si="9"/>
        <v>7</v>
      </c>
      <c r="B208" s="431">
        <v>2013699</v>
      </c>
      <c r="C208" s="432" t="s">
        <v>261</v>
      </c>
      <c r="D208" s="313">
        <f>VLOOKUP(B208,'[113]L02'!$A$6:$F$1327,6,FALSE)</f>
        <v>12</v>
      </c>
      <c r="E208" s="313">
        <f>VLOOKUP(B208,'[114]23'!$A$4:$C$1326,3,FALSE)</f>
        <v>10</v>
      </c>
      <c r="F208" s="367">
        <v>3</v>
      </c>
      <c r="G208" s="123">
        <f t="shared" si="10"/>
        <v>-0.75</v>
      </c>
      <c r="H208" s="123">
        <f t="shared" si="11"/>
        <v>0.3</v>
      </c>
      <c r="I208" s="657"/>
      <c r="J208" s="658"/>
    </row>
    <row r="209" s="652" customFormat="1" ht="36" customHeight="1" spans="1:10">
      <c r="A209" s="652">
        <f t="shared" si="9"/>
        <v>5</v>
      </c>
      <c r="B209" s="433">
        <v>20137</v>
      </c>
      <c r="C209" s="304" t="s">
        <v>262</v>
      </c>
      <c r="D209" s="309">
        <f>SUM(D210:D215)</f>
        <v>0</v>
      </c>
      <c r="E209" s="309">
        <f>SUM(E210:E215)</f>
        <v>0</v>
      </c>
      <c r="F209" s="309">
        <v>0</v>
      </c>
      <c r="G209" s="119" t="str">
        <f t="shared" si="10"/>
        <v/>
      </c>
      <c r="H209" s="119" t="str">
        <f t="shared" si="11"/>
        <v/>
      </c>
      <c r="I209" s="657"/>
      <c r="J209" s="658"/>
    </row>
    <row r="210" s="652" customFormat="1" ht="36" customHeight="1" spans="1:10">
      <c r="A210" s="652">
        <f t="shared" si="9"/>
        <v>7</v>
      </c>
      <c r="B210" s="431">
        <v>2013701</v>
      </c>
      <c r="C210" s="432" t="s">
        <v>152</v>
      </c>
      <c r="D210" s="313">
        <f>VLOOKUP(B210,'[113]L02'!$A$6:$F$1327,6,FALSE)</f>
        <v>0</v>
      </c>
      <c r="E210" s="313">
        <f>VLOOKUP(B210,'[114]23'!$A$4:$C$1326,3,FALSE)</f>
        <v>0</v>
      </c>
      <c r="F210" s="367">
        <v>0</v>
      </c>
      <c r="G210" s="123" t="str">
        <f t="shared" si="10"/>
        <v/>
      </c>
      <c r="H210" s="123" t="str">
        <f t="shared" si="11"/>
        <v/>
      </c>
      <c r="I210" s="657"/>
      <c r="J210" s="658"/>
    </row>
    <row r="211" s="652" customFormat="1" ht="36" customHeight="1" spans="1:10">
      <c r="A211" s="652">
        <f t="shared" si="9"/>
        <v>7</v>
      </c>
      <c r="B211" s="431">
        <v>2013702</v>
      </c>
      <c r="C211" s="432" t="s">
        <v>153</v>
      </c>
      <c r="D211" s="313">
        <f>VLOOKUP(B211,'[113]L02'!$A$6:$F$1327,6,FALSE)</f>
        <v>0</v>
      </c>
      <c r="E211" s="313">
        <f>VLOOKUP(B211,'[114]23'!$A$4:$C$1326,3,FALSE)</f>
        <v>0</v>
      </c>
      <c r="F211" s="367">
        <v>0</v>
      </c>
      <c r="G211" s="123" t="str">
        <f t="shared" si="10"/>
        <v/>
      </c>
      <c r="H211" s="123" t="str">
        <f t="shared" si="11"/>
        <v/>
      </c>
      <c r="I211" s="657"/>
      <c r="J211" s="658"/>
    </row>
    <row r="212" s="652" customFormat="1" ht="36" customHeight="1" spans="1:10">
      <c r="A212" s="652">
        <f t="shared" si="9"/>
        <v>7</v>
      </c>
      <c r="B212" s="431">
        <v>2013703</v>
      </c>
      <c r="C212" s="432" t="s">
        <v>154</v>
      </c>
      <c r="D212" s="313">
        <f>VLOOKUP(B212,'[113]L02'!$A$6:$F$1327,6,FALSE)</f>
        <v>0</v>
      </c>
      <c r="E212" s="313">
        <f>VLOOKUP(B212,'[114]23'!$A$4:$C$1326,3,FALSE)</f>
        <v>0</v>
      </c>
      <c r="F212" s="367">
        <v>0</v>
      </c>
      <c r="G212" s="123" t="str">
        <f t="shared" si="10"/>
        <v/>
      </c>
      <c r="H212" s="123" t="str">
        <f t="shared" si="11"/>
        <v/>
      </c>
      <c r="I212" s="657"/>
      <c r="J212" s="658"/>
    </row>
    <row r="213" s="652" customFormat="1" ht="36" customHeight="1" spans="1:10">
      <c r="A213" s="652">
        <f t="shared" si="9"/>
        <v>7</v>
      </c>
      <c r="B213" s="431">
        <v>2013704</v>
      </c>
      <c r="C213" s="432" t="s">
        <v>263</v>
      </c>
      <c r="D213" s="313">
        <f>VLOOKUP(B213,'[113]L02'!$A$6:$F$1327,6,FALSE)</f>
        <v>0</v>
      </c>
      <c r="E213" s="313">
        <f>VLOOKUP(B213,'[114]23'!$A$4:$C$1326,3,FALSE)</f>
        <v>0</v>
      </c>
      <c r="F213" s="367">
        <v>0</v>
      </c>
      <c r="G213" s="123" t="str">
        <f t="shared" si="10"/>
        <v/>
      </c>
      <c r="H213" s="123" t="str">
        <f t="shared" si="11"/>
        <v/>
      </c>
      <c r="I213" s="657"/>
      <c r="J213" s="658"/>
    </row>
    <row r="214" s="652" customFormat="1" ht="36" customHeight="1" spans="1:10">
      <c r="A214" s="652">
        <f t="shared" si="9"/>
        <v>7</v>
      </c>
      <c r="B214" s="431">
        <v>2013750</v>
      </c>
      <c r="C214" s="432" t="s">
        <v>161</v>
      </c>
      <c r="D214" s="313">
        <f>VLOOKUP(B214,'[113]L02'!$A$6:$F$1327,6,FALSE)</f>
        <v>0</v>
      </c>
      <c r="E214" s="313">
        <f>VLOOKUP(B214,'[114]23'!$A$4:$C$1326,3,FALSE)</f>
        <v>0</v>
      </c>
      <c r="F214" s="367">
        <v>0</v>
      </c>
      <c r="G214" s="123" t="str">
        <f t="shared" si="10"/>
        <v/>
      </c>
      <c r="H214" s="123" t="str">
        <f t="shared" si="11"/>
        <v/>
      </c>
      <c r="I214" s="657"/>
      <c r="J214" s="658"/>
    </row>
    <row r="215" s="652" customFormat="1" ht="36" customHeight="1" spans="1:10">
      <c r="A215" s="652">
        <f t="shared" si="9"/>
        <v>7</v>
      </c>
      <c r="B215" s="431">
        <v>2013799</v>
      </c>
      <c r="C215" s="432" t="s">
        <v>264</v>
      </c>
      <c r="D215" s="313">
        <f>VLOOKUP(B215,'[113]L02'!$A$6:$F$1327,6,FALSE)</f>
        <v>0</v>
      </c>
      <c r="E215" s="313">
        <f>VLOOKUP(B215,'[114]23'!$A$4:$C$1326,3,FALSE)</f>
        <v>0</v>
      </c>
      <c r="F215" s="367">
        <v>0</v>
      </c>
      <c r="G215" s="123" t="str">
        <f t="shared" si="10"/>
        <v/>
      </c>
      <c r="H215" s="123" t="str">
        <f t="shared" si="11"/>
        <v/>
      </c>
      <c r="I215" s="657"/>
      <c r="J215" s="658"/>
    </row>
    <row r="216" s="652" customFormat="1" ht="36" customHeight="1" spans="1:10">
      <c r="A216" s="652">
        <f t="shared" si="9"/>
        <v>5</v>
      </c>
      <c r="B216" s="433">
        <v>20138</v>
      </c>
      <c r="C216" s="304" t="s">
        <v>265</v>
      </c>
      <c r="D216" s="309">
        <f>SUM(D217:D230)</f>
        <v>1088</v>
      </c>
      <c r="E216" s="309">
        <f>SUM(E217:E230)</f>
        <v>1106</v>
      </c>
      <c r="F216" s="309">
        <v>1119</v>
      </c>
      <c r="G216" s="119">
        <f t="shared" si="10"/>
        <v>0.028</v>
      </c>
      <c r="H216" s="119">
        <f t="shared" si="11"/>
        <v>1.012</v>
      </c>
      <c r="I216" s="657"/>
      <c r="J216" s="658"/>
    </row>
    <row r="217" s="652" customFormat="1" ht="36" customHeight="1" spans="1:10">
      <c r="A217" s="652">
        <f t="shared" si="9"/>
        <v>7</v>
      </c>
      <c r="B217" s="431">
        <v>2013801</v>
      </c>
      <c r="C217" s="432" t="s">
        <v>152</v>
      </c>
      <c r="D217" s="313">
        <f>VLOOKUP(B217,'[113]L02'!$A$6:$F$1327,6,FALSE)</f>
        <v>930</v>
      </c>
      <c r="E217" s="313">
        <f>VLOOKUP(B217,'[114]23'!$A$4:$C$1326,3,FALSE)</f>
        <v>888</v>
      </c>
      <c r="F217" s="367">
        <v>912</v>
      </c>
      <c r="G217" s="123">
        <f t="shared" si="10"/>
        <v>-0.019</v>
      </c>
      <c r="H217" s="123">
        <f t="shared" si="11"/>
        <v>1.027</v>
      </c>
      <c r="I217" s="657"/>
      <c r="J217" s="658"/>
    </row>
    <row r="218" s="652" customFormat="1" ht="36" customHeight="1" spans="1:10">
      <c r="A218" s="652">
        <f t="shared" si="9"/>
        <v>7</v>
      </c>
      <c r="B218" s="431">
        <v>2013802</v>
      </c>
      <c r="C218" s="432" t="s">
        <v>153</v>
      </c>
      <c r="D218" s="313">
        <f>VLOOKUP(B218,'[113]L02'!$A$6:$F$1327,6,FALSE)</f>
        <v>0</v>
      </c>
      <c r="E218" s="313">
        <f>VLOOKUP(B218,'[114]23'!$A$4:$C$1326,3,FALSE)</f>
        <v>0</v>
      </c>
      <c r="F218" s="367">
        <v>0</v>
      </c>
      <c r="G218" s="123" t="str">
        <f t="shared" si="10"/>
        <v/>
      </c>
      <c r="H218" s="123" t="str">
        <f t="shared" si="11"/>
        <v/>
      </c>
      <c r="I218" s="657"/>
      <c r="J218" s="658"/>
    </row>
    <row r="219" s="652" customFormat="1" ht="36" customHeight="1" spans="1:10">
      <c r="A219" s="652">
        <f t="shared" si="9"/>
        <v>7</v>
      </c>
      <c r="B219" s="431">
        <v>2013803</v>
      </c>
      <c r="C219" s="432" t="s">
        <v>154</v>
      </c>
      <c r="D219" s="313">
        <f>VLOOKUP(B219,'[113]L02'!$A$6:$F$1327,6,FALSE)</f>
        <v>0</v>
      </c>
      <c r="E219" s="313">
        <f>VLOOKUP(B219,'[114]23'!$A$4:$C$1326,3,FALSE)</f>
        <v>0</v>
      </c>
      <c r="F219" s="367">
        <v>0</v>
      </c>
      <c r="G219" s="123" t="str">
        <f t="shared" si="10"/>
        <v/>
      </c>
      <c r="H219" s="123" t="str">
        <f t="shared" si="11"/>
        <v/>
      </c>
      <c r="I219" s="657"/>
      <c r="J219" s="658"/>
    </row>
    <row r="220" s="652" customFormat="1" ht="36" customHeight="1" spans="1:10">
      <c r="A220" s="652">
        <f t="shared" si="9"/>
        <v>7</v>
      </c>
      <c r="B220" s="431">
        <v>2013804</v>
      </c>
      <c r="C220" s="432" t="s">
        <v>266</v>
      </c>
      <c r="D220" s="313">
        <f>VLOOKUP(B220,'[113]L02'!$A$6:$F$1327,6,FALSE)</f>
        <v>11</v>
      </c>
      <c r="E220" s="313">
        <f>VLOOKUP(B220,'[114]23'!$A$4:$C$1326,3,FALSE)</f>
        <v>20</v>
      </c>
      <c r="F220" s="367">
        <v>20</v>
      </c>
      <c r="G220" s="123">
        <f t="shared" si="10"/>
        <v>0.818</v>
      </c>
      <c r="H220" s="123">
        <f t="shared" si="11"/>
        <v>1</v>
      </c>
      <c r="I220" s="657"/>
      <c r="J220" s="658"/>
    </row>
    <row r="221" s="652" customFormat="1" ht="36" customHeight="1" spans="1:10">
      <c r="A221" s="652">
        <f t="shared" si="9"/>
        <v>7</v>
      </c>
      <c r="B221" s="431">
        <v>2013805</v>
      </c>
      <c r="C221" s="432" t="s">
        <v>267</v>
      </c>
      <c r="D221" s="313">
        <f>VLOOKUP(B221,'[113]L02'!$A$6:$F$1327,6,FALSE)</f>
        <v>0</v>
      </c>
      <c r="E221" s="313">
        <f>VLOOKUP(B221,'[114]23'!$A$4:$C$1326,3,FALSE)</f>
        <v>5</v>
      </c>
      <c r="F221" s="367">
        <v>5</v>
      </c>
      <c r="G221" s="123" t="str">
        <f t="shared" si="10"/>
        <v/>
      </c>
      <c r="H221" s="123">
        <f t="shared" si="11"/>
        <v>1</v>
      </c>
      <c r="I221" s="657"/>
      <c r="J221" s="658"/>
    </row>
    <row r="222" s="652" customFormat="1" ht="36" customHeight="1" spans="1:10">
      <c r="A222" s="652">
        <f t="shared" si="9"/>
        <v>7</v>
      </c>
      <c r="B222" s="431">
        <v>2013808</v>
      </c>
      <c r="C222" s="432" t="s">
        <v>193</v>
      </c>
      <c r="D222" s="313">
        <f>VLOOKUP(B222,'[113]L02'!$A$6:$F$1327,6,FALSE)</f>
        <v>0</v>
      </c>
      <c r="E222" s="313">
        <f>VLOOKUP(B222,'[114]23'!$A$4:$C$1326,3,FALSE)</f>
        <v>0</v>
      </c>
      <c r="F222" s="367">
        <v>0</v>
      </c>
      <c r="G222" s="123" t="str">
        <f t="shared" si="10"/>
        <v/>
      </c>
      <c r="H222" s="123" t="str">
        <f t="shared" si="11"/>
        <v/>
      </c>
      <c r="I222" s="657"/>
      <c r="J222" s="658"/>
    </row>
    <row r="223" s="652" customFormat="1" ht="36" customHeight="1" spans="1:10">
      <c r="A223" s="652">
        <f t="shared" si="9"/>
        <v>7</v>
      </c>
      <c r="B223" s="431">
        <v>2013810</v>
      </c>
      <c r="C223" s="432" t="s">
        <v>268</v>
      </c>
      <c r="D223" s="313">
        <f>VLOOKUP(B223,'[113]L02'!$A$6:$F$1327,6,FALSE)</f>
        <v>0</v>
      </c>
      <c r="E223" s="313">
        <f>VLOOKUP(B223,'[114]23'!$A$4:$C$1326,3,FALSE)</f>
        <v>11</v>
      </c>
      <c r="F223" s="367">
        <v>2</v>
      </c>
      <c r="G223" s="123" t="str">
        <f t="shared" si="10"/>
        <v/>
      </c>
      <c r="H223" s="123">
        <f t="shared" si="11"/>
        <v>0.182</v>
      </c>
      <c r="I223" s="657"/>
      <c r="J223" s="658"/>
    </row>
    <row r="224" s="652" customFormat="1" ht="36" customHeight="1" spans="1:10">
      <c r="A224" s="652">
        <f t="shared" si="9"/>
        <v>7</v>
      </c>
      <c r="B224" s="431">
        <v>2013812</v>
      </c>
      <c r="C224" s="432" t="s">
        <v>269</v>
      </c>
      <c r="D224" s="313">
        <f>VLOOKUP(B224,'[113]L02'!$A$6:$F$1327,6,FALSE)</f>
        <v>1</v>
      </c>
      <c r="E224" s="313">
        <f>VLOOKUP(B224,'[114]23'!$A$4:$C$1326,3,FALSE)</f>
        <v>3</v>
      </c>
      <c r="F224" s="367">
        <v>3</v>
      </c>
      <c r="G224" s="123">
        <f t="shared" si="10"/>
        <v>2</v>
      </c>
      <c r="H224" s="123">
        <f t="shared" si="11"/>
        <v>1</v>
      </c>
      <c r="I224" s="657"/>
      <c r="J224" s="658"/>
    </row>
    <row r="225" s="652" customFormat="1" ht="36" customHeight="1" spans="1:10">
      <c r="A225" s="652">
        <f t="shared" si="9"/>
        <v>7</v>
      </c>
      <c r="B225" s="431">
        <v>2013813</v>
      </c>
      <c r="C225" s="432" t="s">
        <v>270</v>
      </c>
      <c r="D225" s="313">
        <f>VLOOKUP(B225,'[113]L02'!$A$6:$F$1327,6,FALSE)</f>
        <v>0</v>
      </c>
      <c r="E225" s="313">
        <f>VLOOKUP(B225,'[114]23'!$A$4:$C$1326,3,FALSE)</f>
        <v>0</v>
      </c>
      <c r="F225" s="367">
        <v>0</v>
      </c>
      <c r="G225" s="123" t="str">
        <f t="shared" si="10"/>
        <v/>
      </c>
      <c r="H225" s="123" t="str">
        <f t="shared" si="11"/>
        <v/>
      </c>
      <c r="I225" s="657"/>
      <c r="J225" s="658"/>
    </row>
    <row r="226" s="652" customFormat="1" ht="36" customHeight="1" spans="1:10">
      <c r="A226" s="652">
        <f t="shared" si="9"/>
        <v>7</v>
      </c>
      <c r="B226" s="431">
        <v>2013814</v>
      </c>
      <c r="C226" s="432" t="s">
        <v>271</v>
      </c>
      <c r="D226" s="313">
        <f>VLOOKUP(B226,'[113]L02'!$A$6:$F$1327,6,FALSE)</f>
        <v>0</v>
      </c>
      <c r="E226" s="313">
        <f>VLOOKUP(B226,'[114]23'!$A$4:$C$1326,3,FALSE)</f>
        <v>0</v>
      </c>
      <c r="F226" s="367">
        <v>0</v>
      </c>
      <c r="G226" s="123" t="str">
        <f t="shared" si="10"/>
        <v/>
      </c>
      <c r="H226" s="123" t="str">
        <f t="shared" si="11"/>
        <v/>
      </c>
      <c r="I226" s="657"/>
      <c r="J226" s="658"/>
    </row>
    <row r="227" s="652" customFormat="1" ht="36" customHeight="1" spans="1:10">
      <c r="A227" s="652">
        <f t="shared" si="9"/>
        <v>7</v>
      </c>
      <c r="B227" s="431">
        <v>2013815</v>
      </c>
      <c r="C227" s="432" t="s">
        <v>272</v>
      </c>
      <c r="D227" s="313">
        <f>VLOOKUP(B227,'[113]L02'!$A$6:$F$1327,6,FALSE)</f>
        <v>7</v>
      </c>
      <c r="E227" s="313">
        <f>VLOOKUP(B227,'[114]23'!$A$4:$C$1326,3,FALSE)</f>
        <v>9</v>
      </c>
      <c r="F227" s="367">
        <v>9</v>
      </c>
      <c r="G227" s="123">
        <f t="shared" si="10"/>
        <v>0.286</v>
      </c>
      <c r="H227" s="123">
        <f t="shared" si="11"/>
        <v>1</v>
      </c>
      <c r="I227" s="657"/>
      <c r="J227" s="658"/>
    </row>
    <row r="228" s="652" customFormat="1" ht="36" customHeight="1" spans="1:10">
      <c r="A228" s="652">
        <f t="shared" si="9"/>
        <v>7</v>
      </c>
      <c r="B228" s="431">
        <v>2013816</v>
      </c>
      <c r="C228" s="432" t="s">
        <v>273</v>
      </c>
      <c r="D228" s="313">
        <f>VLOOKUP(B228,'[113]L02'!$A$6:$F$1327,6,FALSE)</f>
        <v>0</v>
      </c>
      <c r="E228" s="313">
        <f>VLOOKUP(B228,'[114]23'!$A$4:$C$1326,3,FALSE)</f>
        <v>29</v>
      </c>
      <c r="F228" s="367">
        <v>27</v>
      </c>
      <c r="G228" s="123" t="str">
        <f t="shared" si="10"/>
        <v/>
      </c>
      <c r="H228" s="123">
        <f t="shared" si="11"/>
        <v>0.931</v>
      </c>
      <c r="I228" s="657"/>
      <c r="J228" s="658"/>
    </row>
    <row r="229" s="652" customFormat="1" ht="36" customHeight="1" spans="1:10">
      <c r="A229" s="652">
        <f t="shared" si="9"/>
        <v>7</v>
      </c>
      <c r="B229" s="431">
        <v>2013850</v>
      </c>
      <c r="C229" s="432" t="s">
        <v>161</v>
      </c>
      <c r="D229" s="313">
        <f>VLOOKUP(B229,'[113]L02'!$A$6:$F$1327,6,FALSE)</f>
        <v>139</v>
      </c>
      <c r="E229" s="313">
        <f>VLOOKUP(B229,'[114]23'!$A$4:$C$1326,3,FALSE)</f>
        <v>136</v>
      </c>
      <c r="F229" s="367">
        <v>136</v>
      </c>
      <c r="G229" s="123">
        <f t="shared" si="10"/>
        <v>-0.022</v>
      </c>
      <c r="H229" s="123">
        <f t="shared" si="11"/>
        <v>1</v>
      </c>
      <c r="I229" s="657"/>
      <c r="J229" s="658"/>
    </row>
    <row r="230" s="652" customFormat="1" ht="36" customHeight="1" spans="1:10">
      <c r="A230" s="652">
        <f t="shared" si="9"/>
        <v>7</v>
      </c>
      <c r="B230" s="431">
        <v>2013899</v>
      </c>
      <c r="C230" s="432" t="s">
        <v>274</v>
      </c>
      <c r="D230" s="313">
        <f>VLOOKUP(B230,'[113]L02'!$A$6:$F$1327,6,FALSE)</f>
        <v>0</v>
      </c>
      <c r="E230" s="313">
        <f>VLOOKUP(B230,'[114]23'!$A$4:$C$1326,3,FALSE)</f>
        <v>5</v>
      </c>
      <c r="F230" s="367">
        <v>5</v>
      </c>
      <c r="G230" s="123" t="str">
        <f t="shared" si="10"/>
        <v/>
      </c>
      <c r="H230" s="123">
        <f t="shared" si="11"/>
        <v>1</v>
      </c>
      <c r="I230" s="657"/>
      <c r="J230" s="658"/>
    </row>
    <row r="231" s="652" customFormat="1" ht="36" customHeight="1" spans="1:10">
      <c r="A231" s="652">
        <f t="shared" si="9"/>
        <v>5</v>
      </c>
      <c r="B231" s="433">
        <v>20199</v>
      </c>
      <c r="C231" s="304" t="s">
        <v>275</v>
      </c>
      <c r="D231" s="309">
        <f>SUM(D232:D233)</f>
        <v>150</v>
      </c>
      <c r="E231" s="309">
        <f>SUM(E232:E233)</f>
        <v>6050</v>
      </c>
      <c r="F231" s="309">
        <v>13282</v>
      </c>
      <c r="G231" s="119">
        <f t="shared" si="10"/>
        <v>87.547</v>
      </c>
      <c r="H231" s="119">
        <f t="shared" si="11"/>
        <v>2.195</v>
      </c>
      <c r="I231" s="657"/>
      <c r="J231" s="658"/>
    </row>
    <row r="232" s="652" customFormat="1" ht="36" customHeight="1" spans="1:10">
      <c r="A232" s="652">
        <f t="shared" si="9"/>
        <v>7</v>
      </c>
      <c r="B232" s="431">
        <v>2019901</v>
      </c>
      <c r="C232" s="432" t="s">
        <v>276</v>
      </c>
      <c r="D232" s="313">
        <f>VLOOKUP(B232,'[113]L02'!$A$6:$F$1327,6,FALSE)</f>
        <v>0</v>
      </c>
      <c r="E232" s="313">
        <f>VLOOKUP(B232,'[114]23'!$A$4:$C$1326,3,FALSE)</f>
        <v>0</v>
      </c>
      <c r="F232" s="367">
        <v>0</v>
      </c>
      <c r="G232" s="123" t="str">
        <f t="shared" si="10"/>
        <v/>
      </c>
      <c r="H232" s="123" t="str">
        <f t="shared" si="11"/>
        <v/>
      </c>
      <c r="I232" s="657"/>
      <c r="J232" s="658"/>
    </row>
    <row r="233" s="652" customFormat="1" ht="36" customHeight="1" spans="1:10">
      <c r="A233" s="652">
        <f t="shared" si="9"/>
        <v>7</v>
      </c>
      <c r="B233" s="431">
        <v>2019999</v>
      </c>
      <c r="C233" s="432" t="s">
        <v>275</v>
      </c>
      <c r="D233" s="313">
        <f>VLOOKUP(B233,'[113]L02'!$A$6:$F$1327,6,FALSE)</f>
        <v>150</v>
      </c>
      <c r="E233" s="313">
        <f>VLOOKUP(B233,'[114]23'!$A$4:$C$1326,3,FALSE)</f>
        <v>6050</v>
      </c>
      <c r="F233" s="367">
        <v>13282</v>
      </c>
      <c r="G233" s="123">
        <f t="shared" si="10"/>
        <v>87.547</v>
      </c>
      <c r="H233" s="123">
        <f t="shared" si="11"/>
        <v>2.195</v>
      </c>
      <c r="I233" s="657"/>
      <c r="J233" s="658"/>
    </row>
    <row r="234" s="652" customFormat="1" ht="36" customHeight="1" spans="1:10">
      <c r="A234" s="652">
        <f t="shared" si="9"/>
        <v>3</v>
      </c>
      <c r="B234" s="433">
        <v>202</v>
      </c>
      <c r="C234" s="302" t="s">
        <v>108</v>
      </c>
      <c r="D234" s="309">
        <f>SUM(D235:D236)</f>
        <v>0</v>
      </c>
      <c r="E234" s="309">
        <f>SUM(E235:E236)</f>
        <v>0</v>
      </c>
      <c r="F234" s="309">
        <v>0</v>
      </c>
      <c r="G234" s="119" t="str">
        <f t="shared" si="10"/>
        <v/>
      </c>
      <c r="H234" s="119" t="str">
        <f t="shared" si="11"/>
        <v/>
      </c>
      <c r="I234" s="657"/>
      <c r="J234" s="658"/>
    </row>
    <row r="235" s="652" customFormat="1" ht="36" customHeight="1" spans="1:10">
      <c r="A235" s="652">
        <f t="shared" si="9"/>
        <v>5</v>
      </c>
      <c r="B235" s="433">
        <v>20205</v>
      </c>
      <c r="C235" s="304" t="s">
        <v>277</v>
      </c>
      <c r="D235" s="309"/>
      <c r="E235" s="309"/>
      <c r="F235" s="309"/>
      <c r="G235" s="119" t="str">
        <f t="shared" si="10"/>
        <v/>
      </c>
      <c r="H235" s="119" t="str">
        <f t="shared" si="11"/>
        <v/>
      </c>
      <c r="I235" s="657"/>
      <c r="J235" s="658"/>
    </row>
    <row r="236" s="652" customFormat="1" ht="36" customHeight="1" spans="1:10">
      <c r="A236" s="652">
        <f t="shared" si="9"/>
        <v>5</v>
      </c>
      <c r="B236" s="433">
        <v>20299</v>
      </c>
      <c r="C236" s="304" t="s">
        <v>278</v>
      </c>
      <c r="D236" s="309"/>
      <c r="E236" s="309"/>
      <c r="F236" s="309"/>
      <c r="G236" s="119" t="str">
        <f t="shared" si="10"/>
        <v/>
      </c>
      <c r="H236" s="119" t="str">
        <f t="shared" si="11"/>
        <v/>
      </c>
      <c r="I236" s="657"/>
      <c r="J236" s="658"/>
    </row>
    <row r="237" s="652" customFormat="1" ht="36" customHeight="1" spans="1:10">
      <c r="A237" s="652">
        <f t="shared" si="9"/>
        <v>3</v>
      </c>
      <c r="B237" s="433">
        <v>203</v>
      </c>
      <c r="C237" s="302" t="s">
        <v>109</v>
      </c>
      <c r="D237" s="309">
        <f>SUM(D238,D242,D244,D246,D256)</f>
        <v>177</v>
      </c>
      <c r="E237" s="309">
        <f>SUM(E238,E242,E244,E246,E256)</f>
        <v>142</v>
      </c>
      <c r="F237" s="309">
        <v>200</v>
      </c>
      <c r="G237" s="119">
        <f t="shared" si="10"/>
        <v>0.13</v>
      </c>
      <c r="H237" s="119">
        <f t="shared" si="11"/>
        <v>1.408</v>
      </c>
      <c r="I237" s="657"/>
      <c r="J237" s="658"/>
    </row>
    <row r="238" s="652" customFormat="1" ht="36" customHeight="1" spans="1:10">
      <c r="A238" s="652">
        <f t="shared" si="9"/>
        <v>5</v>
      </c>
      <c r="B238" s="439">
        <v>20301</v>
      </c>
      <c r="C238" s="364" t="s">
        <v>279</v>
      </c>
      <c r="D238" s="309">
        <f>D239</f>
        <v>0</v>
      </c>
      <c r="E238" s="309">
        <f>E239</f>
        <v>0</v>
      </c>
      <c r="F238" s="309">
        <v>0</v>
      </c>
      <c r="G238" s="119" t="str">
        <f t="shared" si="10"/>
        <v/>
      </c>
      <c r="H238" s="119" t="str">
        <f t="shared" si="11"/>
        <v/>
      </c>
      <c r="I238" s="657"/>
      <c r="J238" s="658"/>
    </row>
    <row r="239" s="652" customFormat="1" ht="36" customHeight="1" spans="1:10">
      <c r="A239" s="652">
        <f t="shared" si="9"/>
        <v>7</v>
      </c>
      <c r="B239" s="437">
        <v>2030101</v>
      </c>
      <c r="C239" s="432" t="s">
        <v>280</v>
      </c>
      <c r="D239" s="313">
        <f>VLOOKUP(B239,'[113]L02'!$A$6:$F$1327,6,FALSE)</f>
        <v>0</v>
      </c>
      <c r="E239" s="313">
        <f>VLOOKUP(B239,'[114]23'!$A$4:$C$1326,3,FALSE)</f>
        <v>0</v>
      </c>
      <c r="F239" s="367">
        <v>0</v>
      </c>
      <c r="G239" s="123" t="str">
        <f t="shared" si="10"/>
        <v/>
      </c>
      <c r="H239" s="123" t="str">
        <f t="shared" si="11"/>
        <v/>
      </c>
      <c r="I239" s="657"/>
      <c r="J239" s="658"/>
    </row>
    <row r="240" s="652" customFormat="1" ht="36" customHeight="1" spans="1:10">
      <c r="A240" s="652">
        <f t="shared" si="9"/>
        <v>7</v>
      </c>
      <c r="B240" s="318">
        <v>2030102</v>
      </c>
      <c r="C240" s="438" t="s">
        <v>281</v>
      </c>
      <c r="D240" s="313"/>
      <c r="E240" s="313">
        <f>VLOOKUP(B240,'[114]23'!$A$4:$C$1326,3,FALSE)</f>
        <v>0</v>
      </c>
      <c r="F240" s="367">
        <v>0</v>
      </c>
      <c r="G240" s="123" t="str">
        <f t="shared" si="10"/>
        <v/>
      </c>
      <c r="H240" s="123" t="str">
        <f t="shared" si="11"/>
        <v/>
      </c>
      <c r="I240" s="657"/>
      <c r="J240" s="658"/>
    </row>
    <row r="241" s="652" customFormat="1" ht="36" customHeight="1" spans="1:10">
      <c r="A241" s="652">
        <f t="shared" si="9"/>
        <v>7</v>
      </c>
      <c r="B241" s="318">
        <v>2030199</v>
      </c>
      <c r="C241" s="438" t="s">
        <v>282</v>
      </c>
      <c r="D241" s="313"/>
      <c r="E241" s="313">
        <f>VLOOKUP(B241,'[114]23'!$A$4:$C$1326,3,FALSE)</f>
        <v>0</v>
      </c>
      <c r="F241" s="367">
        <v>0</v>
      </c>
      <c r="G241" s="123" t="str">
        <f t="shared" si="10"/>
        <v/>
      </c>
      <c r="H241" s="123" t="str">
        <f t="shared" si="11"/>
        <v/>
      </c>
      <c r="I241" s="657"/>
      <c r="J241" s="658"/>
    </row>
    <row r="242" s="652" customFormat="1" ht="36" customHeight="1" spans="1:10">
      <c r="A242" s="652">
        <f t="shared" si="9"/>
        <v>5</v>
      </c>
      <c r="B242" s="439">
        <v>20304</v>
      </c>
      <c r="C242" s="304" t="s">
        <v>283</v>
      </c>
      <c r="D242" s="309">
        <f>D243</f>
        <v>0</v>
      </c>
      <c r="E242" s="309">
        <f>E243</f>
        <v>0</v>
      </c>
      <c r="F242" s="309">
        <v>0</v>
      </c>
      <c r="G242" s="119" t="str">
        <f t="shared" si="10"/>
        <v/>
      </c>
      <c r="H242" s="119" t="str">
        <f t="shared" si="11"/>
        <v/>
      </c>
      <c r="I242" s="657"/>
      <c r="J242" s="658"/>
    </row>
    <row r="243" s="652" customFormat="1" ht="36" customHeight="1" spans="1:10">
      <c r="A243" s="652">
        <f t="shared" si="9"/>
        <v>7</v>
      </c>
      <c r="B243" s="437">
        <v>2030401</v>
      </c>
      <c r="C243" s="432" t="s">
        <v>283</v>
      </c>
      <c r="D243" s="313">
        <f>VLOOKUP(B243,'[113]L02'!$A$6:$F$1327,6,FALSE)</f>
        <v>0</v>
      </c>
      <c r="E243" s="313">
        <f>VLOOKUP(B243,'[114]23'!$A$4:$C$1326,3,FALSE)</f>
        <v>0</v>
      </c>
      <c r="F243" s="367">
        <v>0</v>
      </c>
      <c r="G243" s="123" t="str">
        <f t="shared" si="10"/>
        <v/>
      </c>
      <c r="H243" s="123" t="str">
        <f t="shared" si="11"/>
        <v/>
      </c>
      <c r="I243" s="657"/>
      <c r="J243" s="658"/>
    </row>
    <row r="244" s="652" customFormat="1" ht="36" customHeight="1" spans="1:10">
      <c r="A244" s="652">
        <f t="shared" si="9"/>
        <v>5</v>
      </c>
      <c r="B244" s="439">
        <v>20305</v>
      </c>
      <c r="C244" s="304" t="s">
        <v>284</v>
      </c>
      <c r="D244" s="309">
        <f>D245</f>
        <v>0</v>
      </c>
      <c r="E244" s="309">
        <f>E245</f>
        <v>0</v>
      </c>
      <c r="F244" s="309">
        <v>0</v>
      </c>
      <c r="G244" s="119" t="str">
        <f t="shared" si="10"/>
        <v/>
      </c>
      <c r="H244" s="119" t="str">
        <f t="shared" si="11"/>
        <v/>
      </c>
      <c r="I244" s="657"/>
      <c r="J244" s="658"/>
    </row>
    <row r="245" s="652" customFormat="1" ht="36" customHeight="1" spans="1:10">
      <c r="A245" s="652">
        <f t="shared" si="9"/>
        <v>7</v>
      </c>
      <c r="B245" s="437">
        <v>2030501</v>
      </c>
      <c r="C245" s="432" t="s">
        <v>284</v>
      </c>
      <c r="D245" s="313">
        <f>VLOOKUP(B245,'[113]L02'!$A$6:$F$1327,6,FALSE)</f>
        <v>0</v>
      </c>
      <c r="E245" s="313">
        <f>VLOOKUP(B245,'[114]23'!$A$4:$C$1326,3,FALSE)</f>
        <v>0</v>
      </c>
      <c r="F245" s="367">
        <v>0</v>
      </c>
      <c r="G245" s="123" t="str">
        <f t="shared" si="10"/>
        <v/>
      </c>
      <c r="H245" s="123" t="str">
        <f t="shared" si="11"/>
        <v/>
      </c>
      <c r="I245" s="657"/>
      <c r="J245" s="658"/>
    </row>
    <row r="246" s="652" customFormat="1" ht="36" customHeight="1" spans="1:10">
      <c r="A246" s="652">
        <f t="shared" si="9"/>
        <v>5</v>
      </c>
      <c r="B246" s="433">
        <v>20306</v>
      </c>
      <c r="C246" s="304" t="s">
        <v>285</v>
      </c>
      <c r="D246" s="309">
        <f>SUM(D247:D255)</f>
        <v>177</v>
      </c>
      <c r="E246" s="309">
        <f>SUM(E247:E255)</f>
        <v>142</v>
      </c>
      <c r="F246" s="309">
        <v>200</v>
      </c>
      <c r="G246" s="119">
        <f t="shared" si="10"/>
        <v>0.13</v>
      </c>
      <c r="H246" s="119">
        <f t="shared" si="11"/>
        <v>1.408</v>
      </c>
      <c r="I246" s="657"/>
      <c r="J246" s="658"/>
    </row>
    <row r="247" s="652" customFormat="1" ht="36" customHeight="1" spans="1:10">
      <c r="A247" s="652">
        <f t="shared" si="9"/>
        <v>7</v>
      </c>
      <c r="B247" s="431">
        <v>2030601</v>
      </c>
      <c r="C247" s="432" t="s">
        <v>286</v>
      </c>
      <c r="D247" s="313">
        <f>VLOOKUP(B247,'[113]L02'!$A$6:$F$1327,6,FALSE)</f>
        <v>68</v>
      </c>
      <c r="E247" s="313">
        <f>VLOOKUP(B247,'[114]23'!$A$4:$C$1326,3,FALSE)</f>
        <v>73</v>
      </c>
      <c r="F247" s="367">
        <v>84</v>
      </c>
      <c r="G247" s="123">
        <f t="shared" si="10"/>
        <v>0.235</v>
      </c>
      <c r="H247" s="123">
        <f t="shared" si="11"/>
        <v>1.151</v>
      </c>
      <c r="I247" s="657"/>
      <c r="J247" s="658"/>
    </row>
    <row r="248" s="652" customFormat="1" ht="36" customHeight="1" spans="1:10">
      <c r="A248" s="652">
        <f t="shared" si="9"/>
        <v>7</v>
      </c>
      <c r="B248" s="431">
        <v>2030602</v>
      </c>
      <c r="C248" s="432" t="s">
        <v>287</v>
      </c>
      <c r="D248" s="313">
        <f>VLOOKUP(B248,'[113]L02'!$A$6:$F$1327,6,FALSE)</f>
        <v>0</v>
      </c>
      <c r="E248" s="313">
        <f>VLOOKUP(B248,'[114]23'!$A$4:$C$1326,3,FALSE)</f>
        <v>0</v>
      </c>
      <c r="F248" s="367">
        <v>0</v>
      </c>
      <c r="G248" s="123" t="str">
        <f t="shared" si="10"/>
        <v/>
      </c>
      <c r="H248" s="123" t="str">
        <f t="shared" si="11"/>
        <v/>
      </c>
      <c r="I248" s="657"/>
      <c r="J248" s="658"/>
    </row>
    <row r="249" s="652" customFormat="1" ht="36" customHeight="1" spans="1:10">
      <c r="A249" s="652">
        <f t="shared" si="9"/>
        <v>7</v>
      </c>
      <c r="B249" s="431">
        <v>2030603</v>
      </c>
      <c r="C249" s="432" t="s">
        <v>288</v>
      </c>
      <c r="D249" s="313">
        <f>VLOOKUP(B249,'[113]L02'!$A$6:$F$1327,6,FALSE)</f>
        <v>0</v>
      </c>
      <c r="E249" s="313">
        <f>VLOOKUP(B249,'[114]23'!$A$4:$C$1326,3,FALSE)</f>
        <v>0</v>
      </c>
      <c r="F249" s="367">
        <v>0</v>
      </c>
      <c r="G249" s="123" t="str">
        <f t="shared" si="10"/>
        <v/>
      </c>
      <c r="H249" s="123" t="str">
        <f t="shared" si="11"/>
        <v/>
      </c>
      <c r="I249" s="657"/>
      <c r="J249" s="658"/>
    </row>
    <row r="250" s="652" customFormat="1" ht="36" customHeight="1" spans="1:10">
      <c r="A250" s="652">
        <f t="shared" si="9"/>
        <v>7</v>
      </c>
      <c r="B250" s="431">
        <v>2030604</v>
      </c>
      <c r="C250" s="432" t="s">
        <v>289</v>
      </c>
      <c r="D250" s="313">
        <f>VLOOKUP(B250,'[113]L02'!$A$6:$F$1327,6,FALSE)</f>
        <v>0</v>
      </c>
      <c r="E250" s="313">
        <f>VLOOKUP(B250,'[114]23'!$A$4:$C$1326,3,FALSE)</f>
        <v>0</v>
      </c>
      <c r="F250" s="367">
        <v>0</v>
      </c>
      <c r="G250" s="123" t="str">
        <f t="shared" si="10"/>
        <v/>
      </c>
      <c r="H250" s="123" t="str">
        <f t="shared" si="11"/>
        <v/>
      </c>
      <c r="I250" s="657"/>
      <c r="J250" s="658"/>
    </row>
    <row r="251" s="652" customFormat="1" ht="36" customHeight="1" spans="1:10">
      <c r="A251" s="652">
        <f t="shared" si="9"/>
        <v>7</v>
      </c>
      <c r="B251" s="431">
        <v>2030605</v>
      </c>
      <c r="C251" s="432" t="s">
        <v>290</v>
      </c>
      <c r="D251" s="313">
        <f>VLOOKUP(B251,'[113]L02'!$A$6:$F$1327,6,FALSE)</f>
        <v>9</v>
      </c>
      <c r="E251" s="313">
        <f>VLOOKUP(B251,'[114]23'!$A$4:$C$1326,3,FALSE)</f>
        <v>0</v>
      </c>
      <c r="F251" s="367">
        <v>0</v>
      </c>
      <c r="G251" s="123">
        <f t="shared" si="10"/>
        <v>-1</v>
      </c>
      <c r="H251" s="123" t="str">
        <f t="shared" si="11"/>
        <v/>
      </c>
      <c r="I251" s="657"/>
      <c r="J251" s="658"/>
    </row>
    <row r="252" s="652" customFormat="1" ht="36" customHeight="1" spans="1:10">
      <c r="A252" s="652">
        <f t="shared" si="9"/>
        <v>7</v>
      </c>
      <c r="B252" s="431">
        <v>2030606</v>
      </c>
      <c r="C252" s="432" t="s">
        <v>291</v>
      </c>
      <c r="D252" s="313">
        <f>VLOOKUP(B252,'[113]L02'!$A$6:$F$1327,6,FALSE)</f>
        <v>0</v>
      </c>
      <c r="E252" s="313">
        <f>VLOOKUP(B252,'[114]23'!$A$4:$C$1326,3,FALSE)</f>
        <v>0</v>
      </c>
      <c r="F252" s="367">
        <v>0</v>
      </c>
      <c r="G252" s="123" t="str">
        <f t="shared" si="10"/>
        <v/>
      </c>
      <c r="H252" s="123" t="str">
        <f t="shared" si="11"/>
        <v/>
      </c>
      <c r="I252" s="657"/>
      <c r="J252" s="658"/>
    </row>
    <row r="253" s="652" customFormat="1" ht="36" customHeight="1" spans="1:10">
      <c r="A253" s="652">
        <f t="shared" si="9"/>
        <v>7</v>
      </c>
      <c r="B253" s="431">
        <v>2030607</v>
      </c>
      <c r="C253" s="432" t="s">
        <v>292</v>
      </c>
      <c r="D253" s="313">
        <f>VLOOKUP(B253,'[113]L02'!$A$6:$F$1327,6,FALSE)</f>
        <v>91</v>
      </c>
      <c r="E253" s="313">
        <f>VLOOKUP(B253,'[114]23'!$A$4:$C$1326,3,FALSE)</f>
        <v>47</v>
      </c>
      <c r="F253" s="367">
        <v>94</v>
      </c>
      <c r="G253" s="123">
        <f t="shared" si="10"/>
        <v>0.033</v>
      </c>
      <c r="H253" s="123">
        <f t="shared" si="11"/>
        <v>2</v>
      </c>
      <c r="I253" s="657"/>
      <c r="J253" s="658"/>
    </row>
    <row r="254" s="652" customFormat="1" ht="36" customHeight="1" spans="1:10">
      <c r="A254" s="652">
        <f t="shared" si="9"/>
        <v>7</v>
      </c>
      <c r="B254" s="431">
        <v>2030608</v>
      </c>
      <c r="C254" s="432" t="s">
        <v>293</v>
      </c>
      <c r="D254" s="313">
        <f>VLOOKUP(B254,'[113]L02'!$A$6:$F$1327,6,FALSE)</f>
        <v>0</v>
      </c>
      <c r="E254" s="313">
        <f>VLOOKUP(B254,'[114]23'!$A$4:$C$1326,3,FALSE)</f>
        <v>0</v>
      </c>
      <c r="F254" s="367">
        <v>0</v>
      </c>
      <c r="G254" s="123" t="str">
        <f t="shared" si="10"/>
        <v/>
      </c>
      <c r="H254" s="123" t="str">
        <f t="shared" si="11"/>
        <v/>
      </c>
      <c r="I254" s="657"/>
      <c r="J254" s="658"/>
    </row>
    <row r="255" s="652" customFormat="1" ht="36" customHeight="1" spans="1:10">
      <c r="A255" s="652">
        <f t="shared" si="9"/>
        <v>7</v>
      </c>
      <c r="B255" s="431">
        <v>2030699</v>
      </c>
      <c r="C255" s="432" t="s">
        <v>294</v>
      </c>
      <c r="D255" s="313">
        <f>VLOOKUP(B255,'[113]L02'!$A$6:$F$1327,6,FALSE)</f>
        <v>9</v>
      </c>
      <c r="E255" s="313">
        <f>VLOOKUP(B255,'[114]23'!$A$4:$C$1326,3,FALSE)</f>
        <v>22</v>
      </c>
      <c r="F255" s="367">
        <v>22</v>
      </c>
      <c r="G255" s="123">
        <f t="shared" si="10"/>
        <v>1.444</v>
      </c>
      <c r="H255" s="123">
        <f t="shared" si="11"/>
        <v>1</v>
      </c>
      <c r="I255" s="657"/>
      <c r="J255" s="658"/>
    </row>
    <row r="256" s="652" customFormat="1" ht="36" customHeight="1" spans="1:10">
      <c r="A256" s="652">
        <f t="shared" si="9"/>
        <v>5</v>
      </c>
      <c r="B256" s="433">
        <v>20399</v>
      </c>
      <c r="C256" s="304" t="s">
        <v>295</v>
      </c>
      <c r="D256" s="309">
        <f>D257</f>
        <v>0</v>
      </c>
      <c r="E256" s="309">
        <f>E257</f>
        <v>0</v>
      </c>
      <c r="F256" s="309">
        <v>0</v>
      </c>
      <c r="G256" s="119" t="str">
        <f t="shared" si="10"/>
        <v/>
      </c>
      <c r="H256" s="119" t="str">
        <f t="shared" si="11"/>
        <v/>
      </c>
      <c r="I256" s="657"/>
      <c r="J256" s="658"/>
    </row>
    <row r="257" s="652" customFormat="1" ht="36" customHeight="1" spans="1:10">
      <c r="A257" s="652">
        <f t="shared" si="9"/>
        <v>7</v>
      </c>
      <c r="B257" s="437">
        <v>2039999</v>
      </c>
      <c r="C257" s="432" t="s">
        <v>295</v>
      </c>
      <c r="D257" s="313">
        <f>VLOOKUP(B257,'[113]L02'!$A$6:$F$1327,6,FALSE)</f>
        <v>0</v>
      </c>
      <c r="E257" s="313">
        <f>VLOOKUP(B257,'[114]23'!$A$4:$C$1326,3,FALSE)</f>
        <v>0</v>
      </c>
      <c r="F257" s="367">
        <v>0</v>
      </c>
      <c r="G257" s="123" t="str">
        <f t="shared" si="10"/>
        <v/>
      </c>
      <c r="H257" s="123" t="str">
        <f t="shared" si="11"/>
        <v/>
      </c>
      <c r="I257" s="657"/>
      <c r="J257" s="658"/>
    </row>
    <row r="258" s="652" customFormat="1" ht="36" customHeight="1" spans="1:10">
      <c r="A258" s="652">
        <f t="shared" si="9"/>
        <v>3</v>
      </c>
      <c r="B258" s="433">
        <v>204</v>
      </c>
      <c r="C258" s="302" t="s">
        <v>110</v>
      </c>
      <c r="D258" s="309">
        <f>SUM(D259,D262,D273,D280,D288,D297,D313,D323,D333,D341,D347)</f>
        <v>8790</v>
      </c>
      <c r="E258" s="309">
        <f>SUM(E259,E262,E273,E280,E288,E297,E313,E323,E333,E341,E347)</f>
        <v>8821</v>
      </c>
      <c r="F258" s="309">
        <v>9550</v>
      </c>
      <c r="G258" s="119">
        <f t="shared" si="10"/>
        <v>0.086</v>
      </c>
      <c r="H258" s="119">
        <f t="shared" si="11"/>
        <v>1.083</v>
      </c>
      <c r="I258" s="657"/>
      <c r="J258" s="658"/>
    </row>
    <row r="259" s="652" customFormat="1" ht="36" customHeight="1" spans="1:10">
      <c r="A259" s="652">
        <f t="shared" si="9"/>
        <v>5</v>
      </c>
      <c r="B259" s="433">
        <v>20401</v>
      </c>
      <c r="C259" s="304" t="s">
        <v>296</v>
      </c>
      <c r="D259" s="309">
        <f>SUM(D260:D261)</f>
        <v>22</v>
      </c>
      <c r="E259" s="309">
        <f>SUM(E260:E261)</f>
        <v>22</v>
      </c>
      <c r="F259" s="309">
        <v>7</v>
      </c>
      <c r="G259" s="119">
        <f t="shared" si="10"/>
        <v>-0.682</v>
      </c>
      <c r="H259" s="119">
        <f t="shared" si="11"/>
        <v>0.318</v>
      </c>
      <c r="I259" s="657"/>
      <c r="J259" s="658"/>
    </row>
    <row r="260" s="652" customFormat="1" ht="36" customHeight="1" spans="1:10">
      <c r="A260" s="652">
        <f t="shared" si="9"/>
        <v>7</v>
      </c>
      <c r="B260" s="431">
        <v>2040101</v>
      </c>
      <c r="C260" s="432" t="s">
        <v>296</v>
      </c>
      <c r="D260" s="313">
        <f>VLOOKUP(B260,'[113]L02'!$A$6:$F$1327,6,FALSE)</f>
        <v>0</v>
      </c>
      <c r="E260" s="313">
        <f>VLOOKUP(B260,'[114]23'!$A$4:$C$1326,3,FALSE)</f>
        <v>0</v>
      </c>
      <c r="F260" s="367">
        <v>0</v>
      </c>
      <c r="G260" s="123" t="str">
        <f t="shared" si="10"/>
        <v/>
      </c>
      <c r="H260" s="123" t="str">
        <f t="shared" si="11"/>
        <v/>
      </c>
      <c r="I260" s="657"/>
      <c r="J260" s="658"/>
    </row>
    <row r="261" s="652" customFormat="1" ht="36" customHeight="1" spans="1:10">
      <c r="A261" s="652">
        <f t="shared" ref="A261:A324" si="12">LEN(B261)</f>
        <v>7</v>
      </c>
      <c r="B261" s="431">
        <v>2040199</v>
      </c>
      <c r="C261" s="432" t="s">
        <v>297</v>
      </c>
      <c r="D261" s="313">
        <f>VLOOKUP(B261,'[113]L02'!$A$6:$F$1327,6,FALSE)</f>
        <v>22</v>
      </c>
      <c r="E261" s="313">
        <f>VLOOKUP(B261,'[114]23'!$A$4:$C$1326,3,FALSE)</f>
        <v>22</v>
      </c>
      <c r="F261" s="367">
        <v>7</v>
      </c>
      <c r="G261" s="123">
        <f t="shared" ref="G261:G324" si="13">IF(D261&gt;0,F261/D261-1,"")</f>
        <v>-0.682</v>
      </c>
      <c r="H261" s="123">
        <f t="shared" ref="H261:H324" si="14">IF(E261&gt;0,F261/E261,"")</f>
        <v>0.318</v>
      </c>
      <c r="I261" s="657"/>
      <c r="J261" s="658"/>
    </row>
    <row r="262" s="652" customFormat="1" ht="36" customHeight="1" spans="1:10">
      <c r="A262" s="652">
        <f t="shared" si="12"/>
        <v>5</v>
      </c>
      <c r="B262" s="433">
        <v>20402</v>
      </c>
      <c r="C262" s="304" t="s">
        <v>298</v>
      </c>
      <c r="D262" s="309">
        <f>SUM(D263:D272)</f>
        <v>7923</v>
      </c>
      <c r="E262" s="309">
        <f>SUM(E263:E272)</f>
        <v>7756</v>
      </c>
      <c r="F262" s="309">
        <v>8396</v>
      </c>
      <c r="G262" s="119">
        <f t="shared" si="13"/>
        <v>0.06</v>
      </c>
      <c r="H262" s="119">
        <f t="shared" si="14"/>
        <v>1.083</v>
      </c>
      <c r="I262" s="657"/>
      <c r="J262" s="658"/>
    </row>
    <row r="263" s="652" customFormat="1" ht="36" customHeight="1" spans="1:10">
      <c r="A263" s="652">
        <f t="shared" si="12"/>
        <v>7</v>
      </c>
      <c r="B263" s="431">
        <v>2040201</v>
      </c>
      <c r="C263" s="432" t="s">
        <v>152</v>
      </c>
      <c r="D263" s="313">
        <f>VLOOKUP(B263,'[113]L02'!$A$6:$F$1327,6,FALSE)</f>
        <v>6768</v>
      </c>
      <c r="E263" s="313">
        <f>VLOOKUP(B263,'[114]23'!$A$4:$C$1326,3,FALSE)</f>
        <v>6541</v>
      </c>
      <c r="F263" s="367">
        <v>6657</v>
      </c>
      <c r="G263" s="123">
        <f t="shared" si="13"/>
        <v>-0.016</v>
      </c>
      <c r="H263" s="123">
        <f t="shared" si="14"/>
        <v>1.018</v>
      </c>
      <c r="I263" s="657"/>
      <c r="J263" s="658"/>
    </row>
    <row r="264" s="652" customFormat="1" ht="36" customHeight="1" spans="1:10">
      <c r="A264" s="652">
        <f t="shared" si="12"/>
        <v>7</v>
      </c>
      <c r="B264" s="431">
        <v>2040202</v>
      </c>
      <c r="C264" s="432" t="s">
        <v>153</v>
      </c>
      <c r="D264" s="313">
        <f>VLOOKUP(B264,'[113]L02'!$A$6:$F$1327,6,FALSE)</f>
        <v>641</v>
      </c>
      <c r="E264" s="313">
        <f>VLOOKUP(B264,'[114]23'!$A$4:$C$1326,3,FALSE)</f>
        <v>846</v>
      </c>
      <c r="F264" s="367">
        <v>784</v>
      </c>
      <c r="G264" s="123">
        <f t="shared" si="13"/>
        <v>0.223</v>
      </c>
      <c r="H264" s="123">
        <f t="shared" si="14"/>
        <v>0.927</v>
      </c>
      <c r="I264" s="657"/>
      <c r="J264" s="658"/>
    </row>
    <row r="265" s="652" customFormat="1" ht="36" customHeight="1" spans="1:10">
      <c r="A265" s="652">
        <f t="shared" si="12"/>
        <v>7</v>
      </c>
      <c r="B265" s="431">
        <v>2040203</v>
      </c>
      <c r="C265" s="432" t="s">
        <v>154</v>
      </c>
      <c r="D265" s="313">
        <f>VLOOKUP(B265,'[113]L02'!$A$6:$F$1327,6,FALSE)</f>
        <v>0</v>
      </c>
      <c r="E265" s="313">
        <f>VLOOKUP(B265,'[114]23'!$A$4:$C$1326,3,FALSE)</f>
        <v>0</v>
      </c>
      <c r="F265" s="367">
        <v>0</v>
      </c>
      <c r="G265" s="123" t="str">
        <f t="shared" si="13"/>
        <v/>
      </c>
      <c r="H265" s="123" t="str">
        <f t="shared" si="14"/>
        <v/>
      </c>
      <c r="I265" s="657"/>
      <c r="J265" s="658"/>
    </row>
    <row r="266" s="652" customFormat="1" ht="36" customHeight="1" spans="1:10">
      <c r="A266" s="652">
        <f t="shared" si="12"/>
        <v>7</v>
      </c>
      <c r="B266" s="431">
        <v>2040219</v>
      </c>
      <c r="C266" s="432" t="s">
        <v>193</v>
      </c>
      <c r="D266" s="313">
        <f>VLOOKUP(B266,'[113]L02'!$A$6:$F$1327,6,FALSE)</f>
        <v>0</v>
      </c>
      <c r="E266" s="313">
        <f>VLOOKUP(B266,'[114]23'!$A$4:$C$1326,3,FALSE)</f>
        <v>0</v>
      </c>
      <c r="F266" s="367">
        <v>0</v>
      </c>
      <c r="G266" s="123" t="str">
        <f t="shared" si="13"/>
        <v/>
      </c>
      <c r="H266" s="123" t="str">
        <f t="shared" si="14"/>
        <v/>
      </c>
      <c r="I266" s="657"/>
      <c r="J266" s="658"/>
    </row>
    <row r="267" s="652" customFormat="1" ht="36" customHeight="1" spans="1:10">
      <c r="A267" s="652">
        <f t="shared" si="12"/>
        <v>7</v>
      </c>
      <c r="B267" s="431">
        <v>2040220</v>
      </c>
      <c r="C267" s="432" t="s">
        <v>299</v>
      </c>
      <c r="D267" s="313">
        <f>VLOOKUP(B267,'[113]L02'!$A$6:$F$1327,6,FALSE)</f>
        <v>116</v>
      </c>
      <c r="E267" s="313">
        <f>VLOOKUP(B267,'[114]23'!$A$4:$C$1326,3,FALSE)</f>
        <v>128</v>
      </c>
      <c r="F267" s="367">
        <v>123</v>
      </c>
      <c r="G267" s="123">
        <f t="shared" si="13"/>
        <v>0.06</v>
      </c>
      <c r="H267" s="123">
        <f t="shared" si="14"/>
        <v>0.961</v>
      </c>
      <c r="I267" s="657"/>
      <c r="J267" s="658"/>
    </row>
    <row r="268" s="652" customFormat="1" ht="36" customHeight="1" spans="1:10">
      <c r="A268" s="652">
        <f t="shared" si="12"/>
        <v>7</v>
      </c>
      <c r="B268" s="431">
        <v>2040221</v>
      </c>
      <c r="C268" s="432" t="s">
        <v>300</v>
      </c>
      <c r="D268" s="313">
        <f>VLOOKUP(B268,'[113]L02'!$A$6:$F$1327,6,FALSE)</f>
        <v>0</v>
      </c>
      <c r="E268" s="313">
        <f>VLOOKUP(B268,'[114]23'!$A$4:$C$1326,3,FALSE)</f>
        <v>0</v>
      </c>
      <c r="F268" s="367">
        <v>0</v>
      </c>
      <c r="G268" s="123" t="str">
        <f t="shared" si="13"/>
        <v/>
      </c>
      <c r="H268" s="123" t="str">
        <f t="shared" si="14"/>
        <v/>
      </c>
      <c r="I268" s="657"/>
      <c r="J268" s="658"/>
    </row>
    <row r="269" s="652" customFormat="1" ht="36" customHeight="1" spans="1:10">
      <c r="A269" s="652">
        <f t="shared" si="12"/>
        <v>7</v>
      </c>
      <c r="B269" s="431">
        <v>2040222</v>
      </c>
      <c r="C269" s="432" t="s">
        <v>301</v>
      </c>
      <c r="D269" s="313">
        <f>VLOOKUP(B269,'[113]L02'!$A$6:$F$1327,6,FALSE)</f>
        <v>0</v>
      </c>
      <c r="E269" s="313">
        <f>VLOOKUP(B269,'[114]23'!$A$4:$C$1326,3,FALSE)</f>
        <v>0</v>
      </c>
      <c r="F269" s="367">
        <v>0</v>
      </c>
      <c r="G269" s="123" t="str">
        <f t="shared" si="13"/>
        <v/>
      </c>
      <c r="H269" s="123" t="str">
        <f t="shared" si="14"/>
        <v/>
      </c>
      <c r="I269" s="657"/>
      <c r="J269" s="658"/>
    </row>
    <row r="270" s="652" customFormat="1" ht="36" customHeight="1" spans="1:10">
      <c r="A270" s="652">
        <f t="shared" si="12"/>
        <v>7</v>
      </c>
      <c r="B270" s="431">
        <v>2040223</v>
      </c>
      <c r="C270" s="432" t="s">
        <v>302</v>
      </c>
      <c r="D270" s="313">
        <f>VLOOKUP(B270,'[113]L02'!$A$6:$F$1327,6,FALSE)</f>
        <v>0</v>
      </c>
      <c r="E270" s="313">
        <f>VLOOKUP(B270,'[114]23'!$A$4:$C$1326,3,FALSE)</f>
        <v>0</v>
      </c>
      <c r="F270" s="367">
        <v>0</v>
      </c>
      <c r="G270" s="123" t="str">
        <f t="shared" si="13"/>
        <v/>
      </c>
      <c r="H270" s="123" t="str">
        <f t="shared" si="14"/>
        <v/>
      </c>
      <c r="I270" s="657"/>
      <c r="J270" s="658"/>
    </row>
    <row r="271" s="652" customFormat="1" ht="36" customHeight="1" spans="1:10">
      <c r="A271" s="652">
        <f t="shared" si="12"/>
        <v>7</v>
      </c>
      <c r="B271" s="431">
        <v>2040250</v>
      </c>
      <c r="C271" s="432" t="s">
        <v>161</v>
      </c>
      <c r="D271" s="313">
        <f>VLOOKUP(B271,'[113]L02'!$A$6:$F$1327,6,FALSE)</f>
        <v>0</v>
      </c>
      <c r="E271" s="313">
        <f>VLOOKUP(B271,'[114]23'!$A$4:$C$1326,3,FALSE)</f>
        <v>0</v>
      </c>
      <c r="F271" s="367">
        <v>0</v>
      </c>
      <c r="G271" s="123" t="str">
        <f t="shared" si="13"/>
        <v/>
      </c>
      <c r="H271" s="123" t="str">
        <f t="shared" si="14"/>
        <v/>
      </c>
      <c r="I271" s="657"/>
      <c r="J271" s="658"/>
    </row>
    <row r="272" s="652" customFormat="1" ht="36" customHeight="1" spans="1:10">
      <c r="A272" s="652">
        <f t="shared" si="12"/>
        <v>7</v>
      </c>
      <c r="B272" s="431">
        <v>2040299</v>
      </c>
      <c r="C272" s="432" t="s">
        <v>303</v>
      </c>
      <c r="D272" s="313">
        <f>VLOOKUP(B272,'[113]L02'!$A$6:$F$1327,6,FALSE)</f>
        <v>398</v>
      </c>
      <c r="E272" s="313">
        <f>VLOOKUP(B272,'[114]23'!$A$4:$C$1326,3,FALSE)</f>
        <v>241</v>
      </c>
      <c r="F272" s="367">
        <v>832</v>
      </c>
      <c r="G272" s="123">
        <f t="shared" si="13"/>
        <v>1.09</v>
      </c>
      <c r="H272" s="123">
        <f t="shared" si="14"/>
        <v>3.452</v>
      </c>
      <c r="I272" s="657"/>
      <c r="J272" s="658"/>
    </row>
    <row r="273" s="652" customFormat="1" ht="36" customHeight="1" spans="1:10">
      <c r="A273" s="652">
        <f t="shared" si="12"/>
        <v>5</v>
      </c>
      <c r="B273" s="433">
        <v>20403</v>
      </c>
      <c r="C273" s="304" t="s">
        <v>304</v>
      </c>
      <c r="D273" s="309">
        <f>SUM(D274:D279)</f>
        <v>0</v>
      </c>
      <c r="E273" s="309">
        <f>SUM(E274:E279)</f>
        <v>0</v>
      </c>
      <c r="F273" s="309">
        <v>0</v>
      </c>
      <c r="G273" s="119" t="str">
        <f t="shared" si="13"/>
        <v/>
      </c>
      <c r="H273" s="119" t="str">
        <f t="shared" si="14"/>
        <v/>
      </c>
      <c r="I273" s="657"/>
      <c r="J273" s="658"/>
    </row>
    <row r="274" s="652" customFormat="1" ht="36" customHeight="1" spans="1:10">
      <c r="A274" s="652">
        <f t="shared" si="12"/>
        <v>7</v>
      </c>
      <c r="B274" s="431">
        <v>2040301</v>
      </c>
      <c r="C274" s="432" t="s">
        <v>152</v>
      </c>
      <c r="D274" s="313">
        <f>VLOOKUP(B274,'[113]L02'!$A$6:$F$1327,6,FALSE)</f>
        <v>0</v>
      </c>
      <c r="E274" s="313">
        <f>VLOOKUP(B274,'[114]23'!$A$4:$C$1326,3,FALSE)</f>
        <v>0</v>
      </c>
      <c r="F274" s="367">
        <v>0</v>
      </c>
      <c r="G274" s="123" t="str">
        <f t="shared" si="13"/>
        <v/>
      </c>
      <c r="H274" s="123" t="str">
        <f t="shared" si="14"/>
        <v/>
      </c>
      <c r="I274" s="657"/>
      <c r="J274" s="658"/>
    </row>
    <row r="275" s="652" customFormat="1" ht="36" customHeight="1" spans="1:10">
      <c r="A275" s="652">
        <f t="shared" si="12"/>
        <v>7</v>
      </c>
      <c r="B275" s="431">
        <v>2040302</v>
      </c>
      <c r="C275" s="432" t="s">
        <v>153</v>
      </c>
      <c r="D275" s="313">
        <f>VLOOKUP(B275,'[113]L02'!$A$6:$F$1327,6,FALSE)</f>
        <v>0</v>
      </c>
      <c r="E275" s="313">
        <f>VLOOKUP(B275,'[114]23'!$A$4:$C$1326,3,FALSE)</f>
        <v>0</v>
      </c>
      <c r="F275" s="367">
        <v>0</v>
      </c>
      <c r="G275" s="123" t="str">
        <f t="shared" si="13"/>
        <v/>
      </c>
      <c r="H275" s="123" t="str">
        <f t="shared" si="14"/>
        <v/>
      </c>
      <c r="I275" s="657"/>
      <c r="J275" s="658"/>
    </row>
    <row r="276" s="652" customFormat="1" ht="36" customHeight="1" spans="1:10">
      <c r="A276" s="652">
        <f t="shared" si="12"/>
        <v>7</v>
      </c>
      <c r="B276" s="431">
        <v>2040303</v>
      </c>
      <c r="C276" s="432" t="s">
        <v>154</v>
      </c>
      <c r="D276" s="313">
        <f>VLOOKUP(B276,'[113]L02'!$A$6:$F$1327,6,FALSE)</f>
        <v>0</v>
      </c>
      <c r="E276" s="313">
        <f>VLOOKUP(B276,'[114]23'!$A$4:$C$1326,3,FALSE)</f>
        <v>0</v>
      </c>
      <c r="F276" s="367">
        <v>0</v>
      </c>
      <c r="G276" s="123" t="str">
        <f t="shared" si="13"/>
        <v/>
      </c>
      <c r="H276" s="123" t="str">
        <f t="shared" si="14"/>
        <v/>
      </c>
      <c r="I276" s="657"/>
      <c r="J276" s="658"/>
    </row>
    <row r="277" s="652" customFormat="1" ht="36" customHeight="1" spans="1:10">
      <c r="A277" s="652">
        <f t="shared" si="12"/>
        <v>7</v>
      </c>
      <c r="B277" s="431">
        <v>2040304</v>
      </c>
      <c r="C277" s="432" t="s">
        <v>305</v>
      </c>
      <c r="D277" s="313">
        <f>VLOOKUP(B277,'[113]L02'!$A$6:$F$1327,6,FALSE)</f>
        <v>0</v>
      </c>
      <c r="E277" s="313">
        <f>VLOOKUP(B277,'[114]23'!$A$4:$C$1326,3,FALSE)</f>
        <v>0</v>
      </c>
      <c r="F277" s="367">
        <v>0</v>
      </c>
      <c r="G277" s="123" t="str">
        <f t="shared" si="13"/>
        <v/>
      </c>
      <c r="H277" s="123" t="str">
        <f t="shared" si="14"/>
        <v/>
      </c>
      <c r="I277" s="657"/>
      <c r="J277" s="658"/>
    </row>
    <row r="278" s="652" customFormat="1" ht="36" customHeight="1" spans="1:10">
      <c r="A278" s="652">
        <f t="shared" si="12"/>
        <v>7</v>
      </c>
      <c r="B278" s="431">
        <v>2040350</v>
      </c>
      <c r="C278" s="432" t="s">
        <v>161</v>
      </c>
      <c r="D278" s="313">
        <f>VLOOKUP(B278,'[113]L02'!$A$6:$F$1327,6,FALSE)</f>
        <v>0</v>
      </c>
      <c r="E278" s="313">
        <f>VLOOKUP(B278,'[114]23'!$A$4:$C$1326,3,FALSE)</f>
        <v>0</v>
      </c>
      <c r="F278" s="367">
        <v>0</v>
      </c>
      <c r="G278" s="123" t="str">
        <f t="shared" si="13"/>
        <v/>
      </c>
      <c r="H278" s="123" t="str">
        <f t="shared" si="14"/>
        <v/>
      </c>
      <c r="I278" s="657"/>
      <c r="J278" s="658"/>
    </row>
    <row r="279" s="652" customFormat="1" ht="36" customHeight="1" spans="1:10">
      <c r="A279" s="652">
        <f t="shared" si="12"/>
        <v>7</v>
      </c>
      <c r="B279" s="431">
        <v>2040399</v>
      </c>
      <c r="C279" s="432" t="s">
        <v>306</v>
      </c>
      <c r="D279" s="313">
        <f>VLOOKUP(B279,'[113]L02'!$A$6:$F$1327,6,FALSE)</f>
        <v>0</v>
      </c>
      <c r="E279" s="313">
        <f>VLOOKUP(B279,'[114]23'!$A$4:$C$1326,3,FALSE)</f>
        <v>0</v>
      </c>
      <c r="F279" s="367">
        <v>0</v>
      </c>
      <c r="G279" s="123" t="str">
        <f t="shared" si="13"/>
        <v/>
      </c>
      <c r="H279" s="123" t="str">
        <f t="shared" si="14"/>
        <v/>
      </c>
      <c r="I279" s="657"/>
      <c r="J279" s="658"/>
    </row>
    <row r="280" s="652" customFormat="1" ht="36" customHeight="1" spans="1:10">
      <c r="A280" s="652">
        <f t="shared" si="12"/>
        <v>5</v>
      </c>
      <c r="B280" s="433">
        <v>20404</v>
      </c>
      <c r="C280" s="304" t="s">
        <v>307</v>
      </c>
      <c r="D280" s="309">
        <f>SUM(D281:D287)</f>
        <v>119</v>
      </c>
      <c r="E280" s="309">
        <f>SUM(E281:E287)</f>
        <v>80</v>
      </c>
      <c r="F280" s="309">
        <v>80</v>
      </c>
      <c r="G280" s="119">
        <f t="shared" si="13"/>
        <v>-0.328</v>
      </c>
      <c r="H280" s="119">
        <f t="shared" si="14"/>
        <v>1</v>
      </c>
      <c r="I280" s="657"/>
      <c r="J280" s="658"/>
    </row>
    <row r="281" s="652" customFormat="1" ht="36" customHeight="1" spans="1:10">
      <c r="A281" s="652">
        <f t="shared" si="12"/>
        <v>7</v>
      </c>
      <c r="B281" s="431">
        <v>2040401</v>
      </c>
      <c r="C281" s="432" t="s">
        <v>152</v>
      </c>
      <c r="D281" s="313">
        <f>VLOOKUP(B281,'[113]L02'!$A$6:$F$1327,6,FALSE)</f>
        <v>119</v>
      </c>
      <c r="E281" s="313">
        <f>VLOOKUP(B281,'[114]23'!$A$4:$C$1326,3,FALSE)</f>
        <v>80</v>
      </c>
      <c r="F281" s="367">
        <v>80</v>
      </c>
      <c r="G281" s="123">
        <f t="shared" si="13"/>
        <v>-0.328</v>
      </c>
      <c r="H281" s="123">
        <f t="shared" si="14"/>
        <v>1</v>
      </c>
      <c r="I281" s="657"/>
      <c r="J281" s="658"/>
    </row>
    <row r="282" s="652" customFormat="1" ht="36" customHeight="1" spans="1:10">
      <c r="A282" s="652">
        <f t="shared" si="12"/>
        <v>7</v>
      </c>
      <c r="B282" s="431">
        <v>2040402</v>
      </c>
      <c r="C282" s="432" t="s">
        <v>153</v>
      </c>
      <c r="D282" s="313">
        <f>VLOOKUP(B282,'[113]L02'!$A$6:$F$1327,6,FALSE)</f>
        <v>0</v>
      </c>
      <c r="E282" s="313">
        <f>VLOOKUP(B282,'[114]23'!$A$4:$C$1326,3,FALSE)</f>
        <v>0</v>
      </c>
      <c r="F282" s="367">
        <v>0</v>
      </c>
      <c r="G282" s="123" t="str">
        <f t="shared" si="13"/>
        <v/>
      </c>
      <c r="H282" s="123" t="str">
        <f t="shared" si="14"/>
        <v/>
      </c>
      <c r="I282" s="657"/>
      <c r="J282" s="658"/>
    </row>
    <row r="283" s="652" customFormat="1" ht="36" customHeight="1" spans="1:10">
      <c r="A283" s="652">
        <f t="shared" si="12"/>
        <v>7</v>
      </c>
      <c r="B283" s="431">
        <v>2040403</v>
      </c>
      <c r="C283" s="432" t="s">
        <v>154</v>
      </c>
      <c r="D283" s="313">
        <f>VLOOKUP(B283,'[113]L02'!$A$6:$F$1327,6,FALSE)</f>
        <v>0</v>
      </c>
      <c r="E283" s="313">
        <f>VLOOKUP(B283,'[114]23'!$A$4:$C$1326,3,FALSE)</f>
        <v>0</v>
      </c>
      <c r="F283" s="367">
        <v>0</v>
      </c>
      <c r="G283" s="123" t="str">
        <f t="shared" si="13"/>
        <v/>
      </c>
      <c r="H283" s="123" t="str">
        <f t="shared" si="14"/>
        <v/>
      </c>
      <c r="I283" s="657"/>
      <c r="J283" s="658"/>
    </row>
    <row r="284" s="652" customFormat="1" ht="36" customHeight="1" spans="1:10">
      <c r="A284" s="652">
        <f t="shared" si="12"/>
        <v>7</v>
      </c>
      <c r="B284" s="431">
        <v>2040409</v>
      </c>
      <c r="C284" s="432" t="s">
        <v>308</v>
      </c>
      <c r="D284" s="313">
        <f>VLOOKUP(B284,'[113]L02'!$A$6:$F$1327,6,FALSE)</f>
        <v>0</v>
      </c>
      <c r="E284" s="313">
        <f>VLOOKUP(B284,'[114]23'!$A$4:$C$1326,3,FALSE)</f>
        <v>0</v>
      </c>
      <c r="F284" s="367">
        <v>0</v>
      </c>
      <c r="G284" s="123" t="str">
        <f t="shared" si="13"/>
        <v/>
      </c>
      <c r="H284" s="123" t="str">
        <f t="shared" si="14"/>
        <v/>
      </c>
      <c r="I284" s="657"/>
      <c r="J284" s="658"/>
    </row>
    <row r="285" s="652" customFormat="1" ht="36" customHeight="1" spans="1:10">
      <c r="A285" s="652">
        <f t="shared" si="12"/>
        <v>7</v>
      </c>
      <c r="B285" s="431">
        <v>2040410</v>
      </c>
      <c r="C285" s="432" t="s">
        <v>309</v>
      </c>
      <c r="D285" s="313">
        <f>VLOOKUP(B285,'[113]L02'!$A$6:$F$1327,6,FALSE)</f>
        <v>0</v>
      </c>
      <c r="E285" s="313">
        <f>VLOOKUP(B285,'[114]23'!$A$4:$C$1326,3,FALSE)</f>
        <v>0</v>
      </c>
      <c r="F285" s="367">
        <v>0</v>
      </c>
      <c r="G285" s="123" t="str">
        <f t="shared" si="13"/>
        <v/>
      </c>
      <c r="H285" s="123" t="str">
        <f t="shared" si="14"/>
        <v/>
      </c>
      <c r="I285" s="657"/>
      <c r="J285" s="658"/>
    </row>
    <row r="286" s="652" customFormat="1" ht="36" customHeight="1" spans="1:10">
      <c r="A286" s="652">
        <f t="shared" si="12"/>
        <v>7</v>
      </c>
      <c r="B286" s="431">
        <v>2040450</v>
      </c>
      <c r="C286" s="432" t="s">
        <v>161</v>
      </c>
      <c r="D286" s="313">
        <f>VLOOKUP(B286,'[113]L02'!$A$6:$F$1327,6,FALSE)</f>
        <v>0</v>
      </c>
      <c r="E286" s="313">
        <f>VLOOKUP(B286,'[114]23'!$A$4:$C$1326,3,FALSE)</f>
        <v>0</v>
      </c>
      <c r="F286" s="367">
        <v>0</v>
      </c>
      <c r="G286" s="123" t="str">
        <f t="shared" si="13"/>
        <v/>
      </c>
      <c r="H286" s="123" t="str">
        <f t="shared" si="14"/>
        <v/>
      </c>
      <c r="I286" s="657"/>
      <c r="J286" s="658"/>
    </row>
    <row r="287" s="652" customFormat="1" ht="36" customHeight="1" spans="1:10">
      <c r="A287" s="652">
        <f t="shared" si="12"/>
        <v>7</v>
      </c>
      <c r="B287" s="431">
        <v>2040499</v>
      </c>
      <c r="C287" s="432" t="s">
        <v>310</v>
      </c>
      <c r="D287" s="313">
        <f>VLOOKUP(B287,'[113]L02'!$A$6:$F$1327,6,FALSE)</f>
        <v>0</v>
      </c>
      <c r="E287" s="313">
        <f>VLOOKUP(B287,'[114]23'!$A$4:$C$1326,3,FALSE)</f>
        <v>0</v>
      </c>
      <c r="F287" s="367">
        <v>0</v>
      </c>
      <c r="G287" s="123" t="str">
        <f t="shared" si="13"/>
        <v/>
      </c>
      <c r="H287" s="123" t="str">
        <f t="shared" si="14"/>
        <v/>
      </c>
      <c r="I287" s="657"/>
      <c r="J287" s="658"/>
    </row>
    <row r="288" s="652" customFormat="1" ht="36" customHeight="1" spans="1:10">
      <c r="A288" s="652">
        <f t="shared" si="12"/>
        <v>5</v>
      </c>
      <c r="B288" s="433">
        <v>20405</v>
      </c>
      <c r="C288" s="304" t="s">
        <v>311</v>
      </c>
      <c r="D288" s="309">
        <f>SUM(D289:D296)</f>
        <v>157</v>
      </c>
      <c r="E288" s="309">
        <f>SUM(E289:E296)</f>
        <v>163</v>
      </c>
      <c r="F288" s="309">
        <v>163</v>
      </c>
      <c r="G288" s="119">
        <f t="shared" si="13"/>
        <v>0.038</v>
      </c>
      <c r="H288" s="119">
        <f t="shared" si="14"/>
        <v>1</v>
      </c>
      <c r="I288" s="657"/>
      <c r="J288" s="658"/>
    </row>
    <row r="289" s="652" customFormat="1" ht="36" customHeight="1" spans="1:10">
      <c r="A289" s="652">
        <f t="shared" si="12"/>
        <v>7</v>
      </c>
      <c r="B289" s="431">
        <v>2040501</v>
      </c>
      <c r="C289" s="432" t="s">
        <v>152</v>
      </c>
      <c r="D289" s="313">
        <f>VLOOKUP(B289,'[113]L02'!$A$6:$F$1327,6,FALSE)</f>
        <v>122</v>
      </c>
      <c r="E289" s="313">
        <f>VLOOKUP(B289,'[114]23'!$A$4:$C$1326,3,FALSE)</f>
        <v>131</v>
      </c>
      <c r="F289" s="367">
        <v>131</v>
      </c>
      <c r="G289" s="123">
        <f t="shared" si="13"/>
        <v>0.074</v>
      </c>
      <c r="H289" s="123">
        <f t="shared" si="14"/>
        <v>1</v>
      </c>
      <c r="I289" s="657"/>
      <c r="J289" s="658"/>
    </row>
    <row r="290" s="652" customFormat="1" ht="36" customHeight="1" spans="1:10">
      <c r="A290" s="652">
        <f t="shared" si="12"/>
        <v>7</v>
      </c>
      <c r="B290" s="431">
        <v>2040502</v>
      </c>
      <c r="C290" s="432" t="s">
        <v>153</v>
      </c>
      <c r="D290" s="313">
        <f>VLOOKUP(B290,'[113]L02'!$A$6:$F$1327,6,FALSE)</f>
        <v>0</v>
      </c>
      <c r="E290" s="313">
        <f>VLOOKUP(B290,'[114]23'!$A$4:$C$1326,3,FALSE)</f>
        <v>20</v>
      </c>
      <c r="F290" s="367">
        <v>0</v>
      </c>
      <c r="G290" s="123" t="str">
        <f t="shared" si="13"/>
        <v/>
      </c>
      <c r="H290" s="123">
        <f t="shared" si="14"/>
        <v>0</v>
      </c>
      <c r="I290" s="657"/>
      <c r="J290" s="658"/>
    </row>
    <row r="291" s="652" customFormat="1" ht="36" customHeight="1" spans="1:10">
      <c r="A291" s="652">
        <f t="shared" si="12"/>
        <v>7</v>
      </c>
      <c r="B291" s="431">
        <v>2040503</v>
      </c>
      <c r="C291" s="432" t="s">
        <v>154</v>
      </c>
      <c r="D291" s="313">
        <f>VLOOKUP(B291,'[113]L02'!$A$6:$F$1327,6,FALSE)</f>
        <v>0</v>
      </c>
      <c r="E291" s="313">
        <f>VLOOKUP(B291,'[114]23'!$A$4:$C$1326,3,FALSE)</f>
        <v>0</v>
      </c>
      <c r="F291" s="367">
        <v>0</v>
      </c>
      <c r="G291" s="123" t="str">
        <f t="shared" si="13"/>
        <v/>
      </c>
      <c r="H291" s="123" t="str">
        <f t="shared" si="14"/>
        <v/>
      </c>
      <c r="I291" s="657"/>
      <c r="J291" s="658"/>
    </row>
    <row r="292" s="652" customFormat="1" ht="36" customHeight="1" spans="1:10">
      <c r="A292" s="652">
        <f t="shared" si="12"/>
        <v>7</v>
      </c>
      <c r="B292" s="431">
        <v>2040504</v>
      </c>
      <c r="C292" s="432" t="s">
        <v>312</v>
      </c>
      <c r="D292" s="313">
        <f>VLOOKUP(B292,'[113]L02'!$A$6:$F$1327,6,FALSE)</f>
        <v>0</v>
      </c>
      <c r="E292" s="313">
        <f>VLOOKUP(B292,'[114]23'!$A$4:$C$1326,3,FALSE)</f>
        <v>0</v>
      </c>
      <c r="F292" s="367">
        <v>0</v>
      </c>
      <c r="G292" s="123" t="str">
        <f t="shared" si="13"/>
        <v/>
      </c>
      <c r="H292" s="123" t="str">
        <f t="shared" si="14"/>
        <v/>
      </c>
      <c r="I292" s="657"/>
      <c r="J292" s="658"/>
    </row>
    <row r="293" s="652" customFormat="1" ht="36" customHeight="1" spans="1:10">
      <c r="A293" s="652">
        <f t="shared" si="12"/>
        <v>7</v>
      </c>
      <c r="B293" s="431">
        <v>2040505</v>
      </c>
      <c r="C293" s="432" t="s">
        <v>313</v>
      </c>
      <c r="D293" s="313">
        <f>VLOOKUP(B293,'[113]L02'!$A$6:$F$1327,6,FALSE)</f>
        <v>0</v>
      </c>
      <c r="E293" s="313">
        <f>VLOOKUP(B293,'[114]23'!$A$4:$C$1326,3,FALSE)</f>
        <v>0</v>
      </c>
      <c r="F293" s="367">
        <v>0</v>
      </c>
      <c r="G293" s="123" t="str">
        <f t="shared" si="13"/>
        <v/>
      </c>
      <c r="H293" s="123" t="str">
        <f t="shared" si="14"/>
        <v/>
      </c>
      <c r="I293" s="657"/>
      <c r="J293" s="658"/>
    </row>
    <row r="294" s="652" customFormat="1" ht="36" customHeight="1" spans="1:10">
      <c r="A294" s="652">
        <f t="shared" si="12"/>
        <v>7</v>
      </c>
      <c r="B294" s="431">
        <v>2040506</v>
      </c>
      <c r="C294" s="432" t="s">
        <v>314</v>
      </c>
      <c r="D294" s="313">
        <f>VLOOKUP(B294,'[113]L02'!$A$6:$F$1327,6,FALSE)</f>
        <v>0</v>
      </c>
      <c r="E294" s="313">
        <f>VLOOKUP(B294,'[114]23'!$A$4:$C$1326,3,FALSE)</f>
        <v>0</v>
      </c>
      <c r="F294" s="367">
        <v>0</v>
      </c>
      <c r="G294" s="123" t="str">
        <f t="shared" si="13"/>
        <v/>
      </c>
      <c r="H294" s="123" t="str">
        <f t="shared" si="14"/>
        <v/>
      </c>
      <c r="I294" s="657"/>
      <c r="J294" s="658"/>
    </row>
    <row r="295" s="652" customFormat="1" ht="36" customHeight="1" spans="1:10">
      <c r="A295" s="652">
        <f t="shared" si="12"/>
        <v>7</v>
      </c>
      <c r="B295" s="431">
        <v>2040550</v>
      </c>
      <c r="C295" s="432" t="s">
        <v>161</v>
      </c>
      <c r="D295" s="313">
        <f>VLOOKUP(B295,'[113]L02'!$A$6:$F$1327,6,FALSE)</f>
        <v>0</v>
      </c>
      <c r="E295" s="313">
        <f>VLOOKUP(B295,'[114]23'!$A$4:$C$1326,3,FALSE)</f>
        <v>0</v>
      </c>
      <c r="F295" s="367">
        <v>0</v>
      </c>
      <c r="G295" s="123" t="str">
        <f t="shared" si="13"/>
        <v/>
      </c>
      <c r="H295" s="123" t="str">
        <f t="shared" si="14"/>
        <v/>
      </c>
      <c r="I295" s="657"/>
      <c r="J295" s="658"/>
    </row>
    <row r="296" s="652" customFormat="1" ht="36" customHeight="1" spans="1:10">
      <c r="A296" s="652">
        <f t="shared" si="12"/>
        <v>7</v>
      </c>
      <c r="B296" s="431">
        <v>2040599</v>
      </c>
      <c r="C296" s="432" t="s">
        <v>315</v>
      </c>
      <c r="D296" s="313">
        <f>VLOOKUP(B296,'[113]L02'!$A$6:$F$1327,6,FALSE)</f>
        <v>35</v>
      </c>
      <c r="E296" s="313">
        <f>VLOOKUP(B296,'[114]23'!$A$4:$C$1326,3,FALSE)</f>
        <v>12</v>
      </c>
      <c r="F296" s="367">
        <v>32</v>
      </c>
      <c r="G296" s="123">
        <f t="shared" si="13"/>
        <v>-0.086</v>
      </c>
      <c r="H296" s="123">
        <f t="shared" si="14"/>
        <v>2.667</v>
      </c>
      <c r="I296" s="657"/>
      <c r="J296" s="658"/>
    </row>
    <row r="297" s="652" customFormat="1" ht="36" customHeight="1" spans="1:10">
      <c r="A297" s="652">
        <f t="shared" si="12"/>
        <v>5</v>
      </c>
      <c r="B297" s="433">
        <v>20406</v>
      </c>
      <c r="C297" s="304" t="s">
        <v>316</v>
      </c>
      <c r="D297" s="309">
        <f>SUM(D298:D312)</f>
        <v>517</v>
      </c>
      <c r="E297" s="309">
        <f>SUM(E298:E312)</f>
        <v>691</v>
      </c>
      <c r="F297" s="309">
        <v>677</v>
      </c>
      <c r="G297" s="119">
        <f t="shared" si="13"/>
        <v>0.309</v>
      </c>
      <c r="H297" s="119">
        <f t="shared" si="14"/>
        <v>0.98</v>
      </c>
      <c r="I297" s="657"/>
      <c r="J297" s="658"/>
    </row>
    <row r="298" s="652" customFormat="1" ht="36" customHeight="1" spans="1:10">
      <c r="A298" s="652">
        <f t="shared" si="12"/>
        <v>7</v>
      </c>
      <c r="B298" s="431">
        <v>2040601</v>
      </c>
      <c r="C298" s="432" t="s">
        <v>152</v>
      </c>
      <c r="D298" s="313">
        <f>VLOOKUP(B298,'[113]L02'!$A$6:$F$1327,6,FALSE)</f>
        <v>408</v>
      </c>
      <c r="E298" s="313">
        <f>VLOOKUP(B298,'[114]23'!$A$4:$C$1326,3,FALSE)</f>
        <v>383</v>
      </c>
      <c r="F298" s="367">
        <v>406</v>
      </c>
      <c r="G298" s="123">
        <f t="shared" si="13"/>
        <v>-0.005</v>
      </c>
      <c r="H298" s="123">
        <f t="shared" si="14"/>
        <v>1.06</v>
      </c>
      <c r="I298" s="657"/>
      <c r="J298" s="658"/>
    </row>
    <row r="299" s="652" customFormat="1" ht="36" customHeight="1" spans="1:10">
      <c r="A299" s="652">
        <f t="shared" si="12"/>
        <v>7</v>
      </c>
      <c r="B299" s="431">
        <v>2040602</v>
      </c>
      <c r="C299" s="432" t="s">
        <v>153</v>
      </c>
      <c r="D299" s="313">
        <f>VLOOKUP(B299,'[113]L02'!$A$6:$F$1327,6,FALSE)</f>
        <v>15</v>
      </c>
      <c r="E299" s="313">
        <f>VLOOKUP(B299,'[114]23'!$A$4:$C$1326,3,FALSE)</f>
        <v>23</v>
      </c>
      <c r="F299" s="367">
        <v>7</v>
      </c>
      <c r="G299" s="123">
        <f t="shared" si="13"/>
        <v>-0.533</v>
      </c>
      <c r="H299" s="123">
        <f t="shared" si="14"/>
        <v>0.304</v>
      </c>
      <c r="I299" s="657"/>
      <c r="J299" s="658"/>
    </row>
    <row r="300" s="652" customFormat="1" ht="36" customHeight="1" spans="1:10">
      <c r="A300" s="652">
        <f t="shared" si="12"/>
        <v>7</v>
      </c>
      <c r="B300" s="431">
        <v>2040603</v>
      </c>
      <c r="C300" s="432" t="s">
        <v>154</v>
      </c>
      <c r="D300" s="313">
        <f>VLOOKUP(B300,'[113]L02'!$A$6:$F$1327,6,FALSE)</f>
        <v>0</v>
      </c>
      <c r="E300" s="313">
        <f>VLOOKUP(B300,'[114]23'!$A$4:$C$1326,3,FALSE)</f>
        <v>0</v>
      </c>
      <c r="F300" s="367">
        <v>0</v>
      </c>
      <c r="G300" s="123" t="str">
        <f t="shared" si="13"/>
        <v/>
      </c>
      <c r="H300" s="123" t="str">
        <f t="shared" si="14"/>
        <v/>
      </c>
      <c r="I300" s="657"/>
      <c r="J300" s="658"/>
    </row>
    <row r="301" s="652" customFormat="1" ht="36" customHeight="1" spans="1:10">
      <c r="A301" s="652">
        <f t="shared" si="12"/>
        <v>7</v>
      </c>
      <c r="B301" s="431">
        <v>2040604</v>
      </c>
      <c r="C301" s="432" t="s">
        <v>317</v>
      </c>
      <c r="D301" s="313">
        <f>VLOOKUP(B301,'[113]L02'!$A$6:$F$1327,6,FALSE)</f>
        <v>4</v>
      </c>
      <c r="E301" s="313">
        <f>VLOOKUP(B301,'[114]23'!$A$4:$C$1326,3,FALSE)</f>
        <v>26</v>
      </c>
      <c r="F301" s="367">
        <v>21</v>
      </c>
      <c r="G301" s="123">
        <f t="shared" si="13"/>
        <v>4.25</v>
      </c>
      <c r="H301" s="123">
        <f t="shared" si="14"/>
        <v>0.808</v>
      </c>
      <c r="I301" s="657"/>
      <c r="J301" s="658"/>
    </row>
    <row r="302" s="652" customFormat="1" ht="36" customHeight="1" spans="1:10">
      <c r="A302" s="652">
        <f t="shared" si="12"/>
        <v>7</v>
      </c>
      <c r="B302" s="431">
        <v>2040605</v>
      </c>
      <c r="C302" s="432" t="s">
        <v>318</v>
      </c>
      <c r="D302" s="313">
        <f>VLOOKUP(B302,'[113]L02'!$A$6:$F$1327,6,FALSE)</f>
        <v>3</v>
      </c>
      <c r="E302" s="313">
        <f>VLOOKUP(B302,'[114]23'!$A$4:$C$1326,3,FALSE)</f>
        <v>28</v>
      </c>
      <c r="F302" s="367">
        <v>5</v>
      </c>
      <c r="G302" s="123">
        <f t="shared" si="13"/>
        <v>0.667</v>
      </c>
      <c r="H302" s="123">
        <f t="shared" si="14"/>
        <v>0.179</v>
      </c>
      <c r="I302" s="657"/>
      <c r="J302" s="658"/>
    </row>
    <row r="303" s="652" customFormat="1" ht="36" customHeight="1" spans="1:10">
      <c r="A303" s="652">
        <f t="shared" si="12"/>
        <v>7</v>
      </c>
      <c r="B303" s="440">
        <v>2040606</v>
      </c>
      <c r="C303" s="432" t="s">
        <v>319</v>
      </c>
      <c r="D303" s="313">
        <f>VLOOKUP(B303,'[113]L02'!$A$6:$F$1327,6,FALSE)</f>
        <v>0</v>
      </c>
      <c r="E303" s="313">
        <f>VLOOKUP(B303,'[114]23'!$A$4:$C$1326,3,FALSE)</f>
        <v>0</v>
      </c>
      <c r="F303" s="367">
        <v>0</v>
      </c>
      <c r="G303" s="123" t="str">
        <f t="shared" si="13"/>
        <v/>
      </c>
      <c r="H303" s="123" t="str">
        <f t="shared" si="14"/>
        <v/>
      </c>
      <c r="I303" s="657"/>
      <c r="J303" s="658"/>
    </row>
    <row r="304" s="652" customFormat="1" ht="36" customHeight="1" spans="1:10">
      <c r="A304" s="652">
        <f t="shared" si="12"/>
        <v>7</v>
      </c>
      <c r="B304" s="440">
        <v>2040607</v>
      </c>
      <c r="C304" s="432" t="s">
        <v>320</v>
      </c>
      <c r="D304" s="313">
        <f>VLOOKUP(B304,'[113]L02'!$A$6:$F$1327,6,FALSE)</f>
        <v>41</v>
      </c>
      <c r="E304" s="313">
        <f>VLOOKUP(B304,'[114]23'!$A$4:$C$1326,3,FALSE)</f>
        <v>65</v>
      </c>
      <c r="F304" s="367">
        <v>66</v>
      </c>
      <c r="G304" s="123">
        <f t="shared" si="13"/>
        <v>0.61</v>
      </c>
      <c r="H304" s="123">
        <f t="shared" si="14"/>
        <v>1.015</v>
      </c>
      <c r="I304" s="657"/>
      <c r="J304" s="658"/>
    </row>
    <row r="305" s="652" customFormat="1" ht="36" customHeight="1" spans="1:10">
      <c r="A305" s="652">
        <f t="shared" si="12"/>
        <v>7</v>
      </c>
      <c r="B305" s="431">
        <v>2040608</v>
      </c>
      <c r="C305" s="432" t="s">
        <v>321</v>
      </c>
      <c r="D305" s="313">
        <f>VLOOKUP(B305,'[113]L02'!$A$6:$F$1327,6,FALSE)</f>
        <v>0</v>
      </c>
      <c r="E305" s="313">
        <f>VLOOKUP(B305,'[114]23'!$A$4:$C$1326,3,FALSE)</f>
        <v>0</v>
      </c>
      <c r="F305" s="367">
        <v>0</v>
      </c>
      <c r="G305" s="123" t="str">
        <f t="shared" si="13"/>
        <v/>
      </c>
      <c r="H305" s="123" t="str">
        <f t="shared" si="14"/>
        <v/>
      </c>
      <c r="I305" s="657"/>
      <c r="J305" s="658"/>
    </row>
    <row r="306" s="652" customFormat="1" ht="36" customHeight="1" spans="1:10">
      <c r="A306" s="652">
        <f t="shared" si="12"/>
        <v>7</v>
      </c>
      <c r="B306" s="431">
        <v>2040609</v>
      </c>
      <c r="C306" s="432" t="s">
        <v>1248</v>
      </c>
      <c r="D306" s="313"/>
      <c r="E306" s="313">
        <f>VLOOKUP(B306,'[114]23'!$A$4:$C$1326,3,FALSE)</f>
        <v>0</v>
      </c>
      <c r="F306" s="367">
        <v>0</v>
      </c>
      <c r="G306" s="123" t="str">
        <f t="shared" si="13"/>
        <v/>
      </c>
      <c r="H306" s="123" t="str">
        <f t="shared" si="14"/>
        <v/>
      </c>
      <c r="I306" s="657"/>
      <c r="J306" s="658"/>
    </row>
    <row r="307" s="652" customFormat="1" ht="36" customHeight="1" spans="1:10">
      <c r="A307" s="652">
        <f t="shared" si="12"/>
        <v>7</v>
      </c>
      <c r="B307" s="431">
        <v>2040610</v>
      </c>
      <c r="C307" s="432" t="s">
        <v>322</v>
      </c>
      <c r="D307" s="313">
        <f>VLOOKUP(B307,'[113]L02'!$A$6:$F$1327,6,FALSE)</f>
        <v>20</v>
      </c>
      <c r="E307" s="313">
        <f>VLOOKUP(B307,'[114]23'!$A$4:$C$1326,3,FALSE)</f>
        <v>25</v>
      </c>
      <c r="F307" s="367">
        <v>38</v>
      </c>
      <c r="G307" s="123">
        <f t="shared" si="13"/>
        <v>0.9</v>
      </c>
      <c r="H307" s="123">
        <f t="shared" si="14"/>
        <v>1.52</v>
      </c>
      <c r="I307" s="657"/>
      <c r="J307" s="658"/>
    </row>
    <row r="308" s="652" customFormat="1" ht="36" customHeight="1" spans="1:10">
      <c r="A308" s="652">
        <f t="shared" si="12"/>
        <v>7</v>
      </c>
      <c r="B308" s="431">
        <v>2040611</v>
      </c>
      <c r="C308" s="432" t="s">
        <v>1249</v>
      </c>
      <c r="D308" s="313"/>
      <c r="E308" s="313">
        <f>VLOOKUP(B308,'[114]23'!$A$4:$C$1326,3,FALSE)</f>
        <v>0</v>
      </c>
      <c r="F308" s="367">
        <v>0</v>
      </c>
      <c r="G308" s="123" t="str">
        <f t="shared" si="13"/>
        <v/>
      </c>
      <c r="H308" s="123" t="str">
        <f t="shared" si="14"/>
        <v/>
      </c>
      <c r="I308" s="657"/>
      <c r="J308" s="658"/>
    </row>
    <row r="309" s="652" customFormat="1" ht="36" customHeight="1" spans="1:10">
      <c r="A309" s="652">
        <f t="shared" si="12"/>
        <v>7</v>
      </c>
      <c r="B309" s="431">
        <v>2040612</v>
      </c>
      <c r="C309" s="438" t="s">
        <v>323</v>
      </c>
      <c r="D309" s="313">
        <f>VLOOKUP(B309,'[113]L02'!$A$6:$F$1327,6,FALSE)</f>
        <v>0</v>
      </c>
      <c r="E309" s="313">
        <f>VLOOKUP(B309,'[114]23'!$A$4:$C$1326,3,FALSE)</f>
        <v>11</v>
      </c>
      <c r="F309" s="367">
        <v>18</v>
      </c>
      <c r="G309" s="123" t="str">
        <f t="shared" si="13"/>
        <v/>
      </c>
      <c r="H309" s="123">
        <f t="shared" si="14"/>
        <v>1.636</v>
      </c>
      <c r="I309" s="657"/>
      <c r="J309" s="658"/>
    </row>
    <row r="310" s="652" customFormat="1" ht="36" customHeight="1" spans="1:10">
      <c r="A310" s="652">
        <f t="shared" si="12"/>
        <v>7</v>
      </c>
      <c r="B310" s="431">
        <v>2040613</v>
      </c>
      <c r="C310" s="432" t="s">
        <v>193</v>
      </c>
      <c r="D310" s="313">
        <f>VLOOKUP(B310,'[113]L02'!$A$6:$F$1327,6,FALSE)</f>
        <v>0</v>
      </c>
      <c r="E310" s="313">
        <f>VLOOKUP(B310,'[114]23'!$A$4:$C$1326,3,FALSE)</f>
        <v>0</v>
      </c>
      <c r="F310" s="367">
        <v>0</v>
      </c>
      <c r="G310" s="123" t="str">
        <f t="shared" si="13"/>
        <v/>
      </c>
      <c r="H310" s="123" t="str">
        <f t="shared" si="14"/>
        <v/>
      </c>
      <c r="I310" s="657"/>
      <c r="J310" s="658"/>
    </row>
    <row r="311" s="652" customFormat="1" ht="36" customHeight="1" spans="1:10">
      <c r="A311" s="652">
        <f t="shared" si="12"/>
        <v>7</v>
      </c>
      <c r="B311" s="431">
        <v>2040650</v>
      </c>
      <c r="C311" s="432" t="s">
        <v>161</v>
      </c>
      <c r="D311" s="313">
        <f>VLOOKUP(B311,'[113]L02'!$A$6:$F$1327,6,FALSE)</f>
        <v>0</v>
      </c>
      <c r="E311" s="313">
        <f>VLOOKUP(B311,'[114]23'!$A$4:$C$1326,3,FALSE)</f>
        <v>0</v>
      </c>
      <c r="F311" s="367">
        <v>0</v>
      </c>
      <c r="G311" s="123" t="str">
        <f t="shared" si="13"/>
        <v/>
      </c>
      <c r="H311" s="123" t="str">
        <f t="shared" si="14"/>
        <v/>
      </c>
      <c r="I311" s="657"/>
      <c r="J311" s="658"/>
    </row>
    <row r="312" s="652" customFormat="1" ht="36" customHeight="1" spans="1:10">
      <c r="A312" s="652">
        <f t="shared" si="12"/>
        <v>7</v>
      </c>
      <c r="B312" s="431">
        <v>2040699</v>
      </c>
      <c r="C312" s="432" t="s">
        <v>324</v>
      </c>
      <c r="D312" s="313">
        <f>VLOOKUP(B312,'[113]L02'!$A$6:$F$1327,6,FALSE)</f>
        <v>26</v>
      </c>
      <c r="E312" s="313">
        <f>VLOOKUP(B312,'[114]23'!$A$4:$C$1326,3,FALSE)</f>
        <v>130</v>
      </c>
      <c r="F312" s="367">
        <v>116</v>
      </c>
      <c r="G312" s="123">
        <f t="shared" si="13"/>
        <v>3.462</v>
      </c>
      <c r="H312" s="123">
        <f t="shared" si="14"/>
        <v>0.892</v>
      </c>
      <c r="I312" s="657"/>
      <c r="J312" s="658"/>
    </row>
    <row r="313" s="652" customFormat="1" ht="36" customHeight="1" spans="1:10">
      <c r="A313" s="652">
        <f t="shared" si="12"/>
        <v>5</v>
      </c>
      <c r="B313" s="433">
        <v>20407</v>
      </c>
      <c r="C313" s="304" t="s">
        <v>325</v>
      </c>
      <c r="D313" s="309">
        <f>SUM(D314:D322)</f>
        <v>0</v>
      </c>
      <c r="E313" s="309">
        <f>SUM(E314:E322)</f>
        <v>0</v>
      </c>
      <c r="F313" s="309">
        <v>0</v>
      </c>
      <c r="G313" s="119" t="str">
        <f t="shared" si="13"/>
        <v/>
      </c>
      <c r="H313" s="119" t="str">
        <f t="shared" si="14"/>
        <v/>
      </c>
      <c r="I313" s="657"/>
      <c r="J313" s="658"/>
    </row>
    <row r="314" s="652" customFormat="1" ht="36" customHeight="1" spans="1:10">
      <c r="A314" s="652">
        <f t="shared" si="12"/>
        <v>7</v>
      </c>
      <c r="B314" s="431">
        <v>2040701</v>
      </c>
      <c r="C314" s="432" t="s">
        <v>152</v>
      </c>
      <c r="D314" s="313">
        <f>VLOOKUP(B314,'[113]L02'!$A$6:$F$1327,6,FALSE)</f>
        <v>0</v>
      </c>
      <c r="E314" s="313">
        <f>VLOOKUP(B314,'[114]23'!$A$4:$C$1326,3,FALSE)</f>
        <v>0</v>
      </c>
      <c r="F314" s="367">
        <v>0</v>
      </c>
      <c r="G314" s="123" t="str">
        <f t="shared" si="13"/>
        <v/>
      </c>
      <c r="H314" s="123" t="str">
        <f t="shared" si="14"/>
        <v/>
      </c>
      <c r="I314" s="657"/>
      <c r="J314" s="658"/>
    </row>
    <row r="315" s="652" customFormat="1" ht="36" customHeight="1" spans="1:10">
      <c r="A315" s="652">
        <f t="shared" si="12"/>
        <v>7</v>
      </c>
      <c r="B315" s="431">
        <v>2040702</v>
      </c>
      <c r="C315" s="432" t="s">
        <v>153</v>
      </c>
      <c r="D315" s="313">
        <f>VLOOKUP(B315,'[113]L02'!$A$6:$F$1327,6,FALSE)</f>
        <v>0</v>
      </c>
      <c r="E315" s="313">
        <f>VLOOKUP(B315,'[114]23'!$A$4:$C$1326,3,FALSE)</f>
        <v>0</v>
      </c>
      <c r="F315" s="367">
        <v>0</v>
      </c>
      <c r="G315" s="123" t="str">
        <f t="shared" si="13"/>
        <v/>
      </c>
      <c r="H315" s="123" t="str">
        <f t="shared" si="14"/>
        <v/>
      </c>
      <c r="I315" s="657"/>
      <c r="J315" s="658"/>
    </row>
    <row r="316" s="652" customFormat="1" ht="36" customHeight="1" spans="1:10">
      <c r="A316" s="652">
        <f t="shared" si="12"/>
        <v>7</v>
      </c>
      <c r="B316" s="431">
        <v>2040703</v>
      </c>
      <c r="C316" s="432" t="s">
        <v>154</v>
      </c>
      <c r="D316" s="313">
        <f>VLOOKUP(B316,'[113]L02'!$A$6:$F$1327,6,FALSE)</f>
        <v>0</v>
      </c>
      <c r="E316" s="313">
        <f>VLOOKUP(B316,'[114]23'!$A$4:$C$1326,3,FALSE)</f>
        <v>0</v>
      </c>
      <c r="F316" s="367">
        <v>0</v>
      </c>
      <c r="G316" s="123" t="str">
        <f t="shared" si="13"/>
        <v/>
      </c>
      <c r="H316" s="123" t="str">
        <f t="shared" si="14"/>
        <v/>
      </c>
      <c r="I316" s="657"/>
      <c r="J316" s="658"/>
    </row>
    <row r="317" s="652" customFormat="1" ht="36" customHeight="1" spans="1:10">
      <c r="A317" s="652">
        <f t="shared" si="12"/>
        <v>7</v>
      </c>
      <c r="B317" s="431">
        <v>2040704</v>
      </c>
      <c r="C317" s="438" t="s">
        <v>326</v>
      </c>
      <c r="D317" s="313">
        <f>VLOOKUP(B317,'[113]L02'!$A$6:$F$1327,6,FALSE)</f>
        <v>0</v>
      </c>
      <c r="E317" s="313">
        <f>VLOOKUP(B317,'[114]23'!$A$4:$C$1326,3,FALSE)</f>
        <v>0</v>
      </c>
      <c r="F317" s="367">
        <v>0</v>
      </c>
      <c r="G317" s="123" t="str">
        <f t="shared" si="13"/>
        <v/>
      </c>
      <c r="H317" s="123" t="str">
        <f t="shared" si="14"/>
        <v/>
      </c>
      <c r="I317" s="657"/>
      <c r="J317" s="658"/>
    </row>
    <row r="318" s="652" customFormat="1" ht="36" customHeight="1" spans="1:10">
      <c r="A318" s="652">
        <f t="shared" si="12"/>
        <v>7</v>
      </c>
      <c r="B318" s="431">
        <v>2040705</v>
      </c>
      <c r="C318" s="438" t="s">
        <v>327</v>
      </c>
      <c r="D318" s="313">
        <f>VLOOKUP(B318,'[113]L02'!$A$6:$F$1327,6,FALSE)</f>
        <v>0</v>
      </c>
      <c r="E318" s="313">
        <f>VLOOKUP(B318,'[114]23'!$A$4:$C$1326,3,FALSE)</f>
        <v>0</v>
      </c>
      <c r="F318" s="367">
        <v>0</v>
      </c>
      <c r="G318" s="123" t="str">
        <f t="shared" si="13"/>
        <v/>
      </c>
      <c r="H318" s="123" t="str">
        <f t="shared" si="14"/>
        <v/>
      </c>
      <c r="I318" s="657"/>
      <c r="J318" s="658"/>
    </row>
    <row r="319" s="652" customFormat="1" ht="36" customHeight="1" spans="1:10">
      <c r="A319" s="652">
        <f t="shared" si="12"/>
        <v>7</v>
      </c>
      <c r="B319" s="431">
        <v>2040706</v>
      </c>
      <c r="C319" s="432" t="s">
        <v>328</v>
      </c>
      <c r="D319" s="313">
        <f>VLOOKUP(B319,'[113]L02'!$A$6:$F$1327,6,FALSE)</f>
        <v>0</v>
      </c>
      <c r="E319" s="313">
        <f>VLOOKUP(B319,'[114]23'!$A$4:$C$1326,3,FALSE)</f>
        <v>0</v>
      </c>
      <c r="F319" s="367">
        <v>0</v>
      </c>
      <c r="G319" s="123" t="str">
        <f t="shared" si="13"/>
        <v/>
      </c>
      <c r="H319" s="123" t="str">
        <f t="shared" si="14"/>
        <v/>
      </c>
      <c r="I319" s="657"/>
      <c r="J319" s="658"/>
    </row>
    <row r="320" s="652" customFormat="1" ht="36" customHeight="1" spans="1:10">
      <c r="A320" s="652">
        <f t="shared" si="12"/>
        <v>7</v>
      </c>
      <c r="B320" s="431">
        <v>2040707</v>
      </c>
      <c r="C320" s="432" t="s">
        <v>193</v>
      </c>
      <c r="D320" s="313">
        <f>VLOOKUP(B320,'[113]L02'!$A$6:$F$1327,6,FALSE)</f>
        <v>0</v>
      </c>
      <c r="E320" s="313">
        <f>VLOOKUP(B320,'[114]23'!$A$4:$C$1326,3,FALSE)</f>
        <v>0</v>
      </c>
      <c r="F320" s="367">
        <v>0</v>
      </c>
      <c r="G320" s="123" t="str">
        <f t="shared" si="13"/>
        <v/>
      </c>
      <c r="H320" s="123" t="str">
        <f t="shared" si="14"/>
        <v/>
      </c>
      <c r="I320" s="657"/>
      <c r="J320" s="658"/>
    </row>
    <row r="321" s="652" customFormat="1" ht="36" customHeight="1" spans="1:10">
      <c r="A321" s="652">
        <f t="shared" si="12"/>
        <v>7</v>
      </c>
      <c r="B321" s="431">
        <v>2040750</v>
      </c>
      <c r="C321" s="432" t="s">
        <v>161</v>
      </c>
      <c r="D321" s="313">
        <f>VLOOKUP(B321,'[113]L02'!$A$6:$F$1327,6,FALSE)</f>
        <v>0</v>
      </c>
      <c r="E321" s="313">
        <f>VLOOKUP(B321,'[114]23'!$A$4:$C$1326,3,FALSE)</f>
        <v>0</v>
      </c>
      <c r="F321" s="367">
        <v>0</v>
      </c>
      <c r="G321" s="123" t="str">
        <f t="shared" si="13"/>
        <v/>
      </c>
      <c r="H321" s="123" t="str">
        <f t="shared" si="14"/>
        <v/>
      </c>
      <c r="I321" s="657"/>
      <c r="J321" s="658"/>
    </row>
    <row r="322" s="652" customFormat="1" ht="36" customHeight="1" spans="1:10">
      <c r="A322" s="652">
        <f t="shared" si="12"/>
        <v>7</v>
      </c>
      <c r="B322" s="431">
        <v>2040799</v>
      </c>
      <c r="C322" s="432" t="s">
        <v>329</v>
      </c>
      <c r="D322" s="313">
        <f>VLOOKUP(B322,'[113]L02'!$A$6:$F$1327,6,FALSE)</f>
        <v>0</v>
      </c>
      <c r="E322" s="313">
        <f>VLOOKUP(B322,'[114]23'!$A$4:$C$1326,3,FALSE)</f>
        <v>0</v>
      </c>
      <c r="F322" s="367">
        <v>0</v>
      </c>
      <c r="G322" s="123" t="str">
        <f t="shared" si="13"/>
        <v/>
      </c>
      <c r="H322" s="123" t="str">
        <f t="shared" si="14"/>
        <v/>
      </c>
      <c r="I322" s="657"/>
      <c r="J322" s="658"/>
    </row>
    <row r="323" s="652" customFormat="1" ht="36" customHeight="1" spans="1:10">
      <c r="A323" s="652">
        <f t="shared" si="12"/>
        <v>5</v>
      </c>
      <c r="B323" s="433">
        <v>20408</v>
      </c>
      <c r="C323" s="304" t="s">
        <v>330</v>
      </c>
      <c r="D323" s="309">
        <f>SUM(D324:D332)</f>
        <v>0</v>
      </c>
      <c r="E323" s="309">
        <f>SUM(E324:E332)</f>
        <v>0</v>
      </c>
      <c r="F323" s="309">
        <v>0</v>
      </c>
      <c r="G323" s="119" t="str">
        <f t="shared" si="13"/>
        <v/>
      </c>
      <c r="H323" s="119" t="str">
        <f t="shared" si="14"/>
        <v/>
      </c>
      <c r="I323" s="657"/>
      <c r="J323" s="658"/>
    </row>
    <row r="324" s="652" customFormat="1" ht="36" customHeight="1" spans="1:10">
      <c r="A324" s="652">
        <f t="shared" si="12"/>
        <v>7</v>
      </c>
      <c r="B324" s="431">
        <v>2040801</v>
      </c>
      <c r="C324" s="432" t="s">
        <v>152</v>
      </c>
      <c r="D324" s="313">
        <f>VLOOKUP(B324,'[113]L02'!$A$6:$F$1327,6,FALSE)</f>
        <v>0</v>
      </c>
      <c r="E324" s="313">
        <f>VLOOKUP(B324,'[114]23'!$A$4:$C$1326,3,FALSE)</f>
        <v>0</v>
      </c>
      <c r="F324" s="367">
        <v>0</v>
      </c>
      <c r="G324" s="123" t="str">
        <f t="shared" si="13"/>
        <v/>
      </c>
      <c r="H324" s="123" t="str">
        <f t="shared" si="14"/>
        <v/>
      </c>
      <c r="I324" s="657"/>
      <c r="J324" s="658"/>
    </row>
    <row r="325" s="652" customFormat="1" ht="36" customHeight="1" spans="1:10">
      <c r="A325" s="652">
        <f t="shared" ref="A325:A388" si="15">LEN(B325)</f>
        <v>7</v>
      </c>
      <c r="B325" s="431">
        <v>2040802</v>
      </c>
      <c r="C325" s="432" t="s">
        <v>153</v>
      </c>
      <c r="D325" s="313">
        <f>VLOOKUP(B325,'[113]L02'!$A$6:$F$1327,6,FALSE)</f>
        <v>0</v>
      </c>
      <c r="E325" s="313">
        <f>VLOOKUP(B325,'[114]23'!$A$4:$C$1326,3,FALSE)</f>
        <v>0</v>
      </c>
      <c r="F325" s="367">
        <v>0</v>
      </c>
      <c r="G325" s="123" t="str">
        <f t="shared" ref="G325:G388" si="16">IF(D325&gt;0,F325/D325-1,"")</f>
        <v/>
      </c>
      <c r="H325" s="123" t="str">
        <f t="shared" ref="H325:H388" si="17">IF(E325&gt;0,F325/E325,"")</f>
        <v/>
      </c>
      <c r="I325" s="657"/>
      <c r="J325" s="658"/>
    </row>
    <row r="326" s="652" customFormat="1" ht="36" customHeight="1" spans="1:10">
      <c r="A326" s="652">
        <f t="shared" si="15"/>
        <v>7</v>
      </c>
      <c r="B326" s="431">
        <v>2040803</v>
      </c>
      <c r="C326" s="432" t="s">
        <v>154</v>
      </c>
      <c r="D326" s="313">
        <f>VLOOKUP(B326,'[113]L02'!$A$6:$F$1327,6,FALSE)</f>
        <v>0</v>
      </c>
      <c r="E326" s="313">
        <f>VLOOKUP(B326,'[114]23'!$A$4:$C$1326,3,FALSE)</f>
        <v>0</v>
      </c>
      <c r="F326" s="367">
        <v>0</v>
      </c>
      <c r="G326" s="123" t="str">
        <f t="shared" si="16"/>
        <v/>
      </c>
      <c r="H326" s="123" t="str">
        <f t="shared" si="17"/>
        <v/>
      </c>
      <c r="I326" s="657"/>
      <c r="J326" s="658"/>
    </row>
    <row r="327" s="652" customFormat="1" ht="36" customHeight="1" spans="1:10">
      <c r="A327" s="652">
        <f t="shared" si="15"/>
        <v>7</v>
      </c>
      <c r="B327" s="431">
        <v>2040804</v>
      </c>
      <c r="C327" s="432" t="s">
        <v>331</v>
      </c>
      <c r="D327" s="313">
        <f>VLOOKUP(B327,'[113]L02'!$A$6:$F$1327,6,FALSE)</f>
        <v>0</v>
      </c>
      <c r="E327" s="313">
        <f>VLOOKUP(B327,'[114]23'!$A$4:$C$1326,3,FALSE)</f>
        <v>0</v>
      </c>
      <c r="F327" s="367">
        <v>0</v>
      </c>
      <c r="G327" s="123" t="str">
        <f t="shared" si="16"/>
        <v/>
      </c>
      <c r="H327" s="123" t="str">
        <f t="shared" si="17"/>
        <v/>
      </c>
      <c r="I327" s="657"/>
      <c r="J327" s="658"/>
    </row>
    <row r="328" s="652" customFormat="1" ht="36" customHeight="1" spans="1:10">
      <c r="A328" s="652">
        <f t="shared" si="15"/>
        <v>7</v>
      </c>
      <c r="B328" s="431">
        <v>2040805</v>
      </c>
      <c r="C328" s="432" t="s">
        <v>332</v>
      </c>
      <c r="D328" s="313">
        <f>VLOOKUP(B328,'[113]L02'!$A$6:$F$1327,6,FALSE)</f>
        <v>0</v>
      </c>
      <c r="E328" s="313">
        <f>VLOOKUP(B328,'[114]23'!$A$4:$C$1326,3,FALSE)</f>
        <v>0</v>
      </c>
      <c r="F328" s="367">
        <v>0</v>
      </c>
      <c r="G328" s="123" t="str">
        <f t="shared" si="16"/>
        <v/>
      </c>
      <c r="H328" s="123" t="str">
        <f t="shared" si="17"/>
        <v/>
      </c>
      <c r="I328" s="657"/>
      <c r="J328" s="658"/>
    </row>
    <row r="329" s="652" customFormat="1" ht="36" customHeight="1" spans="1:10">
      <c r="A329" s="652">
        <f t="shared" si="15"/>
        <v>7</v>
      </c>
      <c r="B329" s="431">
        <v>2040806</v>
      </c>
      <c r="C329" s="432" t="s">
        <v>333</v>
      </c>
      <c r="D329" s="313">
        <f>VLOOKUP(B329,'[113]L02'!$A$6:$F$1327,6,FALSE)</f>
        <v>0</v>
      </c>
      <c r="E329" s="313">
        <f>VLOOKUP(B329,'[114]23'!$A$4:$C$1326,3,FALSE)</f>
        <v>0</v>
      </c>
      <c r="F329" s="367">
        <v>0</v>
      </c>
      <c r="G329" s="123" t="str">
        <f t="shared" si="16"/>
        <v/>
      </c>
      <c r="H329" s="123" t="str">
        <f t="shared" si="17"/>
        <v/>
      </c>
      <c r="I329" s="657"/>
      <c r="J329" s="658"/>
    </row>
    <row r="330" s="652" customFormat="1" ht="36" customHeight="1" spans="1:10">
      <c r="A330" s="652">
        <f t="shared" si="15"/>
        <v>7</v>
      </c>
      <c r="B330" s="431">
        <v>2040807</v>
      </c>
      <c r="C330" s="432" t="s">
        <v>193</v>
      </c>
      <c r="D330" s="313">
        <f>VLOOKUP(B330,'[113]L02'!$A$6:$F$1327,6,FALSE)</f>
        <v>0</v>
      </c>
      <c r="E330" s="313">
        <f>VLOOKUP(B330,'[114]23'!$A$4:$C$1326,3,FALSE)</f>
        <v>0</v>
      </c>
      <c r="F330" s="367">
        <v>0</v>
      </c>
      <c r="G330" s="123" t="str">
        <f t="shared" si="16"/>
        <v/>
      </c>
      <c r="H330" s="123" t="str">
        <f t="shared" si="17"/>
        <v/>
      </c>
      <c r="I330" s="657"/>
      <c r="J330" s="658"/>
    </row>
    <row r="331" s="652" customFormat="1" ht="36" customHeight="1" spans="1:10">
      <c r="A331" s="652">
        <f t="shared" si="15"/>
        <v>7</v>
      </c>
      <c r="B331" s="431">
        <v>2040850</v>
      </c>
      <c r="C331" s="432" t="s">
        <v>161</v>
      </c>
      <c r="D331" s="313">
        <f>VLOOKUP(B331,'[113]L02'!$A$6:$F$1327,6,FALSE)</f>
        <v>0</v>
      </c>
      <c r="E331" s="313">
        <f>VLOOKUP(B331,'[114]23'!$A$4:$C$1326,3,FALSE)</f>
        <v>0</v>
      </c>
      <c r="F331" s="367">
        <v>0</v>
      </c>
      <c r="G331" s="123" t="str">
        <f t="shared" si="16"/>
        <v/>
      </c>
      <c r="H331" s="123" t="str">
        <f t="shared" si="17"/>
        <v/>
      </c>
      <c r="I331" s="657"/>
      <c r="J331" s="658"/>
    </row>
    <row r="332" s="652" customFormat="1" ht="36" customHeight="1" spans="1:10">
      <c r="A332" s="652">
        <f t="shared" si="15"/>
        <v>7</v>
      </c>
      <c r="B332" s="431">
        <v>2040899</v>
      </c>
      <c r="C332" s="432" t="s">
        <v>334</v>
      </c>
      <c r="D332" s="313">
        <f>VLOOKUP(B332,'[113]L02'!$A$6:$F$1327,6,FALSE)</f>
        <v>0</v>
      </c>
      <c r="E332" s="313">
        <f>VLOOKUP(B332,'[114]23'!$A$4:$C$1326,3,FALSE)</f>
        <v>0</v>
      </c>
      <c r="F332" s="367">
        <v>0</v>
      </c>
      <c r="G332" s="123" t="str">
        <f t="shared" si="16"/>
        <v/>
      </c>
      <c r="H332" s="123" t="str">
        <f t="shared" si="17"/>
        <v/>
      </c>
      <c r="I332" s="657"/>
      <c r="J332" s="658"/>
    </row>
    <row r="333" s="652" customFormat="1" ht="36" customHeight="1" spans="1:10">
      <c r="A333" s="652">
        <f t="shared" si="15"/>
        <v>5</v>
      </c>
      <c r="B333" s="433">
        <v>20409</v>
      </c>
      <c r="C333" s="304" t="s">
        <v>335</v>
      </c>
      <c r="D333" s="309">
        <f>SUM(D334:D340)</f>
        <v>0</v>
      </c>
      <c r="E333" s="309">
        <f>SUM(E334:E340)</f>
        <v>0</v>
      </c>
      <c r="F333" s="309">
        <v>0</v>
      </c>
      <c r="G333" s="119" t="str">
        <f t="shared" si="16"/>
        <v/>
      </c>
      <c r="H333" s="119" t="str">
        <f t="shared" si="17"/>
        <v/>
      </c>
      <c r="I333" s="657"/>
      <c r="J333" s="658"/>
    </row>
    <row r="334" s="652" customFormat="1" ht="36" customHeight="1" spans="1:10">
      <c r="A334" s="652">
        <f t="shared" si="15"/>
        <v>7</v>
      </c>
      <c r="B334" s="431">
        <v>2040901</v>
      </c>
      <c r="C334" s="432" t="s">
        <v>152</v>
      </c>
      <c r="D334" s="313">
        <f>VLOOKUP(B334,'[113]L02'!$A$6:$F$1327,6,FALSE)</f>
        <v>0</v>
      </c>
      <c r="E334" s="313">
        <f>VLOOKUP(B334,'[114]23'!$A$4:$C$1326,3,FALSE)</f>
        <v>0</v>
      </c>
      <c r="F334" s="367">
        <v>0</v>
      </c>
      <c r="G334" s="123" t="str">
        <f t="shared" si="16"/>
        <v/>
      </c>
      <c r="H334" s="123" t="str">
        <f t="shared" si="17"/>
        <v/>
      </c>
      <c r="I334" s="657"/>
      <c r="J334" s="658"/>
    </row>
    <row r="335" s="652" customFormat="1" ht="36" customHeight="1" spans="1:10">
      <c r="A335" s="652">
        <f t="shared" si="15"/>
        <v>7</v>
      </c>
      <c r="B335" s="431">
        <v>2040902</v>
      </c>
      <c r="C335" s="432" t="s">
        <v>153</v>
      </c>
      <c r="D335" s="313">
        <f>VLOOKUP(B335,'[113]L02'!$A$6:$F$1327,6,FALSE)</f>
        <v>0</v>
      </c>
      <c r="E335" s="313">
        <f>VLOOKUP(B335,'[114]23'!$A$4:$C$1326,3,FALSE)</f>
        <v>0</v>
      </c>
      <c r="F335" s="367">
        <v>0</v>
      </c>
      <c r="G335" s="123" t="str">
        <f t="shared" si="16"/>
        <v/>
      </c>
      <c r="H335" s="123" t="str">
        <f t="shared" si="17"/>
        <v/>
      </c>
      <c r="I335" s="657"/>
      <c r="J335" s="658"/>
    </row>
    <row r="336" s="652" customFormat="1" ht="36" customHeight="1" spans="1:10">
      <c r="A336" s="652">
        <f t="shared" si="15"/>
        <v>7</v>
      </c>
      <c r="B336" s="431">
        <v>2040903</v>
      </c>
      <c r="C336" s="432" t="s">
        <v>154</v>
      </c>
      <c r="D336" s="313">
        <f>VLOOKUP(B336,'[113]L02'!$A$6:$F$1327,6,FALSE)</f>
        <v>0</v>
      </c>
      <c r="E336" s="313">
        <f>VLOOKUP(B336,'[114]23'!$A$4:$C$1326,3,FALSE)</f>
        <v>0</v>
      </c>
      <c r="F336" s="367">
        <v>0</v>
      </c>
      <c r="G336" s="123" t="str">
        <f t="shared" si="16"/>
        <v/>
      </c>
      <c r="H336" s="123" t="str">
        <f t="shared" si="17"/>
        <v/>
      </c>
      <c r="I336" s="657"/>
      <c r="J336" s="658"/>
    </row>
    <row r="337" s="652" customFormat="1" ht="36" customHeight="1" spans="1:10">
      <c r="A337" s="652">
        <f t="shared" si="15"/>
        <v>7</v>
      </c>
      <c r="B337" s="431">
        <v>2040904</v>
      </c>
      <c r="C337" s="432" t="s">
        <v>336</v>
      </c>
      <c r="D337" s="313">
        <f>VLOOKUP(B337,'[113]L02'!$A$6:$F$1327,6,FALSE)</f>
        <v>0</v>
      </c>
      <c r="E337" s="313">
        <f>VLOOKUP(B337,'[114]23'!$A$4:$C$1326,3,FALSE)</f>
        <v>0</v>
      </c>
      <c r="F337" s="367">
        <v>0</v>
      </c>
      <c r="G337" s="123" t="str">
        <f t="shared" si="16"/>
        <v/>
      </c>
      <c r="H337" s="123" t="str">
        <f t="shared" si="17"/>
        <v/>
      </c>
      <c r="I337" s="657"/>
      <c r="J337" s="658"/>
    </row>
    <row r="338" s="652" customFormat="1" ht="36" customHeight="1" spans="1:10">
      <c r="A338" s="652">
        <f t="shared" si="15"/>
        <v>7</v>
      </c>
      <c r="B338" s="431">
        <v>2040905</v>
      </c>
      <c r="C338" s="432" t="s">
        <v>337</v>
      </c>
      <c r="D338" s="313">
        <f>VLOOKUP(B338,'[113]L02'!$A$6:$F$1327,6,FALSE)</f>
        <v>0</v>
      </c>
      <c r="E338" s="313">
        <f>VLOOKUP(B338,'[114]23'!$A$4:$C$1326,3,FALSE)</f>
        <v>0</v>
      </c>
      <c r="F338" s="367">
        <v>0</v>
      </c>
      <c r="G338" s="123" t="str">
        <f t="shared" si="16"/>
        <v/>
      </c>
      <c r="H338" s="123" t="str">
        <f t="shared" si="17"/>
        <v/>
      </c>
      <c r="I338" s="657"/>
      <c r="J338" s="658"/>
    </row>
    <row r="339" s="652" customFormat="1" ht="36" customHeight="1" spans="1:10">
      <c r="A339" s="652">
        <f t="shared" si="15"/>
        <v>7</v>
      </c>
      <c r="B339" s="431">
        <v>2040950</v>
      </c>
      <c r="C339" s="432" t="s">
        <v>161</v>
      </c>
      <c r="D339" s="313">
        <f>VLOOKUP(B339,'[113]L02'!$A$6:$F$1327,6,FALSE)</f>
        <v>0</v>
      </c>
      <c r="E339" s="313">
        <f>VLOOKUP(B339,'[114]23'!$A$4:$C$1326,3,FALSE)</f>
        <v>0</v>
      </c>
      <c r="F339" s="367">
        <v>0</v>
      </c>
      <c r="G339" s="123" t="str">
        <f t="shared" si="16"/>
        <v/>
      </c>
      <c r="H339" s="123" t="str">
        <f t="shared" si="17"/>
        <v/>
      </c>
      <c r="I339" s="657"/>
      <c r="J339" s="658"/>
    </row>
    <row r="340" s="652" customFormat="1" ht="36" customHeight="1" spans="1:10">
      <c r="A340" s="652">
        <f t="shared" si="15"/>
        <v>7</v>
      </c>
      <c r="B340" s="431">
        <v>2040999</v>
      </c>
      <c r="C340" s="432" t="s">
        <v>338</v>
      </c>
      <c r="D340" s="313">
        <f>VLOOKUP(B340,'[113]L02'!$A$6:$F$1327,6,FALSE)</f>
        <v>0</v>
      </c>
      <c r="E340" s="313">
        <f>VLOOKUP(B340,'[114]23'!$A$4:$C$1326,3,FALSE)</f>
        <v>0</v>
      </c>
      <c r="F340" s="367">
        <v>0</v>
      </c>
      <c r="G340" s="123" t="str">
        <f t="shared" si="16"/>
        <v/>
      </c>
      <c r="H340" s="123" t="str">
        <f t="shared" si="17"/>
        <v/>
      </c>
      <c r="I340" s="657"/>
      <c r="J340" s="658"/>
    </row>
    <row r="341" s="652" customFormat="1" ht="36" customHeight="1" spans="1:10">
      <c r="A341" s="652">
        <f t="shared" si="15"/>
        <v>5</v>
      </c>
      <c r="B341" s="433">
        <v>20410</v>
      </c>
      <c r="C341" s="304" t="s">
        <v>339</v>
      </c>
      <c r="D341" s="309">
        <f>SUM(D342:D346)</f>
        <v>0</v>
      </c>
      <c r="E341" s="309">
        <f>SUM(E342:E346)</f>
        <v>0</v>
      </c>
      <c r="F341" s="309">
        <v>0</v>
      </c>
      <c r="G341" s="119" t="str">
        <f t="shared" si="16"/>
        <v/>
      </c>
      <c r="H341" s="119" t="str">
        <f t="shared" si="17"/>
        <v/>
      </c>
      <c r="I341" s="657"/>
      <c r="J341" s="658"/>
    </row>
    <row r="342" s="652" customFormat="1" ht="36" customHeight="1" spans="1:10">
      <c r="A342" s="652">
        <f t="shared" si="15"/>
        <v>7</v>
      </c>
      <c r="B342" s="431">
        <v>2041001</v>
      </c>
      <c r="C342" s="432" t="s">
        <v>152</v>
      </c>
      <c r="D342" s="313">
        <f>VLOOKUP(B342,'[113]L02'!$A$6:$F$1327,6,FALSE)</f>
        <v>0</v>
      </c>
      <c r="E342" s="313">
        <f>VLOOKUP(B342,'[114]23'!$A$4:$C$1326,3,FALSE)</f>
        <v>0</v>
      </c>
      <c r="F342" s="367">
        <v>0</v>
      </c>
      <c r="G342" s="123" t="str">
        <f t="shared" si="16"/>
        <v/>
      </c>
      <c r="H342" s="123" t="str">
        <f t="shared" si="17"/>
        <v/>
      </c>
      <c r="I342" s="657"/>
      <c r="J342" s="658"/>
    </row>
    <row r="343" s="652" customFormat="1" ht="36" customHeight="1" spans="1:10">
      <c r="A343" s="652">
        <f t="shared" si="15"/>
        <v>7</v>
      </c>
      <c r="B343" s="431">
        <v>2041002</v>
      </c>
      <c r="C343" s="432" t="s">
        <v>153</v>
      </c>
      <c r="D343" s="313">
        <f>VLOOKUP(B343,'[113]L02'!$A$6:$F$1327,6,FALSE)</f>
        <v>0</v>
      </c>
      <c r="E343" s="313">
        <f>VLOOKUP(B343,'[114]23'!$A$4:$C$1326,3,FALSE)</f>
        <v>0</v>
      </c>
      <c r="F343" s="367">
        <v>0</v>
      </c>
      <c r="G343" s="123" t="str">
        <f t="shared" si="16"/>
        <v/>
      </c>
      <c r="H343" s="123" t="str">
        <f t="shared" si="17"/>
        <v/>
      </c>
      <c r="I343" s="657"/>
      <c r="J343" s="658"/>
    </row>
    <row r="344" s="652" customFormat="1" ht="36" customHeight="1" spans="1:10">
      <c r="A344" s="652">
        <f t="shared" si="15"/>
        <v>7</v>
      </c>
      <c r="B344" s="431">
        <v>2041006</v>
      </c>
      <c r="C344" s="432" t="s">
        <v>193</v>
      </c>
      <c r="D344" s="313">
        <f>VLOOKUP(B344,'[113]L02'!$A$6:$F$1327,6,FALSE)</f>
        <v>0</v>
      </c>
      <c r="E344" s="313">
        <f>VLOOKUP(B344,'[114]23'!$A$4:$C$1326,3,FALSE)</f>
        <v>0</v>
      </c>
      <c r="F344" s="367">
        <v>0</v>
      </c>
      <c r="G344" s="123" t="str">
        <f t="shared" si="16"/>
        <v/>
      </c>
      <c r="H344" s="123" t="str">
        <f t="shared" si="17"/>
        <v/>
      </c>
      <c r="I344" s="657"/>
      <c r="J344" s="658"/>
    </row>
    <row r="345" s="652" customFormat="1" ht="36" customHeight="1" spans="1:10">
      <c r="A345" s="652">
        <f t="shared" si="15"/>
        <v>7</v>
      </c>
      <c r="B345" s="431">
        <v>2041007</v>
      </c>
      <c r="C345" s="432" t="s">
        <v>340</v>
      </c>
      <c r="D345" s="313">
        <f>VLOOKUP(B345,'[113]L02'!$A$6:$F$1327,6,FALSE)</f>
        <v>0</v>
      </c>
      <c r="E345" s="313">
        <f>VLOOKUP(B345,'[114]23'!$A$4:$C$1326,3,FALSE)</f>
        <v>0</v>
      </c>
      <c r="F345" s="367">
        <v>0</v>
      </c>
      <c r="G345" s="123" t="str">
        <f t="shared" si="16"/>
        <v/>
      </c>
      <c r="H345" s="123" t="str">
        <f t="shared" si="17"/>
        <v/>
      </c>
      <c r="I345" s="657"/>
      <c r="J345" s="658"/>
    </row>
    <row r="346" s="652" customFormat="1" ht="36" customHeight="1" spans="1:10">
      <c r="A346" s="652">
        <f t="shared" si="15"/>
        <v>7</v>
      </c>
      <c r="B346" s="431">
        <v>2041099</v>
      </c>
      <c r="C346" s="432" t="s">
        <v>341</v>
      </c>
      <c r="D346" s="313">
        <f>VLOOKUP(B346,'[113]L02'!$A$6:$F$1327,6,FALSE)</f>
        <v>0</v>
      </c>
      <c r="E346" s="313">
        <f>VLOOKUP(B346,'[114]23'!$A$4:$C$1326,3,FALSE)</f>
        <v>0</v>
      </c>
      <c r="F346" s="367">
        <v>0</v>
      </c>
      <c r="G346" s="123" t="str">
        <f t="shared" si="16"/>
        <v/>
      </c>
      <c r="H346" s="123" t="str">
        <f t="shared" si="17"/>
        <v/>
      </c>
      <c r="I346" s="657"/>
      <c r="J346" s="658"/>
    </row>
    <row r="347" s="652" customFormat="1" ht="36" customHeight="1" spans="1:10">
      <c r="A347" s="652">
        <f t="shared" si="15"/>
        <v>5</v>
      </c>
      <c r="B347" s="433">
        <v>20499</v>
      </c>
      <c r="C347" s="304" t="s">
        <v>342</v>
      </c>
      <c r="D347" s="309">
        <f>SUM(D348:D349)</f>
        <v>52</v>
      </c>
      <c r="E347" s="309">
        <f>SUM(E348:E349)</f>
        <v>109</v>
      </c>
      <c r="F347" s="309">
        <v>227</v>
      </c>
      <c r="G347" s="119">
        <f t="shared" si="16"/>
        <v>3.365</v>
      </c>
      <c r="H347" s="119">
        <f t="shared" si="17"/>
        <v>2.083</v>
      </c>
      <c r="I347" s="657"/>
      <c r="J347" s="658"/>
    </row>
    <row r="348" s="652" customFormat="1" ht="36" customHeight="1" spans="1:10">
      <c r="A348" s="652">
        <f t="shared" si="15"/>
        <v>7</v>
      </c>
      <c r="B348" s="436">
        <v>2049902</v>
      </c>
      <c r="C348" s="432" t="s">
        <v>343</v>
      </c>
      <c r="D348" s="313">
        <f>VLOOKUP(B348,'[113]L02'!$A$6:$F$1327,6,FALSE)</f>
        <v>0</v>
      </c>
      <c r="E348" s="313">
        <f>VLOOKUP(B348,'[114]23'!$A$4:$C$1326,3,FALSE)</f>
        <v>0</v>
      </c>
      <c r="F348" s="367">
        <v>0</v>
      </c>
      <c r="G348" s="123" t="str">
        <f t="shared" si="16"/>
        <v/>
      </c>
      <c r="H348" s="123" t="str">
        <f t="shared" si="17"/>
        <v/>
      </c>
      <c r="I348" s="657"/>
      <c r="J348" s="658"/>
    </row>
    <row r="349" s="652" customFormat="1" ht="36" customHeight="1" spans="1:10">
      <c r="A349" s="652">
        <f t="shared" si="15"/>
        <v>7</v>
      </c>
      <c r="B349" s="441">
        <v>2049999</v>
      </c>
      <c r="C349" s="432" t="s">
        <v>342</v>
      </c>
      <c r="D349" s="313">
        <f>VLOOKUP(B349,'[113]L02'!$A$6:$F$1327,6,FALSE)</f>
        <v>52</v>
      </c>
      <c r="E349" s="313">
        <f>VLOOKUP(B349,'[114]23'!$A$4:$C$1326,3,FALSE)</f>
        <v>109</v>
      </c>
      <c r="F349" s="367">
        <v>227</v>
      </c>
      <c r="G349" s="123">
        <f t="shared" si="16"/>
        <v>3.365</v>
      </c>
      <c r="H349" s="123">
        <f t="shared" si="17"/>
        <v>2.083</v>
      </c>
      <c r="I349" s="657"/>
      <c r="J349" s="658"/>
    </row>
    <row r="350" s="652" customFormat="1" ht="36" customHeight="1" spans="1:10">
      <c r="A350" s="652">
        <f t="shared" si="15"/>
        <v>3</v>
      </c>
      <c r="B350" s="433">
        <v>205</v>
      </c>
      <c r="C350" s="302" t="s">
        <v>111</v>
      </c>
      <c r="D350" s="309">
        <f>SUM(D351,D356,D365,D371,D377,D381,D385,D389,D395,D402)</f>
        <v>43402</v>
      </c>
      <c r="E350" s="309">
        <f>SUM(E351,E356,E365,E371,E377,E381,E385,E389,E395,E402)</f>
        <v>34663</v>
      </c>
      <c r="F350" s="309">
        <v>33155</v>
      </c>
      <c r="G350" s="119">
        <f t="shared" si="16"/>
        <v>-0.236</v>
      </c>
      <c r="H350" s="119">
        <f t="shared" si="17"/>
        <v>0.956</v>
      </c>
      <c r="I350" s="657"/>
      <c r="J350" s="658"/>
    </row>
    <row r="351" s="652" customFormat="1" ht="36" customHeight="1" spans="1:10">
      <c r="A351" s="652">
        <f t="shared" si="15"/>
        <v>5</v>
      </c>
      <c r="B351" s="433">
        <v>20501</v>
      </c>
      <c r="C351" s="304" t="s">
        <v>344</v>
      </c>
      <c r="D351" s="309">
        <f>SUM(D352:D355)</f>
        <v>599</v>
      </c>
      <c r="E351" s="309">
        <f>SUM(E352:E355)</f>
        <v>698</v>
      </c>
      <c r="F351" s="309">
        <v>669</v>
      </c>
      <c r="G351" s="119">
        <f t="shared" si="16"/>
        <v>0.117</v>
      </c>
      <c r="H351" s="119">
        <f t="shared" si="17"/>
        <v>0.958</v>
      </c>
      <c r="I351" s="657"/>
      <c r="J351" s="658"/>
    </row>
    <row r="352" s="652" customFormat="1" ht="36" customHeight="1" spans="1:10">
      <c r="A352" s="652">
        <f t="shared" si="15"/>
        <v>7</v>
      </c>
      <c r="B352" s="431">
        <v>2050101</v>
      </c>
      <c r="C352" s="432" t="s">
        <v>152</v>
      </c>
      <c r="D352" s="313">
        <f>VLOOKUP(B352,'[113]L02'!$A$6:$F$1327,6,FALSE)</f>
        <v>184</v>
      </c>
      <c r="E352" s="313">
        <f>VLOOKUP(B352,'[114]23'!$A$4:$C$1326,3,FALSE)</f>
        <v>151</v>
      </c>
      <c r="F352" s="367">
        <v>157</v>
      </c>
      <c r="G352" s="123">
        <f t="shared" si="16"/>
        <v>-0.147</v>
      </c>
      <c r="H352" s="123">
        <f t="shared" si="17"/>
        <v>1.04</v>
      </c>
      <c r="I352" s="657"/>
      <c r="J352" s="658"/>
    </row>
    <row r="353" s="652" customFormat="1" ht="36" customHeight="1" spans="1:10">
      <c r="A353" s="652">
        <f t="shared" si="15"/>
        <v>7</v>
      </c>
      <c r="B353" s="431">
        <v>2050102</v>
      </c>
      <c r="C353" s="432" t="s">
        <v>153</v>
      </c>
      <c r="D353" s="313">
        <f>VLOOKUP(B353,'[113]L02'!$A$6:$F$1327,6,FALSE)</f>
        <v>0</v>
      </c>
      <c r="E353" s="313">
        <f>VLOOKUP(B353,'[114]23'!$A$4:$C$1326,3,FALSE)</f>
        <v>0</v>
      </c>
      <c r="F353" s="367">
        <v>0</v>
      </c>
      <c r="G353" s="123" t="str">
        <f t="shared" si="16"/>
        <v/>
      </c>
      <c r="H353" s="123" t="str">
        <f t="shared" si="17"/>
        <v/>
      </c>
      <c r="I353" s="657"/>
      <c r="J353" s="658"/>
    </row>
    <row r="354" s="652" customFormat="1" ht="36" customHeight="1" spans="1:10">
      <c r="A354" s="652">
        <f t="shared" si="15"/>
        <v>7</v>
      </c>
      <c r="B354" s="431">
        <v>2050103</v>
      </c>
      <c r="C354" s="432" t="s">
        <v>154</v>
      </c>
      <c r="D354" s="313">
        <f>VLOOKUP(B354,'[113]L02'!$A$6:$F$1327,6,FALSE)</f>
        <v>0</v>
      </c>
      <c r="E354" s="313">
        <f>VLOOKUP(B354,'[114]23'!$A$4:$C$1326,3,FALSE)</f>
        <v>0</v>
      </c>
      <c r="F354" s="367">
        <v>0</v>
      </c>
      <c r="G354" s="123" t="str">
        <f t="shared" si="16"/>
        <v/>
      </c>
      <c r="H354" s="123" t="str">
        <f t="shared" si="17"/>
        <v/>
      </c>
      <c r="I354" s="657"/>
      <c r="J354" s="658"/>
    </row>
    <row r="355" s="652" customFormat="1" ht="36" customHeight="1" spans="1:10">
      <c r="A355" s="652">
        <f t="shared" si="15"/>
        <v>7</v>
      </c>
      <c r="B355" s="431">
        <v>2050199</v>
      </c>
      <c r="C355" s="432" t="s">
        <v>345</v>
      </c>
      <c r="D355" s="313">
        <f>VLOOKUP(B355,'[113]L02'!$A$6:$F$1327,6,FALSE)</f>
        <v>415</v>
      </c>
      <c r="E355" s="313">
        <f>VLOOKUP(B355,'[114]23'!$A$4:$C$1326,3,FALSE)</f>
        <v>547</v>
      </c>
      <c r="F355" s="367">
        <v>512</v>
      </c>
      <c r="G355" s="123">
        <f t="shared" si="16"/>
        <v>0.234</v>
      </c>
      <c r="H355" s="123">
        <f t="shared" si="17"/>
        <v>0.936</v>
      </c>
      <c r="I355" s="657"/>
      <c r="J355" s="658"/>
    </row>
    <row r="356" s="652" customFormat="1" ht="36" customHeight="1" spans="1:10">
      <c r="A356" s="652">
        <f t="shared" si="15"/>
        <v>5</v>
      </c>
      <c r="B356" s="433">
        <v>20502</v>
      </c>
      <c r="C356" s="304" t="s">
        <v>346</v>
      </c>
      <c r="D356" s="309">
        <f>SUM(D357:D364)</f>
        <v>39940</v>
      </c>
      <c r="E356" s="309">
        <f>SUM(E357:E364)</f>
        <v>32319</v>
      </c>
      <c r="F356" s="309">
        <v>30222</v>
      </c>
      <c r="G356" s="119">
        <f t="shared" si="16"/>
        <v>-0.243</v>
      </c>
      <c r="H356" s="119">
        <f t="shared" si="17"/>
        <v>0.935</v>
      </c>
      <c r="I356" s="657"/>
      <c r="J356" s="658"/>
    </row>
    <row r="357" s="652" customFormat="1" ht="36" customHeight="1" spans="1:10">
      <c r="A357" s="652">
        <f t="shared" si="15"/>
        <v>7</v>
      </c>
      <c r="B357" s="431">
        <v>2050201</v>
      </c>
      <c r="C357" s="432" t="s">
        <v>347</v>
      </c>
      <c r="D357" s="313">
        <f>VLOOKUP(B357,'[113]L02'!$A$6:$F$1327,6,FALSE)</f>
        <v>2525</v>
      </c>
      <c r="E357" s="313">
        <f>VLOOKUP(B357,'[114]23'!$A$4:$C$1326,3,FALSE)</f>
        <v>2922</v>
      </c>
      <c r="F357" s="367">
        <v>2690</v>
      </c>
      <c r="G357" s="123">
        <f t="shared" si="16"/>
        <v>0.065</v>
      </c>
      <c r="H357" s="123">
        <f t="shared" si="17"/>
        <v>0.921</v>
      </c>
      <c r="I357" s="657"/>
      <c r="J357" s="658"/>
    </row>
    <row r="358" s="652" customFormat="1" ht="36" customHeight="1" spans="1:10">
      <c r="A358" s="652">
        <f t="shared" si="15"/>
        <v>7</v>
      </c>
      <c r="B358" s="431">
        <v>2050202</v>
      </c>
      <c r="C358" s="432" t="s">
        <v>348</v>
      </c>
      <c r="D358" s="313">
        <f>VLOOKUP(B358,'[113]L02'!$A$6:$F$1327,6,FALSE)</f>
        <v>13620</v>
      </c>
      <c r="E358" s="313">
        <f>VLOOKUP(B358,'[114]23'!$A$4:$C$1326,3,FALSE)</f>
        <v>12941</v>
      </c>
      <c r="F358" s="367">
        <v>13353</v>
      </c>
      <c r="G358" s="123">
        <f t="shared" si="16"/>
        <v>-0.02</v>
      </c>
      <c r="H358" s="123">
        <f t="shared" si="17"/>
        <v>1.032</v>
      </c>
      <c r="I358" s="657"/>
      <c r="J358" s="658"/>
    </row>
    <row r="359" s="652" customFormat="1" ht="36" customHeight="1" spans="1:10">
      <c r="A359" s="652">
        <f t="shared" si="15"/>
        <v>7</v>
      </c>
      <c r="B359" s="431">
        <v>2050203</v>
      </c>
      <c r="C359" s="432" t="s">
        <v>349</v>
      </c>
      <c r="D359" s="313">
        <f>VLOOKUP(B359,'[113]L02'!$A$6:$F$1327,6,FALSE)</f>
        <v>7205</v>
      </c>
      <c r="E359" s="313">
        <f>VLOOKUP(B359,'[114]23'!$A$4:$C$1326,3,FALSE)</f>
        <v>6358</v>
      </c>
      <c r="F359" s="367">
        <v>6500</v>
      </c>
      <c r="G359" s="123">
        <f t="shared" si="16"/>
        <v>-0.098</v>
      </c>
      <c r="H359" s="123">
        <f t="shared" si="17"/>
        <v>1.022</v>
      </c>
      <c r="I359" s="657"/>
      <c r="J359" s="658"/>
    </row>
    <row r="360" s="652" customFormat="1" ht="36" customHeight="1" spans="1:10">
      <c r="A360" s="652">
        <f t="shared" si="15"/>
        <v>7</v>
      </c>
      <c r="B360" s="431">
        <v>2050204</v>
      </c>
      <c r="C360" s="432" t="s">
        <v>350</v>
      </c>
      <c r="D360" s="313">
        <f>VLOOKUP(B360,'[113]L02'!$A$6:$F$1327,6,FALSE)</f>
        <v>2850</v>
      </c>
      <c r="E360" s="313">
        <f>VLOOKUP(B360,'[114]23'!$A$4:$C$1326,3,FALSE)</f>
        <v>2775</v>
      </c>
      <c r="F360" s="367">
        <v>2873</v>
      </c>
      <c r="G360" s="123">
        <f t="shared" si="16"/>
        <v>0.008</v>
      </c>
      <c r="H360" s="123">
        <f t="shared" si="17"/>
        <v>1.035</v>
      </c>
      <c r="I360" s="657"/>
      <c r="J360" s="658"/>
    </row>
    <row r="361" s="652" customFormat="1" ht="36" customHeight="1" spans="1:10">
      <c r="A361" s="652">
        <f t="shared" si="15"/>
        <v>7</v>
      </c>
      <c r="B361" s="431">
        <v>2050205</v>
      </c>
      <c r="C361" s="432" t="s">
        <v>351</v>
      </c>
      <c r="D361" s="313">
        <f>VLOOKUP(B361,'[113]L02'!$A$6:$F$1327,6,FALSE)</f>
        <v>0</v>
      </c>
      <c r="E361" s="313">
        <f>VLOOKUP(B361,'[114]23'!$A$4:$C$1326,3,FALSE)</f>
        <v>0</v>
      </c>
      <c r="F361" s="367">
        <v>18</v>
      </c>
      <c r="G361" s="123" t="str">
        <f t="shared" si="16"/>
        <v/>
      </c>
      <c r="H361" s="123" t="str">
        <f t="shared" si="17"/>
        <v/>
      </c>
      <c r="I361" s="657"/>
      <c r="J361" s="658"/>
    </row>
    <row r="362" s="652" customFormat="1" ht="36" customHeight="1" spans="1:10">
      <c r="A362" s="652">
        <f t="shared" si="15"/>
        <v>7</v>
      </c>
      <c r="B362" s="431">
        <v>2050206</v>
      </c>
      <c r="C362" s="432" t="s">
        <v>1250</v>
      </c>
      <c r="D362" s="313"/>
      <c r="E362" s="313">
        <f>VLOOKUP(B362,'[114]23'!$A$4:$C$1326,3,FALSE)</f>
        <v>0</v>
      </c>
      <c r="F362" s="367">
        <v>0</v>
      </c>
      <c r="G362" s="123" t="str">
        <f t="shared" si="16"/>
        <v/>
      </c>
      <c r="H362" s="123" t="str">
        <f t="shared" si="17"/>
        <v/>
      </c>
      <c r="I362" s="657"/>
      <c r="J362" s="658"/>
    </row>
    <row r="363" s="652" customFormat="1" ht="36" customHeight="1" spans="1:10">
      <c r="A363" s="652">
        <f t="shared" si="15"/>
        <v>7</v>
      </c>
      <c r="B363" s="431">
        <v>2050207</v>
      </c>
      <c r="C363" s="432" t="s">
        <v>1251</v>
      </c>
      <c r="D363" s="313"/>
      <c r="E363" s="313">
        <f>VLOOKUP(B363,'[114]23'!$A$4:$C$1326,3,FALSE)</f>
        <v>0</v>
      </c>
      <c r="F363" s="367">
        <v>0</v>
      </c>
      <c r="G363" s="123" t="str">
        <f t="shared" si="16"/>
        <v/>
      </c>
      <c r="H363" s="123" t="str">
        <f t="shared" si="17"/>
        <v/>
      </c>
      <c r="I363" s="657"/>
      <c r="J363" s="658"/>
    </row>
    <row r="364" s="652" customFormat="1" ht="36" customHeight="1" spans="1:10">
      <c r="A364" s="652">
        <f t="shared" si="15"/>
        <v>7</v>
      </c>
      <c r="B364" s="431">
        <v>2050299</v>
      </c>
      <c r="C364" s="432" t="s">
        <v>352</v>
      </c>
      <c r="D364" s="313">
        <f>VLOOKUP(B364,'[113]L02'!$A$6:$F$1327,6,FALSE)</f>
        <v>13740</v>
      </c>
      <c r="E364" s="313">
        <f>VLOOKUP(B364,'[114]23'!$A$4:$C$1326,3,FALSE)</f>
        <v>7323</v>
      </c>
      <c r="F364" s="367">
        <v>4788</v>
      </c>
      <c r="G364" s="123">
        <f t="shared" si="16"/>
        <v>-0.652</v>
      </c>
      <c r="H364" s="123">
        <f t="shared" si="17"/>
        <v>0.654</v>
      </c>
      <c r="I364" s="657"/>
      <c r="J364" s="658"/>
    </row>
    <row r="365" s="652" customFormat="1" ht="36" customHeight="1" spans="1:10">
      <c r="A365" s="652">
        <f t="shared" si="15"/>
        <v>5</v>
      </c>
      <c r="B365" s="433">
        <v>20503</v>
      </c>
      <c r="C365" s="304" t="s">
        <v>353</v>
      </c>
      <c r="D365" s="309">
        <f>SUM(D366:D370)</f>
        <v>1121</v>
      </c>
      <c r="E365" s="309">
        <f>SUM(E366:E370)</f>
        <v>1243</v>
      </c>
      <c r="F365" s="309">
        <v>1329</v>
      </c>
      <c r="G365" s="119">
        <f t="shared" si="16"/>
        <v>0.186</v>
      </c>
      <c r="H365" s="119">
        <f t="shared" si="17"/>
        <v>1.069</v>
      </c>
      <c r="I365" s="657"/>
      <c r="J365" s="658"/>
    </row>
    <row r="366" s="652" customFormat="1" ht="36" customHeight="1" spans="1:10">
      <c r="A366" s="652">
        <f t="shared" si="15"/>
        <v>7</v>
      </c>
      <c r="B366" s="431">
        <v>2050301</v>
      </c>
      <c r="C366" s="432" t="s">
        <v>354</v>
      </c>
      <c r="D366" s="313">
        <f>VLOOKUP(B366,'[113]L02'!$A$6:$F$1327,6,FALSE)</f>
        <v>0</v>
      </c>
      <c r="E366" s="313">
        <f>VLOOKUP(B366,'[114]23'!$A$4:$C$1326,3,FALSE)</f>
        <v>0</v>
      </c>
      <c r="F366" s="367">
        <v>0</v>
      </c>
      <c r="G366" s="123" t="str">
        <f t="shared" si="16"/>
        <v/>
      </c>
      <c r="H366" s="123" t="str">
        <f t="shared" si="17"/>
        <v/>
      </c>
      <c r="I366" s="657"/>
      <c r="J366" s="658"/>
    </row>
    <row r="367" s="652" customFormat="1" ht="36" customHeight="1" spans="1:10">
      <c r="A367" s="652">
        <f t="shared" si="15"/>
        <v>7</v>
      </c>
      <c r="B367" s="431">
        <v>2050302</v>
      </c>
      <c r="C367" s="432" t="s">
        <v>355</v>
      </c>
      <c r="D367" s="313">
        <f>VLOOKUP(B367,'[113]L02'!$A$6:$F$1327,6,FALSE)</f>
        <v>1121</v>
      </c>
      <c r="E367" s="313">
        <f>VLOOKUP(B367,'[114]23'!$A$4:$C$1326,3,FALSE)</f>
        <v>1243</v>
      </c>
      <c r="F367" s="367">
        <v>1329</v>
      </c>
      <c r="G367" s="123">
        <f t="shared" si="16"/>
        <v>0.186</v>
      </c>
      <c r="H367" s="123">
        <f t="shared" si="17"/>
        <v>1.069</v>
      </c>
      <c r="I367" s="657"/>
      <c r="J367" s="658"/>
    </row>
    <row r="368" s="652" customFormat="1" ht="36" customHeight="1" spans="1:10">
      <c r="A368" s="652">
        <f t="shared" si="15"/>
        <v>7</v>
      </c>
      <c r="B368" s="431">
        <v>2050303</v>
      </c>
      <c r="C368" s="432" t="s">
        <v>356</v>
      </c>
      <c r="D368" s="313">
        <f>VLOOKUP(B368,'[113]L02'!$A$6:$F$1327,6,FALSE)</f>
        <v>0</v>
      </c>
      <c r="E368" s="313">
        <f>VLOOKUP(B368,'[114]23'!$A$4:$C$1326,3,FALSE)</f>
        <v>0</v>
      </c>
      <c r="F368" s="367">
        <v>0</v>
      </c>
      <c r="G368" s="123" t="str">
        <f t="shared" si="16"/>
        <v/>
      </c>
      <c r="H368" s="123" t="str">
        <f t="shared" si="17"/>
        <v/>
      </c>
      <c r="I368" s="657"/>
      <c r="J368" s="658"/>
    </row>
    <row r="369" s="652" customFormat="1" ht="36" customHeight="1" spans="1:10">
      <c r="A369" s="652">
        <f t="shared" si="15"/>
        <v>7</v>
      </c>
      <c r="B369" s="431">
        <v>2050305</v>
      </c>
      <c r="C369" s="432" t="s">
        <v>357</v>
      </c>
      <c r="D369" s="313">
        <f>VLOOKUP(B369,'[113]L02'!$A$6:$F$1327,6,FALSE)</f>
        <v>0</v>
      </c>
      <c r="E369" s="313">
        <f>VLOOKUP(B369,'[114]23'!$A$4:$C$1326,3,FALSE)</f>
        <v>0</v>
      </c>
      <c r="F369" s="367">
        <v>0</v>
      </c>
      <c r="G369" s="123" t="str">
        <f t="shared" si="16"/>
        <v/>
      </c>
      <c r="H369" s="123" t="str">
        <f t="shared" si="17"/>
        <v/>
      </c>
      <c r="I369" s="657"/>
      <c r="J369" s="658"/>
    </row>
    <row r="370" s="652" customFormat="1" ht="36" customHeight="1" spans="1:10">
      <c r="A370" s="652">
        <f t="shared" si="15"/>
        <v>7</v>
      </c>
      <c r="B370" s="431">
        <v>2050399</v>
      </c>
      <c r="C370" s="432" t="s">
        <v>358</v>
      </c>
      <c r="D370" s="313">
        <f>VLOOKUP(B370,'[113]L02'!$A$6:$F$1327,6,FALSE)</f>
        <v>0</v>
      </c>
      <c r="E370" s="313">
        <f>VLOOKUP(B370,'[114]23'!$A$4:$C$1326,3,FALSE)</f>
        <v>0</v>
      </c>
      <c r="F370" s="367">
        <v>0</v>
      </c>
      <c r="G370" s="123" t="str">
        <f t="shared" si="16"/>
        <v/>
      </c>
      <c r="H370" s="123" t="str">
        <f t="shared" si="17"/>
        <v/>
      </c>
      <c r="I370" s="657"/>
      <c r="J370" s="658"/>
    </row>
    <row r="371" s="652" customFormat="1" ht="36" customHeight="1" spans="1:10">
      <c r="A371" s="652">
        <f t="shared" si="15"/>
        <v>5</v>
      </c>
      <c r="B371" s="433">
        <v>20504</v>
      </c>
      <c r="C371" s="304" t="s">
        <v>359</v>
      </c>
      <c r="D371" s="309">
        <f>SUM(D372:D376)</f>
        <v>0</v>
      </c>
      <c r="E371" s="309">
        <f>SUM(E372:E376)</f>
        <v>0</v>
      </c>
      <c r="F371" s="309">
        <v>0</v>
      </c>
      <c r="G371" s="119" t="str">
        <f t="shared" si="16"/>
        <v/>
      </c>
      <c r="H371" s="119" t="str">
        <f t="shared" si="17"/>
        <v/>
      </c>
      <c r="I371" s="657"/>
      <c r="J371" s="658"/>
    </row>
    <row r="372" s="652" customFormat="1" ht="36" customHeight="1" spans="1:10">
      <c r="A372" s="652">
        <f t="shared" si="15"/>
        <v>7</v>
      </c>
      <c r="B372" s="431">
        <v>2050401</v>
      </c>
      <c r="C372" s="432" t="s">
        <v>360</v>
      </c>
      <c r="D372" s="313">
        <f>VLOOKUP(B372,'[113]L02'!$A$6:$F$1327,6,FALSE)</f>
        <v>0</v>
      </c>
      <c r="E372" s="313">
        <f>VLOOKUP(B372,'[114]23'!$A$4:$C$1326,3,FALSE)</f>
        <v>0</v>
      </c>
      <c r="F372" s="367">
        <v>0</v>
      </c>
      <c r="G372" s="123" t="str">
        <f t="shared" si="16"/>
        <v/>
      </c>
      <c r="H372" s="123" t="str">
        <f t="shared" si="17"/>
        <v/>
      </c>
      <c r="I372" s="657"/>
      <c r="J372" s="658"/>
    </row>
    <row r="373" s="652" customFormat="1" ht="36" customHeight="1" spans="1:10">
      <c r="A373" s="652">
        <f t="shared" si="15"/>
        <v>7</v>
      </c>
      <c r="B373" s="431">
        <v>2050402</v>
      </c>
      <c r="C373" s="432" t="s">
        <v>361</v>
      </c>
      <c r="D373" s="313">
        <f>VLOOKUP(B373,'[113]L02'!$A$6:$F$1327,6,FALSE)</f>
        <v>0</v>
      </c>
      <c r="E373" s="313">
        <f>VLOOKUP(B373,'[114]23'!$A$4:$C$1326,3,FALSE)</f>
        <v>0</v>
      </c>
      <c r="F373" s="367">
        <v>0</v>
      </c>
      <c r="G373" s="123" t="str">
        <f t="shared" si="16"/>
        <v/>
      </c>
      <c r="H373" s="123" t="str">
        <f t="shared" si="17"/>
        <v/>
      </c>
      <c r="I373" s="657"/>
      <c r="J373" s="658"/>
    </row>
    <row r="374" s="652" customFormat="1" ht="36" customHeight="1" spans="1:10">
      <c r="A374" s="652">
        <f t="shared" si="15"/>
        <v>7</v>
      </c>
      <c r="B374" s="431">
        <v>2050403</v>
      </c>
      <c r="C374" s="432" t="s">
        <v>362</v>
      </c>
      <c r="D374" s="313">
        <f>VLOOKUP(B374,'[113]L02'!$A$6:$F$1327,6,FALSE)</f>
        <v>0</v>
      </c>
      <c r="E374" s="313">
        <f>VLOOKUP(B374,'[114]23'!$A$4:$C$1326,3,FALSE)</f>
        <v>0</v>
      </c>
      <c r="F374" s="367">
        <v>0</v>
      </c>
      <c r="G374" s="123" t="str">
        <f t="shared" si="16"/>
        <v/>
      </c>
      <c r="H374" s="123" t="str">
        <f t="shared" si="17"/>
        <v/>
      </c>
      <c r="I374" s="657"/>
      <c r="J374" s="658"/>
    </row>
    <row r="375" s="652" customFormat="1" ht="36" customHeight="1" spans="1:10">
      <c r="A375" s="652">
        <f t="shared" si="15"/>
        <v>7</v>
      </c>
      <c r="B375" s="431">
        <v>2050404</v>
      </c>
      <c r="C375" s="432" t="s">
        <v>363</v>
      </c>
      <c r="D375" s="313">
        <f>VLOOKUP(B375,'[113]L02'!$A$6:$F$1327,6,FALSE)</f>
        <v>0</v>
      </c>
      <c r="E375" s="313">
        <f>VLOOKUP(B375,'[114]23'!$A$4:$C$1326,3,FALSE)</f>
        <v>0</v>
      </c>
      <c r="F375" s="367">
        <v>0</v>
      </c>
      <c r="G375" s="123" t="str">
        <f t="shared" si="16"/>
        <v/>
      </c>
      <c r="H375" s="123" t="str">
        <f t="shared" si="17"/>
        <v/>
      </c>
      <c r="I375" s="657"/>
      <c r="J375" s="658"/>
    </row>
    <row r="376" s="652" customFormat="1" ht="36" customHeight="1" spans="1:10">
      <c r="A376" s="652">
        <f t="shared" si="15"/>
        <v>7</v>
      </c>
      <c r="B376" s="431">
        <v>2050499</v>
      </c>
      <c r="C376" s="432" t="s">
        <v>364</v>
      </c>
      <c r="D376" s="313">
        <f>VLOOKUP(B376,'[113]L02'!$A$6:$F$1327,6,FALSE)</f>
        <v>0</v>
      </c>
      <c r="E376" s="313">
        <f>VLOOKUP(B376,'[114]23'!$A$4:$C$1326,3,FALSE)</f>
        <v>0</v>
      </c>
      <c r="F376" s="367">
        <v>0</v>
      </c>
      <c r="G376" s="123" t="str">
        <f t="shared" si="16"/>
        <v/>
      </c>
      <c r="H376" s="123" t="str">
        <f t="shared" si="17"/>
        <v/>
      </c>
      <c r="I376" s="657"/>
      <c r="J376" s="658"/>
    </row>
    <row r="377" s="652" customFormat="1" ht="36" customHeight="1" spans="1:10">
      <c r="A377" s="652">
        <f t="shared" si="15"/>
        <v>5</v>
      </c>
      <c r="B377" s="433">
        <v>20505</v>
      </c>
      <c r="C377" s="304" t="s">
        <v>365</v>
      </c>
      <c r="D377" s="309">
        <f>SUM(D378:D380)</f>
        <v>0</v>
      </c>
      <c r="E377" s="309">
        <f>SUM(E378:E380)</f>
        <v>0</v>
      </c>
      <c r="F377" s="309">
        <v>0</v>
      </c>
      <c r="G377" s="119" t="str">
        <f t="shared" si="16"/>
        <v/>
      </c>
      <c r="H377" s="119" t="str">
        <f t="shared" si="17"/>
        <v/>
      </c>
      <c r="I377" s="657"/>
      <c r="J377" s="658"/>
    </row>
    <row r="378" s="652" customFormat="1" ht="36" customHeight="1" spans="1:10">
      <c r="A378" s="652">
        <f t="shared" si="15"/>
        <v>7</v>
      </c>
      <c r="B378" s="431">
        <v>2050501</v>
      </c>
      <c r="C378" s="432" t="s">
        <v>366</v>
      </c>
      <c r="D378" s="313">
        <f>VLOOKUP(B378,'[113]L02'!$A$6:$F$1327,6,FALSE)</f>
        <v>0</v>
      </c>
      <c r="E378" s="313">
        <f>VLOOKUP(B378,'[114]23'!$A$4:$C$1326,3,FALSE)</f>
        <v>0</v>
      </c>
      <c r="F378" s="367">
        <v>0</v>
      </c>
      <c r="G378" s="123" t="str">
        <f t="shared" si="16"/>
        <v/>
      </c>
      <c r="H378" s="123" t="str">
        <f t="shared" si="17"/>
        <v/>
      </c>
      <c r="I378" s="657"/>
      <c r="J378" s="658"/>
    </row>
    <row r="379" s="652" customFormat="1" ht="36" customHeight="1" spans="1:10">
      <c r="A379" s="652">
        <f t="shared" si="15"/>
        <v>7</v>
      </c>
      <c r="B379" s="431">
        <v>2050502</v>
      </c>
      <c r="C379" s="432" t="s">
        <v>367</v>
      </c>
      <c r="D379" s="313">
        <f>VLOOKUP(B379,'[113]L02'!$A$6:$F$1327,6,FALSE)</f>
        <v>0</v>
      </c>
      <c r="E379" s="313">
        <f>VLOOKUP(B379,'[114]23'!$A$4:$C$1326,3,FALSE)</f>
        <v>0</v>
      </c>
      <c r="F379" s="367">
        <v>0</v>
      </c>
      <c r="G379" s="123" t="str">
        <f t="shared" si="16"/>
        <v/>
      </c>
      <c r="H379" s="123" t="str">
        <f t="shared" si="17"/>
        <v/>
      </c>
      <c r="I379" s="657"/>
      <c r="J379" s="658"/>
    </row>
    <row r="380" s="652" customFormat="1" ht="36" customHeight="1" spans="1:10">
      <c r="A380" s="652">
        <f t="shared" si="15"/>
        <v>7</v>
      </c>
      <c r="B380" s="431">
        <v>2050599</v>
      </c>
      <c r="C380" s="432" t="s">
        <v>368</v>
      </c>
      <c r="D380" s="313">
        <f>VLOOKUP(B380,'[113]L02'!$A$6:$F$1327,6,FALSE)</f>
        <v>0</v>
      </c>
      <c r="E380" s="313">
        <f>VLOOKUP(B380,'[114]23'!$A$4:$C$1326,3,FALSE)</f>
        <v>0</v>
      </c>
      <c r="F380" s="367">
        <v>0</v>
      </c>
      <c r="G380" s="123" t="str">
        <f t="shared" si="16"/>
        <v/>
      </c>
      <c r="H380" s="123" t="str">
        <f t="shared" si="17"/>
        <v/>
      </c>
      <c r="I380" s="657"/>
      <c r="J380" s="658"/>
    </row>
    <row r="381" s="652" customFormat="1" ht="36" customHeight="1" spans="1:10">
      <c r="A381" s="652">
        <f t="shared" si="15"/>
        <v>5</v>
      </c>
      <c r="B381" s="433">
        <v>20506</v>
      </c>
      <c r="C381" s="304" t="s">
        <v>369</v>
      </c>
      <c r="D381" s="309">
        <f>SUM(D382:D384)</f>
        <v>0</v>
      </c>
      <c r="E381" s="309">
        <f>SUM(E382:E384)</f>
        <v>0</v>
      </c>
      <c r="F381" s="309">
        <v>0</v>
      </c>
      <c r="G381" s="119" t="str">
        <f t="shared" si="16"/>
        <v/>
      </c>
      <c r="H381" s="119" t="str">
        <f t="shared" si="17"/>
        <v/>
      </c>
      <c r="I381" s="657"/>
      <c r="J381" s="658"/>
    </row>
    <row r="382" s="652" customFormat="1" ht="36" customHeight="1" spans="1:10">
      <c r="A382" s="652">
        <f t="shared" si="15"/>
        <v>7</v>
      </c>
      <c r="B382" s="431">
        <v>2050601</v>
      </c>
      <c r="C382" s="432" t="s">
        <v>370</v>
      </c>
      <c r="D382" s="313">
        <f>VLOOKUP(B382,'[113]L02'!$A$6:$F$1327,6,FALSE)</f>
        <v>0</v>
      </c>
      <c r="E382" s="313">
        <f>VLOOKUP(B382,'[114]23'!$A$4:$C$1326,3,FALSE)</f>
        <v>0</v>
      </c>
      <c r="F382" s="367">
        <v>0</v>
      </c>
      <c r="G382" s="123" t="str">
        <f t="shared" si="16"/>
        <v/>
      </c>
      <c r="H382" s="123" t="str">
        <f t="shared" si="17"/>
        <v/>
      </c>
      <c r="I382" s="657"/>
      <c r="J382" s="658"/>
    </row>
    <row r="383" s="652" customFormat="1" ht="36" customHeight="1" spans="1:10">
      <c r="A383" s="652">
        <f t="shared" si="15"/>
        <v>7</v>
      </c>
      <c r="B383" s="431">
        <v>2050602</v>
      </c>
      <c r="C383" s="432" t="s">
        <v>371</v>
      </c>
      <c r="D383" s="313">
        <f>VLOOKUP(B383,'[113]L02'!$A$6:$F$1327,6,FALSE)</f>
        <v>0</v>
      </c>
      <c r="E383" s="313">
        <f>VLOOKUP(B383,'[114]23'!$A$4:$C$1326,3,FALSE)</f>
        <v>0</v>
      </c>
      <c r="F383" s="367">
        <v>0</v>
      </c>
      <c r="G383" s="123" t="str">
        <f t="shared" si="16"/>
        <v/>
      </c>
      <c r="H383" s="123" t="str">
        <f t="shared" si="17"/>
        <v/>
      </c>
      <c r="I383" s="657"/>
      <c r="J383" s="658"/>
    </row>
    <row r="384" s="652" customFormat="1" ht="36" customHeight="1" spans="1:10">
      <c r="A384" s="652">
        <f t="shared" si="15"/>
        <v>7</v>
      </c>
      <c r="B384" s="431">
        <v>2050699</v>
      </c>
      <c r="C384" s="432" t="s">
        <v>372</v>
      </c>
      <c r="D384" s="313">
        <f>VLOOKUP(B384,'[113]L02'!$A$6:$F$1327,6,FALSE)</f>
        <v>0</v>
      </c>
      <c r="E384" s="313">
        <f>VLOOKUP(B384,'[114]23'!$A$4:$C$1326,3,FALSE)</f>
        <v>0</v>
      </c>
      <c r="F384" s="367">
        <v>0</v>
      </c>
      <c r="G384" s="123" t="str">
        <f t="shared" si="16"/>
        <v/>
      </c>
      <c r="H384" s="123" t="str">
        <f t="shared" si="17"/>
        <v/>
      </c>
      <c r="I384" s="657"/>
      <c r="J384" s="658"/>
    </row>
    <row r="385" s="652" customFormat="1" ht="36" customHeight="1" spans="1:10">
      <c r="A385" s="652">
        <f t="shared" si="15"/>
        <v>5</v>
      </c>
      <c r="B385" s="433">
        <v>20507</v>
      </c>
      <c r="C385" s="304" t="s">
        <v>373</v>
      </c>
      <c r="D385" s="309">
        <f>SUM(D386:D388)</f>
        <v>5</v>
      </c>
      <c r="E385" s="309">
        <f>SUM(E386:E388)</f>
        <v>3</v>
      </c>
      <c r="F385" s="309">
        <v>3</v>
      </c>
      <c r="G385" s="119">
        <f t="shared" si="16"/>
        <v>-0.4</v>
      </c>
      <c r="H385" s="119">
        <f t="shared" si="17"/>
        <v>1</v>
      </c>
      <c r="I385" s="657"/>
      <c r="J385" s="658"/>
    </row>
    <row r="386" s="652" customFormat="1" ht="36" customHeight="1" spans="1:10">
      <c r="A386" s="652">
        <f t="shared" si="15"/>
        <v>7</v>
      </c>
      <c r="B386" s="431">
        <v>2050701</v>
      </c>
      <c r="C386" s="432" t="s">
        <v>374</v>
      </c>
      <c r="D386" s="313">
        <f>VLOOKUP(B386,'[113]L02'!$A$6:$F$1327,6,FALSE)</f>
        <v>0</v>
      </c>
      <c r="E386" s="313">
        <f>VLOOKUP(B386,'[114]23'!$A$4:$C$1326,3,FALSE)</f>
        <v>3</v>
      </c>
      <c r="F386" s="367">
        <v>3</v>
      </c>
      <c r="G386" s="123" t="str">
        <f t="shared" si="16"/>
        <v/>
      </c>
      <c r="H386" s="123">
        <f t="shared" si="17"/>
        <v>1</v>
      </c>
      <c r="I386" s="657"/>
      <c r="J386" s="658"/>
    </row>
    <row r="387" s="652" customFormat="1" ht="36" customHeight="1" spans="1:10">
      <c r="A387" s="652">
        <f t="shared" si="15"/>
        <v>7</v>
      </c>
      <c r="B387" s="431">
        <v>2050702</v>
      </c>
      <c r="C387" s="432" t="s">
        <v>375</v>
      </c>
      <c r="D387" s="313">
        <f>VLOOKUP(B387,'[113]L02'!$A$6:$F$1327,6,FALSE)</f>
        <v>0</v>
      </c>
      <c r="E387" s="313">
        <f>VLOOKUP(B387,'[114]23'!$A$4:$C$1326,3,FALSE)</f>
        <v>0</v>
      </c>
      <c r="F387" s="367">
        <v>0</v>
      </c>
      <c r="G387" s="123" t="str">
        <f t="shared" si="16"/>
        <v/>
      </c>
      <c r="H387" s="123" t="str">
        <f t="shared" si="17"/>
        <v/>
      </c>
      <c r="I387" s="657"/>
      <c r="J387" s="658"/>
    </row>
    <row r="388" s="652" customFormat="1" ht="36" customHeight="1" spans="1:10">
      <c r="A388" s="652">
        <f t="shared" si="15"/>
        <v>7</v>
      </c>
      <c r="B388" s="431">
        <v>2050799</v>
      </c>
      <c r="C388" s="432" t="s">
        <v>376</v>
      </c>
      <c r="D388" s="313">
        <f>VLOOKUP(B388,'[113]L02'!$A$6:$F$1327,6,FALSE)</f>
        <v>5</v>
      </c>
      <c r="E388" s="313">
        <f>VLOOKUP(B388,'[114]23'!$A$4:$C$1326,3,FALSE)</f>
        <v>0</v>
      </c>
      <c r="F388" s="367">
        <v>0</v>
      </c>
      <c r="G388" s="123">
        <f t="shared" si="16"/>
        <v>-1</v>
      </c>
      <c r="H388" s="123" t="str">
        <f t="shared" si="17"/>
        <v/>
      </c>
      <c r="I388" s="657"/>
      <c r="J388" s="658"/>
    </row>
    <row r="389" s="652" customFormat="1" ht="36" customHeight="1" spans="1:10">
      <c r="A389" s="652">
        <f t="shared" ref="A389:A452" si="18">LEN(B389)</f>
        <v>5</v>
      </c>
      <c r="B389" s="433">
        <v>20508</v>
      </c>
      <c r="C389" s="304" t="s">
        <v>377</v>
      </c>
      <c r="D389" s="309">
        <f>SUM(D390:D394)</f>
        <v>331</v>
      </c>
      <c r="E389" s="309">
        <f>SUM(E390:E394)</f>
        <v>235</v>
      </c>
      <c r="F389" s="309">
        <v>745</v>
      </c>
      <c r="G389" s="119">
        <f t="shared" ref="G389:G452" si="19">IF(D389&gt;0,F389/D389-1,"")</f>
        <v>1.251</v>
      </c>
      <c r="H389" s="119">
        <f t="shared" ref="H389:H452" si="20">IF(E389&gt;0,F389/E389,"")</f>
        <v>3.17</v>
      </c>
      <c r="I389" s="657"/>
      <c r="J389" s="658"/>
    </row>
    <row r="390" s="652" customFormat="1" ht="36" customHeight="1" spans="1:10">
      <c r="A390" s="652">
        <f t="shared" si="18"/>
        <v>7</v>
      </c>
      <c r="B390" s="431">
        <v>2050801</v>
      </c>
      <c r="C390" s="432" t="s">
        <v>378</v>
      </c>
      <c r="D390" s="313">
        <f>VLOOKUP(B390,'[113]L02'!$A$6:$F$1327,6,FALSE)</f>
        <v>13</v>
      </c>
      <c r="E390" s="313">
        <f>VLOOKUP(B390,'[114]23'!$A$4:$C$1326,3,FALSE)</f>
        <v>0</v>
      </c>
      <c r="F390" s="367">
        <v>0</v>
      </c>
      <c r="G390" s="123">
        <f t="shared" si="19"/>
        <v>-1</v>
      </c>
      <c r="H390" s="123" t="str">
        <f t="shared" si="20"/>
        <v/>
      </c>
      <c r="I390" s="657"/>
      <c r="J390" s="658"/>
    </row>
    <row r="391" s="652" customFormat="1" ht="36" customHeight="1" spans="1:10">
      <c r="A391" s="652">
        <f t="shared" si="18"/>
        <v>7</v>
      </c>
      <c r="B391" s="431">
        <v>2050802</v>
      </c>
      <c r="C391" s="432" t="s">
        <v>379</v>
      </c>
      <c r="D391" s="313">
        <f>VLOOKUP(B391,'[113]L02'!$A$6:$F$1327,6,FALSE)</f>
        <v>314</v>
      </c>
      <c r="E391" s="313">
        <f>VLOOKUP(B391,'[114]23'!$A$4:$C$1326,3,FALSE)</f>
        <v>235</v>
      </c>
      <c r="F391" s="367">
        <v>745</v>
      </c>
      <c r="G391" s="123">
        <f t="shared" si="19"/>
        <v>1.373</v>
      </c>
      <c r="H391" s="123">
        <f t="shared" si="20"/>
        <v>3.17</v>
      </c>
      <c r="I391" s="657"/>
      <c r="J391" s="658"/>
    </row>
    <row r="392" s="652" customFormat="1" ht="36" customHeight="1" spans="1:10">
      <c r="A392" s="652">
        <f t="shared" si="18"/>
        <v>7</v>
      </c>
      <c r="B392" s="431">
        <v>2050803</v>
      </c>
      <c r="C392" s="432" t="s">
        <v>380</v>
      </c>
      <c r="D392" s="313">
        <f>VLOOKUP(B392,'[113]L02'!$A$6:$F$1327,6,FALSE)</f>
        <v>0</v>
      </c>
      <c r="E392" s="313">
        <f>VLOOKUP(B392,'[114]23'!$A$4:$C$1326,3,FALSE)</f>
        <v>0</v>
      </c>
      <c r="F392" s="367">
        <v>0</v>
      </c>
      <c r="G392" s="123" t="str">
        <f t="shared" si="19"/>
        <v/>
      </c>
      <c r="H392" s="123" t="str">
        <f t="shared" si="20"/>
        <v/>
      </c>
      <c r="I392" s="657"/>
      <c r="J392" s="658"/>
    </row>
    <row r="393" s="652" customFormat="1" ht="36" customHeight="1" spans="1:10">
      <c r="A393" s="652">
        <f t="shared" si="18"/>
        <v>7</v>
      </c>
      <c r="B393" s="431">
        <v>2050804</v>
      </c>
      <c r="C393" s="432" t="s">
        <v>381</v>
      </c>
      <c r="D393" s="313">
        <f>VLOOKUP(B393,'[113]L02'!$A$6:$F$1327,6,FALSE)</f>
        <v>0</v>
      </c>
      <c r="E393" s="313">
        <f>VLOOKUP(B393,'[114]23'!$A$4:$C$1326,3,FALSE)</f>
        <v>0</v>
      </c>
      <c r="F393" s="367">
        <v>0</v>
      </c>
      <c r="G393" s="123" t="str">
        <f t="shared" si="19"/>
        <v/>
      </c>
      <c r="H393" s="123" t="str">
        <f t="shared" si="20"/>
        <v/>
      </c>
      <c r="I393" s="657"/>
      <c r="J393" s="658"/>
    </row>
    <row r="394" s="652" customFormat="1" ht="36" customHeight="1" spans="1:10">
      <c r="A394" s="652">
        <f t="shared" si="18"/>
        <v>7</v>
      </c>
      <c r="B394" s="431">
        <v>2050899</v>
      </c>
      <c r="C394" s="432" t="s">
        <v>382</v>
      </c>
      <c r="D394" s="313">
        <f>VLOOKUP(B394,'[113]L02'!$A$6:$F$1327,6,FALSE)</f>
        <v>4</v>
      </c>
      <c r="E394" s="313">
        <f>VLOOKUP(B394,'[114]23'!$A$4:$C$1326,3,FALSE)</f>
        <v>0</v>
      </c>
      <c r="F394" s="367">
        <v>0</v>
      </c>
      <c r="G394" s="123">
        <f t="shared" si="19"/>
        <v>-1</v>
      </c>
      <c r="H394" s="123" t="str">
        <f t="shared" si="20"/>
        <v/>
      </c>
      <c r="I394" s="657"/>
      <c r="J394" s="658"/>
    </row>
    <row r="395" s="652" customFormat="1" ht="36" customHeight="1" spans="1:10">
      <c r="A395" s="652">
        <f t="shared" si="18"/>
        <v>5</v>
      </c>
      <c r="B395" s="433">
        <v>20509</v>
      </c>
      <c r="C395" s="304" t="s">
        <v>383</v>
      </c>
      <c r="D395" s="309">
        <f>SUM(D396:D401)</f>
        <v>0</v>
      </c>
      <c r="E395" s="309">
        <f>SUM(E396:E401)</f>
        <v>0</v>
      </c>
      <c r="F395" s="309">
        <v>0</v>
      </c>
      <c r="G395" s="119" t="str">
        <f t="shared" si="19"/>
        <v/>
      </c>
      <c r="H395" s="119" t="str">
        <f t="shared" si="20"/>
        <v/>
      </c>
      <c r="I395" s="657"/>
      <c r="J395" s="658"/>
    </row>
    <row r="396" s="652" customFormat="1" ht="36" customHeight="1" spans="1:10">
      <c r="A396" s="652">
        <f t="shared" si="18"/>
        <v>7</v>
      </c>
      <c r="B396" s="431">
        <v>2050901</v>
      </c>
      <c r="C396" s="432" t="s">
        <v>384</v>
      </c>
      <c r="D396" s="313">
        <f>VLOOKUP(B396,'[113]L02'!$A$6:$F$1327,6,FALSE)</f>
        <v>0</v>
      </c>
      <c r="E396" s="313">
        <f>VLOOKUP(B396,'[114]23'!$A$4:$C$1326,3,FALSE)</f>
        <v>0</v>
      </c>
      <c r="F396" s="367">
        <v>0</v>
      </c>
      <c r="G396" s="123" t="str">
        <f t="shared" si="19"/>
        <v/>
      </c>
      <c r="H396" s="123" t="str">
        <f t="shared" si="20"/>
        <v/>
      </c>
      <c r="I396" s="657"/>
      <c r="J396" s="658"/>
    </row>
    <row r="397" s="652" customFormat="1" ht="36" customHeight="1" spans="1:10">
      <c r="A397" s="652">
        <f t="shared" si="18"/>
        <v>7</v>
      </c>
      <c r="B397" s="431">
        <v>2050902</v>
      </c>
      <c r="C397" s="432" t="s">
        <v>385</v>
      </c>
      <c r="D397" s="313">
        <f>VLOOKUP(B397,'[113]L02'!$A$6:$F$1327,6,FALSE)</f>
        <v>0</v>
      </c>
      <c r="E397" s="313">
        <f>VLOOKUP(B397,'[114]23'!$A$4:$C$1326,3,FALSE)</f>
        <v>0</v>
      </c>
      <c r="F397" s="367">
        <v>0</v>
      </c>
      <c r="G397" s="123" t="str">
        <f t="shared" si="19"/>
        <v/>
      </c>
      <c r="H397" s="123" t="str">
        <f t="shared" si="20"/>
        <v/>
      </c>
      <c r="I397" s="657"/>
      <c r="J397" s="658"/>
    </row>
    <row r="398" s="652" customFormat="1" ht="36" customHeight="1" spans="1:10">
      <c r="A398" s="652">
        <f t="shared" si="18"/>
        <v>7</v>
      </c>
      <c r="B398" s="431">
        <v>2050903</v>
      </c>
      <c r="C398" s="432" t="s">
        <v>386</v>
      </c>
      <c r="D398" s="313">
        <f>VLOOKUP(B398,'[113]L02'!$A$6:$F$1327,6,FALSE)</f>
        <v>0</v>
      </c>
      <c r="E398" s="313">
        <f>VLOOKUP(B398,'[114]23'!$A$4:$C$1326,3,FALSE)</f>
        <v>0</v>
      </c>
      <c r="F398" s="367">
        <v>0</v>
      </c>
      <c r="G398" s="123" t="str">
        <f t="shared" si="19"/>
        <v/>
      </c>
      <c r="H398" s="123" t="str">
        <f t="shared" si="20"/>
        <v/>
      </c>
      <c r="I398" s="657"/>
      <c r="J398" s="658"/>
    </row>
    <row r="399" s="652" customFormat="1" ht="36" customHeight="1" spans="1:10">
      <c r="A399" s="652">
        <f t="shared" si="18"/>
        <v>7</v>
      </c>
      <c r="B399" s="431">
        <v>2050904</v>
      </c>
      <c r="C399" s="432" t="s">
        <v>387</v>
      </c>
      <c r="D399" s="313">
        <f>VLOOKUP(B399,'[113]L02'!$A$6:$F$1327,6,FALSE)</f>
        <v>0</v>
      </c>
      <c r="E399" s="313">
        <f>VLOOKUP(B399,'[114]23'!$A$4:$C$1326,3,FALSE)</f>
        <v>0</v>
      </c>
      <c r="F399" s="367">
        <v>0</v>
      </c>
      <c r="G399" s="123" t="str">
        <f t="shared" si="19"/>
        <v/>
      </c>
      <c r="H399" s="123" t="str">
        <f t="shared" si="20"/>
        <v/>
      </c>
      <c r="I399" s="657"/>
      <c r="J399" s="658"/>
    </row>
    <row r="400" s="652" customFormat="1" ht="36" customHeight="1" spans="1:10">
      <c r="A400" s="652">
        <f t="shared" si="18"/>
        <v>7</v>
      </c>
      <c r="B400" s="431">
        <v>2050905</v>
      </c>
      <c r="C400" s="432" t="s">
        <v>388</v>
      </c>
      <c r="D400" s="313">
        <f>VLOOKUP(B400,'[113]L02'!$A$6:$F$1327,6,FALSE)</f>
        <v>0</v>
      </c>
      <c r="E400" s="313">
        <f>VLOOKUP(B400,'[114]23'!$A$4:$C$1326,3,FALSE)</f>
        <v>0</v>
      </c>
      <c r="F400" s="367">
        <v>0</v>
      </c>
      <c r="G400" s="123" t="str">
        <f t="shared" si="19"/>
        <v/>
      </c>
      <c r="H400" s="123" t="str">
        <f t="shared" si="20"/>
        <v/>
      </c>
      <c r="I400" s="657"/>
      <c r="J400" s="658"/>
    </row>
    <row r="401" s="652" customFormat="1" ht="36" customHeight="1" spans="1:10">
      <c r="A401" s="652">
        <f t="shared" si="18"/>
        <v>7</v>
      </c>
      <c r="B401" s="431">
        <v>2050999</v>
      </c>
      <c r="C401" s="432" t="s">
        <v>389</v>
      </c>
      <c r="D401" s="313">
        <f>VLOOKUP(B401,'[113]L02'!$A$6:$F$1327,6,FALSE)</f>
        <v>0</v>
      </c>
      <c r="E401" s="313">
        <f>VLOOKUP(B401,'[114]23'!$A$4:$C$1326,3,FALSE)</f>
        <v>0</v>
      </c>
      <c r="F401" s="367">
        <v>0</v>
      </c>
      <c r="G401" s="123" t="str">
        <f t="shared" si="19"/>
        <v/>
      </c>
      <c r="H401" s="123" t="str">
        <f t="shared" si="20"/>
        <v/>
      </c>
      <c r="I401" s="657"/>
      <c r="J401" s="658"/>
    </row>
    <row r="402" s="652" customFormat="1" ht="36" customHeight="1" spans="1:10">
      <c r="A402" s="652">
        <f t="shared" si="18"/>
        <v>5</v>
      </c>
      <c r="B402" s="433">
        <v>20599</v>
      </c>
      <c r="C402" s="304" t="s">
        <v>390</v>
      </c>
      <c r="D402" s="309">
        <f>D403</f>
        <v>1406</v>
      </c>
      <c r="E402" s="309">
        <f>E403</f>
        <v>165</v>
      </c>
      <c r="F402" s="309">
        <v>187</v>
      </c>
      <c r="G402" s="119">
        <f t="shared" si="19"/>
        <v>-0.867</v>
      </c>
      <c r="H402" s="119">
        <f t="shared" si="20"/>
        <v>1.133</v>
      </c>
      <c r="I402" s="657"/>
      <c r="J402" s="658"/>
    </row>
    <row r="403" s="652" customFormat="1" ht="36" customHeight="1" spans="1:10">
      <c r="A403" s="652">
        <f t="shared" si="18"/>
        <v>7</v>
      </c>
      <c r="B403" s="319">
        <v>2059999</v>
      </c>
      <c r="C403" s="432" t="s">
        <v>390</v>
      </c>
      <c r="D403" s="313">
        <f>VLOOKUP(B403,'[113]L02'!$A$6:$F$1327,6,FALSE)</f>
        <v>1406</v>
      </c>
      <c r="E403" s="313">
        <f>VLOOKUP(B403,'[114]23'!$A$4:$C$1326,3,FALSE)</f>
        <v>165</v>
      </c>
      <c r="F403" s="367">
        <v>187</v>
      </c>
      <c r="G403" s="123">
        <f t="shared" si="19"/>
        <v>-0.867</v>
      </c>
      <c r="H403" s="123">
        <f t="shared" si="20"/>
        <v>1.133</v>
      </c>
      <c r="I403" s="657"/>
      <c r="J403" s="658"/>
    </row>
    <row r="404" s="652" customFormat="1" ht="36" customHeight="1" spans="1:10">
      <c r="A404" s="652">
        <f t="shared" si="18"/>
        <v>3</v>
      </c>
      <c r="B404" s="433">
        <v>206</v>
      </c>
      <c r="C404" s="302" t="s">
        <v>112</v>
      </c>
      <c r="D404" s="309">
        <f>SUM(D405,D410,D419,D425,D430,D435,D440,D447,D451,D455)</f>
        <v>916</v>
      </c>
      <c r="E404" s="309">
        <f>SUM(E405,E410,E419,E425,E430,E435,E440,E447,E451,E455)</f>
        <v>1928</v>
      </c>
      <c r="F404" s="309">
        <v>802</v>
      </c>
      <c r="G404" s="119">
        <f t="shared" si="19"/>
        <v>-0.124</v>
      </c>
      <c r="H404" s="119">
        <f t="shared" si="20"/>
        <v>0.416</v>
      </c>
      <c r="I404" s="657"/>
      <c r="J404" s="658"/>
    </row>
    <row r="405" s="652" customFormat="1" ht="36" customHeight="1" spans="1:10">
      <c r="A405" s="652">
        <f t="shared" si="18"/>
        <v>5</v>
      </c>
      <c r="B405" s="433">
        <v>20601</v>
      </c>
      <c r="C405" s="304" t="s">
        <v>391</v>
      </c>
      <c r="D405" s="309">
        <f>SUM(D406:D409)</f>
        <v>64</v>
      </c>
      <c r="E405" s="309">
        <f>SUM(E406:E409)</f>
        <v>66</v>
      </c>
      <c r="F405" s="309">
        <v>73</v>
      </c>
      <c r="G405" s="119">
        <f t="shared" si="19"/>
        <v>0.141</v>
      </c>
      <c r="H405" s="119">
        <f t="shared" si="20"/>
        <v>1.106</v>
      </c>
      <c r="I405" s="657"/>
      <c r="J405" s="658"/>
    </row>
    <row r="406" s="652" customFormat="1" ht="36" customHeight="1" spans="1:10">
      <c r="A406" s="652">
        <f t="shared" si="18"/>
        <v>7</v>
      </c>
      <c r="B406" s="431">
        <v>2060101</v>
      </c>
      <c r="C406" s="432" t="s">
        <v>152</v>
      </c>
      <c r="D406" s="313">
        <f>VLOOKUP(B406,'[113]L02'!$A$6:$F$1327,6,FALSE)</f>
        <v>64</v>
      </c>
      <c r="E406" s="313">
        <f>VLOOKUP(B406,'[114]23'!$A$4:$C$1326,3,FALSE)</f>
        <v>66</v>
      </c>
      <c r="F406" s="367">
        <v>73</v>
      </c>
      <c r="G406" s="123">
        <f t="shared" si="19"/>
        <v>0.141</v>
      </c>
      <c r="H406" s="123">
        <f t="shared" si="20"/>
        <v>1.106</v>
      </c>
      <c r="I406" s="657"/>
      <c r="J406" s="658"/>
    </row>
    <row r="407" s="652" customFormat="1" ht="36" customHeight="1" spans="1:10">
      <c r="A407" s="652">
        <f t="shared" si="18"/>
        <v>7</v>
      </c>
      <c r="B407" s="431">
        <v>2060102</v>
      </c>
      <c r="C407" s="432" t="s">
        <v>153</v>
      </c>
      <c r="D407" s="313">
        <f>VLOOKUP(B407,'[113]L02'!$A$6:$F$1327,6,FALSE)</f>
        <v>0</v>
      </c>
      <c r="E407" s="313">
        <f>VLOOKUP(B407,'[114]23'!$A$4:$C$1326,3,FALSE)</f>
        <v>0</v>
      </c>
      <c r="F407" s="367">
        <v>0</v>
      </c>
      <c r="G407" s="123" t="str">
        <f t="shared" si="19"/>
        <v/>
      </c>
      <c r="H407" s="123" t="str">
        <f t="shared" si="20"/>
        <v/>
      </c>
      <c r="I407" s="657"/>
      <c r="J407" s="658"/>
    </row>
    <row r="408" s="652" customFormat="1" ht="36" customHeight="1" spans="1:10">
      <c r="A408" s="652">
        <f t="shared" si="18"/>
        <v>7</v>
      </c>
      <c r="B408" s="431">
        <v>2060103</v>
      </c>
      <c r="C408" s="432" t="s">
        <v>154</v>
      </c>
      <c r="D408" s="313">
        <f>VLOOKUP(B408,'[113]L02'!$A$6:$F$1327,6,FALSE)</f>
        <v>0</v>
      </c>
      <c r="E408" s="313">
        <f>VLOOKUP(B408,'[114]23'!$A$4:$C$1326,3,FALSE)</f>
        <v>0</v>
      </c>
      <c r="F408" s="367">
        <v>0</v>
      </c>
      <c r="G408" s="123" t="str">
        <f t="shared" si="19"/>
        <v/>
      </c>
      <c r="H408" s="123" t="str">
        <f t="shared" si="20"/>
        <v/>
      </c>
      <c r="I408" s="657"/>
      <c r="J408" s="658"/>
    </row>
    <row r="409" s="652" customFormat="1" ht="36" customHeight="1" spans="1:10">
      <c r="A409" s="652">
        <f t="shared" si="18"/>
        <v>7</v>
      </c>
      <c r="B409" s="431">
        <v>2060199</v>
      </c>
      <c r="C409" s="432" t="s">
        <v>392</v>
      </c>
      <c r="D409" s="313">
        <f>VLOOKUP(B409,'[113]L02'!$A$6:$F$1327,6,FALSE)</f>
        <v>0</v>
      </c>
      <c r="E409" s="313">
        <f>VLOOKUP(B409,'[114]23'!$A$4:$C$1326,3,FALSE)</f>
        <v>0</v>
      </c>
      <c r="F409" s="367">
        <v>0</v>
      </c>
      <c r="G409" s="123" t="str">
        <f t="shared" si="19"/>
        <v/>
      </c>
      <c r="H409" s="123" t="str">
        <f t="shared" si="20"/>
        <v/>
      </c>
      <c r="I409" s="657"/>
      <c r="J409" s="658"/>
    </row>
    <row r="410" s="652" customFormat="1" ht="36" customHeight="1" spans="1:10">
      <c r="A410" s="652">
        <f t="shared" si="18"/>
        <v>5</v>
      </c>
      <c r="B410" s="433">
        <v>20602</v>
      </c>
      <c r="C410" s="304" t="s">
        <v>393</v>
      </c>
      <c r="D410" s="309">
        <f>SUM(D411:D418)</f>
        <v>0</v>
      </c>
      <c r="E410" s="309">
        <f>SUM(E411:E418)</f>
        <v>475</v>
      </c>
      <c r="F410" s="309">
        <v>0</v>
      </c>
      <c r="G410" s="119" t="str">
        <f t="shared" si="19"/>
        <v/>
      </c>
      <c r="H410" s="119">
        <f t="shared" si="20"/>
        <v>0</v>
      </c>
      <c r="I410" s="657"/>
      <c r="J410" s="658"/>
    </row>
    <row r="411" s="652" customFormat="1" ht="36" customHeight="1" spans="1:10">
      <c r="A411" s="652">
        <f t="shared" si="18"/>
        <v>7</v>
      </c>
      <c r="B411" s="431">
        <v>2060201</v>
      </c>
      <c r="C411" s="432" t="s">
        <v>394</v>
      </c>
      <c r="D411" s="313">
        <f>VLOOKUP(B411,'[113]L02'!$A$6:$F$1327,6,FALSE)</f>
        <v>0</v>
      </c>
      <c r="E411" s="313">
        <f>VLOOKUP(B411,'[114]23'!$A$4:$C$1326,3,FALSE)</f>
        <v>0</v>
      </c>
      <c r="F411" s="367">
        <v>0</v>
      </c>
      <c r="G411" s="123" t="str">
        <f t="shared" si="19"/>
        <v/>
      </c>
      <c r="H411" s="123" t="str">
        <f t="shared" si="20"/>
        <v/>
      </c>
      <c r="I411" s="657"/>
      <c r="J411" s="658"/>
    </row>
    <row r="412" s="652" customFormat="1" ht="36" customHeight="1" spans="1:10">
      <c r="A412" s="652">
        <f t="shared" si="18"/>
        <v>7</v>
      </c>
      <c r="B412" s="431">
        <v>2060203</v>
      </c>
      <c r="C412" s="432" t="s">
        <v>395</v>
      </c>
      <c r="D412" s="313">
        <f>VLOOKUP(B412,'[113]L02'!$A$6:$F$1327,6,FALSE)</f>
        <v>0</v>
      </c>
      <c r="E412" s="313">
        <f>VLOOKUP(B412,'[114]23'!$A$4:$C$1326,3,FALSE)</f>
        <v>0</v>
      </c>
      <c r="F412" s="367">
        <v>0</v>
      </c>
      <c r="G412" s="123" t="str">
        <f t="shared" si="19"/>
        <v/>
      </c>
      <c r="H412" s="123" t="str">
        <f t="shared" si="20"/>
        <v/>
      </c>
      <c r="I412" s="657"/>
      <c r="J412" s="658"/>
    </row>
    <row r="413" s="652" customFormat="1" ht="36" customHeight="1" spans="1:10">
      <c r="A413" s="652">
        <f t="shared" si="18"/>
        <v>7</v>
      </c>
      <c r="B413" s="431">
        <v>2060204</v>
      </c>
      <c r="C413" s="432" t="s">
        <v>396</v>
      </c>
      <c r="D413" s="313">
        <f>VLOOKUP(B413,'[113]L02'!$A$6:$F$1327,6,FALSE)</f>
        <v>0</v>
      </c>
      <c r="E413" s="313">
        <f>VLOOKUP(B413,'[114]23'!$A$4:$C$1326,3,FALSE)</f>
        <v>0</v>
      </c>
      <c r="F413" s="367">
        <v>0</v>
      </c>
      <c r="G413" s="123" t="str">
        <f t="shared" si="19"/>
        <v/>
      </c>
      <c r="H413" s="123" t="str">
        <f t="shared" si="20"/>
        <v/>
      </c>
      <c r="I413" s="657"/>
      <c r="J413" s="658"/>
    </row>
    <row r="414" s="652" customFormat="1" ht="36" customHeight="1" spans="1:10">
      <c r="A414" s="652">
        <f t="shared" si="18"/>
        <v>7</v>
      </c>
      <c r="B414" s="431">
        <v>2060205</v>
      </c>
      <c r="C414" s="432" t="s">
        <v>397</v>
      </c>
      <c r="D414" s="313">
        <f>VLOOKUP(B414,'[113]L02'!$A$6:$F$1327,6,FALSE)</f>
        <v>0</v>
      </c>
      <c r="E414" s="313">
        <f>VLOOKUP(B414,'[114]23'!$A$4:$C$1326,3,FALSE)</f>
        <v>0</v>
      </c>
      <c r="F414" s="367">
        <v>0</v>
      </c>
      <c r="G414" s="123" t="str">
        <f t="shared" si="19"/>
        <v/>
      </c>
      <c r="H414" s="123" t="str">
        <f t="shared" si="20"/>
        <v/>
      </c>
      <c r="I414" s="657"/>
      <c r="J414" s="658"/>
    </row>
    <row r="415" s="652" customFormat="1" ht="36" customHeight="1" spans="1:10">
      <c r="A415" s="652">
        <f t="shared" si="18"/>
        <v>7</v>
      </c>
      <c r="B415" s="431">
        <v>2060206</v>
      </c>
      <c r="C415" s="432" t="s">
        <v>398</v>
      </c>
      <c r="D415" s="313">
        <f>VLOOKUP(B415,'[113]L02'!$A$6:$F$1327,6,FALSE)</f>
        <v>0</v>
      </c>
      <c r="E415" s="313">
        <f>VLOOKUP(B415,'[114]23'!$A$4:$C$1326,3,FALSE)</f>
        <v>0</v>
      </c>
      <c r="F415" s="367">
        <v>0</v>
      </c>
      <c r="G415" s="123" t="str">
        <f t="shared" si="19"/>
        <v/>
      </c>
      <c r="H415" s="123" t="str">
        <f t="shared" si="20"/>
        <v/>
      </c>
      <c r="I415" s="657"/>
      <c r="J415" s="658"/>
    </row>
    <row r="416" s="652" customFormat="1" ht="36" customHeight="1" spans="1:10">
      <c r="A416" s="652">
        <f t="shared" si="18"/>
        <v>7</v>
      </c>
      <c r="B416" s="431">
        <v>2060207</v>
      </c>
      <c r="C416" s="432" t="s">
        <v>399</v>
      </c>
      <c r="D416" s="313">
        <f>VLOOKUP(B416,'[113]L02'!$A$6:$F$1327,6,FALSE)</f>
        <v>0</v>
      </c>
      <c r="E416" s="313">
        <f>VLOOKUP(B416,'[114]23'!$A$4:$C$1326,3,FALSE)</f>
        <v>0</v>
      </c>
      <c r="F416" s="367">
        <v>0</v>
      </c>
      <c r="G416" s="123" t="str">
        <f t="shared" si="19"/>
        <v/>
      </c>
      <c r="H416" s="123" t="str">
        <f t="shared" si="20"/>
        <v/>
      </c>
      <c r="I416" s="657"/>
      <c r="J416" s="658"/>
    </row>
    <row r="417" s="652" customFormat="1" ht="36" customHeight="1" spans="1:10">
      <c r="A417" s="652">
        <f t="shared" si="18"/>
        <v>7</v>
      </c>
      <c r="B417" s="435">
        <v>2060208</v>
      </c>
      <c r="C417" s="442" t="s">
        <v>400</v>
      </c>
      <c r="D417" s="313">
        <f>VLOOKUP(B417,'[113]L02'!$A$6:$F$1327,6,FALSE)</f>
        <v>0</v>
      </c>
      <c r="E417" s="313">
        <f>VLOOKUP(B417,'[114]23'!$A$4:$C$1326,3,FALSE)</f>
        <v>0</v>
      </c>
      <c r="F417" s="367">
        <v>0</v>
      </c>
      <c r="G417" s="123" t="str">
        <f t="shared" si="19"/>
        <v/>
      </c>
      <c r="H417" s="123" t="str">
        <f t="shared" si="20"/>
        <v/>
      </c>
      <c r="I417" s="657"/>
      <c r="J417" s="658"/>
    </row>
    <row r="418" s="652" customFormat="1" ht="36" customHeight="1" spans="1:10">
      <c r="A418" s="652">
        <f t="shared" si="18"/>
        <v>7</v>
      </c>
      <c r="B418" s="431">
        <v>2060299</v>
      </c>
      <c r="C418" s="432" t="s">
        <v>401</v>
      </c>
      <c r="D418" s="313">
        <f>VLOOKUP(B418,'[113]L02'!$A$6:$F$1327,6,FALSE)</f>
        <v>0</v>
      </c>
      <c r="E418" s="313">
        <f>VLOOKUP(B418,'[114]23'!$A$4:$C$1326,3,FALSE)</f>
        <v>475</v>
      </c>
      <c r="F418" s="367">
        <v>0</v>
      </c>
      <c r="G418" s="123" t="str">
        <f t="shared" si="19"/>
        <v/>
      </c>
      <c r="H418" s="123">
        <f t="shared" si="20"/>
        <v>0</v>
      </c>
      <c r="I418" s="657"/>
      <c r="J418" s="658"/>
    </row>
    <row r="419" s="652" customFormat="1" ht="36" customHeight="1" spans="1:10">
      <c r="A419" s="652">
        <f t="shared" si="18"/>
        <v>5</v>
      </c>
      <c r="B419" s="433">
        <v>20603</v>
      </c>
      <c r="C419" s="304" t="s">
        <v>402</v>
      </c>
      <c r="D419" s="309">
        <f>SUM(D420:D424)</f>
        <v>0</v>
      </c>
      <c r="E419" s="309">
        <f>SUM(E420:E424)</f>
        <v>0</v>
      </c>
      <c r="F419" s="309">
        <v>0</v>
      </c>
      <c r="G419" s="119" t="str">
        <f t="shared" si="19"/>
        <v/>
      </c>
      <c r="H419" s="119" t="str">
        <f t="shared" si="20"/>
        <v/>
      </c>
      <c r="I419" s="657"/>
      <c r="J419" s="658"/>
    </row>
    <row r="420" s="652" customFormat="1" ht="36" customHeight="1" spans="1:10">
      <c r="A420" s="652">
        <f t="shared" si="18"/>
        <v>7</v>
      </c>
      <c r="B420" s="431">
        <v>2060301</v>
      </c>
      <c r="C420" s="432" t="s">
        <v>394</v>
      </c>
      <c r="D420" s="313">
        <f>VLOOKUP(B420,'[113]L02'!$A$6:$F$1327,6,FALSE)</f>
        <v>0</v>
      </c>
      <c r="E420" s="313">
        <f>VLOOKUP(B420,'[114]23'!$A$4:$C$1326,3,FALSE)</f>
        <v>0</v>
      </c>
      <c r="F420" s="367">
        <v>0</v>
      </c>
      <c r="G420" s="123" t="str">
        <f t="shared" si="19"/>
        <v/>
      </c>
      <c r="H420" s="123" t="str">
        <f t="shared" si="20"/>
        <v/>
      </c>
      <c r="I420" s="657"/>
      <c r="J420" s="658"/>
    </row>
    <row r="421" s="652" customFormat="1" ht="36" customHeight="1" spans="1:10">
      <c r="A421" s="652">
        <f t="shared" si="18"/>
        <v>7</v>
      </c>
      <c r="B421" s="431">
        <v>2060302</v>
      </c>
      <c r="C421" s="432" t="s">
        <v>403</v>
      </c>
      <c r="D421" s="313">
        <f>VLOOKUP(B421,'[113]L02'!$A$6:$F$1327,6,FALSE)</f>
        <v>0</v>
      </c>
      <c r="E421" s="313">
        <f>VLOOKUP(B421,'[114]23'!$A$4:$C$1326,3,FALSE)</f>
        <v>0</v>
      </c>
      <c r="F421" s="367">
        <v>0</v>
      </c>
      <c r="G421" s="123" t="str">
        <f t="shared" si="19"/>
        <v/>
      </c>
      <c r="H421" s="123" t="str">
        <f t="shared" si="20"/>
        <v/>
      </c>
      <c r="I421" s="657"/>
      <c r="J421" s="658"/>
    </row>
    <row r="422" s="652" customFormat="1" ht="36" customHeight="1" spans="1:10">
      <c r="A422" s="652">
        <f t="shared" si="18"/>
        <v>7</v>
      </c>
      <c r="B422" s="431">
        <v>2060303</v>
      </c>
      <c r="C422" s="432" t="s">
        <v>404</v>
      </c>
      <c r="D422" s="313">
        <f>VLOOKUP(B422,'[113]L02'!$A$6:$F$1327,6,FALSE)</f>
        <v>0</v>
      </c>
      <c r="E422" s="313">
        <f>VLOOKUP(B422,'[114]23'!$A$4:$C$1326,3,FALSE)</f>
        <v>0</v>
      </c>
      <c r="F422" s="367">
        <v>0</v>
      </c>
      <c r="G422" s="123" t="str">
        <f t="shared" si="19"/>
        <v/>
      </c>
      <c r="H422" s="123" t="str">
        <f t="shared" si="20"/>
        <v/>
      </c>
      <c r="I422" s="657"/>
      <c r="J422" s="658"/>
    </row>
    <row r="423" s="652" customFormat="1" ht="36" customHeight="1" spans="1:10">
      <c r="A423" s="652">
        <f t="shared" si="18"/>
        <v>7</v>
      </c>
      <c r="B423" s="431">
        <v>2060304</v>
      </c>
      <c r="C423" s="432" t="s">
        <v>405</v>
      </c>
      <c r="D423" s="313">
        <f>VLOOKUP(B423,'[113]L02'!$A$6:$F$1327,6,FALSE)</f>
        <v>0</v>
      </c>
      <c r="E423" s="313">
        <f>VLOOKUP(B423,'[114]23'!$A$4:$C$1326,3,FALSE)</f>
        <v>0</v>
      </c>
      <c r="F423" s="367">
        <v>0</v>
      </c>
      <c r="G423" s="123" t="str">
        <f t="shared" si="19"/>
        <v/>
      </c>
      <c r="H423" s="123" t="str">
        <f t="shared" si="20"/>
        <v/>
      </c>
      <c r="I423" s="657"/>
      <c r="J423" s="658"/>
    </row>
    <row r="424" s="652" customFormat="1" ht="36" customHeight="1" spans="1:10">
      <c r="A424" s="652">
        <f t="shared" si="18"/>
        <v>7</v>
      </c>
      <c r="B424" s="431">
        <v>2060399</v>
      </c>
      <c r="C424" s="432" t="s">
        <v>406</v>
      </c>
      <c r="D424" s="313">
        <f>VLOOKUP(B424,'[113]L02'!$A$6:$F$1327,6,FALSE)</f>
        <v>0</v>
      </c>
      <c r="E424" s="313">
        <f>VLOOKUP(B424,'[114]23'!$A$4:$C$1326,3,FALSE)</f>
        <v>0</v>
      </c>
      <c r="F424" s="367">
        <v>0</v>
      </c>
      <c r="G424" s="123" t="str">
        <f t="shared" si="19"/>
        <v/>
      </c>
      <c r="H424" s="123" t="str">
        <f t="shared" si="20"/>
        <v/>
      </c>
      <c r="I424" s="657"/>
      <c r="J424" s="658"/>
    </row>
    <row r="425" s="652" customFormat="1" ht="36" customHeight="1" spans="1:10">
      <c r="A425" s="652">
        <f t="shared" si="18"/>
        <v>5</v>
      </c>
      <c r="B425" s="433">
        <v>20604</v>
      </c>
      <c r="C425" s="304" t="s">
        <v>407</v>
      </c>
      <c r="D425" s="309">
        <f>SUM(D426:D429)</f>
        <v>0</v>
      </c>
      <c r="E425" s="309">
        <f>SUM(E426:E429)</f>
        <v>168</v>
      </c>
      <c r="F425" s="309">
        <v>54</v>
      </c>
      <c r="G425" s="119" t="str">
        <f t="shared" si="19"/>
        <v/>
      </c>
      <c r="H425" s="119">
        <f t="shared" si="20"/>
        <v>0.321</v>
      </c>
      <c r="I425" s="657"/>
      <c r="J425" s="658"/>
    </row>
    <row r="426" s="652" customFormat="1" ht="36" customHeight="1" spans="1:10">
      <c r="A426" s="652">
        <f t="shared" si="18"/>
        <v>7</v>
      </c>
      <c r="B426" s="431">
        <v>2060401</v>
      </c>
      <c r="C426" s="432" t="s">
        <v>394</v>
      </c>
      <c r="D426" s="313">
        <f>VLOOKUP(B426,'[113]L02'!$A$6:$F$1327,6,FALSE)</f>
        <v>0</v>
      </c>
      <c r="E426" s="313">
        <f>VLOOKUP(B426,'[114]23'!$A$4:$C$1326,3,FALSE)</f>
        <v>0</v>
      </c>
      <c r="F426" s="367">
        <v>0</v>
      </c>
      <c r="G426" s="123" t="str">
        <f t="shared" si="19"/>
        <v/>
      </c>
      <c r="H426" s="123" t="str">
        <f t="shared" si="20"/>
        <v/>
      </c>
      <c r="I426" s="657"/>
      <c r="J426" s="658"/>
    </row>
    <row r="427" s="652" customFormat="1" ht="36" customHeight="1" spans="1:10">
      <c r="A427" s="652">
        <f t="shared" si="18"/>
        <v>7</v>
      </c>
      <c r="B427" s="431">
        <v>2060404</v>
      </c>
      <c r="C427" s="432" t="s">
        <v>408</v>
      </c>
      <c r="D427" s="313">
        <f>VLOOKUP(B427,'[113]L02'!$A$6:$F$1327,6,FALSE)</f>
        <v>0</v>
      </c>
      <c r="E427" s="313">
        <f>VLOOKUP(B427,'[114]23'!$A$4:$C$1326,3,FALSE)</f>
        <v>0</v>
      </c>
      <c r="F427" s="367">
        <v>0</v>
      </c>
      <c r="G427" s="123" t="str">
        <f t="shared" si="19"/>
        <v/>
      </c>
      <c r="H427" s="123" t="str">
        <f t="shared" si="20"/>
        <v/>
      </c>
      <c r="I427" s="657"/>
      <c r="J427" s="658"/>
    </row>
    <row r="428" s="652" customFormat="1" ht="36" customHeight="1" spans="1:10">
      <c r="A428" s="652">
        <f t="shared" si="18"/>
        <v>7</v>
      </c>
      <c r="B428" s="443">
        <v>2060405</v>
      </c>
      <c r="C428" s="432" t="s">
        <v>409</v>
      </c>
      <c r="D428" s="313">
        <f>VLOOKUP(B428,'[113]L02'!$A$6:$F$1327,6,FALSE)</f>
        <v>0</v>
      </c>
      <c r="E428" s="313">
        <f>VLOOKUP(B428,'[114]23'!$A$4:$C$1326,3,FALSE)</f>
        <v>0</v>
      </c>
      <c r="F428" s="367">
        <v>0</v>
      </c>
      <c r="G428" s="123" t="str">
        <f t="shared" si="19"/>
        <v/>
      </c>
      <c r="H428" s="123" t="str">
        <f t="shared" si="20"/>
        <v/>
      </c>
      <c r="I428" s="657"/>
      <c r="J428" s="658"/>
    </row>
    <row r="429" s="652" customFormat="1" ht="36" customHeight="1" spans="1:10">
      <c r="A429" s="652">
        <f t="shared" si="18"/>
        <v>7</v>
      </c>
      <c r="B429" s="431">
        <v>2060499</v>
      </c>
      <c r="C429" s="432" t="s">
        <v>410</v>
      </c>
      <c r="D429" s="313">
        <f>VLOOKUP(B429,'[113]L02'!$A$6:$F$1327,6,FALSE)</f>
        <v>0</v>
      </c>
      <c r="E429" s="313">
        <f>VLOOKUP(B429,'[114]23'!$A$4:$C$1326,3,FALSE)</f>
        <v>168</v>
      </c>
      <c r="F429" s="367">
        <v>54</v>
      </c>
      <c r="G429" s="123" t="str">
        <f t="shared" si="19"/>
        <v/>
      </c>
      <c r="H429" s="123">
        <f t="shared" si="20"/>
        <v>0.321</v>
      </c>
      <c r="I429" s="657"/>
      <c r="J429" s="658"/>
    </row>
    <row r="430" s="652" customFormat="1" ht="36" customHeight="1" spans="1:10">
      <c r="A430" s="652">
        <f t="shared" si="18"/>
        <v>5</v>
      </c>
      <c r="B430" s="433">
        <v>20605</v>
      </c>
      <c r="C430" s="304" t="s">
        <v>411</v>
      </c>
      <c r="D430" s="309">
        <f>SUM(D431:D434)</f>
        <v>0</v>
      </c>
      <c r="E430" s="309">
        <f>SUM(E431:E434)</f>
        <v>0</v>
      </c>
      <c r="F430" s="309">
        <v>0</v>
      </c>
      <c r="G430" s="119" t="str">
        <f t="shared" si="19"/>
        <v/>
      </c>
      <c r="H430" s="119" t="str">
        <f t="shared" si="20"/>
        <v/>
      </c>
      <c r="I430" s="657"/>
      <c r="J430" s="658"/>
    </row>
    <row r="431" s="652" customFormat="1" ht="36" customHeight="1" spans="1:10">
      <c r="A431" s="652">
        <f t="shared" si="18"/>
        <v>7</v>
      </c>
      <c r="B431" s="431">
        <v>2060501</v>
      </c>
      <c r="C431" s="432" t="s">
        <v>394</v>
      </c>
      <c r="D431" s="313">
        <f>VLOOKUP(B431,'[113]L02'!$A$6:$F$1327,6,FALSE)</f>
        <v>0</v>
      </c>
      <c r="E431" s="313">
        <f>VLOOKUP(B431,'[114]23'!$A$4:$C$1326,3,FALSE)</f>
        <v>0</v>
      </c>
      <c r="F431" s="367">
        <v>0</v>
      </c>
      <c r="G431" s="123" t="str">
        <f t="shared" si="19"/>
        <v/>
      </c>
      <c r="H431" s="123" t="str">
        <f t="shared" si="20"/>
        <v/>
      </c>
      <c r="I431" s="657"/>
      <c r="J431" s="658"/>
    </row>
    <row r="432" s="652" customFormat="1" ht="36" customHeight="1" spans="1:10">
      <c r="A432" s="652">
        <f t="shared" si="18"/>
        <v>7</v>
      </c>
      <c r="B432" s="431">
        <v>2060502</v>
      </c>
      <c r="C432" s="432" t="s">
        <v>412</v>
      </c>
      <c r="D432" s="313">
        <f>VLOOKUP(B432,'[113]L02'!$A$6:$F$1327,6,FALSE)</f>
        <v>0</v>
      </c>
      <c r="E432" s="313">
        <f>VLOOKUP(B432,'[114]23'!$A$4:$C$1326,3,FALSE)</f>
        <v>0</v>
      </c>
      <c r="F432" s="367">
        <v>0</v>
      </c>
      <c r="G432" s="123" t="str">
        <f t="shared" si="19"/>
        <v/>
      </c>
      <c r="H432" s="123" t="str">
        <f t="shared" si="20"/>
        <v/>
      </c>
      <c r="I432" s="657"/>
      <c r="J432" s="658"/>
    </row>
    <row r="433" s="652" customFormat="1" ht="36" customHeight="1" spans="1:10">
      <c r="A433" s="652">
        <f t="shared" si="18"/>
        <v>7</v>
      </c>
      <c r="B433" s="431">
        <v>2060503</v>
      </c>
      <c r="C433" s="432" t="s">
        <v>413</v>
      </c>
      <c r="D433" s="313">
        <f>VLOOKUP(B433,'[113]L02'!$A$6:$F$1327,6,FALSE)</f>
        <v>0</v>
      </c>
      <c r="E433" s="313">
        <f>VLOOKUP(B433,'[114]23'!$A$4:$C$1326,3,FALSE)</f>
        <v>0</v>
      </c>
      <c r="F433" s="367">
        <v>0</v>
      </c>
      <c r="G433" s="123" t="str">
        <f t="shared" si="19"/>
        <v/>
      </c>
      <c r="H433" s="123" t="str">
        <f t="shared" si="20"/>
        <v/>
      </c>
      <c r="I433" s="657"/>
      <c r="J433" s="658"/>
    </row>
    <row r="434" s="652" customFormat="1" ht="36" customHeight="1" spans="1:10">
      <c r="A434" s="652">
        <f t="shared" si="18"/>
        <v>7</v>
      </c>
      <c r="B434" s="431">
        <v>2060599</v>
      </c>
      <c r="C434" s="432" t="s">
        <v>414</v>
      </c>
      <c r="D434" s="313">
        <f>VLOOKUP(B434,'[113]L02'!$A$6:$F$1327,6,FALSE)</f>
        <v>0</v>
      </c>
      <c r="E434" s="313">
        <f>VLOOKUP(B434,'[114]23'!$A$4:$C$1326,3,FALSE)</f>
        <v>0</v>
      </c>
      <c r="F434" s="367">
        <v>0</v>
      </c>
      <c r="G434" s="123" t="str">
        <f t="shared" si="19"/>
        <v/>
      </c>
      <c r="H434" s="123" t="str">
        <f t="shared" si="20"/>
        <v/>
      </c>
      <c r="I434" s="657"/>
      <c r="J434" s="658"/>
    </row>
    <row r="435" s="652" customFormat="1" ht="36" customHeight="1" spans="1:10">
      <c r="A435" s="652">
        <f t="shared" si="18"/>
        <v>5</v>
      </c>
      <c r="B435" s="433">
        <v>20606</v>
      </c>
      <c r="C435" s="304" t="s">
        <v>415</v>
      </c>
      <c r="D435" s="309">
        <f>SUM(D436:D439)</f>
        <v>0</v>
      </c>
      <c r="E435" s="309">
        <f>SUM(E436:E439)</f>
        <v>0</v>
      </c>
      <c r="F435" s="309">
        <v>0</v>
      </c>
      <c r="G435" s="119" t="str">
        <f t="shared" si="19"/>
        <v/>
      </c>
      <c r="H435" s="119" t="str">
        <f t="shared" si="20"/>
        <v/>
      </c>
      <c r="I435" s="657"/>
      <c r="J435" s="658"/>
    </row>
    <row r="436" s="652" customFormat="1" ht="36" customHeight="1" spans="1:10">
      <c r="A436" s="652">
        <f t="shared" si="18"/>
        <v>7</v>
      </c>
      <c r="B436" s="431">
        <v>2060601</v>
      </c>
      <c r="C436" s="432" t="s">
        <v>416</v>
      </c>
      <c r="D436" s="313">
        <f>VLOOKUP(B436,'[113]L02'!$A$6:$F$1327,6,FALSE)</f>
        <v>0</v>
      </c>
      <c r="E436" s="313">
        <f>VLOOKUP(B436,'[114]23'!$A$4:$C$1326,3,FALSE)</f>
        <v>0</v>
      </c>
      <c r="F436" s="367">
        <v>0</v>
      </c>
      <c r="G436" s="123" t="str">
        <f t="shared" si="19"/>
        <v/>
      </c>
      <c r="H436" s="123" t="str">
        <f t="shared" si="20"/>
        <v/>
      </c>
      <c r="I436" s="657"/>
      <c r="J436" s="658"/>
    </row>
    <row r="437" s="652" customFormat="1" ht="36" customHeight="1" spans="1:10">
      <c r="A437" s="652">
        <f t="shared" si="18"/>
        <v>7</v>
      </c>
      <c r="B437" s="431">
        <v>2060602</v>
      </c>
      <c r="C437" s="432" t="s">
        <v>417</v>
      </c>
      <c r="D437" s="313">
        <f>VLOOKUP(B437,'[113]L02'!$A$6:$F$1327,6,FALSE)</f>
        <v>0</v>
      </c>
      <c r="E437" s="313">
        <f>VLOOKUP(B437,'[114]23'!$A$4:$C$1326,3,FALSE)</f>
        <v>0</v>
      </c>
      <c r="F437" s="367">
        <v>0</v>
      </c>
      <c r="G437" s="123" t="str">
        <f t="shared" si="19"/>
        <v/>
      </c>
      <c r="H437" s="123" t="str">
        <f t="shared" si="20"/>
        <v/>
      </c>
      <c r="I437" s="657"/>
      <c r="J437" s="658"/>
    </row>
    <row r="438" s="652" customFormat="1" ht="36" customHeight="1" spans="1:10">
      <c r="A438" s="652">
        <f t="shared" si="18"/>
        <v>7</v>
      </c>
      <c r="B438" s="431">
        <v>2060603</v>
      </c>
      <c r="C438" s="432" t="s">
        <v>418</v>
      </c>
      <c r="D438" s="313">
        <f>VLOOKUP(B438,'[113]L02'!$A$6:$F$1327,6,FALSE)</f>
        <v>0</v>
      </c>
      <c r="E438" s="313">
        <f>VLOOKUP(B438,'[114]23'!$A$4:$C$1326,3,FALSE)</f>
        <v>0</v>
      </c>
      <c r="F438" s="367">
        <v>0</v>
      </c>
      <c r="G438" s="123" t="str">
        <f t="shared" si="19"/>
        <v/>
      </c>
      <c r="H438" s="123" t="str">
        <f t="shared" si="20"/>
        <v/>
      </c>
      <c r="I438" s="657"/>
      <c r="J438" s="658"/>
    </row>
    <row r="439" s="652" customFormat="1" ht="36" customHeight="1" spans="1:10">
      <c r="A439" s="652">
        <f t="shared" si="18"/>
        <v>7</v>
      </c>
      <c r="B439" s="431">
        <v>2060699</v>
      </c>
      <c r="C439" s="432" t="s">
        <v>419</v>
      </c>
      <c r="D439" s="313">
        <f>VLOOKUP(B439,'[113]L02'!$A$6:$F$1327,6,FALSE)</f>
        <v>0</v>
      </c>
      <c r="E439" s="313">
        <f>VLOOKUP(B439,'[114]23'!$A$4:$C$1326,3,FALSE)</f>
        <v>0</v>
      </c>
      <c r="F439" s="367">
        <v>0</v>
      </c>
      <c r="G439" s="123" t="str">
        <f t="shared" si="19"/>
        <v/>
      </c>
      <c r="H439" s="123" t="str">
        <f t="shared" si="20"/>
        <v/>
      </c>
      <c r="I439" s="657"/>
      <c r="J439" s="658"/>
    </row>
    <row r="440" s="652" customFormat="1" ht="36" customHeight="1" spans="1:10">
      <c r="A440" s="652">
        <f t="shared" si="18"/>
        <v>5</v>
      </c>
      <c r="B440" s="433">
        <v>20607</v>
      </c>
      <c r="C440" s="304" t="s">
        <v>420</v>
      </c>
      <c r="D440" s="309">
        <f>SUM(D441:D446)</f>
        <v>10</v>
      </c>
      <c r="E440" s="309">
        <f>SUM(E441:E446)</f>
        <v>99</v>
      </c>
      <c r="F440" s="309">
        <v>70</v>
      </c>
      <c r="G440" s="119">
        <f t="shared" si="19"/>
        <v>6</v>
      </c>
      <c r="H440" s="119">
        <f t="shared" si="20"/>
        <v>0.707</v>
      </c>
      <c r="I440" s="657"/>
      <c r="J440" s="658"/>
    </row>
    <row r="441" s="652" customFormat="1" ht="36" customHeight="1" spans="1:10">
      <c r="A441" s="652">
        <f t="shared" si="18"/>
        <v>7</v>
      </c>
      <c r="B441" s="431">
        <v>2060701</v>
      </c>
      <c r="C441" s="432" t="s">
        <v>394</v>
      </c>
      <c r="D441" s="313">
        <f>VLOOKUP(B441,'[113]L02'!$A$6:$F$1327,6,FALSE)</f>
        <v>0</v>
      </c>
      <c r="E441" s="313">
        <f>VLOOKUP(B441,'[114]23'!$A$4:$C$1326,3,FALSE)</f>
        <v>0</v>
      </c>
      <c r="F441" s="367">
        <v>0</v>
      </c>
      <c r="G441" s="123" t="str">
        <f t="shared" si="19"/>
        <v/>
      </c>
      <c r="H441" s="123" t="str">
        <f t="shared" si="20"/>
        <v/>
      </c>
      <c r="I441" s="657"/>
      <c r="J441" s="658"/>
    </row>
    <row r="442" s="652" customFormat="1" ht="36" customHeight="1" spans="1:10">
      <c r="A442" s="652">
        <f t="shared" si="18"/>
        <v>7</v>
      </c>
      <c r="B442" s="431">
        <v>2060702</v>
      </c>
      <c r="C442" s="432" t="s">
        <v>421</v>
      </c>
      <c r="D442" s="313">
        <f>VLOOKUP(B442,'[113]L02'!$A$6:$F$1327,6,FALSE)</f>
        <v>4</v>
      </c>
      <c r="E442" s="313">
        <f>VLOOKUP(B442,'[114]23'!$A$4:$C$1326,3,FALSE)</f>
        <v>74</v>
      </c>
      <c r="F442" s="367">
        <v>70</v>
      </c>
      <c r="G442" s="123">
        <f t="shared" si="19"/>
        <v>16.5</v>
      </c>
      <c r="H442" s="123">
        <f t="shared" si="20"/>
        <v>0.946</v>
      </c>
      <c r="I442" s="657"/>
      <c r="J442" s="658"/>
    </row>
    <row r="443" s="652" customFormat="1" ht="36" customHeight="1" spans="1:10">
      <c r="A443" s="652">
        <f t="shared" si="18"/>
        <v>7</v>
      </c>
      <c r="B443" s="431">
        <v>2060703</v>
      </c>
      <c r="C443" s="432" t="s">
        <v>422</v>
      </c>
      <c r="D443" s="313">
        <f>VLOOKUP(B443,'[113]L02'!$A$6:$F$1327,6,FALSE)</f>
        <v>0</v>
      </c>
      <c r="E443" s="313">
        <f>VLOOKUP(B443,'[114]23'!$A$4:$C$1326,3,FALSE)</f>
        <v>0</v>
      </c>
      <c r="F443" s="367">
        <v>0</v>
      </c>
      <c r="G443" s="123" t="str">
        <f t="shared" si="19"/>
        <v/>
      </c>
      <c r="H443" s="123" t="str">
        <f t="shared" si="20"/>
        <v/>
      </c>
      <c r="I443" s="657"/>
      <c r="J443" s="658"/>
    </row>
    <row r="444" s="652" customFormat="1" ht="36" customHeight="1" spans="1:10">
      <c r="A444" s="652">
        <f t="shared" si="18"/>
        <v>7</v>
      </c>
      <c r="B444" s="431">
        <v>2060704</v>
      </c>
      <c r="C444" s="432" t="s">
        <v>423</v>
      </c>
      <c r="D444" s="313">
        <f>VLOOKUP(B444,'[113]L02'!$A$6:$F$1327,6,FALSE)</f>
        <v>0</v>
      </c>
      <c r="E444" s="313">
        <f>VLOOKUP(B444,'[114]23'!$A$4:$C$1326,3,FALSE)</f>
        <v>0</v>
      </c>
      <c r="F444" s="367">
        <v>0</v>
      </c>
      <c r="G444" s="123" t="str">
        <f t="shared" si="19"/>
        <v/>
      </c>
      <c r="H444" s="123" t="str">
        <f t="shared" si="20"/>
        <v/>
      </c>
      <c r="I444" s="657"/>
      <c r="J444" s="658"/>
    </row>
    <row r="445" s="652" customFormat="1" ht="36" customHeight="1" spans="1:10">
      <c r="A445" s="652">
        <f t="shared" si="18"/>
        <v>7</v>
      </c>
      <c r="B445" s="431">
        <v>2060705</v>
      </c>
      <c r="C445" s="432" t="s">
        <v>424</v>
      </c>
      <c r="D445" s="313">
        <f>VLOOKUP(B445,'[113]L02'!$A$6:$F$1327,6,FALSE)</f>
        <v>0</v>
      </c>
      <c r="E445" s="313">
        <f>VLOOKUP(B445,'[114]23'!$A$4:$C$1326,3,FALSE)</f>
        <v>0</v>
      </c>
      <c r="F445" s="367">
        <v>0</v>
      </c>
      <c r="G445" s="123" t="str">
        <f t="shared" si="19"/>
        <v/>
      </c>
      <c r="H445" s="123" t="str">
        <f t="shared" si="20"/>
        <v/>
      </c>
      <c r="I445" s="657"/>
      <c r="J445" s="658"/>
    </row>
    <row r="446" s="652" customFormat="1" ht="36" customHeight="1" spans="1:10">
      <c r="A446" s="652">
        <f t="shared" si="18"/>
        <v>7</v>
      </c>
      <c r="B446" s="431">
        <v>2060799</v>
      </c>
      <c r="C446" s="432" t="s">
        <v>425</v>
      </c>
      <c r="D446" s="313">
        <f>VLOOKUP(B446,'[113]L02'!$A$6:$F$1327,6,FALSE)</f>
        <v>6</v>
      </c>
      <c r="E446" s="313">
        <f>VLOOKUP(B446,'[114]23'!$A$4:$C$1326,3,FALSE)</f>
        <v>25</v>
      </c>
      <c r="F446" s="367">
        <v>0</v>
      </c>
      <c r="G446" s="123">
        <f t="shared" si="19"/>
        <v>-1</v>
      </c>
      <c r="H446" s="123">
        <f t="shared" si="20"/>
        <v>0</v>
      </c>
      <c r="I446" s="657"/>
      <c r="J446" s="658"/>
    </row>
    <row r="447" s="652" customFormat="1" ht="36" customHeight="1" spans="1:10">
      <c r="A447" s="652">
        <f t="shared" si="18"/>
        <v>5</v>
      </c>
      <c r="B447" s="433">
        <v>20608</v>
      </c>
      <c r="C447" s="304" t="s">
        <v>426</v>
      </c>
      <c r="D447" s="309">
        <f>SUM(D448:D450)</f>
        <v>0</v>
      </c>
      <c r="E447" s="309">
        <f>SUM(E448:E450)</f>
        <v>0</v>
      </c>
      <c r="F447" s="309">
        <v>0</v>
      </c>
      <c r="G447" s="119" t="str">
        <f t="shared" si="19"/>
        <v/>
      </c>
      <c r="H447" s="119" t="str">
        <f t="shared" si="20"/>
        <v/>
      </c>
      <c r="I447" s="657"/>
      <c r="J447" s="658"/>
    </row>
    <row r="448" s="652" customFormat="1" ht="36" customHeight="1" spans="1:10">
      <c r="A448" s="652">
        <f t="shared" si="18"/>
        <v>7</v>
      </c>
      <c r="B448" s="431">
        <v>2060801</v>
      </c>
      <c r="C448" s="432" t="s">
        <v>427</v>
      </c>
      <c r="D448" s="313">
        <f>VLOOKUP(B448,'[113]L02'!$A$6:$F$1327,6,FALSE)</f>
        <v>0</v>
      </c>
      <c r="E448" s="313">
        <f>VLOOKUP(B448,'[114]23'!$A$4:$C$1326,3,FALSE)</f>
        <v>0</v>
      </c>
      <c r="F448" s="367">
        <v>0</v>
      </c>
      <c r="G448" s="123" t="str">
        <f t="shared" si="19"/>
        <v/>
      </c>
      <c r="H448" s="123" t="str">
        <f t="shared" si="20"/>
        <v/>
      </c>
      <c r="I448" s="657"/>
      <c r="J448" s="658"/>
    </row>
    <row r="449" s="652" customFormat="1" ht="36" customHeight="1" spans="1:10">
      <c r="A449" s="652">
        <f t="shared" si="18"/>
        <v>7</v>
      </c>
      <c r="B449" s="431">
        <v>2060802</v>
      </c>
      <c r="C449" s="432" t="s">
        <v>428</v>
      </c>
      <c r="D449" s="313">
        <f>VLOOKUP(B449,'[113]L02'!$A$6:$F$1327,6,FALSE)</f>
        <v>0</v>
      </c>
      <c r="E449" s="313">
        <f>VLOOKUP(B449,'[114]23'!$A$4:$C$1326,3,FALSE)</f>
        <v>0</v>
      </c>
      <c r="F449" s="367">
        <v>0</v>
      </c>
      <c r="G449" s="123" t="str">
        <f t="shared" si="19"/>
        <v/>
      </c>
      <c r="H449" s="123" t="str">
        <f t="shared" si="20"/>
        <v/>
      </c>
      <c r="I449" s="657"/>
      <c r="J449" s="658"/>
    </row>
    <row r="450" s="652" customFormat="1" ht="36" customHeight="1" spans="1:10">
      <c r="A450" s="652">
        <f t="shared" si="18"/>
        <v>7</v>
      </c>
      <c r="B450" s="431">
        <v>2060899</v>
      </c>
      <c r="C450" s="432" t="s">
        <v>429</v>
      </c>
      <c r="D450" s="313">
        <f>VLOOKUP(B450,'[113]L02'!$A$6:$F$1327,6,FALSE)</f>
        <v>0</v>
      </c>
      <c r="E450" s="313">
        <f>VLOOKUP(B450,'[114]23'!$A$4:$C$1326,3,FALSE)</f>
        <v>0</v>
      </c>
      <c r="F450" s="367">
        <v>0</v>
      </c>
      <c r="G450" s="123" t="str">
        <f t="shared" si="19"/>
        <v/>
      </c>
      <c r="H450" s="123" t="str">
        <f t="shared" si="20"/>
        <v/>
      </c>
      <c r="I450" s="657"/>
      <c r="J450" s="658"/>
    </row>
    <row r="451" s="652" customFormat="1" ht="36" customHeight="1" spans="1:10">
      <c r="A451" s="652">
        <f t="shared" si="18"/>
        <v>5</v>
      </c>
      <c r="B451" s="433">
        <v>20609</v>
      </c>
      <c r="C451" s="304" t="s">
        <v>430</v>
      </c>
      <c r="D451" s="309">
        <f>SUM(D452:D454)</f>
        <v>0</v>
      </c>
      <c r="E451" s="309">
        <f>SUM(E452:E454)</f>
        <v>0</v>
      </c>
      <c r="F451" s="309">
        <v>0</v>
      </c>
      <c r="G451" s="119" t="str">
        <f t="shared" si="19"/>
        <v/>
      </c>
      <c r="H451" s="119" t="str">
        <f t="shared" si="20"/>
        <v/>
      </c>
      <c r="I451" s="657"/>
      <c r="J451" s="658"/>
    </row>
    <row r="452" s="652" customFormat="1" ht="36" customHeight="1" spans="1:10">
      <c r="A452" s="652">
        <f t="shared" si="18"/>
        <v>7</v>
      </c>
      <c r="B452" s="431">
        <v>2060901</v>
      </c>
      <c r="C452" s="432" t="s">
        <v>431</v>
      </c>
      <c r="D452" s="313">
        <f>VLOOKUP(B452,'[113]L02'!$A$6:$F$1327,6,FALSE)</f>
        <v>0</v>
      </c>
      <c r="E452" s="313">
        <f>VLOOKUP(B452,'[114]23'!$A$4:$C$1326,3,FALSE)</f>
        <v>0</v>
      </c>
      <c r="F452" s="367">
        <v>0</v>
      </c>
      <c r="G452" s="123" t="str">
        <f t="shared" si="19"/>
        <v/>
      </c>
      <c r="H452" s="123" t="str">
        <f t="shared" si="20"/>
        <v/>
      </c>
      <c r="I452" s="657"/>
      <c r="J452" s="658"/>
    </row>
    <row r="453" s="652" customFormat="1" ht="36" customHeight="1" spans="1:10">
      <c r="A453" s="652">
        <f t="shared" ref="A453:A516" si="21">LEN(B453)</f>
        <v>7</v>
      </c>
      <c r="B453" s="431">
        <v>2060902</v>
      </c>
      <c r="C453" s="432" t="s">
        <v>432</v>
      </c>
      <c r="D453" s="313">
        <f>VLOOKUP(B453,'[113]L02'!$A$6:$F$1327,6,FALSE)</f>
        <v>0</v>
      </c>
      <c r="E453" s="313">
        <f>VLOOKUP(B453,'[114]23'!$A$4:$C$1326,3,FALSE)</f>
        <v>0</v>
      </c>
      <c r="F453" s="367">
        <v>0</v>
      </c>
      <c r="G453" s="123" t="str">
        <f t="shared" ref="G453:G516" si="22">IF(D453&gt;0,F453/D453-1,"")</f>
        <v/>
      </c>
      <c r="H453" s="123" t="str">
        <f t="shared" ref="H453:H516" si="23">IF(E453&gt;0,F453/E453,"")</f>
        <v/>
      </c>
      <c r="I453" s="657"/>
      <c r="J453" s="658"/>
    </row>
    <row r="454" s="652" customFormat="1" ht="36" customHeight="1" spans="1:10">
      <c r="A454" s="652">
        <f t="shared" si="21"/>
        <v>7</v>
      </c>
      <c r="B454" s="431">
        <v>2060999</v>
      </c>
      <c r="C454" s="432" t="s">
        <v>433</v>
      </c>
      <c r="D454" s="313">
        <f>VLOOKUP(B454,'[113]L02'!$A$6:$F$1327,6,FALSE)</f>
        <v>0</v>
      </c>
      <c r="E454" s="313">
        <f>VLOOKUP(B454,'[114]23'!$A$4:$C$1326,3,FALSE)</f>
        <v>0</v>
      </c>
      <c r="F454" s="367">
        <v>0</v>
      </c>
      <c r="G454" s="123" t="str">
        <f t="shared" si="22"/>
        <v/>
      </c>
      <c r="H454" s="123" t="str">
        <f t="shared" si="23"/>
        <v/>
      </c>
      <c r="I454" s="657"/>
      <c r="J454" s="658"/>
    </row>
    <row r="455" s="652" customFormat="1" ht="36" customHeight="1" spans="1:10">
      <c r="A455" s="652">
        <f t="shared" si="21"/>
        <v>5</v>
      </c>
      <c r="B455" s="433">
        <v>20699</v>
      </c>
      <c r="C455" s="304" t="s">
        <v>434</v>
      </c>
      <c r="D455" s="309">
        <f>SUM(D456:D459)</f>
        <v>842</v>
      </c>
      <c r="E455" s="309">
        <f>SUM(E456:E459)</f>
        <v>1120</v>
      </c>
      <c r="F455" s="309">
        <v>605</v>
      </c>
      <c r="G455" s="119">
        <f t="shared" si="22"/>
        <v>-0.281</v>
      </c>
      <c r="H455" s="119">
        <f t="shared" si="23"/>
        <v>0.54</v>
      </c>
      <c r="I455" s="657"/>
      <c r="J455" s="658"/>
    </row>
    <row r="456" s="652" customFormat="1" ht="36" customHeight="1" spans="1:10">
      <c r="A456" s="652">
        <f t="shared" si="21"/>
        <v>7</v>
      </c>
      <c r="B456" s="431">
        <v>2069901</v>
      </c>
      <c r="C456" s="432" t="s">
        <v>435</v>
      </c>
      <c r="D456" s="313">
        <f>VLOOKUP(B456,'[113]L02'!$A$6:$F$1327,6,FALSE)</f>
        <v>0</v>
      </c>
      <c r="E456" s="313">
        <f>VLOOKUP(B456,'[114]23'!$A$4:$C$1326,3,FALSE)</f>
        <v>0</v>
      </c>
      <c r="F456" s="367">
        <v>0</v>
      </c>
      <c r="G456" s="123" t="str">
        <f t="shared" si="22"/>
        <v/>
      </c>
      <c r="H456" s="123" t="str">
        <f t="shared" si="23"/>
        <v/>
      </c>
      <c r="I456" s="657"/>
      <c r="J456" s="658"/>
    </row>
    <row r="457" s="652" customFormat="1" ht="36" customHeight="1" spans="1:10">
      <c r="A457" s="652">
        <f t="shared" si="21"/>
        <v>7</v>
      </c>
      <c r="B457" s="431">
        <v>2069902</v>
      </c>
      <c r="C457" s="432" t="s">
        <v>436</v>
      </c>
      <c r="D457" s="313">
        <f>VLOOKUP(B457,'[113]L02'!$A$6:$F$1327,6,FALSE)</f>
        <v>0</v>
      </c>
      <c r="E457" s="313">
        <f>VLOOKUP(B457,'[114]23'!$A$4:$C$1326,3,FALSE)</f>
        <v>0</v>
      </c>
      <c r="F457" s="367">
        <v>0</v>
      </c>
      <c r="G457" s="123" t="str">
        <f t="shared" si="22"/>
        <v/>
      </c>
      <c r="H457" s="123" t="str">
        <f t="shared" si="23"/>
        <v/>
      </c>
      <c r="I457" s="657"/>
      <c r="J457" s="658"/>
    </row>
    <row r="458" s="652" customFormat="1" ht="36" customHeight="1" spans="1:10">
      <c r="A458" s="652">
        <f t="shared" si="21"/>
        <v>7</v>
      </c>
      <c r="B458" s="431">
        <v>2069903</v>
      </c>
      <c r="C458" s="432" t="s">
        <v>437</v>
      </c>
      <c r="D458" s="313">
        <f>VLOOKUP(B458,'[113]L02'!$A$6:$F$1327,6,FALSE)</f>
        <v>0</v>
      </c>
      <c r="E458" s="313">
        <f>VLOOKUP(B458,'[114]23'!$A$4:$C$1326,3,FALSE)</f>
        <v>0</v>
      </c>
      <c r="F458" s="367">
        <v>0</v>
      </c>
      <c r="G458" s="123" t="str">
        <f t="shared" si="22"/>
        <v/>
      </c>
      <c r="H458" s="123" t="str">
        <f t="shared" si="23"/>
        <v/>
      </c>
      <c r="I458" s="657"/>
      <c r="J458" s="658"/>
    </row>
    <row r="459" s="652" customFormat="1" ht="36" customHeight="1" spans="1:10">
      <c r="A459" s="652">
        <f t="shared" si="21"/>
        <v>7</v>
      </c>
      <c r="B459" s="431">
        <v>2069999</v>
      </c>
      <c r="C459" s="432" t="s">
        <v>434</v>
      </c>
      <c r="D459" s="313">
        <f>VLOOKUP(B459,'[113]L02'!$A$6:$F$1327,6,FALSE)</f>
        <v>842</v>
      </c>
      <c r="E459" s="313">
        <f>VLOOKUP(B459,'[114]23'!$A$4:$C$1326,3,FALSE)</f>
        <v>1120</v>
      </c>
      <c r="F459" s="367">
        <v>605</v>
      </c>
      <c r="G459" s="123">
        <f t="shared" si="22"/>
        <v>-0.281</v>
      </c>
      <c r="H459" s="123">
        <f t="shared" si="23"/>
        <v>0.54</v>
      </c>
      <c r="I459" s="657"/>
      <c r="J459" s="658"/>
    </row>
    <row r="460" s="652" customFormat="1" ht="36" customHeight="1" spans="1:10">
      <c r="A460" s="652">
        <f t="shared" si="21"/>
        <v>3</v>
      </c>
      <c r="B460" s="433">
        <v>207</v>
      </c>
      <c r="C460" s="302" t="s">
        <v>113</v>
      </c>
      <c r="D460" s="309">
        <f>SUM(D461,D477,D485,D496,D505,D515)</f>
        <v>2696</v>
      </c>
      <c r="E460" s="309">
        <f>SUM(E461,E477,E485,E496,E505,E515)</f>
        <v>3339</v>
      </c>
      <c r="F460" s="309">
        <v>2376</v>
      </c>
      <c r="G460" s="119">
        <f t="shared" si="22"/>
        <v>-0.119</v>
      </c>
      <c r="H460" s="119">
        <f t="shared" si="23"/>
        <v>0.712</v>
      </c>
      <c r="I460" s="657"/>
      <c r="J460" s="658"/>
    </row>
    <row r="461" s="652" customFormat="1" ht="36" customHeight="1" spans="1:10">
      <c r="A461" s="652">
        <f t="shared" si="21"/>
        <v>5</v>
      </c>
      <c r="B461" s="433">
        <v>20701</v>
      </c>
      <c r="C461" s="304" t="s">
        <v>438</v>
      </c>
      <c r="D461" s="309">
        <f>SUM(D462:D476)</f>
        <v>1060</v>
      </c>
      <c r="E461" s="309">
        <f>SUM(E462:E476)</f>
        <v>1467</v>
      </c>
      <c r="F461" s="309">
        <v>1088</v>
      </c>
      <c r="G461" s="119">
        <f t="shared" si="22"/>
        <v>0.026</v>
      </c>
      <c r="H461" s="119">
        <f t="shared" si="23"/>
        <v>0.742</v>
      </c>
      <c r="I461" s="657"/>
      <c r="J461" s="658"/>
    </row>
    <row r="462" s="652" customFormat="1" ht="36" customHeight="1" spans="1:10">
      <c r="A462" s="652">
        <f t="shared" si="21"/>
        <v>7</v>
      </c>
      <c r="B462" s="431">
        <v>2070101</v>
      </c>
      <c r="C462" s="432" t="s">
        <v>152</v>
      </c>
      <c r="D462" s="313">
        <f>VLOOKUP(B462,'[113]L02'!$A$6:$F$1327,6,FALSE)</f>
        <v>336</v>
      </c>
      <c r="E462" s="313">
        <f>VLOOKUP(B462,'[114]23'!$A$4:$C$1326,3,FALSE)</f>
        <v>337</v>
      </c>
      <c r="F462" s="367">
        <v>341</v>
      </c>
      <c r="G462" s="123">
        <f t="shared" si="22"/>
        <v>0.015</v>
      </c>
      <c r="H462" s="123">
        <f t="shared" si="23"/>
        <v>1.012</v>
      </c>
      <c r="I462" s="657"/>
      <c r="J462" s="658"/>
    </row>
    <row r="463" s="652" customFormat="1" ht="36" customHeight="1" spans="1:10">
      <c r="A463" s="652">
        <f t="shared" si="21"/>
        <v>7</v>
      </c>
      <c r="B463" s="431">
        <v>2070102</v>
      </c>
      <c r="C463" s="432" t="s">
        <v>153</v>
      </c>
      <c r="D463" s="313">
        <f>VLOOKUP(B463,'[113]L02'!$A$6:$F$1327,6,FALSE)</f>
        <v>0</v>
      </c>
      <c r="E463" s="313">
        <f>VLOOKUP(B463,'[114]23'!$A$4:$C$1326,3,FALSE)</f>
        <v>0</v>
      </c>
      <c r="F463" s="367">
        <v>0</v>
      </c>
      <c r="G463" s="123" t="str">
        <f t="shared" si="22"/>
        <v/>
      </c>
      <c r="H463" s="123" t="str">
        <f t="shared" si="23"/>
        <v/>
      </c>
      <c r="I463" s="657"/>
      <c r="J463" s="658"/>
    </row>
    <row r="464" s="652" customFormat="1" ht="36" customHeight="1" spans="1:10">
      <c r="A464" s="652">
        <f t="shared" si="21"/>
        <v>7</v>
      </c>
      <c r="B464" s="431">
        <v>2070103</v>
      </c>
      <c r="C464" s="432" t="s">
        <v>154</v>
      </c>
      <c r="D464" s="313">
        <f>VLOOKUP(B464,'[113]L02'!$A$6:$F$1327,6,FALSE)</f>
        <v>0</v>
      </c>
      <c r="E464" s="313">
        <f>VLOOKUP(B464,'[114]23'!$A$4:$C$1326,3,FALSE)</f>
        <v>0</v>
      </c>
      <c r="F464" s="367">
        <v>0</v>
      </c>
      <c r="G464" s="123" t="str">
        <f t="shared" si="22"/>
        <v/>
      </c>
      <c r="H464" s="123" t="str">
        <f t="shared" si="23"/>
        <v/>
      </c>
      <c r="I464" s="657"/>
      <c r="J464" s="658"/>
    </row>
    <row r="465" s="652" customFormat="1" ht="36" customHeight="1" spans="1:10">
      <c r="A465" s="652">
        <f t="shared" si="21"/>
        <v>7</v>
      </c>
      <c r="B465" s="431">
        <v>2070104</v>
      </c>
      <c r="C465" s="432" t="s">
        <v>439</v>
      </c>
      <c r="D465" s="313">
        <f>VLOOKUP(B465,'[113]L02'!$A$6:$F$1327,6,FALSE)</f>
        <v>90</v>
      </c>
      <c r="E465" s="313">
        <f>VLOOKUP(B465,'[114]23'!$A$4:$C$1326,3,FALSE)</f>
        <v>103</v>
      </c>
      <c r="F465" s="367">
        <v>99</v>
      </c>
      <c r="G465" s="123">
        <f t="shared" si="22"/>
        <v>0.1</v>
      </c>
      <c r="H465" s="123">
        <f t="shared" si="23"/>
        <v>0.961</v>
      </c>
      <c r="I465" s="657"/>
      <c r="J465" s="658"/>
    </row>
    <row r="466" s="652" customFormat="1" ht="36" customHeight="1" spans="1:10">
      <c r="A466" s="652">
        <f t="shared" si="21"/>
        <v>7</v>
      </c>
      <c r="B466" s="431">
        <v>2070105</v>
      </c>
      <c r="C466" s="432" t="s">
        <v>440</v>
      </c>
      <c r="D466" s="313">
        <f>VLOOKUP(B466,'[113]L02'!$A$6:$F$1327,6,FALSE)</f>
        <v>0</v>
      </c>
      <c r="E466" s="313">
        <f>VLOOKUP(B466,'[114]23'!$A$4:$C$1326,3,FALSE)</f>
        <v>0</v>
      </c>
      <c r="F466" s="367">
        <v>0</v>
      </c>
      <c r="G466" s="123" t="str">
        <f t="shared" si="22"/>
        <v/>
      </c>
      <c r="H466" s="123" t="str">
        <f t="shared" si="23"/>
        <v/>
      </c>
      <c r="I466" s="657"/>
      <c r="J466" s="658"/>
    </row>
    <row r="467" s="652" customFormat="1" ht="36" customHeight="1" spans="1:10">
      <c r="A467" s="652">
        <f t="shared" si="21"/>
        <v>7</v>
      </c>
      <c r="B467" s="431">
        <v>2070106</v>
      </c>
      <c r="C467" s="432" t="s">
        <v>441</v>
      </c>
      <c r="D467" s="313">
        <f>VLOOKUP(B467,'[113]L02'!$A$6:$F$1327,6,FALSE)</f>
        <v>0</v>
      </c>
      <c r="E467" s="313">
        <f>VLOOKUP(B467,'[114]23'!$A$4:$C$1326,3,FALSE)</f>
        <v>0</v>
      </c>
      <c r="F467" s="367">
        <v>0</v>
      </c>
      <c r="G467" s="123" t="str">
        <f t="shared" si="22"/>
        <v/>
      </c>
      <c r="H467" s="123" t="str">
        <f t="shared" si="23"/>
        <v/>
      </c>
      <c r="I467" s="657"/>
      <c r="J467" s="658"/>
    </row>
    <row r="468" s="652" customFormat="1" ht="36" customHeight="1" spans="1:10">
      <c r="A468" s="652">
        <f t="shared" si="21"/>
        <v>7</v>
      </c>
      <c r="B468" s="431">
        <v>2070107</v>
      </c>
      <c r="C468" s="432" t="s">
        <v>442</v>
      </c>
      <c r="D468" s="313">
        <f>VLOOKUP(B468,'[113]L02'!$A$6:$F$1327,6,FALSE)</f>
        <v>0</v>
      </c>
      <c r="E468" s="313">
        <f>VLOOKUP(B468,'[114]23'!$A$4:$C$1326,3,FALSE)</f>
        <v>0</v>
      </c>
      <c r="F468" s="367">
        <v>0</v>
      </c>
      <c r="G468" s="123" t="str">
        <f t="shared" si="22"/>
        <v/>
      </c>
      <c r="H468" s="123" t="str">
        <f t="shared" si="23"/>
        <v/>
      </c>
      <c r="I468" s="657"/>
      <c r="J468" s="658"/>
    </row>
    <row r="469" s="652" customFormat="1" ht="36" customHeight="1" spans="1:10">
      <c r="A469" s="652">
        <f t="shared" si="21"/>
        <v>7</v>
      </c>
      <c r="B469" s="431">
        <v>2070108</v>
      </c>
      <c r="C469" s="432" t="s">
        <v>443</v>
      </c>
      <c r="D469" s="313">
        <f>VLOOKUP(B469,'[113]L02'!$A$6:$F$1327,6,FALSE)</f>
        <v>0</v>
      </c>
      <c r="E469" s="313">
        <f>VLOOKUP(B469,'[114]23'!$A$4:$C$1326,3,FALSE)</f>
        <v>93</v>
      </c>
      <c r="F469" s="367">
        <v>36</v>
      </c>
      <c r="G469" s="123" t="str">
        <f t="shared" si="22"/>
        <v/>
      </c>
      <c r="H469" s="123">
        <f t="shared" si="23"/>
        <v>0.387</v>
      </c>
      <c r="I469" s="657"/>
      <c r="J469" s="658"/>
    </row>
    <row r="470" s="652" customFormat="1" ht="36" customHeight="1" spans="1:10">
      <c r="A470" s="652">
        <f t="shared" si="21"/>
        <v>7</v>
      </c>
      <c r="B470" s="431">
        <v>2070109</v>
      </c>
      <c r="C470" s="432" t="s">
        <v>444</v>
      </c>
      <c r="D470" s="313">
        <f>VLOOKUP(B470,'[113]L02'!$A$6:$F$1327,6,FALSE)</f>
        <v>307</v>
      </c>
      <c r="E470" s="313">
        <f>VLOOKUP(B470,'[114]23'!$A$4:$C$1326,3,FALSE)</f>
        <v>335</v>
      </c>
      <c r="F470" s="367">
        <v>312</v>
      </c>
      <c r="G470" s="123">
        <f t="shared" si="22"/>
        <v>0.016</v>
      </c>
      <c r="H470" s="123">
        <f t="shared" si="23"/>
        <v>0.931</v>
      </c>
      <c r="I470" s="657"/>
      <c r="J470" s="658"/>
    </row>
    <row r="471" s="652" customFormat="1" ht="36" customHeight="1" spans="1:10">
      <c r="A471" s="652">
        <f t="shared" si="21"/>
        <v>7</v>
      </c>
      <c r="B471" s="431">
        <v>2070110</v>
      </c>
      <c r="C471" s="432" t="s">
        <v>445</v>
      </c>
      <c r="D471" s="313">
        <f>VLOOKUP(B471,'[113]L02'!$A$6:$F$1327,6,FALSE)</f>
        <v>0</v>
      </c>
      <c r="E471" s="313">
        <f>VLOOKUP(B471,'[114]23'!$A$4:$C$1326,3,FALSE)</f>
        <v>20</v>
      </c>
      <c r="F471" s="367">
        <v>20</v>
      </c>
      <c r="G471" s="123" t="str">
        <f t="shared" si="22"/>
        <v/>
      </c>
      <c r="H471" s="123">
        <f t="shared" si="23"/>
        <v>1</v>
      </c>
      <c r="I471" s="657"/>
      <c r="J471" s="658"/>
    </row>
    <row r="472" s="652" customFormat="1" ht="36" customHeight="1" spans="1:10">
      <c r="A472" s="652">
        <f t="shared" si="21"/>
        <v>7</v>
      </c>
      <c r="B472" s="431">
        <v>2070111</v>
      </c>
      <c r="C472" s="432" t="s">
        <v>446</v>
      </c>
      <c r="D472" s="313">
        <f>VLOOKUP(B472,'[113]L02'!$A$6:$F$1327,6,FALSE)</f>
        <v>0</v>
      </c>
      <c r="E472" s="313">
        <f>VLOOKUP(B472,'[114]23'!$A$4:$C$1326,3,FALSE)</f>
        <v>7</v>
      </c>
      <c r="F472" s="367">
        <v>1</v>
      </c>
      <c r="G472" s="123" t="str">
        <f t="shared" si="22"/>
        <v/>
      </c>
      <c r="H472" s="123">
        <f t="shared" si="23"/>
        <v>0.143</v>
      </c>
      <c r="I472" s="657"/>
      <c r="J472" s="658"/>
    </row>
    <row r="473" s="652" customFormat="1" ht="36" customHeight="1" spans="1:10">
      <c r="A473" s="652">
        <f t="shared" si="21"/>
        <v>7</v>
      </c>
      <c r="B473" s="431">
        <v>2070112</v>
      </c>
      <c r="C473" s="432" t="s">
        <v>447</v>
      </c>
      <c r="D473" s="313">
        <f>VLOOKUP(B473,'[113]L02'!$A$6:$F$1327,6,FALSE)</f>
        <v>0</v>
      </c>
      <c r="E473" s="313">
        <f>VLOOKUP(B473,'[114]23'!$A$4:$C$1326,3,FALSE)</f>
        <v>25</v>
      </c>
      <c r="F473" s="367">
        <v>15</v>
      </c>
      <c r="G473" s="123" t="str">
        <f t="shared" si="22"/>
        <v/>
      </c>
      <c r="H473" s="123">
        <f t="shared" si="23"/>
        <v>0.6</v>
      </c>
      <c r="I473" s="657"/>
      <c r="J473" s="658"/>
    </row>
    <row r="474" s="652" customFormat="1" ht="36" customHeight="1" spans="1:10">
      <c r="A474" s="652">
        <f t="shared" si="21"/>
        <v>7</v>
      </c>
      <c r="B474" s="431">
        <v>2070113</v>
      </c>
      <c r="C474" s="432" t="s">
        <v>448</v>
      </c>
      <c r="D474" s="313">
        <f>VLOOKUP(B474,'[113]L02'!$A$6:$F$1327,6,FALSE)</f>
        <v>0</v>
      </c>
      <c r="E474" s="313">
        <f>VLOOKUP(B474,'[114]23'!$A$4:$C$1326,3,FALSE)</f>
        <v>0</v>
      </c>
      <c r="F474" s="367">
        <v>0</v>
      </c>
      <c r="G474" s="123" t="str">
        <f t="shared" si="22"/>
        <v/>
      </c>
      <c r="H474" s="123" t="str">
        <f t="shared" si="23"/>
        <v/>
      </c>
      <c r="I474" s="657"/>
      <c r="J474" s="658"/>
    </row>
    <row r="475" s="652" customFormat="1" ht="36" customHeight="1" spans="1:10">
      <c r="A475" s="652">
        <f t="shared" si="21"/>
        <v>7</v>
      </c>
      <c r="B475" s="431">
        <v>2070114</v>
      </c>
      <c r="C475" s="432" t="s">
        <v>449</v>
      </c>
      <c r="D475" s="313">
        <f>VLOOKUP(B475,'[113]L02'!$A$6:$F$1327,6,FALSE)</f>
        <v>0</v>
      </c>
      <c r="E475" s="313">
        <f>VLOOKUP(B475,'[114]23'!$A$4:$C$1326,3,FALSE)</f>
        <v>147</v>
      </c>
      <c r="F475" s="367">
        <v>117</v>
      </c>
      <c r="G475" s="123" t="str">
        <f t="shared" si="22"/>
        <v/>
      </c>
      <c r="H475" s="123">
        <f t="shared" si="23"/>
        <v>0.796</v>
      </c>
      <c r="I475" s="657"/>
      <c r="J475" s="658"/>
    </row>
    <row r="476" s="652" customFormat="1" ht="36" customHeight="1" spans="1:10">
      <c r="A476" s="652">
        <f t="shared" si="21"/>
        <v>7</v>
      </c>
      <c r="B476" s="431">
        <v>2070199</v>
      </c>
      <c r="C476" s="432" t="s">
        <v>450</v>
      </c>
      <c r="D476" s="313">
        <f>VLOOKUP(B476,'[113]L02'!$A$6:$F$1327,6,FALSE)</f>
        <v>327</v>
      </c>
      <c r="E476" s="313">
        <f>VLOOKUP(B476,'[114]23'!$A$4:$C$1326,3,FALSE)</f>
        <v>400</v>
      </c>
      <c r="F476" s="367">
        <v>147</v>
      </c>
      <c r="G476" s="123">
        <f t="shared" si="22"/>
        <v>-0.55</v>
      </c>
      <c r="H476" s="123">
        <f t="shared" si="23"/>
        <v>0.368</v>
      </c>
      <c r="I476" s="657"/>
      <c r="J476" s="658"/>
    </row>
    <row r="477" s="652" customFormat="1" ht="36" customHeight="1" spans="1:10">
      <c r="A477" s="652">
        <f t="shared" si="21"/>
        <v>5</v>
      </c>
      <c r="B477" s="433">
        <v>20702</v>
      </c>
      <c r="C477" s="304" t="s">
        <v>451</v>
      </c>
      <c r="D477" s="309">
        <f>SUM(D478:D484)</f>
        <v>956</v>
      </c>
      <c r="E477" s="309">
        <f>SUM(E478:E484)</f>
        <v>992</v>
      </c>
      <c r="F477" s="309">
        <v>900</v>
      </c>
      <c r="G477" s="119">
        <f t="shared" si="22"/>
        <v>-0.059</v>
      </c>
      <c r="H477" s="119">
        <f t="shared" si="23"/>
        <v>0.907</v>
      </c>
      <c r="I477" s="657"/>
      <c r="J477" s="658"/>
    </row>
    <row r="478" s="652" customFormat="1" ht="36" customHeight="1" spans="1:10">
      <c r="A478" s="652">
        <f t="shared" si="21"/>
        <v>7</v>
      </c>
      <c r="B478" s="431">
        <v>2070201</v>
      </c>
      <c r="C478" s="432" t="s">
        <v>152</v>
      </c>
      <c r="D478" s="313">
        <f>VLOOKUP(B478,'[113]L02'!$A$6:$F$1327,6,FALSE)</f>
        <v>353</v>
      </c>
      <c r="E478" s="313">
        <f>VLOOKUP(B478,'[114]23'!$A$4:$C$1326,3,FALSE)</f>
        <v>556</v>
      </c>
      <c r="F478" s="367">
        <v>563</v>
      </c>
      <c r="G478" s="123">
        <f t="shared" si="22"/>
        <v>0.595</v>
      </c>
      <c r="H478" s="123">
        <f t="shared" si="23"/>
        <v>1.013</v>
      </c>
      <c r="I478" s="657"/>
      <c r="J478" s="658"/>
    </row>
    <row r="479" s="652" customFormat="1" ht="36" customHeight="1" spans="1:10">
      <c r="A479" s="652">
        <f t="shared" si="21"/>
        <v>7</v>
      </c>
      <c r="B479" s="431">
        <v>2070202</v>
      </c>
      <c r="C479" s="432" t="s">
        <v>153</v>
      </c>
      <c r="D479" s="313">
        <f>VLOOKUP(B479,'[113]L02'!$A$6:$F$1327,6,FALSE)</f>
        <v>0</v>
      </c>
      <c r="E479" s="313">
        <f>VLOOKUP(B479,'[114]23'!$A$4:$C$1326,3,FALSE)</f>
        <v>0</v>
      </c>
      <c r="F479" s="367">
        <v>0</v>
      </c>
      <c r="G479" s="123" t="str">
        <f t="shared" si="22"/>
        <v/>
      </c>
      <c r="H479" s="123" t="str">
        <f t="shared" si="23"/>
        <v/>
      </c>
      <c r="I479" s="657"/>
      <c r="J479" s="658"/>
    </row>
    <row r="480" s="652" customFormat="1" ht="36" customHeight="1" spans="1:10">
      <c r="A480" s="652">
        <f t="shared" si="21"/>
        <v>7</v>
      </c>
      <c r="B480" s="431">
        <v>2070203</v>
      </c>
      <c r="C480" s="432" t="s">
        <v>154</v>
      </c>
      <c r="D480" s="313">
        <f>VLOOKUP(B480,'[113]L02'!$A$6:$F$1327,6,FALSE)</f>
        <v>0</v>
      </c>
      <c r="E480" s="313">
        <f>VLOOKUP(B480,'[114]23'!$A$4:$C$1326,3,FALSE)</f>
        <v>0</v>
      </c>
      <c r="F480" s="367">
        <v>0</v>
      </c>
      <c r="G480" s="123" t="str">
        <f t="shared" si="22"/>
        <v/>
      </c>
      <c r="H480" s="123" t="str">
        <f t="shared" si="23"/>
        <v/>
      </c>
      <c r="I480" s="657"/>
      <c r="J480" s="658"/>
    </row>
    <row r="481" s="652" customFormat="1" ht="36" customHeight="1" spans="1:10">
      <c r="A481" s="652">
        <f t="shared" si="21"/>
        <v>7</v>
      </c>
      <c r="B481" s="431">
        <v>2070204</v>
      </c>
      <c r="C481" s="432" t="s">
        <v>452</v>
      </c>
      <c r="D481" s="313">
        <f>VLOOKUP(B481,'[113]L02'!$A$6:$F$1327,6,FALSE)</f>
        <v>120</v>
      </c>
      <c r="E481" s="313">
        <f>VLOOKUP(B481,'[114]23'!$A$4:$C$1326,3,FALSE)</f>
        <v>84</v>
      </c>
      <c r="F481" s="367">
        <v>9</v>
      </c>
      <c r="G481" s="123">
        <f t="shared" si="22"/>
        <v>-0.925</v>
      </c>
      <c r="H481" s="123">
        <f t="shared" si="23"/>
        <v>0.107</v>
      </c>
      <c r="I481" s="657"/>
      <c r="J481" s="658"/>
    </row>
    <row r="482" s="652" customFormat="1" ht="36" customHeight="1" spans="1:10">
      <c r="A482" s="652">
        <f t="shared" si="21"/>
        <v>7</v>
      </c>
      <c r="B482" s="431">
        <v>2070205</v>
      </c>
      <c r="C482" s="432" t="s">
        <v>453</v>
      </c>
      <c r="D482" s="313">
        <f>VLOOKUP(B482,'[113]L02'!$A$6:$F$1327,6,FALSE)</f>
        <v>388</v>
      </c>
      <c r="E482" s="313">
        <f>VLOOKUP(B482,'[114]23'!$A$4:$C$1326,3,FALSE)</f>
        <v>258</v>
      </c>
      <c r="F482" s="367">
        <v>265</v>
      </c>
      <c r="G482" s="123">
        <f t="shared" si="22"/>
        <v>-0.317</v>
      </c>
      <c r="H482" s="123">
        <f t="shared" si="23"/>
        <v>1.027</v>
      </c>
      <c r="I482" s="657"/>
      <c r="J482" s="658"/>
    </row>
    <row r="483" s="652" customFormat="1" ht="36" customHeight="1" spans="1:10">
      <c r="A483" s="652">
        <f t="shared" si="21"/>
        <v>7</v>
      </c>
      <c r="B483" s="431">
        <v>2070206</v>
      </c>
      <c r="C483" s="432" t="s">
        <v>454</v>
      </c>
      <c r="D483" s="313">
        <f>VLOOKUP(B483,'[113]L02'!$A$6:$F$1327,6,FALSE)</f>
        <v>0</v>
      </c>
      <c r="E483" s="313">
        <f>VLOOKUP(B483,'[114]23'!$A$4:$C$1326,3,FALSE)</f>
        <v>0</v>
      </c>
      <c r="F483" s="367">
        <v>0</v>
      </c>
      <c r="G483" s="123" t="str">
        <f t="shared" si="22"/>
        <v/>
      </c>
      <c r="H483" s="123" t="str">
        <f t="shared" si="23"/>
        <v/>
      </c>
      <c r="I483" s="657"/>
      <c r="J483" s="658"/>
    </row>
    <row r="484" s="652" customFormat="1" ht="36" customHeight="1" spans="1:10">
      <c r="A484" s="652">
        <f t="shared" si="21"/>
        <v>7</v>
      </c>
      <c r="B484" s="431">
        <v>2070299</v>
      </c>
      <c r="C484" s="432" t="s">
        <v>455</v>
      </c>
      <c r="D484" s="313">
        <f>VLOOKUP(B484,'[113]L02'!$A$6:$F$1327,6,FALSE)</f>
        <v>95</v>
      </c>
      <c r="E484" s="313">
        <f>VLOOKUP(B484,'[114]23'!$A$4:$C$1326,3,FALSE)</f>
        <v>94</v>
      </c>
      <c r="F484" s="367">
        <v>63</v>
      </c>
      <c r="G484" s="123">
        <f t="shared" si="22"/>
        <v>-0.337</v>
      </c>
      <c r="H484" s="123">
        <f t="shared" si="23"/>
        <v>0.67</v>
      </c>
      <c r="I484" s="657"/>
      <c r="J484" s="658"/>
    </row>
    <row r="485" s="652" customFormat="1" ht="36" customHeight="1" spans="1:10">
      <c r="A485" s="652">
        <f t="shared" si="21"/>
        <v>5</v>
      </c>
      <c r="B485" s="433">
        <v>20703</v>
      </c>
      <c r="C485" s="304" t="s">
        <v>456</v>
      </c>
      <c r="D485" s="309">
        <f>SUM(D486:D495)</f>
        <v>90</v>
      </c>
      <c r="E485" s="309">
        <f>SUM(E486:E495)</f>
        <v>175</v>
      </c>
      <c r="F485" s="309">
        <v>70</v>
      </c>
      <c r="G485" s="119">
        <f t="shared" si="22"/>
        <v>-0.222</v>
      </c>
      <c r="H485" s="119">
        <f t="shared" si="23"/>
        <v>0.4</v>
      </c>
      <c r="I485" s="657"/>
      <c r="J485" s="658"/>
    </row>
    <row r="486" s="652" customFormat="1" ht="36" customHeight="1" spans="1:10">
      <c r="A486" s="652">
        <f t="shared" si="21"/>
        <v>7</v>
      </c>
      <c r="B486" s="431">
        <v>2070301</v>
      </c>
      <c r="C486" s="432" t="s">
        <v>152</v>
      </c>
      <c r="D486" s="313">
        <f>VLOOKUP(B486,'[113]L02'!$A$6:$F$1327,6,FALSE)</f>
        <v>0</v>
      </c>
      <c r="E486" s="313">
        <f>VLOOKUP(B486,'[114]23'!$A$4:$C$1326,3,FALSE)</f>
        <v>0</v>
      </c>
      <c r="F486" s="367">
        <v>0</v>
      </c>
      <c r="G486" s="123" t="str">
        <f t="shared" si="22"/>
        <v/>
      </c>
      <c r="H486" s="123" t="str">
        <f t="shared" si="23"/>
        <v/>
      </c>
      <c r="I486" s="657"/>
      <c r="J486" s="658"/>
    </row>
    <row r="487" s="652" customFormat="1" ht="36" customHeight="1" spans="1:10">
      <c r="A487" s="652">
        <f t="shared" si="21"/>
        <v>7</v>
      </c>
      <c r="B487" s="431">
        <v>2070302</v>
      </c>
      <c r="C487" s="432" t="s">
        <v>153</v>
      </c>
      <c r="D487" s="313">
        <f>VLOOKUP(B487,'[113]L02'!$A$6:$F$1327,6,FALSE)</f>
        <v>0</v>
      </c>
      <c r="E487" s="313">
        <f>VLOOKUP(B487,'[114]23'!$A$4:$C$1326,3,FALSE)</f>
        <v>0</v>
      </c>
      <c r="F487" s="367">
        <v>0</v>
      </c>
      <c r="G487" s="123" t="str">
        <f t="shared" si="22"/>
        <v/>
      </c>
      <c r="H487" s="123" t="str">
        <f t="shared" si="23"/>
        <v/>
      </c>
      <c r="I487" s="657"/>
      <c r="J487" s="658"/>
    </row>
    <row r="488" s="652" customFormat="1" ht="36" customHeight="1" spans="1:10">
      <c r="A488" s="652">
        <f t="shared" si="21"/>
        <v>7</v>
      </c>
      <c r="B488" s="431">
        <v>2070303</v>
      </c>
      <c r="C488" s="432" t="s">
        <v>154</v>
      </c>
      <c r="D488" s="313">
        <f>VLOOKUP(B488,'[113]L02'!$A$6:$F$1327,6,FALSE)</f>
        <v>0</v>
      </c>
      <c r="E488" s="313">
        <f>VLOOKUP(B488,'[114]23'!$A$4:$C$1326,3,FALSE)</f>
        <v>0</v>
      </c>
      <c r="F488" s="367">
        <v>0</v>
      </c>
      <c r="G488" s="123" t="str">
        <f t="shared" si="22"/>
        <v/>
      </c>
      <c r="H488" s="123" t="str">
        <f t="shared" si="23"/>
        <v/>
      </c>
      <c r="I488" s="657"/>
      <c r="J488" s="658"/>
    </row>
    <row r="489" s="652" customFormat="1" ht="36" customHeight="1" spans="1:10">
      <c r="A489" s="652">
        <f t="shared" si="21"/>
        <v>7</v>
      </c>
      <c r="B489" s="431">
        <v>2070304</v>
      </c>
      <c r="C489" s="432" t="s">
        <v>457</v>
      </c>
      <c r="D489" s="313">
        <f>VLOOKUP(B489,'[113]L02'!$A$6:$F$1327,6,FALSE)</f>
        <v>0</v>
      </c>
      <c r="E489" s="313">
        <f>VLOOKUP(B489,'[114]23'!$A$4:$C$1326,3,FALSE)</f>
        <v>0</v>
      </c>
      <c r="F489" s="367">
        <v>0</v>
      </c>
      <c r="G489" s="123" t="str">
        <f t="shared" si="22"/>
        <v/>
      </c>
      <c r="H489" s="123" t="str">
        <f t="shared" si="23"/>
        <v/>
      </c>
      <c r="I489" s="657"/>
      <c r="J489" s="658"/>
    </row>
    <row r="490" s="652" customFormat="1" ht="36" customHeight="1" spans="1:10">
      <c r="A490" s="652">
        <f t="shared" si="21"/>
        <v>7</v>
      </c>
      <c r="B490" s="431">
        <v>2070305</v>
      </c>
      <c r="C490" s="432" t="s">
        <v>458</v>
      </c>
      <c r="D490" s="313">
        <f>VLOOKUP(B490,'[113]L02'!$A$6:$F$1327,6,FALSE)</f>
        <v>5</v>
      </c>
      <c r="E490" s="313">
        <f>VLOOKUP(B490,'[114]23'!$A$4:$C$1326,3,FALSE)</f>
        <v>0</v>
      </c>
      <c r="F490" s="367">
        <v>0</v>
      </c>
      <c r="G490" s="123">
        <f t="shared" si="22"/>
        <v>-1</v>
      </c>
      <c r="H490" s="123" t="str">
        <f t="shared" si="23"/>
        <v/>
      </c>
      <c r="I490" s="657"/>
      <c r="J490" s="658"/>
    </row>
    <row r="491" s="652" customFormat="1" ht="36" customHeight="1" spans="1:10">
      <c r="A491" s="652">
        <f t="shared" si="21"/>
        <v>7</v>
      </c>
      <c r="B491" s="431">
        <v>2070306</v>
      </c>
      <c r="C491" s="432" t="s">
        <v>459</v>
      </c>
      <c r="D491" s="313">
        <f>VLOOKUP(B491,'[113]L02'!$A$6:$F$1327,6,FALSE)</f>
        <v>0</v>
      </c>
      <c r="E491" s="313">
        <f>VLOOKUP(B491,'[114]23'!$A$4:$C$1326,3,FALSE)</f>
        <v>0</v>
      </c>
      <c r="F491" s="367">
        <v>0</v>
      </c>
      <c r="G491" s="123" t="str">
        <f t="shared" si="22"/>
        <v/>
      </c>
      <c r="H491" s="123" t="str">
        <f t="shared" si="23"/>
        <v/>
      </c>
      <c r="I491" s="657"/>
      <c r="J491" s="658"/>
    </row>
    <row r="492" s="652" customFormat="1" ht="36" customHeight="1" spans="1:10">
      <c r="A492" s="652">
        <f t="shared" si="21"/>
        <v>7</v>
      </c>
      <c r="B492" s="431">
        <v>2070307</v>
      </c>
      <c r="C492" s="432" t="s">
        <v>460</v>
      </c>
      <c r="D492" s="313">
        <f>VLOOKUP(B492,'[113]L02'!$A$6:$F$1327,6,FALSE)</f>
        <v>0</v>
      </c>
      <c r="E492" s="313">
        <f>VLOOKUP(B492,'[114]23'!$A$4:$C$1326,3,FALSE)</f>
        <v>0</v>
      </c>
      <c r="F492" s="367">
        <v>0</v>
      </c>
      <c r="G492" s="123" t="str">
        <f t="shared" si="22"/>
        <v/>
      </c>
      <c r="H492" s="123" t="str">
        <f t="shared" si="23"/>
        <v/>
      </c>
      <c r="I492" s="657"/>
      <c r="J492" s="658"/>
    </row>
    <row r="493" s="652" customFormat="1" ht="36" customHeight="1" spans="1:10">
      <c r="A493" s="652">
        <f t="shared" si="21"/>
        <v>7</v>
      </c>
      <c r="B493" s="431">
        <v>2070308</v>
      </c>
      <c r="C493" s="432" t="s">
        <v>461</v>
      </c>
      <c r="D493" s="313">
        <f>VLOOKUP(B493,'[113]L02'!$A$6:$F$1327,6,FALSE)</f>
        <v>0</v>
      </c>
      <c r="E493" s="313">
        <f>VLOOKUP(B493,'[114]23'!$A$4:$C$1326,3,FALSE)</f>
        <v>0</v>
      </c>
      <c r="F493" s="367">
        <v>0</v>
      </c>
      <c r="G493" s="123" t="str">
        <f t="shared" si="22"/>
        <v/>
      </c>
      <c r="H493" s="123" t="str">
        <f t="shared" si="23"/>
        <v/>
      </c>
      <c r="I493" s="657"/>
      <c r="J493" s="658"/>
    </row>
    <row r="494" s="652" customFormat="1" ht="36" customHeight="1" spans="1:10">
      <c r="A494" s="652">
        <f t="shared" si="21"/>
        <v>7</v>
      </c>
      <c r="B494" s="431">
        <v>2070309</v>
      </c>
      <c r="C494" s="432" t="s">
        <v>462</v>
      </c>
      <c r="D494" s="313">
        <f>VLOOKUP(B494,'[113]L02'!$A$6:$F$1327,6,FALSE)</f>
        <v>0</v>
      </c>
      <c r="E494" s="313">
        <f>VLOOKUP(B494,'[114]23'!$A$4:$C$1326,3,FALSE)</f>
        <v>0</v>
      </c>
      <c r="F494" s="367">
        <v>0</v>
      </c>
      <c r="G494" s="123" t="str">
        <f t="shared" si="22"/>
        <v/>
      </c>
      <c r="H494" s="123" t="str">
        <f t="shared" si="23"/>
        <v/>
      </c>
      <c r="I494" s="657"/>
      <c r="J494" s="658"/>
    </row>
    <row r="495" s="652" customFormat="1" ht="36" customHeight="1" spans="1:10">
      <c r="A495" s="652">
        <f t="shared" si="21"/>
        <v>7</v>
      </c>
      <c r="B495" s="431">
        <v>2070399</v>
      </c>
      <c r="C495" s="432" t="s">
        <v>463</v>
      </c>
      <c r="D495" s="313">
        <f>VLOOKUP(B495,'[113]L02'!$A$6:$F$1327,6,FALSE)</f>
        <v>85</v>
      </c>
      <c r="E495" s="313">
        <f>VLOOKUP(B495,'[114]23'!$A$4:$C$1326,3,FALSE)</f>
        <v>175</v>
      </c>
      <c r="F495" s="367">
        <v>70</v>
      </c>
      <c r="G495" s="123">
        <f t="shared" si="22"/>
        <v>-0.176</v>
      </c>
      <c r="H495" s="123">
        <f t="shared" si="23"/>
        <v>0.4</v>
      </c>
      <c r="I495" s="657"/>
      <c r="J495" s="658"/>
    </row>
    <row r="496" s="652" customFormat="1" ht="36" customHeight="1" spans="1:10">
      <c r="A496" s="652">
        <f t="shared" si="21"/>
        <v>5</v>
      </c>
      <c r="B496" s="433">
        <v>20706</v>
      </c>
      <c r="C496" s="304" t="s">
        <v>464</v>
      </c>
      <c r="D496" s="309">
        <f>SUM(D497:D504)</f>
        <v>7</v>
      </c>
      <c r="E496" s="309">
        <f>SUM(E497:E504)</f>
        <v>7</v>
      </c>
      <c r="F496" s="309">
        <v>7</v>
      </c>
      <c r="G496" s="119">
        <f t="shared" si="22"/>
        <v>0</v>
      </c>
      <c r="H496" s="119">
        <f t="shared" si="23"/>
        <v>1</v>
      </c>
      <c r="I496" s="657"/>
      <c r="J496" s="658"/>
    </row>
    <row r="497" s="652" customFormat="1" ht="36" customHeight="1" spans="1:10">
      <c r="A497" s="652">
        <f t="shared" si="21"/>
        <v>7</v>
      </c>
      <c r="B497" s="431">
        <v>2070601</v>
      </c>
      <c r="C497" s="432" t="s">
        <v>152</v>
      </c>
      <c r="D497" s="313">
        <f>VLOOKUP(B497,'[113]L02'!$A$6:$F$1327,6,FALSE)</f>
        <v>0</v>
      </c>
      <c r="E497" s="313">
        <f>VLOOKUP(B497,'[114]23'!$A$4:$C$1326,3,FALSE)</f>
        <v>0</v>
      </c>
      <c r="F497" s="367">
        <v>0</v>
      </c>
      <c r="G497" s="123" t="str">
        <f t="shared" si="22"/>
        <v/>
      </c>
      <c r="H497" s="123" t="str">
        <f t="shared" si="23"/>
        <v/>
      </c>
      <c r="I497" s="657"/>
      <c r="J497" s="658"/>
    </row>
    <row r="498" s="652" customFormat="1" ht="36" customHeight="1" spans="1:10">
      <c r="A498" s="652">
        <f t="shared" si="21"/>
        <v>7</v>
      </c>
      <c r="B498" s="431">
        <v>2070602</v>
      </c>
      <c r="C498" s="432" t="s">
        <v>153</v>
      </c>
      <c r="D498" s="313">
        <f>VLOOKUP(B498,'[113]L02'!$A$6:$F$1327,6,FALSE)</f>
        <v>0</v>
      </c>
      <c r="E498" s="313">
        <f>VLOOKUP(B498,'[114]23'!$A$4:$C$1326,3,FALSE)</f>
        <v>0</v>
      </c>
      <c r="F498" s="367">
        <v>0</v>
      </c>
      <c r="G498" s="123" t="str">
        <f t="shared" si="22"/>
        <v/>
      </c>
      <c r="H498" s="123" t="str">
        <f t="shared" si="23"/>
        <v/>
      </c>
      <c r="I498" s="657"/>
      <c r="J498" s="658"/>
    </row>
    <row r="499" s="652" customFormat="1" ht="36" customHeight="1" spans="1:10">
      <c r="A499" s="652">
        <f t="shared" si="21"/>
        <v>7</v>
      </c>
      <c r="B499" s="431">
        <v>2070603</v>
      </c>
      <c r="C499" s="432" t="s">
        <v>154</v>
      </c>
      <c r="D499" s="313">
        <f>VLOOKUP(B499,'[113]L02'!$A$6:$F$1327,6,FALSE)</f>
        <v>0</v>
      </c>
      <c r="E499" s="313">
        <f>VLOOKUP(B499,'[114]23'!$A$4:$C$1326,3,FALSE)</f>
        <v>0</v>
      </c>
      <c r="F499" s="367">
        <v>0</v>
      </c>
      <c r="G499" s="123" t="str">
        <f t="shared" si="22"/>
        <v/>
      </c>
      <c r="H499" s="123" t="str">
        <f t="shared" si="23"/>
        <v/>
      </c>
      <c r="I499" s="657"/>
      <c r="J499" s="658"/>
    </row>
    <row r="500" s="652" customFormat="1" ht="36" customHeight="1" spans="1:10">
      <c r="A500" s="652">
        <f t="shared" si="21"/>
        <v>7</v>
      </c>
      <c r="B500" s="431">
        <v>2070604</v>
      </c>
      <c r="C500" s="432" t="s">
        <v>465</v>
      </c>
      <c r="D500" s="313">
        <f>VLOOKUP(B500,'[113]L02'!$A$6:$F$1327,6,FALSE)</f>
        <v>0</v>
      </c>
      <c r="E500" s="313">
        <f>VLOOKUP(B500,'[114]23'!$A$4:$C$1326,3,FALSE)</f>
        <v>0</v>
      </c>
      <c r="F500" s="367">
        <v>0</v>
      </c>
      <c r="G500" s="123" t="str">
        <f t="shared" si="22"/>
        <v/>
      </c>
      <c r="H500" s="123" t="str">
        <f t="shared" si="23"/>
        <v/>
      </c>
      <c r="I500" s="657"/>
      <c r="J500" s="658"/>
    </row>
    <row r="501" s="652" customFormat="1" ht="36" customHeight="1" spans="1:10">
      <c r="A501" s="652">
        <f t="shared" si="21"/>
        <v>7</v>
      </c>
      <c r="B501" s="431">
        <v>2070605</v>
      </c>
      <c r="C501" s="432" t="s">
        <v>466</v>
      </c>
      <c r="D501" s="313">
        <f>VLOOKUP(B501,'[113]L02'!$A$6:$F$1327,6,FALSE)</f>
        <v>0</v>
      </c>
      <c r="E501" s="313">
        <f>VLOOKUP(B501,'[114]23'!$A$4:$C$1326,3,FALSE)</f>
        <v>0</v>
      </c>
      <c r="F501" s="367">
        <v>0</v>
      </c>
      <c r="G501" s="123" t="str">
        <f t="shared" si="22"/>
        <v/>
      </c>
      <c r="H501" s="123" t="str">
        <f t="shared" si="23"/>
        <v/>
      </c>
      <c r="I501" s="657"/>
      <c r="J501" s="658"/>
    </row>
    <row r="502" s="652" customFormat="1" ht="36" customHeight="1" spans="1:10">
      <c r="A502" s="652">
        <f t="shared" si="21"/>
        <v>7</v>
      </c>
      <c r="B502" s="431">
        <v>2070606</v>
      </c>
      <c r="C502" s="432" t="s">
        <v>467</v>
      </c>
      <c r="D502" s="313">
        <f>VLOOKUP(B502,'[113]L02'!$A$6:$F$1327,6,FALSE)</f>
        <v>0</v>
      </c>
      <c r="E502" s="313">
        <f>VLOOKUP(B502,'[114]23'!$A$4:$C$1326,3,FALSE)</f>
        <v>0</v>
      </c>
      <c r="F502" s="367">
        <v>0</v>
      </c>
      <c r="G502" s="123" t="str">
        <f t="shared" si="22"/>
        <v/>
      </c>
      <c r="H502" s="123" t="str">
        <f t="shared" si="23"/>
        <v/>
      </c>
      <c r="I502" s="657"/>
      <c r="J502" s="658"/>
    </row>
    <row r="503" s="652" customFormat="1" ht="36" customHeight="1" spans="1:10">
      <c r="A503" s="652">
        <f t="shared" si="21"/>
        <v>7</v>
      </c>
      <c r="B503" s="431">
        <v>2070607</v>
      </c>
      <c r="C503" s="432" t="s">
        <v>468</v>
      </c>
      <c r="D503" s="313">
        <f>VLOOKUP(B503,'[113]L02'!$A$6:$F$1327,6,FALSE)</f>
        <v>7</v>
      </c>
      <c r="E503" s="313">
        <f>VLOOKUP(B503,'[114]23'!$A$4:$C$1326,3,FALSE)</f>
        <v>7</v>
      </c>
      <c r="F503" s="367">
        <v>7</v>
      </c>
      <c r="G503" s="123">
        <f t="shared" si="22"/>
        <v>0</v>
      </c>
      <c r="H503" s="123">
        <f t="shared" si="23"/>
        <v>1</v>
      </c>
      <c r="I503" s="657"/>
      <c r="J503" s="658"/>
    </row>
    <row r="504" s="652" customFormat="1" ht="36" customHeight="1" spans="1:10">
      <c r="A504" s="652">
        <f t="shared" si="21"/>
        <v>7</v>
      </c>
      <c r="B504" s="431">
        <v>2070699</v>
      </c>
      <c r="C504" s="432" t="s">
        <v>469</v>
      </c>
      <c r="D504" s="313">
        <f>VLOOKUP(B504,'[113]L02'!$A$6:$F$1327,6,FALSE)</f>
        <v>0</v>
      </c>
      <c r="E504" s="313">
        <f>VLOOKUP(B504,'[114]23'!$A$4:$C$1326,3,FALSE)</f>
        <v>0</v>
      </c>
      <c r="F504" s="367">
        <v>0</v>
      </c>
      <c r="G504" s="123" t="str">
        <f t="shared" si="22"/>
        <v/>
      </c>
      <c r="H504" s="123" t="str">
        <f t="shared" si="23"/>
        <v/>
      </c>
      <c r="I504" s="657"/>
      <c r="J504" s="658"/>
    </row>
    <row r="505" s="652" customFormat="1" ht="36" customHeight="1" spans="1:10">
      <c r="A505" s="652">
        <f t="shared" si="21"/>
        <v>5</v>
      </c>
      <c r="B505" s="433">
        <v>20708</v>
      </c>
      <c r="C505" s="304" t="s">
        <v>470</v>
      </c>
      <c r="D505" s="309">
        <f>SUM(D506:D514)</f>
        <v>563</v>
      </c>
      <c r="E505" s="309">
        <f>SUM(E506:E514)</f>
        <v>485</v>
      </c>
      <c r="F505" s="309">
        <v>136</v>
      </c>
      <c r="G505" s="119">
        <f t="shared" si="22"/>
        <v>-0.758</v>
      </c>
      <c r="H505" s="119">
        <f t="shared" si="23"/>
        <v>0.28</v>
      </c>
      <c r="I505" s="657"/>
      <c r="J505" s="658"/>
    </row>
    <row r="506" s="652" customFormat="1" ht="36" customHeight="1" spans="1:10">
      <c r="A506" s="652">
        <f t="shared" si="21"/>
        <v>7</v>
      </c>
      <c r="B506" s="431">
        <v>2070801</v>
      </c>
      <c r="C506" s="432" t="s">
        <v>152</v>
      </c>
      <c r="D506" s="313">
        <f>VLOOKUP(B506,'[113]L02'!$A$6:$F$1327,6,FALSE)</f>
        <v>0</v>
      </c>
      <c r="E506" s="313">
        <f>VLOOKUP(B506,'[114]23'!$A$4:$C$1326,3,FALSE)</f>
        <v>0</v>
      </c>
      <c r="F506" s="367">
        <v>0</v>
      </c>
      <c r="G506" s="123" t="str">
        <f t="shared" si="22"/>
        <v/>
      </c>
      <c r="H506" s="123" t="str">
        <f t="shared" si="23"/>
        <v/>
      </c>
      <c r="I506" s="657"/>
      <c r="J506" s="658"/>
    </row>
    <row r="507" s="652" customFormat="1" ht="36" customHeight="1" spans="1:10">
      <c r="A507" s="652">
        <f t="shared" si="21"/>
        <v>7</v>
      </c>
      <c r="B507" s="431">
        <v>2070802</v>
      </c>
      <c r="C507" s="432" t="s">
        <v>153</v>
      </c>
      <c r="D507" s="313">
        <f>VLOOKUP(B507,'[113]L02'!$A$6:$F$1327,6,FALSE)</f>
        <v>0</v>
      </c>
      <c r="E507" s="313">
        <f>VLOOKUP(B507,'[114]23'!$A$4:$C$1326,3,FALSE)</f>
        <v>0</v>
      </c>
      <c r="F507" s="367">
        <v>0</v>
      </c>
      <c r="G507" s="123" t="str">
        <f t="shared" si="22"/>
        <v/>
      </c>
      <c r="H507" s="123" t="str">
        <f t="shared" si="23"/>
        <v/>
      </c>
      <c r="I507" s="657"/>
      <c r="J507" s="658"/>
    </row>
    <row r="508" s="652" customFormat="1" ht="36" customHeight="1" spans="1:10">
      <c r="A508" s="652">
        <f t="shared" si="21"/>
        <v>7</v>
      </c>
      <c r="B508" s="431">
        <v>2070803</v>
      </c>
      <c r="C508" s="432" t="s">
        <v>154</v>
      </c>
      <c r="D508" s="313">
        <f>VLOOKUP(B508,'[113]L02'!$A$6:$F$1327,6,FALSE)</f>
        <v>0</v>
      </c>
      <c r="E508" s="313">
        <f>VLOOKUP(B508,'[114]23'!$A$4:$C$1326,3,FALSE)</f>
        <v>0</v>
      </c>
      <c r="F508" s="367">
        <v>0</v>
      </c>
      <c r="G508" s="123" t="str">
        <f t="shared" si="22"/>
        <v/>
      </c>
      <c r="H508" s="123" t="str">
        <f t="shared" si="23"/>
        <v/>
      </c>
      <c r="I508" s="657"/>
      <c r="J508" s="658"/>
    </row>
    <row r="509" s="652" customFormat="1" ht="36" customHeight="1" spans="1:10">
      <c r="A509" s="652">
        <f t="shared" si="21"/>
        <v>7</v>
      </c>
      <c r="B509" s="431">
        <v>2070804</v>
      </c>
      <c r="C509" s="432" t="s">
        <v>1252</v>
      </c>
      <c r="D509" s="313"/>
      <c r="E509" s="313">
        <f>VLOOKUP(B509,'[114]23'!$A$4:$C$1326,3,FALSE)</f>
        <v>0</v>
      </c>
      <c r="F509" s="367">
        <v>0</v>
      </c>
      <c r="G509" s="123" t="str">
        <f t="shared" si="22"/>
        <v/>
      </c>
      <c r="H509" s="123" t="str">
        <f t="shared" si="23"/>
        <v/>
      </c>
      <c r="I509" s="657"/>
      <c r="J509" s="658"/>
    </row>
    <row r="510" s="652" customFormat="1" ht="36" customHeight="1" spans="1:10">
      <c r="A510" s="652">
        <f t="shared" si="21"/>
        <v>7</v>
      </c>
      <c r="B510" s="431">
        <v>2070805</v>
      </c>
      <c r="C510" s="432" t="s">
        <v>1253</v>
      </c>
      <c r="D510" s="313"/>
      <c r="E510" s="313">
        <f>VLOOKUP(B510,'[114]23'!$A$4:$C$1326,3,FALSE)</f>
        <v>0</v>
      </c>
      <c r="F510" s="367">
        <v>0</v>
      </c>
      <c r="G510" s="123" t="str">
        <f t="shared" si="22"/>
        <v/>
      </c>
      <c r="H510" s="123" t="str">
        <f t="shared" si="23"/>
        <v/>
      </c>
      <c r="I510" s="657"/>
      <c r="J510" s="658"/>
    </row>
    <row r="511" s="652" customFormat="1" ht="36" customHeight="1" spans="1:10">
      <c r="A511" s="652">
        <f t="shared" si="21"/>
        <v>7</v>
      </c>
      <c r="B511" s="431">
        <v>2070806</v>
      </c>
      <c r="C511" s="432" t="s">
        <v>471</v>
      </c>
      <c r="D511" s="313">
        <f>VLOOKUP(B511,'[113]L02'!$A$6:$F$1327,6,FALSE)</f>
        <v>0</v>
      </c>
      <c r="E511" s="313">
        <f>VLOOKUP(B511,'[114]23'!$A$4:$C$1326,3,FALSE)</f>
        <v>0</v>
      </c>
      <c r="F511" s="367">
        <v>0</v>
      </c>
      <c r="G511" s="123" t="str">
        <f t="shared" si="22"/>
        <v/>
      </c>
      <c r="H511" s="123" t="str">
        <f t="shared" si="23"/>
        <v/>
      </c>
      <c r="I511" s="657"/>
      <c r="J511" s="658"/>
    </row>
    <row r="512" s="652" customFormat="1" ht="36" customHeight="1" spans="1:10">
      <c r="A512" s="652">
        <f t="shared" si="21"/>
        <v>7</v>
      </c>
      <c r="B512" s="444">
        <v>2070807</v>
      </c>
      <c r="C512" s="432" t="s">
        <v>472</v>
      </c>
      <c r="D512" s="313">
        <f>VLOOKUP(B512,'[113]L02'!$A$6:$F$1327,6,FALSE)</f>
        <v>0</v>
      </c>
      <c r="E512" s="313">
        <f>VLOOKUP(B512,'[114]23'!$A$4:$C$1326,3,FALSE)</f>
        <v>0</v>
      </c>
      <c r="F512" s="367">
        <v>0</v>
      </c>
      <c r="G512" s="123" t="str">
        <f t="shared" si="22"/>
        <v/>
      </c>
      <c r="H512" s="123" t="str">
        <f t="shared" si="23"/>
        <v/>
      </c>
      <c r="I512" s="657"/>
      <c r="J512" s="658"/>
    </row>
    <row r="513" s="652" customFormat="1" ht="36" customHeight="1" spans="1:10">
      <c r="A513" s="652">
        <f t="shared" si="21"/>
        <v>7</v>
      </c>
      <c r="B513" s="444">
        <v>2070808</v>
      </c>
      <c r="C513" s="432" t="s">
        <v>473</v>
      </c>
      <c r="D513" s="313">
        <f>VLOOKUP(B513,'[113]L02'!$A$6:$F$1327,6,FALSE)</f>
        <v>556</v>
      </c>
      <c r="E513" s="313">
        <f>VLOOKUP(B513,'[114]23'!$A$4:$C$1326,3,FALSE)</f>
        <v>452</v>
      </c>
      <c r="F513" s="367">
        <v>129</v>
      </c>
      <c r="G513" s="123">
        <f t="shared" si="22"/>
        <v>-0.768</v>
      </c>
      <c r="H513" s="123">
        <f t="shared" si="23"/>
        <v>0.285</v>
      </c>
      <c r="I513" s="657"/>
      <c r="J513" s="658"/>
    </row>
    <row r="514" s="652" customFormat="1" ht="36" customHeight="1" spans="1:10">
      <c r="A514" s="652">
        <f t="shared" si="21"/>
        <v>7</v>
      </c>
      <c r="B514" s="431">
        <v>2070899</v>
      </c>
      <c r="C514" s="432" t="s">
        <v>474</v>
      </c>
      <c r="D514" s="313">
        <f>VLOOKUP(B514,'[113]L02'!$A$6:$F$1327,6,FALSE)</f>
        <v>7</v>
      </c>
      <c r="E514" s="313">
        <f>VLOOKUP(B514,'[114]23'!$A$4:$C$1326,3,FALSE)</f>
        <v>33</v>
      </c>
      <c r="F514" s="367">
        <v>7</v>
      </c>
      <c r="G514" s="123">
        <f t="shared" si="22"/>
        <v>0</v>
      </c>
      <c r="H514" s="123">
        <f t="shared" si="23"/>
        <v>0.212</v>
      </c>
      <c r="I514" s="657"/>
      <c r="J514" s="658"/>
    </row>
    <row r="515" s="652" customFormat="1" ht="36" customHeight="1" spans="1:10">
      <c r="A515" s="652">
        <f t="shared" si="21"/>
        <v>5</v>
      </c>
      <c r="B515" s="433">
        <v>20799</v>
      </c>
      <c r="C515" s="304" t="s">
        <v>475</v>
      </c>
      <c r="D515" s="309">
        <f>SUM(D516:D518)</f>
        <v>20</v>
      </c>
      <c r="E515" s="309">
        <f>SUM(E516:E518)</f>
        <v>213</v>
      </c>
      <c r="F515" s="309">
        <v>175</v>
      </c>
      <c r="G515" s="119">
        <f t="shared" si="22"/>
        <v>7.75</v>
      </c>
      <c r="H515" s="119">
        <f t="shared" si="23"/>
        <v>0.822</v>
      </c>
      <c r="I515" s="657"/>
      <c r="J515" s="658"/>
    </row>
    <row r="516" s="652" customFormat="1" ht="36" customHeight="1" spans="1:10">
      <c r="A516" s="652">
        <f t="shared" si="21"/>
        <v>7</v>
      </c>
      <c r="B516" s="431">
        <v>2079902</v>
      </c>
      <c r="C516" s="432" t="s">
        <v>476</v>
      </c>
      <c r="D516" s="313">
        <f>VLOOKUP(B516,'[113]L02'!$A$6:$F$1327,6,FALSE)</f>
        <v>0</v>
      </c>
      <c r="E516" s="313">
        <f>VLOOKUP(B516,'[114]23'!$A$4:$C$1326,3,FALSE)</f>
        <v>0</v>
      </c>
      <c r="F516" s="367">
        <v>0</v>
      </c>
      <c r="G516" s="123" t="str">
        <f t="shared" si="22"/>
        <v/>
      </c>
      <c r="H516" s="123" t="str">
        <f t="shared" si="23"/>
        <v/>
      </c>
      <c r="I516" s="657"/>
      <c r="J516" s="658"/>
    </row>
    <row r="517" s="652" customFormat="1" ht="36" customHeight="1" spans="1:10">
      <c r="A517" s="652">
        <f t="shared" ref="A517:A580" si="24">LEN(B517)</f>
        <v>7</v>
      </c>
      <c r="B517" s="431">
        <v>2079903</v>
      </c>
      <c r="C517" s="432" t="s">
        <v>477</v>
      </c>
      <c r="D517" s="313">
        <f>VLOOKUP(B517,'[113]L02'!$A$6:$F$1327,6,FALSE)</f>
        <v>20</v>
      </c>
      <c r="E517" s="313">
        <f>VLOOKUP(B517,'[114]23'!$A$4:$C$1326,3,FALSE)</f>
        <v>0</v>
      </c>
      <c r="F517" s="367">
        <v>0</v>
      </c>
      <c r="G517" s="123">
        <f t="shared" ref="G517:G580" si="25">IF(D517&gt;0,F517/D517-1,"")</f>
        <v>-1</v>
      </c>
      <c r="H517" s="123" t="str">
        <f t="shared" ref="H517:H580" si="26">IF(E517&gt;0,F517/E517,"")</f>
        <v/>
      </c>
      <c r="I517" s="657"/>
      <c r="J517" s="658"/>
    </row>
    <row r="518" s="652" customFormat="1" ht="36" customHeight="1" spans="1:10">
      <c r="A518" s="652">
        <f t="shared" si="24"/>
        <v>7</v>
      </c>
      <c r="B518" s="431">
        <v>2079999</v>
      </c>
      <c r="C518" s="432" t="s">
        <v>475</v>
      </c>
      <c r="D518" s="313">
        <f>VLOOKUP(B518,'[113]L02'!$A$6:$F$1327,6,FALSE)</f>
        <v>0</v>
      </c>
      <c r="E518" s="313">
        <f>VLOOKUP(B518,'[114]23'!$A$4:$C$1326,3,FALSE)</f>
        <v>213</v>
      </c>
      <c r="F518" s="367">
        <v>175</v>
      </c>
      <c r="G518" s="123" t="str">
        <f t="shared" si="25"/>
        <v/>
      </c>
      <c r="H518" s="123">
        <f t="shared" si="26"/>
        <v>0.822</v>
      </c>
      <c r="I518" s="657"/>
      <c r="J518" s="658"/>
    </row>
    <row r="519" s="652" customFormat="1" ht="36" customHeight="1" spans="1:10">
      <c r="A519" s="652">
        <f t="shared" si="24"/>
        <v>3</v>
      </c>
      <c r="B519" s="433">
        <v>208</v>
      </c>
      <c r="C519" s="302" t="s">
        <v>114</v>
      </c>
      <c r="D519" s="309">
        <f>SUM(D520,D539,D547,D549,D558,D562,D572,D582,D589,D597,D606,D611,D614,D617,D620,D623,D626,D630,D634,D642,D645)</f>
        <v>28657</v>
      </c>
      <c r="E519" s="309">
        <f>SUM(E520,E539,E547,E549,E558,E562,E572,E582,E589,E597,E606,E611,E614,E617,E620,E623,E626,E630,E634,E642,E645)</f>
        <v>36089</v>
      </c>
      <c r="F519" s="309">
        <v>37281</v>
      </c>
      <c r="G519" s="119">
        <f t="shared" si="25"/>
        <v>0.301</v>
      </c>
      <c r="H519" s="119">
        <f t="shared" si="26"/>
        <v>1.033</v>
      </c>
      <c r="I519" s="657"/>
      <c r="J519" s="658"/>
    </row>
    <row r="520" s="652" customFormat="1" ht="36" customHeight="1" spans="1:10">
      <c r="A520" s="652">
        <f t="shared" si="24"/>
        <v>5</v>
      </c>
      <c r="B520" s="433">
        <v>20801</v>
      </c>
      <c r="C520" s="304" t="s">
        <v>478</v>
      </c>
      <c r="D520" s="309">
        <f>SUM(D521:D538)</f>
        <v>1070</v>
      </c>
      <c r="E520" s="309">
        <f>SUM(E521:E538)</f>
        <v>1023</v>
      </c>
      <c r="F520" s="309">
        <v>1116</v>
      </c>
      <c r="G520" s="119">
        <f t="shared" si="25"/>
        <v>0.043</v>
      </c>
      <c r="H520" s="119">
        <f t="shared" si="26"/>
        <v>1.091</v>
      </c>
      <c r="I520" s="657"/>
      <c r="J520" s="658"/>
    </row>
    <row r="521" s="652" customFormat="1" ht="36" customHeight="1" spans="1:10">
      <c r="A521" s="652">
        <f t="shared" si="24"/>
        <v>7</v>
      </c>
      <c r="B521" s="431">
        <v>2080101</v>
      </c>
      <c r="C521" s="432" t="s">
        <v>152</v>
      </c>
      <c r="D521" s="313">
        <f>VLOOKUP(B521,'[113]L02'!$A$6:$F$1327,6,FALSE)</f>
        <v>309</v>
      </c>
      <c r="E521" s="313">
        <f>VLOOKUP(B521,'[114]23'!$A$4:$C$1326,3,FALSE)</f>
        <v>284</v>
      </c>
      <c r="F521" s="367">
        <v>276</v>
      </c>
      <c r="G521" s="123">
        <f t="shared" si="25"/>
        <v>-0.107</v>
      </c>
      <c r="H521" s="123">
        <f t="shared" si="26"/>
        <v>0.972</v>
      </c>
      <c r="I521" s="657"/>
      <c r="J521" s="658"/>
    </row>
    <row r="522" s="652" customFormat="1" ht="36" customHeight="1" spans="1:10">
      <c r="A522" s="652">
        <f t="shared" si="24"/>
        <v>7</v>
      </c>
      <c r="B522" s="431">
        <v>2080102</v>
      </c>
      <c r="C522" s="432" t="s">
        <v>153</v>
      </c>
      <c r="D522" s="313">
        <f>VLOOKUP(B522,'[113]L02'!$A$6:$F$1327,6,FALSE)</f>
        <v>0</v>
      </c>
      <c r="E522" s="313">
        <f>VLOOKUP(B522,'[114]23'!$A$4:$C$1326,3,FALSE)</f>
        <v>0</v>
      </c>
      <c r="F522" s="367">
        <v>0</v>
      </c>
      <c r="G522" s="123" t="str">
        <f t="shared" si="25"/>
        <v/>
      </c>
      <c r="H522" s="123" t="str">
        <f t="shared" si="26"/>
        <v/>
      </c>
      <c r="I522" s="657"/>
      <c r="J522" s="658"/>
    </row>
    <row r="523" s="652" customFormat="1" ht="36" customHeight="1" spans="1:10">
      <c r="A523" s="652">
        <f t="shared" si="24"/>
        <v>7</v>
      </c>
      <c r="B523" s="431">
        <v>2080103</v>
      </c>
      <c r="C523" s="432" t="s">
        <v>154</v>
      </c>
      <c r="D523" s="313">
        <f>VLOOKUP(B523,'[113]L02'!$A$6:$F$1327,6,FALSE)</f>
        <v>0</v>
      </c>
      <c r="E523" s="313">
        <f>VLOOKUP(B523,'[114]23'!$A$4:$C$1326,3,FALSE)</f>
        <v>0</v>
      </c>
      <c r="F523" s="367">
        <v>0</v>
      </c>
      <c r="G523" s="123" t="str">
        <f t="shared" si="25"/>
        <v/>
      </c>
      <c r="H523" s="123" t="str">
        <f t="shared" si="26"/>
        <v/>
      </c>
      <c r="I523" s="657"/>
      <c r="J523" s="658"/>
    </row>
    <row r="524" s="652" customFormat="1" ht="36" customHeight="1" spans="1:10">
      <c r="A524" s="652">
        <f t="shared" si="24"/>
        <v>7</v>
      </c>
      <c r="B524" s="431">
        <v>2080104</v>
      </c>
      <c r="C524" s="432" t="s">
        <v>479</v>
      </c>
      <c r="D524" s="313">
        <f>VLOOKUP(B524,'[113]L02'!$A$6:$F$1327,6,FALSE)</f>
        <v>26</v>
      </c>
      <c r="E524" s="313">
        <f>VLOOKUP(B524,'[114]23'!$A$4:$C$1326,3,FALSE)</f>
        <v>29</v>
      </c>
      <c r="F524" s="367">
        <v>24</v>
      </c>
      <c r="G524" s="123">
        <f t="shared" si="25"/>
        <v>-0.077</v>
      </c>
      <c r="H524" s="123">
        <f t="shared" si="26"/>
        <v>0.828</v>
      </c>
      <c r="I524" s="657"/>
      <c r="J524" s="658"/>
    </row>
    <row r="525" s="652" customFormat="1" ht="36" customHeight="1" spans="1:10">
      <c r="A525" s="652">
        <f t="shared" si="24"/>
        <v>7</v>
      </c>
      <c r="B525" s="431">
        <v>2080105</v>
      </c>
      <c r="C525" s="432" t="s">
        <v>480</v>
      </c>
      <c r="D525" s="313">
        <f>VLOOKUP(B525,'[113]L02'!$A$6:$F$1327,6,FALSE)</f>
        <v>7</v>
      </c>
      <c r="E525" s="313">
        <f>VLOOKUP(B525,'[114]23'!$A$4:$C$1326,3,FALSE)</f>
        <v>4</v>
      </c>
      <c r="F525" s="367">
        <v>4</v>
      </c>
      <c r="G525" s="123">
        <f t="shared" si="25"/>
        <v>-0.429</v>
      </c>
      <c r="H525" s="123">
        <f t="shared" si="26"/>
        <v>1</v>
      </c>
      <c r="I525" s="657"/>
      <c r="J525" s="658"/>
    </row>
    <row r="526" s="652" customFormat="1" ht="36" customHeight="1" spans="1:10">
      <c r="A526" s="652">
        <f t="shared" si="24"/>
        <v>7</v>
      </c>
      <c r="B526" s="431">
        <v>2080106</v>
      </c>
      <c r="C526" s="432" t="s">
        <v>481</v>
      </c>
      <c r="D526" s="313">
        <f>VLOOKUP(B526,'[113]L02'!$A$6:$F$1327,6,FALSE)</f>
        <v>0</v>
      </c>
      <c r="E526" s="313">
        <f>VLOOKUP(B526,'[114]23'!$A$4:$C$1326,3,FALSE)</f>
        <v>0</v>
      </c>
      <c r="F526" s="367">
        <v>0</v>
      </c>
      <c r="G526" s="123" t="str">
        <f t="shared" si="25"/>
        <v/>
      </c>
      <c r="H526" s="123" t="str">
        <f t="shared" si="26"/>
        <v/>
      </c>
      <c r="I526" s="657"/>
      <c r="J526" s="658"/>
    </row>
    <row r="527" s="652" customFormat="1" ht="36" customHeight="1" spans="1:10">
      <c r="A527" s="652">
        <f t="shared" si="24"/>
        <v>7</v>
      </c>
      <c r="B527" s="431">
        <v>2080107</v>
      </c>
      <c r="C527" s="432" t="s">
        <v>482</v>
      </c>
      <c r="D527" s="313">
        <f>VLOOKUP(B527,'[113]L02'!$A$6:$F$1327,6,FALSE)</f>
        <v>2</v>
      </c>
      <c r="E527" s="313">
        <f>VLOOKUP(B527,'[114]23'!$A$4:$C$1326,3,FALSE)</f>
        <v>0</v>
      </c>
      <c r="F527" s="367">
        <v>0</v>
      </c>
      <c r="G527" s="123">
        <f t="shared" si="25"/>
        <v>-1</v>
      </c>
      <c r="H527" s="123" t="str">
        <f t="shared" si="26"/>
        <v/>
      </c>
      <c r="I527" s="657"/>
      <c r="J527" s="658"/>
    </row>
    <row r="528" s="652" customFormat="1" ht="36" customHeight="1" spans="1:10">
      <c r="A528" s="652">
        <f t="shared" si="24"/>
        <v>7</v>
      </c>
      <c r="B528" s="431">
        <v>2080108</v>
      </c>
      <c r="C528" s="432" t="s">
        <v>193</v>
      </c>
      <c r="D528" s="313">
        <f>VLOOKUP(B528,'[113]L02'!$A$6:$F$1327,6,FALSE)</f>
        <v>0</v>
      </c>
      <c r="E528" s="313">
        <f>VLOOKUP(B528,'[114]23'!$A$4:$C$1326,3,FALSE)</f>
        <v>0</v>
      </c>
      <c r="F528" s="367">
        <v>0</v>
      </c>
      <c r="G528" s="123" t="str">
        <f t="shared" si="25"/>
        <v/>
      </c>
      <c r="H528" s="123" t="str">
        <f t="shared" si="26"/>
        <v/>
      </c>
      <c r="I528" s="657"/>
      <c r="J528" s="658"/>
    </row>
    <row r="529" s="652" customFormat="1" ht="36" customHeight="1" spans="1:10">
      <c r="A529" s="652">
        <f t="shared" si="24"/>
        <v>7</v>
      </c>
      <c r="B529" s="431">
        <v>2080109</v>
      </c>
      <c r="C529" s="432" t="s">
        <v>483</v>
      </c>
      <c r="D529" s="313">
        <f>VLOOKUP(B529,'[113]L02'!$A$6:$F$1327,6,FALSE)</f>
        <v>613</v>
      </c>
      <c r="E529" s="313">
        <f>VLOOKUP(B529,'[114]23'!$A$4:$C$1326,3,FALSE)</f>
        <v>543</v>
      </c>
      <c r="F529" s="367">
        <v>522</v>
      </c>
      <c r="G529" s="123">
        <f t="shared" si="25"/>
        <v>-0.148</v>
      </c>
      <c r="H529" s="123">
        <f t="shared" si="26"/>
        <v>0.961</v>
      </c>
      <c r="I529" s="657"/>
      <c r="J529" s="658"/>
    </row>
    <row r="530" s="652" customFormat="1" ht="36" customHeight="1" spans="1:10">
      <c r="A530" s="652">
        <f t="shared" si="24"/>
        <v>7</v>
      </c>
      <c r="B530" s="431">
        <v>2080110</v>
      </c>
      <c r="C530" s="432" t="s">
        <v>484</v>
      </c>
      <c r="D530" s="313">
        <f>VLOOKUP(B530,'[113]L02'!$A$6:$F$1327,6,FALSE)</f>
        <v>0</v>
      </c>
      <c r="E530" s="313">
        <f>VLOOKUP(B530,'[114]23'!$A$4:$C$1326,3,FALSE)</f>
        <v>0</v>
      </c>
      <c r="F530" s="367">
        <v>0</v>
      </c>
      <c r="G530" s="123" t="str">
        <f t="shared" si="25"/>
        <v/>
      </c>
      <c r="H530" s="123" t="str">
        <f t="shared" si="26"/>
        <v/>
      </c>
      <c r="I530" s="657"/>
      <c r="J530" s="658"/>
    </row>
    <row r="531" s="652" customFormat="1" ht="36" customHeight="1" spans="1:10">
      <c r="A531" s="652">
        <f t="shared" si="24"/>
        <v>7</v>
      </c>
      <c r="B531" s="431">
        <v>2080111</v>
      </c>
      <c r="C531" s="432" t="s">
        <v>485</v>
      </c>
      <c r="D531" s="313">
        <f>VLOOKUP(B531,'[113]L02'!$A$6:$F$1327,6,FALSE)</f>
        <v>0</v>
      </c>
      <c r="E531" s="313">
        <f>VLOOKUP(B531,'[114]23'!$A$4:$C$1326,3,FALSE)</f>
        <v>0</v>
      </c>
      <c r="F531" s="367">
        <v>0</v>
      </c>
      <c r="G531" s="123" t="str">
        <f t="shared" si="25"/>
        <v/>
      </c>
      <c r="H531" s="123" t="str">
        <f t="shared" si="26"/>
        <v/>
      </c>
      <c r="I531" s="657"/>
      <c r="J531" s="658"/>
    </row>
    <row r="532" s="652" customFormat="1" ht="36" customHeight="1" spans="1:10">
      <c r="A532" s="652">
        <f t="shared" si="24"/>
        <v>7</v>
      </c>
      <c r="B532" s="431">
        <v>2080112</v>
      </c>
      <c r="C532" s="432" t="s">
        <v>486</v>
      </c>
      <c r="D532" s="313">
        <f>VLOOKUP(B532,'[113]L02'!$A$6:$F$1327,6,FALSE)</f>
        <v>0</v>
      </c>
      <c r="E532" s="313">
        <f>VLOOKUP(B532,'[114]23'!$A$4:$C$1326,3,FALSE)</f>
        <v>9</v>
      </c>
      <c r="F532" s="367">
        <v>2</v>
      </c>
      <c r="G532" s="123" t="str">
        <f t="shared" si="25"/>
        <v/>
      </c>
      <c r="H532" s="123">
        <f t="shared" si="26"/>
        <v>0.222</v>
      </c>
      <c r="I532" s="657"/>
      <c r="J532" s="658"/>
    </row>
    <row r="533" s="652" customFormat="1" ht="36" customHeight="1" spans="1:10">
      <c r="A533" s="652">
        <f t="shared" si="24"/>
        <v>7</v>
      </c>
      <c r="B533" s="435">
        <v>2080113</v>
      </c>
      <c r="C533" s="442" t="s">
        <v>487</v>
      </c>
      <c r="D533" s="313">
        <f>VLOOKUP(B533,'[113]L02'!$A$6:$F$1327,6,FALSE)</f>
        <v>0</v>
      </c>
      <c r="E533" s="313">
        <f>VLOOKUP(B533,'[114]23'!$A$4:$C$1326,3,FALSE)</f>
        <v>0</v>
      </c>
      <c r="F533" s="367">
        <v>0</v>
      </c>
      <c r="G533" s="123" t="str">
        <f t="shared" si="25"/>
        <v/>
      </c>
      <c r="H533" s="123" t="str">
        <f t="shared" si="26"/>
        <v/>
      </c>
      <c r="I533" s="657"/>
      <c r="J533" s="658"/>
    </row>
    <row r="534" s="652" customFormat="1" ht="36" customHeight="1" spans="1:10">
      <c r="A534" s="652">
        <f t="shared" si="24"/>
        <v>7</v>
      </c>
      <c r="B534" s="435">
        <v>2080114</v>
      </c>
      <c r="C534" s="442" t="s">
        <v>488</v>
      </c>
      <c r="D534" s="313">
        <f>VLOOKUP(B534,'[113]L02'!$A$6:$F$1327,6,FALSE)</f>
        <v>0</v>
      </c>
      <c r="E534" s="313">
        <f>VLOOKUP(B534,'[114]23'!$A$4:$C$1326,3,FALSE)</f>
        <v>0</v>
      </c>
      <c r="F534" s="367">
        <v>0</v>
      </c>
      <c r="G534" s="123" t="str">
        <f t="shared" si="25"/>
        <v/>
      </c>
      <c r="H534" s="123" t="str">
        <f t="shared" si="26"/>
        <v/>
      </c>
      <c r="I534" s="657"/>
      <c r="J534" s="658"/>
    </row>
    <row r="535" s="652" customFormat="1" ht="36" customHeight="1" spans="1:10">
      <c r="A535" s="652">
        <f t="shared" si="24"/>
        <v>7</v>
      </c>
      <c r="B535" s="435">
        <v>2080115</v>
      </c>
      <c r="C535" s="442" t="s">
        <v>489</v>
      </c>
      <c r="D535" s="313">
        <f>VLOOKUP(B535,'[113]L02'!$A$6:$F$1327,6,FALSE)</f>
        <v>0</v>
      </c>
      <c r="E535" s="313">
        <f>VLOOKUP(B535,'[114]23'!$A$4:$C$1326,3,FALSE)</f>
        <v>0</v>
      </c>
      <c r="F535" s="367">
        <v>0</v>
      </c>
      <c r="G535" s="123" t="str">
        <f t="shared" si="25"/>
        <v/>
      </c>
      <c r="H535" s="123" t="str">
        <f t="shared" si="26"/>
        <v/>
      </c>
      <c r="I535" s="657"/>
      <c r="J535" s="658"/>
    </row>
    <row r="536" s="652" customFormat="1" ht="36" customHeight="1" spans="1:10">
      <c r="A536" s="652">
        <f t="shared" si="24"/>
        <v>7</v>
      </c>
      <c r="B536" s="435">
        <v>2080116</v>
      </c>
      <c r="C536" s="442" t="s">
        <v>490</v>
      </c>
      <c r="D536" s="313">
        <f>VLOOKUP(B536,'[113]L02'!$A$6:$F$1327,6,FALSE)</f>
        <v>0</v>
      </c>
      <c r="E536" s="313">
        <f>VLOOKUP(B536,'[114]23'!$A$4:$C$1326,3,FALSE)</f>
        <v>0</v>
      </c>
      <c r="F536" s="367">
        <v>0</v>
      </c>
      <c r="G536" s="123" t="str">
        <f t="shared" si="25"/>
        <v/>
      </c>
      <c r="H536" s="123" t="str">
        <f t="shared" si="26"/>
        <v/>
      </c>
      <c r="I536" s="657"/>
      <c r="J536" s="658"/>
    </row>
    <row r="537" s="652" customFormat="1" ht="36" customHeight="1" spans="1:10">
      <c r="A537" s="652">
        <f t="shared" si="24"/>
        <v>7</v>
      </c>
      <c r="B537" s="435">
        <v>2080150</v>
      </c>
      <c r="C537" s="442" t="s">
        <v>161</v>
      </c>
      <c r="D537" s="313">
        <f>VLOOKUP(B537,'[113]L02'!$A$6:$F$1327,6,FALSE)</f>
        <v>0</v>
      </c>
      <c r="E537" s="313">
        <f>VLOOKUP(B537,'[114]23'!$A$4:$C$1326,3,FALSE)</f>
        <v>95</v>
      </c>
      <c r="F537" s="367">
        <v>104</v>
      </c>
      <c r="G537" s="123" t="str">
        <f t="shared" si="25"/>
        <v/>
      </c>
      <c r="H537" s="123">
        <f t="shared" si="26"/>
        <v>1.095</v>
      </c>
      <c r="I537" s="657"/>
      <c r="J537" s="658"/>
    </row>
    <row r="538" s="652" customFormat="1" ht="64" customHeight="1" spans="1:10">
      <c r="A538" s="652">
        <f t="shared" si="24"/>
        <v>7</v>
      </c>
      <c r="B538" s="431">
        <v>2080199</v>
      </c>
      <c r="C538" s="432" t="s">
        <v>491</v>
      </c>
      <c r="D538" s="313">
        <f>VLOOKUP(B538,'[113]L02'!$A$6:$F$1327,6,FALSE)</f>
        <v>113</v>
      </c>
      <c r="E538" s="313">
        <f>VLOOKUP(B538,'[114]23'!$A$4:$C$1326,3,FALSE)</f>
        <v>59</v>
      </c>
      <c r="F538" s="367">
        <v>184</v>
      </c>
      <c r="G538" s="123">
        <f t="shared" si="25"/>
        <v>0.628</v>
      </c>
      <c r="H538" s="123">
        <f t="shared" si="26"/>
        <v>3.119</v>
      </c>
      <c r="I538" s="657"/>
      <c r="J538" s="658"/>
    </row>
    <row r="539" s="652" customFormat="1" ht="36" customHeight="1" spans="1:10">
      <c r="A539" s="652">
        <f t="shared" si="24"/>
        <v>5</v>
      </c>
      <c r="B539" s="433">
        <v>20802</v>
      </c>
      <c r="C539" s="304" t="s">
        <v>492</v>
      </c>
      <c r="D539" s="309">
        <f>SUM(D540:D546)</f>
        <v>420</v>
      </c>
      <c r="E539" s="309">
        <f>SUM(E540:E546)</f>
        <v>438</v>
      </c>
      <c r="F539" s="309">
        <v>401</v>
      </c>
      <c r="G539" s="119">
        <f t="shared" si="25"/>
        <v>-0.045</v>
      </c>
      <c r="H539" s="119">
        <f t="shared" si="26"/>
        <v>0.916</v>
      </c>
      <c r="I539" s="657"/>
      <c r="J539" s="658"/>
    </row>
    <row r="540" s="652" customFormat="1" ht="36" customHeight="1" spans="1:10">
      <c r="A540" s="652">
        <f t="shared" si="24"/>
        <v>7</v>
      </c>
      <c r="B540" s="431">
        <v>2080201</v>
      </c>
      <c r="C540" s="432" t="s">
        <v>152</v>
      </c>
      <c r="D540" s="313">
        <f>VLOOKUP(B540,'[113]L02'!$A$6:$F$1327,6,FALSE)</f>
        <v>154</v>
      </c>
      <c r="E540" s="313">
        <f>VLOOKUP(B540,'[114]23'!$A$4:$C$1326,3,FALSE)</f>
        <v>159</v>
      </c>
      <c r="F540" s="367">
        <v>161</v>
      </c>
      <c r="G540" s="123">
        <f t="shared" si="25"/>
        <v>0.045</v>
      </c>
      <c r="H540" s="123">
        <f t="shared" si="26"/>
        <v>1.013</v>
      </c>
      <c r="I540" s="657"/>
      <c r="J540" s="658"/>
    </row>
    <row r="541" s="652" customFormat="1" ht="36" customHeight="1" spans="1:10">
      <c r="A541" s="652">
        <f t="shared" si="24"/>
        <v>7</v>
      </c>
      <c r="B541" s="431">
        <v>2080202</v>
      </c>
      <c r="C541" s="432" t="s">
        <v>153</v>
      </c>
      <c r="D541" s="313">
        <f>VLOOKUP(B541,'[113]L02'!$A$6:$F$1327,6,FALSE)</f>
        <v>0</v>
      </c>
      <c r="E541" s="313">
        <f>VLOOKUP(B541,'[114]23'!$A$4:$C$1326,3,FALSE)</f>
        <v>0</v>
      </c>
      <c r="F541" s="367">
        <v>0</v>
      </c>
      <c r="G541" s="123" t="str">
        <f t="shared" si="25"/>
        <v/>
      </c>
      <c r="H541" s="123" t="str">
        <f t="shared" si="26"/>
        <v/>
      </c>
      <c r="I541" s="657"/>
      <c r="J541" s="658"/>
    </row>
    <row r="542" s="652" customFormat="1" ht="36" customHeight="1" spans="1:10">
      <c r="A542" s="652">
        <f t="shared" si="24"/>
        <v>7</v>
      </c>
      <c r="B542" s="431">
        <v>2080203</v>
      </c>
      <c r="C542" s="432" t="s">
        <v>154</v>
      </c>
      <c r="D542" s="313">
        <f>VLOOKUP(B542,'[113]L02'!$A$6:$F$1327,6,FALSE)</f>
        <v>0</v>
      </c>
      <c r="E542" s="313">
        <f>VLOOKUP(B542,'[114]23'!$A$4:$C$1326,3,FALSE)</f>
        <v>0</v>
      </c>
      <c r="F542" s="367">
        <v>0</v>
      </c>
      <c r="G542" s="123" t="str">
        <f t="shared" si="25"/>
        <v/>
      </c>
      <c r="H542" s="123" t="str">
        <f t="shared" si="26"/>
        <v/>
      </c>
      <c r="I542" s="657"/>
      <c r="J542" s="658"/>
    </row>
    <row r="543" s="652" customFormat="1" ht="36" customHeight="1" spans="1:10">
      <c r="A543" s="652">
        <f t="shared" si="24"/>
        <v>7</v>
      </c>
      <c r="B543" s="431">
        <v>2080206</v>
      </c>
      <c r="C543" s="432" t="s">
        <v>493</v>
      </c>
      <c r="D543" s="313">
        <f>VLOOKUP(B543,'[113]L02'!$A$6:$F$1327,6,FALSE)</f>
        <v>0</v>
      </c>
      <c r="E543" s="313">
        <f>VLOOKUP(B543,'[114]23'!$A$4:$C$1326,3,FALSE)</f>
        <v>5</v>
      </c>
      <c r="F543" s="367">
        <v>5</v>
      </c>
      <c r="G543" s="123" t="str">
        <f t="shared" si="25"/>
        <v/>
      </c>
      <c r="H543" s="123">
        <f t="shared" si="26"/>
        <v>1</v>
      </c>
      <c r="I543" s="657"/>
      <c r="J543" s="658"/>
    </row>
    <row r="544" s="652" customFormat="1" ht="36" customHeight="1" spans="1:10">
      <c r="A544" s="652">
        <f t="shared" si="24"/>
        <v>7</v>
      </c>
      <c r="B544" s="431">
        <v>2080207</v>
      </c>
      <c r="C544" s="432" t="s">
        <v>494</v>
      </c>
      <c r="D544" s="313">
        <f>VLOOKUP(B544,'[113]L02'!$A$6:$F$1327,6,FALSE)</f>
        <v>4</v>
      </c>
      <c r="E544" s="313">
        <f>VLOOKUP(B544,'[114]23'!$A$4:$C$1326,3,FALSE)</f>
        <v>25</v>
      </c>
      <c r="F544" s="367">
        <v>10</v>
      </c>
      <c r="G544" s="123">
        <f t="shared" si="25"/>
        <v>1.5</v>
      </c>
      <c r="H544" s="123">
        <f t="shared" si="26"/>
        <v>0.4</v>
      </c>
      <c r="I544" s="657"/>
      <c r="J544" s="658"/>
    </row>
    <row r="545" s="652" customFormat="1" ht="36" customHeight="1" spans="1:10">
      <c r="A545" s="652">
        <f t="shared" si="24"/>
        <v>7</v>
      </c>
      <c r="B545" s="431">
        <v>2080208</v>
      </c>
      <c r="C545" s="432" t="s">
        <v>495</v>
      </c>
      <c r="D545" s="313">
        <f>VLOOKUP(B545,'[113]L02'!$A$6:$F$1327,6,FALSE)</f>
        <v>0</v>
      </c>
      <c r="E545" s="313">
        <f>VLOOKUP(B545,'[114]23'!$A$4:$C$1326,3,FALSE)</f>
        <v>28</v>
      </c>
      <c r="F545" s="367">
        <v>0</v>
      </c>
      <c r="G545" s="123" t="str">
        <f t="shared" si="25"/>
        <v/>
      </c>
      <c r="H545" s="123">
        <f t="shared" si="26"/>
        <v>0</v>
      </c>
      <c r="I545" s="657"/>
      <c r="J545" s="658"/>
    </row>
    <row r="546" s="652" customFormat="1" ht="36" customHeight="1" spans="1:10">
      <c r="A546" s="652">
        <f t="shared" si="24"/>
        <v>7</v>
      </c>
      <c r="B546" s="431">
        <v>2080299</v>
      </c>
      <c r="C546" s="432" t="s">
        <v>496</v>
      </c>
      <c r="D546" s="313">
        <f>VLOOKUP(B546,'[113]L02'!$A$6:$F$1327,6,FALSE)</f>
        <v>262</v>
      </c>
      <c r="E546" s="313">
        <f>VLOOKUP(B546,'[114]23'!$A$4:$C$1326,3,FALSE)</f>
        <v>221</v>
      </c>
      <c r="F546" s="367">
        <v>225</v>
      </c>
      <c r="G546" s="123">
        <f t="shared" si="25"/>
        <v>-0.141</v>
      </c>
      <c r="H546" s="123">
        <f t="shared" si="26"/>
        <v>1.018</v>
      </c>
      <c r="I546" s="657"/>
      <c r="J546" s="658"/>
    </row>
    <row r="547" s="652" customFormat="1" ht="36" customHeight="1" spans="1:10">
      <c r="A547" s="652">
        <f t="shared" si="24"/>
        <v>5</v>
      </c>
      <c r="B547" s="433">
        <v>20804</v>
      </c>
      <c r="C547" s="304" t="s">
        <v>497</v>
      </c>
      <c r="D547" s="309">
        <f>SUM(D548:D548)</f>
        <v>0</v>
      </c>
      <c r="E547" s="309">
        <f>SUM(E548:E548)</f>
        <v>0</v>
      </c>
      <c r="F547" s="309">
        <v>0</v>
      </c>
      <c r="G547" s="119" t="str">
        <f t="shared" si="25"/>
        <v/>
      </c>
      <c r="H547" s="119" t="str">
        <f t="shared" si="26"/>
        <v/>
      </c>
      <c r="I547" s="657"/>
      <c r="J547" s="658"/>
    </row>
    <row r="548" s="652" customFormat="1" ht="36" customHeight="1" spans="1:10">
      <c r="A548" s="652">
        <f t="shared" si="24"/>
        <v>7</v>
      </c>
      <c r="B548" s="431">
        <v>2080402</v>
      </c>
      <c r="C548" s="432" t="s">
        <v>498</v>
      </c>
      <c r="D548" s="313">
        <f>VLOOKUP(B548,'[113]L02'!$A$6:$F$1327,6,FALSE)</f>
        <v>0</v>
      </c>
      <c r="E548" s="313">
        <f>VLOOKUP(B548,'[114]23'!$A$4:$C$1326,3,FALSE)</f>
        <v>0</v>
      </c>
      <c r="F548" s="367">
        <v>0</v>
      </c>
      <c r="G548" s="123" t="str">
        <f t="shared" si="25"/>
        <v/>
      </c>
      <c r="H548" s="123" t="str">
        <f t="shared" si="26"/>
        <v/>
      </c>
      <c r="I548" s="657"/>
      <c r="J548" s="658"/>
    </row>
    <row r="549" s="652" customFormat="1" ht="36" customHeight="1" spans="1:10">
      <c r="A549" s="652">
        <f t="shared" si="24"/>
        <v>5</v>
      </c>
      <c r="B549" s="433">
        <v>20805</v>
      </c>
      <c r="C549" s="304" t="s">
        <v>499</v>
      </c>
      <c r="D549" s="309">
        <f>SUM(D550:D557)</f>
        <v>16025</v>
      </c>
      <c r="E549" s="309">
        <f>SUM(E550:E557)</f>
        <v>20422</v>
      </c>
      <c r="F549" s="309">
        <v>22001</v>
      </c>
      <c r="G549" s="119">
        <f t="shared" si="25"/>
        <v>0.373</v>
      </c>
      <c r="H549" s="119">
        <f t="shared" si="26"/>
        <v>1.077</v>
      </c>
      <c r="I549" s="657"/>
      <c r="J549" s="658"/>
    </row>
    <row r="550" s="652" customFormat="1" ht="36" customHeight="1" spans="1:10">
      <c r="A550" s="652">
        <f t="shared" si="24"/>
        <v>7</v>
      </c>
      <c r="B550" s="431">
        <v>2080501</v>
      </c>
      <c r="C550" s="432" t="s">
        <v>500</v>
      </c>
      <c r="D550" s="313">
        <f>VLOOKUP(B550,'[113]L02'!$A$6:$F$1327,6,FALSE)</f>
        <v>2560</v>
      </c>
      <c r="E550" s="313">
        <f>VLOOKUP(B550,'[114]23'!$A$4:$C$1326,3,FALSE)</f>
        <v>2003</v>
      </c>
      <c r="F550" s="367">
        <v>2623</v>
      </c>
      <c r="G550" s="123">
        <f t="shared" si="25"/>
        <v>0.025</v>
      </c>
      <c r="H550" s="123">
        <f t="shared" si="26"/>
        <v>1.31</v>
      </c>
      <c r="I550" s="657"/>
      <c r="J550" s="658"/>
    </row>
    <row r="551" s="652" customFormat="1" ht="36" customHeight="1" spans="1:10">
      <c r="A551" s="652">
        <f t="shared" si="24"/>
        <v>7</v>
      </c>
      <c r="B551" s="431">
        <v>2080502</v>
      </c>
      <c r="C551" s="432" t="s">
        <v>501</v>
      </c>
      <c r="D551" s="313">
        <f>VLOOKUP(B551,'[113]L02'!$A$6:$F$1327,6,FALSE)</f>
        <v>5234</v>
      </c>
      <c r="E551" s="313">
        <f>VLOOKUP(B551,'[114]23'!$A$4:$C$1326,3,FALSE)</f>
        <v>4341</v>
      </c>
      <c r="F551" s="367">
        <v>4577</v>
      </c>
      <c r="G551" s="123">
        <f t="shared" si="25"/>
        <v>-0.126</v>
      </c>
      <c r="H551" s="123">
        <f t="shared" si="26"/>
        <v>1.054</v>
      </c>
      <c r="I551" s="657"/>
      <c r="J551" s="658"/>
    </row>
    <row r="552" s="652" customFormat="1" ht="36" customHeight="1" spans="1:10">
      <c r="A552" s="652">
        <f t="shared" si="24"/>
        <v>7</v>
      </c>
      <c r="B552" s="431">
        <v>2080503</v>
      </c>
      <c r="C552" s="432" t="s">
        <v>502</v>
      </c>
      <c r="D552" s="313">
        <f>VLOOKUP(B552,'[113]L02'!$A$6:$F$1327,6,FALSE)</f>
        <v>9</v>
      </c>
      <c r="E552" s="313">
        <f>VLOOKUP(B552,'[114]23'!$A$4:$C$1326,3,FALSE)</f>
        <v>74</v>
      </c>
      <c r="F552" s="367">
        <v>74</v>
      </c>
      <c r="G552" s="123">
        <f t="shared" si="25"/>
        <v>7.222</v>
      </c>
      <c r="H552" s="123">
        <f t="shared" si="26"/>
        <v>1</v>
      </c>
      <c r="I552" s="657"/>
      <c r="J552" s="658"/>
    </row>
    <row r="553" s="652" customFormat="1" ht="36" customHeight="1" spans="1:10">
      <c r="A553" s="652">
        <f t="shared" si="24"/>
        <v>7</v>
      </c>
      <c r="B553" s="431">
        <v>2080505</v>
      </c>
      <c r="C553" s="432" t="s">
        <v>503</v>
      </c>
      <c r="D553" s="313">
        <f>VLOOKUP(B553,'[113]L02'!$A$6:$F$1327,6,FALSE)</f>
        <v>5878</v>
      </c>
      <c r="E553" s="313">
        <f>VLOOKUP(B553,'[114]23'!$A$4:$C$1326,3,FALSE)</f>
        <v>6180</v>
      </c>
      <c r="F553" s="367">
        <v>6508</v>
      </c>
      <c r="G553" s="123">
        <f t="shared" si="25"/>
        <v>0.107</v>
      </c>
      <c r="H553" s="123">
        <f t="shared" si="26"/>
        <v>1.053</v>
      </c>
      <c r="I553" s="657"/>
      <c r="J553" s="658"/>
    </row>
    <row r="554" s="652" customFormat="1" ht="36" customHeight="1" spans="1:10">
      <c r="A554" s="652">
        <f t="shared" si="24"/>
        <v>7</v>
      </c>
      <c r="B554" s="431">
        <v>2080506</v>
      </c>
      <c r="C554" s="432" t="s">
        <v>504</v>
      </c>
      <c r="D554" s="313">
        <f>VLOOKUP(B554,'[113]L02'!$A$6:$F$1327,6,FALSE)</f>
        <v>681</v>
      </c>
      <c r="E554" s="313">
        <f>VLOOKUP(B554,'[114]23'!$A$4:$C$1326,3,FALSE)</f>
        <v>1380</v>
      </c>
      <c r="F554" s="367">
        <v>1388</v>
      </c>
      <c r="G554" s="123">
        <f t="shared" si="25"/>
        <v>1.038</v>
      </c>
      <c r="H554" s="123">
        <f t="shared" si="26"/>
        <v>1.006</v>
      </c>
      <c r="I554" s="657"/>
      <c r="J554" s="658"/>
    </row>
    <row r="555" s="652" customFormat="1" ht="64" customHeight="1" spans="1:10">
      <c r="A555" s="652">
        <f t="shared" si="24"/>
        <v>7</v>
      </c>
      <c r="B555" s="431">
        <v>2080507</v>
      </c>
      <c r="C555" s="432" t="s">
        <v>505</v>
      </c>
      <c r="D555" s="313">
        <f>VLOOKUP(B555,'[113]L02'!$A$6:$F$1327,6,FALSE)</f>
        <v>1663</v>
      </c>
      <c r="E555" s="313">
        <f>VLOOKUP(B555,'[114]23'!$A$4:$C$1326,3,FALSE)</f>
        <v>5635</v>
      </c>
      <c r="F555" s="367">
        <v>6037</v>
      </c>
      <c r="G555" s="123">
        <f t="shared" si="25"/>
        <v>2.63</v>
      </c>
      <c r="H555" s="123">
        <f t="shared" si="26"/>
        <v>1.071</v>
      </c>
      <c r="I555" s="657"/>
      <c r="J555" s="658"/>
    </row>
    <row r="556" s="652" customFormat="1" ht="36" customHeight="1" spans="1:10">
      <c r="A556" s="652">
        <f t="shared" si="24"/>
        <v>7</v>
      </c>
      <c r="B556" s="435">
        <v>2080508</v>
      </c>
      <c r="C556" s="432" t="s">
        <v>506</v>
      </c>
      <c r="D556" s="313">
        <f>VLOOKUP(B556,'[113]L02'!$A$6:$F$1327,6,FALSE)</f>
        <v>0</v>
      </c>
      <c r="E556" s="313">
        <f>VLOOKUP(B556,'[114]23'!$A$4:$C$1326,3,FALSE)</f>
        <v>600</v>
      </c>
      <c r="F556" s="367">
        <v>600</v>
      </c>
      <c r="G556" s="123" t="str">
        <f t="shared" si="25"/>
        <v/>
      </c>
      <c r="H556" s="123">
        <f t="shared" si="26"/>
        <v>1</v>
      </c>
      <c r="I556" s="657"/>
      <c r="J556" s="658"/>
    </row>
    <row r="557" s="652" customFormat="1" ht="36" customHeight="1" spans="1:10">
      <c r="A557" s="652">
        <f t="shared" si="24"/>
        <v>7</v>
      </c>
      <c r="B557" s="431">
        <v>2080599</v>
      </c>
      <c r="C557" s="432" t="s">
        <v>507</v>
      </c>
      <c r="D557" s="313">
        <f>VLOOKUP(B557,'[113]L02'!$A$6:$F$1327,6,FALSE)</f>
        <v>0</v>
      </c>
      <c r="E557" s="313">
        <f>VLOOKUP(B557,'[114]23'!$A$4:$C$1326,3,FALSE)</f>
        <v>209</v>
      </c>
      <c r="F557" s="367">
        <v>194</v>
      </c>
      <c r="G557" s="123" t="str">
        <f t="shared" si="25"/>
        <v/>
      </c>
      <c r="H557" s="123">
        <f t="shared" si="26"/>
        <v>0.928</v>
      </c>
      <c r="I557" s="657"/>
      <c r="J557" s="658"/>
    </row>
    <row r="558" s="652" customFormat="1" ht="36" customHeight="1" spans="1:10">
      <c r="A558" s="652">
        <f t="shared" si="24"/>
        <v>5</v>
      </c>
      <c r="B558" s="433">
        <v>20806</v>
      </c>
      <c r="C558" s="304" t="s">
        <v>508</v>
      </c>
      <c r="D558" s="309">
        <f>SUM(D559:D561)</f>
        <v>52</v>
      </c>
      <c r="E558" s="309">
        <f>SUM(E559:E561)</f>
        <v>207</v>
      </c>
      <c r="F558" s="309">
        <v>207</v>
      </c>
      <c r="G558" s="119">
        <f t="shared" si="25"/>
        <v>2.981</v>
      </c>
      <c r="H558" s="119">
        <f t="shared" si="26"/>
        <v>1</v>
      </c>
      <c r="I558" s="657"/>
      <c r="J558" s="658"/>
    </row>
    <row r="559" s="652" customFormat="1" ht="36" customHeight="1" spans="1:10">
      <c r="A559" s="652">
        <f t="shared" si="24"/>
        <v>7</v>
      </c>
      <c r="B559" s="431">
        <v>2080601</v>
      </c>
      <c r="C559" s="432" t="s">
        <v>509</v>
      </c>
      <c r="D559" s="313">
        <f>VLOOKUP(B559,'[113]L02'!$A$6:$F$1327,6,FALSE)</f>
        <v>52</v>
      </c>
      <c r="E559" s="313">
        <f>VLOOKUP(B559,'[114]23'!$A$4:$C$1326,3,FALSE)</f>
        <v>207</v>
      </c>
      <c r="F559" s="367">
        <v>207</v>
      </c>
      <c r="G559" s="123">
        <f t="shared" si="25"/>
        <v>2.981</v>
      </c>
      <c r="H559" s="123">
        <f t="shared" si="26"/>
        <v>1</v>
      </c>
      <c r="I559" s="657"/>
      <c r="J559" s="658"/>
    </row>
    <row r="560" s="652" customFormat="1" ht="36" customHeight="1" spans="1:10">
      <c r="A560" s="652">
        <f t="shared" si="24"/>
        <v>7</v>
      </c>
      <c r="B560" s="431">
        <v>2080602</v>
      </c>
      <c r="C560" s="432" t="s">
        <v>510</v>
      </c>
      <c r="D560" s="313">
        <f>VLOOKUP(B560,'[113]L02'!$A$6:$F$1327,6,FALSE)</f>
        <v>0</v>
      </c>
      <c r="E560" s="313">
        <f>VLOOKUP(B560,'[114]23'!$A$4:$C$1326,3,FALSE)</f>
        <v>0</v>
      </c>
      <c r="F560" s="367">
        <v>0</v>
      </c>
      <c r="G560" s="123" t="str">
        <f t="shared" si="25"/>
        <v/>
      </c>
      <c r="H560" s="123" t="str">
        <f t="shared" si="26"/>
        <v/>
      </c>
      <c r="I560" s="657"/>
      <c r="J560" s="658"/>
    </row>
    <row r="561" s="652" customFormat="1" ht="36" customHeight="1" spans="1:10">
      <c r="A561" s="652">
        <f t="shared" si="24"/>
        <v>7</v>
      </c>
      <c r="B561" s="431">
        <v>2080699</v>
      </c>
      <c r="C561" s="432" t="s">
        <v>511</v>
      </c>
      <c r="D561" s="313">
        <f>VLOOKUP(B561,'[113]L02'!$A$6:$F$1327,6,FALSE)</f>
        <v>0</v>
      </c>
      <c r="E561" s="313">
        <f>VLOOKUP(B561,'[114]23'!$A$4:$C$1326,3,FALSE)</f>
        <v>0</v>
      </c>
      <c r="F561" s="367">
        <v>0</v>
      </c>
      <c r="G561" s="123" t="str">
        <f t="shared" si="25"/>
        <v/>
      </c>
      <c r="H561" s="123" t="str">
        <f t="shared" si="26"/>
        <v/>
      </c>
      <c r="I561" s="657"/>
      <c r="J561" s="658"/>
    </row>
    <row r="562" s="652" customFormat="1" ht="36" customHeight="1" spans="1:10">
      <c r="A562" s="652">
        <f t="shared" si="24"/>
        <v>5</v>
      </c>
      <c r="B562" s="433">
        <v>20807</v>
      </c>
      <c r="C562" s="304" t="s">
        <v>512</v>
      </c>
      <c r="D562" s="309">
        <f>SUM(D563:D571)</f>
        <v>906</v>
      </c>
      <c r="E562" s="309">
        <f>SUM(E563:E571)</f>
        <v>747</v>
      </c>
      <c r="F562" s="309">
        <v>1079</v>
      </c>
      <c r="G562" s="119">
        <f t="shared" si="25"/>
        <v>0.191</v>
      </c>
      <c r="H562" s="119">
        <f t="shared" si="26"/>
        <v>1.444</v>
      </c>
      <c r="I562" s="657"/>
      <c r="J562" s="658"/>
    </row>
    <row r="563" s="652" customFormat="1" ht="36" customHeight="1" spans="1:10">
      <c r="A563" s="652">
        <f t="shared" si="24"/>
        <v>7</v>
      </c>
      <c r="B563" s="431">
        <v>2080701</v>
      </c>
      <c r="C563" s="432" t="s">
        <v>513</v>
      </c>
      <c r="D563" s="313">
        <f>VLOOKUP(B563,'[113]L02'!$A$6:$F$1327,6,FALSE)</f>
        <v>0</v>
      </c>
      <c r="E563" s="313">
        <f>VLOOKUP(B563,'[114]23'!$A$4:$C$1326,3,FALSE)</f>
        <v>0</v>
      </c>
      <c r="F563" s="367">
        <v>0</v>
      </c>
      <c r="G563" s="123" t="str">
        <f t="shared" si="25"/>
        <v/>
      </c>
      <c r="H563" s="123" t="str">
        <f t="shared" si="26"/>
        <v/>
      </c>
      <c r="I563" s="657"/>
      <c r="J563" s="658"/>
    </row>
    <row r="564" s="652" customFormat="1" ht="36" customHeight="1" spans="1:10">
      <c r="A564" s="652">
        <f t="shared" si="24"/>
        <v>7</v>
      </c>
      <c r="B564" s="431">
        <v>2080702</v>
      </c>
      <c r="C564" s="432" t="s">
        <v>514</v>
      </c>
      <c r="D564" s="313">
        <f>VLOOKUP(B564,'[113]L02'!$A$6:$F$1327,6,FALSE)</f>
        <v>0</v>
      </c>
      <c r="E564" s="313">
        <f>VLOOKUP(B564,'[114]23'!$A$4:$C$1326,3,FALSE)</f>
        <v>0</v>
      </c>
      <c r="F564" s="367">
        <v>0</v>
      </c>
      <c r="G564" s="123" t="str">
        <f t="shared" si="25"/>
        <v/>
      </c>
      <c r="H564" s="123" t="str">
        <f t="shared" si="26"/>
        <v/>
      </c>
      <c r="I564" s="657"/>
      <c r="J564" s="658"/>
    </row>
    <row r="565" s="652" customFormat="1" ht="36" customHeight="1" spans="1:10">
      <c r="A565" s="652">
        <f t="shared" si="24"/>
        <v>7</v>
      </c>
      <c r="B565" s="431">
        <v>2080704</v>
      </c>
      <c r="C565" s="432" t="s">
        <v>515</v>
      </c>
      <c r="D565" s="313">
        <f>VLOOKUP(B565,'[113]L02'!$A$6:$F$1327,6,FALSE)</f>
        <v>0</v>
      </c>
      <c r="E565" s="313">
        <f>VLOOKUP(B565,'[114]23'!$A$4:$C$1326,3,FALSE)</f>
        <v>0</v>
      </c>
      <c r="F565" s="367">
        <v>0</v>
      </c>
      <c r="G565" s="123" t="str">
        <f t="shared" si="25"/>
        <v/>
      </c>
      <c r="H565" s="123" t="str">
        <f t="shared" si="26"/>
        <v/>
      </c>
      <c r="I565" s="657"/>
      <c r="J565" s="658"/>
    </row>
    <row r="566" s="652" customFormat="1" ht="36" customHeight="1" spans="1:10">
      <c r="A566" s="652">
        <f t="shared" si="24"/>
        <v>7</v>
      </c>
      <c r="B566" s="431">
        <v>2080705</v>
      </c>
      <c r="C566" s="432" t="s">
        <v>516</v>
      </c>
      <c r="D566" s="313">
        <f>VLOOKUP(B566,'[113]L02'!$A$6:$F$1327,6,FALSE)</f>
        <v>0</v>
      </c>
      <c r="E566" s="313">
        <f>VLOOKUP(B566,'[114]23'!$A$4:$C$1326,3,FALSE)</f>
        <v>0</v>
      </c>
      <c r="F566" s="367">
        <v>0</v>
      </c>
      <c r="G566" s="123" t="str">
        <f t="shared" si="25"/>
        <v/>
      </c>
      <c r="H566" s="123" t="str">
        <f t="shared" si="26"/>
        <v/>
      </c>
      <c r="I566" s="657"/>
      <c r="J566" s="658"/>
    </row>
    <row r="567" s="652" customFormat="1" ht="36" customHeight="1" spans="1:10">
      <c r="A567" s="652">
        <f t="shared" si="24"/>
        <v>7</v>
      </c>
      <c r="B567" s="431">
        <v>2080709</v>
      </c>
      <c r="C567" s="432" t="s">
        <v>517</v>
      </c>
      <c r="D567" s="313">
        <f>VLOOKUP(B567,'[113]L02'!$A$6:$F$1327,6,FALSE)</f>
        <v>0</v>
      </c>
      <c r="E567" s="313">
        <f>VLOOKUP(B567,'[114]23'!$A$4:$C$1326,3,FALSE)</f>
        <v>0</v>
      </c>
      <c r="F567" s="367">
        <v>0</v>
      </c>
      <c r="G567" s="123" t="str">
        <f t="shared" si="25"/>
        <v/>
      </c>
      <c r="H567" s="123" t="str">
        <f t="shared" si="26"/>
        <v/>
      </c>
      <c r="I567" s="657"/>
      <c r="J567" s="658"/>
    </row>
    <row r="568" s="652" customFormat="1" ht="36" customHeight="1" spans="1:10">
      <c r="A568" s="652">
        <f t="shared" si="24"/>
        <v>7</v>
      </c>
      <c r="B568" s="431">
        <v>2080711</v>
      </c>
      <c r="C568" s="432" t="s">
        <v>518</v>
      </c>
      <c r="D568" s="313">
        <f>VLOOKUP(B568,'[113]L02'!$A$6:$F$1327,6,FALSE)</f>
        <v>0</v>
      </c>
      <c r="E568" s="313">
        <f>VLOOKUP(B568,'[114]23'!$A$4:$C$1326,3,FALSE)</f>
        <v>0</v>
      </c>
      <c r="F568" s="367">
        <v>61</v>
      </c>
      <c r="G568" s="123" t="str">
        <f t="shared" si="25"/>
        <v/>
      </c>
      <c r="H568" s="123" t="str">
        <f t="shared" si="26"/>
        <v/>
      </c>
      <c r="I568" s="657"/>
      <c r="J568" s="658"/>
    </row>
    <row r="569" s="652" customFormat="1" ht="36" customHeight="1" spans="1:10">
      <c r="A569" s="652">
        <f t="shared" si="24"/>
        <v>7</v>
      </c>
      <c r="B569" s="431">
        <v>2080712</v>
      </c>
      <c r="C569" s="432" t="s">
        <v>519</v>
      </c>
      <c r="D569" s="313">
        <f>VLOOKUP(B569,'[113]L02'!$A$6:$F$1327,6,FALSE)</f>
        <v>0</v>
      </c>
      <c r="E569" s="313">
        <f>VLOOKUP(B569,'[114]23'!$A$4:$C$1326,3,FALSE)</f>
        <v>0</v>
      </c>
      <c r="F569" s="367">
        <v>0</v>
      </c>
      <c r="G569" s="123" t="str">
        <f t="shared" si="25"/>
        <v/>
      </c>
      <c r="H569" s="123" t="str">
        <f t="shared" si="26"/>
        <v/>
      </c>
      <c r="I569" s="657"/>
      <c r="J569" s="658"/>
    </row>
    <row r="570" s="652" customFormat="1" ht="36" customHeight="1" spans="1:10">
      <c r="A570" s="652">
        <f t="shared" si="24"/>
        <v>7</v>
      </c>
      <c r="B570" s="431">
        <v>2080713</v>
      </c>
      <c r="C570" s="432" t="s">
        <v>520</v>
      </c>
      <c r="D570" s="313">
        <f>VLOOKUP(B570,'[113]L02'!$A$6:$F$1327,6,FALSE)</f>
        <v>0</v>
      </c>
      <c r="E570" s="313">
        <f>VLOOKUP(B570,'[114]23'!$A$4:$C$1326,3,FALSE)</f>
        <v>0</v>
      </c>
      <c r="F570" s="367">
        <v>0</v>
      </c>
      <c r="G570" s="123" t="str">
        <f t="shared" si="25"/>
        <v/>
      </c>
      <c r="H570" s="123" t="str">
        <f t="shared" si="26"/>
        <v/>
      </c>
      <c r="I570" s="657"/>
      <c r="J570" s="658"/>
    </row>
    <row r="571" s="652" customFormat="1" ht="36" customHeight="1" spans="1:10">
      <c r="A571" s="652">
        <f t="shared" si="24"/>
        <v>7</v>
      </c>
      <c r="B571" s="431">
        <v>2080799</v>
      </c>
      <c r="C571" s="432" t="s">
        <v>521</v>
      </c>
      <c r="D571" s="313">
        <f>VLOOKUP(B571,'[113]L02'!$A$6:$F$1327,6,FALSE)</f>
        <v>906</v>
      </c>
      <c r="E571" s="313">
        <f>VLOOKUP(B571,'[114]23'!$A$4:$C$1326,3,FALSE)</f>
        <v>747</v>
      </c>
      <c r="F571" s="367">
        <v>1018</v>
      </c>
      <c r="G571" s="123">
        <f t="shared" si="25"/>
        <v>0.124</v>
      </c>
      <c r="H571" s="123">
        <f t="shared" si="26"/>
        <v>1.363</v>
      </c>
      <c r="I571" s="657"/>
      <c r="J571" s="658"/>
    </row>
    <row r="572" s="652" customFormat="1" ht="36" customHeight="1" spans="1:10">
      <c r="A572" s="652">
        <f t="shared" si="24"/>
        <v>5</v>
      </c>
      <c r="B572" s="433">
        <v>20808</v>
      </c>
      <c r="C572" s="304" t="s">
        <v>522</v>
      </c>
      <c r="D572" s="309">
        <f>SUM(D573:D581)</f>
        <v>2144</v>
      </c>
      <c r="E572" s="309">
        <f>SUM(E573:E581)</f>
        <v>2828</v>
      </c>
      <c r="F572" s="309">
        <v>2652</v>
      </c>
      <c r="G572" s="119">
        <f t="shared" si="25"/>
        <v>0.237</v>
      </c>
      <c r="H572" s="119">
        <f t="shared" si="26"/>
        <v>0.938</v>
      </c>
      <c r="I572" s="657"/>
      <c r="J572" s="658"/>
    </row>
    <row r="573" s="652" customFormat="1" ht="36" customHeight="1" spans="1:10">
      <c r="A573" s="652">
        <f t="shared" si="24"/>
        <v>7</v>
      </c>
      <c r="B573" s="431">
        <v>2080801</v>
      </c>
      <c r="C573" s="432" t="s">
        <v>523</v>
      </c>
      <c r="D573" s="313">
        <f>VLOOKUP(B573,'[113]L02'!$A$6:$F$1327,6,FALSE)</f>
        <v>589</v>
      </c>
      <c r="E573" s="313">
        <f>VLOOKUP(B573,'[114]23'!$A$4:$C$1326,3,FALSE)</f>
        <v>817</v>
      </c>
      <c r="F573" s="367">
        <v>612</v>
      </c>
      <c r="G573" s="123">
        <f t="shared" si="25"/>
        <v>0.039</v>
      </c>
      <c r="H573" s="123">
        <f t="shared" si="26"/>
        <v>0.749</v>
      </c>
      <c r="I573" s="657"/>
      <c r="J573" s="658"/>
    </row>
    <row r="574" s="652" customFormat="1" ht="36" customHeight="1" spans="1:10">
      <c r="A574" s="652">
        <f t="shared" si="24"/>
        <v>7</v>
      </c>
      <c r="B574" s="431">
        <v>2080802</v>
      </c>
      <c r="C574" s="432" t="s">
        <v>524</v>
      </c>
      <c r="D574" s="313">
        <f>VLOOKUP(B574,'[113]L02'!$A$6:$F$1327,6,FALSE)</f>
        <v>165</v>
      </c>
      <c r="E574" s="313">
        <f>VLOOKUP(B574,'[114]23'!$A$4:$C$1326,3,FALSE)</f>
        <v>1065</v>
      </c>
      <c r="F574" s="367">
        <v>33</v>
      </c>
      <c r="G574" s="123">
        <f t="shared" si="25"/>
        <v>-0.8</v>
      </c>
      <c r="H574" s="123">
        <f t="shared" si="26"/>
        <v>0.031</v>
      </c>
      <c r="I574" s="657"/>
      <c r="J574" s="658"/>
    </row>
    <row r="575" s="652" customFormat="1" ht="36" customHeight="1" spans="1:10">
      <c r="A575" s="652">
        <f t="shared" si="24"/>
        <v>7</v>
      </c>
      <c r="B575" s="431">
        <v>2080803</v>
      </c>
      <c r="C575" s="432" t="s">
        <v>525</v>
      </c>
      <c r="D575" s="313">
        <f>VLOOKUP(B575,'[113]L02'!$A$6:$F$1327,6,FALSE)</f>
        <v>281</v>
      </c>
      <c r="E575" s="313">
        <f>VLOOKUP(B575,'[114]23'!$A$4:$C$1326,3,FALSE)</f>
        <v>36</v>
      </c>
      <c r="F575" s="367">
        <v>28</v>
      </c>
      <c r="G575" s="123">
        <f t="shared" si="25"/>
        <v>-0.9</v>
      </c>
      <c r="H575" s="123">
        <f t="shared" si="26"/>
        <v>0.778</v>
      </c>
      <c r="I575" s="657"/>
      <c r="J575" s="658"/>
    </row>
    <row r="576" s="652" customFormat="1" ht="36" customHeight="1" spans="1:10">
      <c r="A576" s="652">
        <f t="shared" si="24"/>
        <v>7</v>
      </c>
      <c r="B576" s="431">
        <v>2080804</v>
      </c>
      <c r="C576" s="432" t="s">
        <v>526</v>
      </c>
      <c r="D576" s="313">
        <f>VLOOKUP(B576,'[113]L02'!$A$6:$F$1327,6,FALSE)</f>
        <v>0</v>
      </c>
      <c r="E576" s="313">
        <f>VLOOKUP(B576,'[114]23'!$A$4:$C$1326,3,FALSE)</f>
        <v>0</v>
      </c>
      <c r="F576" s="367">
        <v>0</v>
      </c>
      <c r="G576" s="123" t="str">
        <f t="shared" si="25"/>
        <v/>
      </c>
      <c r="H576" s="123" t="str">
        <f t="shared" si="26"/>
        <v/>
      </c>
      <c r="I576" s="657"/>
      <c r="J576" s="658"/>
    </row>
    <row r="577" s="652" customFormat="1" ht="36" customHeight="1" spans="1:10">
      <c r="A577" s="652">
        <f t="shared" si="24"/>
        <v>7</v>
      </c>
      <c r="B577" s="431">
        <v>2080805</v>
      </c>
      <c r="C577" s="432" t="s">
        <v>527</v>
      </c>
      <c r="D577" s="313">
        <f>VLOOKUP(B577,'[113]L02'!$A$6:$F$1327,6,FALSE)</f>
        <v>232</v>
      </c>
      <c r="E577" s="313">
        <f>VLOOKUP(B577,'[114]23'!$A$4:$C$1326,3,FALSE)</f>
        <v>270</v>
      </c>
      <c r="F577" s="367">
        <v>236</v>
      </c>
      <c r="G577" s="123">
        <f t="shared" si="25"/>
        <v>0.017</v>
      </c>
      <c r="H577" s="123">
        <f t="shared" si="26"/>
        <v>0.874</v>
      </c>
      <c r="I577" s="657"/>
      <c r="J577" s="658"/>
    </row>
    <row r="578" s="652" customFormat="1" ht="36" customHeight="1" spans="1:10">
      <c r="A578" s="652">
        <f t="shared" si="24"/>
        <v>7</v>
      </c>
      <c r="B578" s="431">
        <v>2080806</v>
      </c>
      <c r="C578" s="432" t="s">
        <v>528</v>
      </c>
      <c r="D578" s="313">
        <f>VLOOKUP(B578,'[113]L02'!$A$6:$F$1327,6,FALSE)</f>
        <v>0</v>
      </c>
      <c r="E578" s="313">
        <f>VLOOKUP(B578,'[114]23'!$A$4:$C$1326,3,FALSE)</f>
        <v>0</v>
      </c>
      <c r="F578" s="367">
        <v>0</v>
      </c>
      <c r="G578" s="123" t="str">
        <f t="shared" si="25"/>
        <v/>
      </c>
      <c r="H578" s="123" t="str">
        <f t="shared" si="26"/>
        <v/>
      </c>
      <c r="I578" s="657"/>
      <c r="J578" s="658"/>
    </row>
    <row r="579" s="652" customFormat="1" ht="36" customHeight="1" spans="1:10">
      <c r="A579" s="652">
        <f t="shared" si="24"/>
        <v>7</v>
      </c>
      <c r="B579" s="431">
        <v>2080807</v>
      </c>
      <c r="C579" s="438" t="s">
        <v>529</v>
      </c>
      <c r="D579" s="313"/>
      <c r="E579" s="313">
        <f>VLOOKUP(B579,'[114]23'!$A$4:$C$1326,3,FALSE)</f>
        <v>0</v>
      </c>
      <c r="F579" s="367">
        <v>0</v>
      </c>
      <c r="G579" s="123" t="str">
        <f t="shared" si="25"/>
        <v/>
      </c>
      <c r="H579" s="123" t="str">
        <f t="shared" si="26"/>
        <v/>
      </c>
      <c r="I579" s="657"/>
      <c r="J579" s="658"/>
    </row>
    <row r="580" s="652" customFormat="1" ht="36" customHeight="1" spans="1:10">
      <c r="A580" s="652">
        <f t="shared" si="24"/>
        <v>7</v>
      </c>
      <c r="B580" s="431">
        <v>2080808</v>
      </c>
      <c r="C580" s="438" t="s">
        <v>530</v>
      </c>
      <c r="D580" s="313"/>
      <c r="E580" s="313">
        <f>VLOOKUP(B580,'[114]23'!$A$4:$C$1326,3,FALSE)</f>
        <v>3</v>
      </c>
      <c r="F580" s="367">
        <v>0</v>
      </c>
      <c r="G580" s="123" t="str">
        <f t="shared" si="25"/>
        <v/>
      </c>
      <c r="H580" s="123">
        <f t="shared" si="26"/>
        <v>0</v>
      </c>
      <c r="I580" s="657"/>
      <c r="J580" s="658"/>
    </row>
    <row r="581" s="652" customFormat="1" ht="36" customHeight="1" spans="1:10">
      <c r="A581" s="652">
        <f t="shared" ref="A581:A644" si="27">LEN(B581)</f>
        <v>7</v>
      </c>
      <c r="B581" s="431">
        <v>2080899</v>
      </c>
      <c r="C581" s="432" t="s">
        <v>531</v>
      </c>
      <c r="D581" s="313">
        <f>VLOOKUP(B581,'[113]L02'!$A$6:$F$1327,6,FALSE)</f>
        <v>877</v>
      </c>
      <c r="E581" s="313">
        <f>VLOOKUP(B581,'[114]23'!$A$4:$C$1326,3,FALSE)</f>
        <v>637</v>
      </c>
      <c r="F581" s="367">
        <v>1743</v>
      </c>
      <c r="G581" s="123">
        <f t="shared" ref="G581:G644" si="28">IF(D581&gt;0,F581/D581-1,"")</f>
        <v>0.987</v>
      </c>
      <c r="H581" s="123">
        <f t="shared" ref="H581:H644" si="29">IF(E581&gt;0,F581/E581,"")</f>
        <v>2.736</v>
      </c>
      <c r="I581" s="657"/>
      <c r="J581" s="658"/>
    </row>
    <row r="582" s="652" customFormat="1" ht="36" customHeight="1" spans="1:10">
      <c r="A582" s="652">
        <f t="shared" si="27"/>
        <v>5</v>
      </c>
      <c r="B582" s="433">
        <v>20809</v>
      </c>
      <c r="C582" s="304" t="s">
        <v>532</v>
      </c>
      <c r="D582" s="309">
        <f>SUM(D583:D588)</f>
        <v>145</v>
      </c>
      <c r="E582" s="309">
        <f>SUM(E583:E588)</f>
        <v>472</v>
      </c>
      <c r="F582" s="309">
        <v>319</v>
      </c>
      <c r="G582" s="119">
        <f t="shared" si="28"/>
        <v>1.2</v>
      </c>
      <c r="H582" s="119">
        <f t="shared" si="29"/>
        <v>0.676</v>
      </c>
      <c r="I582" s="657"/>
      <c r="J582" s="658"/>
    </row>
    <row r="583" s="652" customFormat="1" ht="36" customHeight="1" spans="1:10">
      <c r="A583" s="652">
        <f t="shared" si="27"/>
        <v>7</v>
      </c>
      <c r="B583" s="431">
        <v>2080901</v>
      </c>
      <c r="C583" s="432" t="s">
        <v>533</v>
      </c>
      <c r="D583" s="313">
        <f>VLOOKUP(B583,'[113]L02'!$A$6:$F$1327,6,FALSE)</f>
        <v>73</v>
      </c>
      <c r="E583" s="313">
        <f>VLOOKUP(B583,'[114]23'!$A$4:$C$1326,3,FALSE)</f>
        <v>257</v>
      </c>
      <c r="F583" s="367">
        <v>110</v>
      </c>
      <c r="G583" s="123">
        <f t="shared" si="28"/>
        <v>0.507</v>
      </c>
      <c r="H583" s="123">
        <f t="shared" si="29"/>
        <v>0.428</v>
      </c>
      <c r="I583" s="657"/>
      <c r="J583" s="658"/>
    </row>
    <row r="584" s="652" customFormat="1" ht="36" customHeight="1" spans="1:10">
      <c r="A584" s="652">
        <f t="shared" si="27"/>
        <v>7</v>
      </c>
      <c r="B584" s="431">
        <v>2080902</v>
      </c>
      <c r="C584" s="432" t="s">
        <v>534</v>
      </c>
      <c r="D584" s="313">
        <f>VLOOKUP(B584,'[113]L02'!$A$6:$F$1327,6,FALSE)</f>
        <v>58</v>
      </c>
      <c r="E584" s="313">
        <f>VLOOKUP(B584,'[114]23'!$A$4:$C$1326,3,FALSE)</f>
        <v>185</v>
      </c>
      <c r="F584" s="367">
        <v>184</v>
      </c>
      <c r="G584" s="123">
        <f t="shared" si="28"/>
        <v>2.172</v>
      </c>
      <c r="H584" s="123">
        <f t="shared" si="29"/>
        <v>0.995</v>
      </c>
      <c r="I584" s="657"/>
      <c r="J584" s="658"/>
    </row>
    <row r="585" s="652" customFormat="1" ht="36" customHeight="1" spans="1:10">
      <c r="A585" s="652">
        <f t="shared" si="27"/>
        <v>7</v>
      </c>
      <c r="B585" s="431">
        <v>2080903</v>
      </c>
      <c r="C585" s="432" t="s">
        <v>535</v>
      </c>
      <c r="D585" s="313">
        <f>VLOOKUP(B585,'[113]L02'!$A$6:$F$1327,6,FALSE)</f>
        <v>0</v>
      </c>
      <c r="E585" s="313">
        <f>VLOOKUP(B585,'[114]23'!$A$4:$C$1326,3,FALSE)</f>
        <v>4</v>
      </c>
      <c r="F585" s="367">
        <v>4</v>
      </c>
      <c r="G585" s="123" t="str">
        <f t="shared" si="28"/>
        <v/>
      </c>
      <c r="H585" s="123">
        <f t="shared" si="29"/>
        <v>1</v>
      </c>
      <c r="I585" s="657"/>
      <c r="J585" s="658"/>
    </row>
    <row r="586" s="652" customFormat="1" ht="36" customHeight="1" spans="1:10">
      <c r="A586" s="652">
        <f t="shared" si="27"/>
        <v>7</v>
      </c>
      <c r="B586" s="431">
        <v>2080904</v>
      </c>
      <c r="C586" s="432" t="s">
        <v>536</v>
      </c>
      <c r="D586" s="313">
        <f>VLOOKUP(B586,'[113]L02'!$A$6:$F$1327,6,FALSE)</f>
        <v>0</v>
      </c>
      <c r="E586" s="313">
        <f>VLOOKUP(B586,'[114]23'!$A$4:$C$1326,3,FALSE)</f>
        <v>18</v>
      </c>
      <c r="F586" s="367">
        <v>13</v>
      </c>
      <c r="G586" s="123" t="str">
        <f t="shared" si="28"/>
        <v/>
      </c>
      <c r="H586" s="123">
        <f t="shared" si="29"/>
        <v>0.722</v>
      </c>
      <c r="I586" s="657"/>
      <c r="J586" s="658"/>
    </row>
    <row r="587" s="652" customFormat="1" ht="36" customHeight="1" spans="1:10">
      <c r="A587" s="652">
        <f t="shared" si="27"/>
        <v>7</v>
      </c>
      <c r="B587" s="431">
        <v>2080905</v>
      </c>
      <c r="C587" s="432" t="s">
        <v>537</v>
      </c>
      <c r="D587" s="313">
        <f>VLOOKUP(B587,'[113]L02'!$A$6:$F$1327,6,FALSE)</f>
        <v>9</v>
      </c>
      <c r="E587" s="313">
        <f>VLOOKUP(B587,'[114]23'!$A$4:$C$1326,3,FALSE)</f>
        <v>8</v>
      </c>
      <c r="F587" s="367">
        <v>8</v>
      </c>
      <c r="G587" s="123">
        <f t="shared" si="28"/>
        <v>-0.111</v>
      </c>
      <c r="H587" s="123">
        <f t="shared" si="29"/>
        <v>1</v>
      </c>
      <c r="I587" s="657"/>
      <c r="J587" s="658"/>
    </row>
    <row r="588" s="652" customFormat="1" ht="36" customHeight="1" spans="1:10">
      <c r="A588" s="652">
        <f t="shared" si="27"/>
        <v>7</v>
      </c>
      <c r="B588" s="431">
        <v>2080999</v>
      </c>
      <c r="C588" s="432" t="s">
        <v>538</v>
      </c>
      <c r="D588" s="313">
        <f>VLOOKUP(B588,'[113]L02'!$A$6:$F$1327,6,FALSE)</f>
        <v>5</v>
      </c>
      <c r="E588" s="313">
        <f>VLOOKUP(B588,'[114]23'!$A$4:$C$1326,3,FALSE)</f>
        <v>0</v>
      </c>
      <c r="F588" s="367">
        <v>0</v>
      </c>
      <c r="G588" s="123">
        <f t="shared" si="28"/>
        <v>-1</v>
      </c>
      <c r="H588" s="123" t="str">
        <f t="shared" si="29"/>
        <v/>
      </c>
      <c r="I588" s="657"/>
      <c r="J588" s="658"/>
    </row>
    <row r="589" s="652" customFormat="1" ht="36" customHeight="1" spans="1:10">
      <c r="A589" s="652">
        <f t="shared" si="27"/>
        <v>5</v>
      </c>
      <c r="B589" s="433">
        <v>20810</v>
      </c>
      <c r="C589" s="304" t="s">
        <v>539</v>
      </c>
      <c r="D589" s="309">
        <f>SUM(D590:D596)</f>
        <v>432</v>
      </c>
      <c r="E589" s="309">
        <f>SUM(E590:E596)</f>
        <v>1084</v>
      </c>
      <c r="F589" s="309">
        <v>1149</v>
      </c>
      <c r="G589" s="119">
        <f t="shared" si="28"/>
        <v>1.66</v>
      </c>
      <c r="H589" s="119">
        <f t="shared" si="29"/>
        <v>1.06</v>
      </c>
      <c r="I589" s="657"/>
      <c r="J589" s="658"/>
    </row>
    <row r="590" s="652" customFormat="1" ht="36" customHeight="1" spans="1:10">
      <c r="A590" s="652">
        <f t="shared" si="27"/>
        <v>7</v>
      </c>
      <c r="B590" s="431">
        <v>2081001</v>
      </c>
      <c r="C590" s="432" t="s">
        <v>540</v>
      </c>
      <c r="D590" s="313">
        <f>VLOOKUP(B590,'[113]L02'!$A$6:$F$1327,6,FALSE)</f>
        <v>32</v>
      </c>
      <c r="E590" s="313">
        <f>VLOOKUP(B590,'[114]23'!$A$4:$C$1326,3,FALSE)</f>
        <v>17</v>
      </c>
      <c r="F590" s="367">
        <v>27</v>
      </c>
      <c r="G590" s="123">
        <f t="shared" si="28"/>
        <v>-0.156</v>
      </c>
      <c r="H590" s="123">
        <f t="shared" si="29"/>
        <v>1.588</v>
      </c>
      <c r="I590" s="657"/>
      <c r="J590" s="658"/>
    </row>
    <row r="591" s="652" customFormat="1" ht="36" customHeight="1" spans="1:10">
      <c r="A591" s="652">
        <f t="shared" si="27"/>
        <v>7</v>
      </c>
      <c r="B591" s="431">
        <v>2081002</v>
      </c>
      <c r="C591" s="432" t="s">
        <v>541</v>
      </c>
      <c r="D591" s="313">
        <f>VLOOKUP(B591,'[113]L02'!$A$6:$F$1327,6,FALSE)</f>
        <v>135</v>
      </c>
      <c r="E591" s="313">
        <f>VLOOKUP(B591,'[114]23'!$A$4:$C$1326,3,FALSE)</f>
        <v>340</v>
      </c>
      <c r="F591" s="367">
        <v>288</v>
      </c>
      <c r="G591" s="123">
        <f t="shared" si="28"/>
        <v>1.133</v>
      </c>
      <c r="H591" s="123">
        <f t="shared" si="29"/>
        <v>0.847</v>
      </c>
      <c r="I591" s="657"/>
      <c r="J591" s="658"/>
    </row>
    <row r="592" s="652" customFormat="1" ht="36" customHeight="1" spans="1:10">
      <c r="A592" s="652">
        <f t="shared" si="27"/>
        <v>7</v>
      </c>
      <c r="B592" s="431">
        <v>2081003</v>
      </c>
      <c r="C592" s="432" t="s">
        <v>542</v>
      </c>
      <c r="D592" s="313">
        <f>VLOOKUP(B592,'[113]L02'!$A$6:$F$1327,6,FALSE)</f>
        <v>0</v>
      </c>
      <c r="E592" s="313">
        <f>VLOOKUP(B592,'[114]23'!$A$4:$C$1326,3,FALSE)</f>
        <v>0</v>
      </c>
      <c r="F592" s="367">
        <v>0</v>
      </c>
      <c r="G592" s="123" t="str">
        <f t="shared" si="28"/>
        <v/>
      </c>
      <c r="H592" s="123" t="str">
        <f t="shared" si="29"/>
        <v/>
      </c>
      <c r="I592" s="657"/>
      <c r="J592" s="658"/>
    </row>
    <row r="593" s="652" customFormat="1" ht="36" customHeight="1" spans="1:10">
      <c r="A593" s="652">
        <f t="shared" si="27"/>
        <v>7</v>
      </c>
      <c r="B593" s="431">
        <v>2081004</v>
      </c>
      <c r="C593" s="432" t="s">
        <v>543</v>
      </c>
      <c r="D593" s="313">
        <f>VLOOKUP(B593,'[113]L02'!$A$6:$F$1327,6,FALSE)</f>
        <v>265</v>
      </c>
      <c r="E593" s="313">
        <f>VLOOKUP(B593,'[114]23'!$A$4:$C$1326,3,FALSE)</f>
        <v>492</v>
      </c>
      <c r="F593" s="367">
        <v>246</v>
      </c>
      <c r="G593" s="123">
        <f t="shared" si="28"/>
        <v>-0.072</v>
      </c>
      <c r="H593" s="123">
        <f t="shared" si="29"/>
        <v>0.5</v>
      </c>
      <c r="I593" s="657"/>
      <c r="J593" s="658"/>
    </row>
    <row r="594" s="652" customFormat="1" ht="36" customHeight="1" spans="1:10">
      <c r="A594" s="652">
        <f t="shared" si="27"/>
        <v>7</v>
      </c>
      <c r="B594" s="431">
        <v>2081005</v>
      </c>
      <c r="C594" s="432" t="s">
        <v>544</v>
      </c>
      <c r="D594" s="313">
        <f>VLOOKUP(B594,'[113]L02'!$A$6:$F$1327,6,FALSE)</f>
        <v>0</v>
      </c>
      <c r="E594" s="313">
        <f>VLOOKUP(B594,'[114]23'!$A$4:$C$1326,3,FALSE)</f>
        <v>4</v>
      </c>
      <c r="F594" s="367">
        <v>4</v>
      </c>
      <c r="G594" s="123" t="str">
        <f t="shared" si="28"/>
        <v/>
      </c>
      <c r="H594" s="123">
        <f t="shared" si="29"/>
        <v>1</v>
      </c>
      <c r="I594" s="657"/>
      <c r="J594" s="658"/>
    </row>
    <row r="595" s="652" customFormat="1" ht="36" customHeight="1" spans="1:10">
      <c r="A595" s="652">
        <f t="shared" si="27"/>
        <v>7</v>
      </c>
      <c r="B595" s="431">
        <v>2081006</v>
      </c>
      <c r="C595" s="432" t="s">
        <v>545</v>
      </c>
      <c r="D595" s="313">
        <f>VLOOKUP(B595,'[113]L02'!$A$6:$F$1327,6,FALSE)</f>
        <v>0</v>
      </c>
      <c r="E595" s="313">
        <f>VLOOKUP(B595,'[114]23'!$A$4:$C$1326,3,FALSE)</f>
        <v>231</v>
      </c>
      <c r="F595" s="367">
        <v>584</v>
      </c>
      <c r="G595" s="123" t="str">
        <f t="shared" si="28"/>
        <v/>
      </c>
      <c r="H595" s="123">
        <f t="shared" si="29"/>
        <v>2.528</v>
      </c>
      <c r="I595" s="657"/>
      <c r="J595" s="658"/>
    </row>
    <row r="596" s="652" customFormat="1" ht="36" customHeight="1" spans="1:10">
      <c r="A596" s="652">
        <f t="shared" si="27"/>
        <v>7</v>
      </c>
      <c r="B596" s="431">
        <v>2081099</v>
      </c>
      <c r="C596" s="432" t="s">
        <v>546</v>
      </c>
      <c r="D596" s="313">
        <f>VLOOKUP(B596,'[113]L02'!$A$6:$F$1327,6,FALSE)</f>
        <v>0</v>
      </c>
      <c r="E596" s="313">
        <f>VLOOKUP(B596,'[114]23'!$A$4:$C$1326,3,FALSE)</f>
        <v>0</v>
      </c>
      <c r="F596" s="367">
        <v>0</v>
      </c>
      <c r="G596" s="123" t="str">
        <f t="shared" si="28"/>
        <v/>
      </c>
      <c r="H596" s="123" t="str">
        <f t="shared" si="29"/>
        <v/>
      </c>
      <c r="I596" s="657"/>
      <c r="J596" s="658"/>
    </row>
    <row r="597" s="652" customFormat="1" ht="36" customHeight="1" spans="1:10">
      <c r="A597" s="652">
        <f t="shared" si="27"/>
        <v>5</v>
      </c>
      <c r="B597" s="433">
        <v>20811</v>
      </c>
      <c r="C597" s="304" t="s">
        <v>547</v>
      </c>
      <c r="D597" s="309">
        <f>SUM(D598:D605)</f>
        <v>565</v>
      </c>
      <c r="E597" s="309">
        <f>SUM(E598:E605)</f>
        <v>979</v>
      </c>
      <c r="F597" s="309">
        <v>901</v>
      </c>
      <c r="G597" s="119">
        <f t="shared" si="28"/>
        <v>0.595</v>
      </c>
      <c r="H597" s="119">
        <f t="shared" si="29"/>
        <v>0.92</v>
      </c>
      <c r="I597" s="657"/>
      <c r="J597" s="658"/>
    </row>
    <row r="598" s="652" customFormat="1" ht="36" customHeight="1" spans="1:10">
      <c r="A598" s="652">
        <f t="shared" si="27"/>
        <v>7</v>
      </c>
      <c r="B598" s="431">
        <v>2081101</v>
      </c>
      <c r="C598" s="432" t="s">
        <v>152</v>
      </c>
      <c r="D598" s="313">
        <f>VLOOKUP(B598,'[113]L02'!$A$6:$F$1327,6,FALSE)</f>
        <v>122</v>
      </c>
      <c r="E598" s="313">
        <f>VLOOKUP(B598,'[114]23'!$A$4:$C$1326,3,FALSE)</f>
        <v>129</v>
      </c>
      <c r="F598" s="367">
        <v>133</v>
      </c>
      <c r="G598" s="123">
        <f t="shared" si="28"/>
        <v>0.09</v>
      </c>
      <c r="H598" s="123">
        <f t="shared" si="29"/>
        <v>1.031</v>
      </c>
      <c r="I598" s="657"/>
      <c r="J598" s="658"/>
    </row>
    <row r="599" s="652" customFormat="1" ht="36" customHeight="1" spans="1:10">
      <c r="A599" s="652">
        <f t="shared" si="27"/>
        <v>7</v>
      </c>
      <c r="B599" s="431">
        <v>2081102</v>
      </c>
      <c r="C599" s="432" t="s">
        <v>153</v>
      </c>
      <c r="D599" s="313">
        <f>VLOOKUP(B599,'[113]L02'!$A$6:$F$1327,6,FALSE)</f>
        <v>0</v>
      </c>
      <c r="E599" s="313">
        <f>VLOOKUP(B599,'[114]23'!$A$4:$C$1326,3,FALSE)</f>
        <v>0</v>
      </c>
      <c r="F599" s="367">
        <v>0</v>
      </c>
      <c r="G599" s="123" t="str">
        <f t="shared" si="28"/>
        <v/>
      </c>
      <c r="H599" s="123" t="str">
        <f t="shared" si="29"/>
        <v/>
      </c>
      <c r="I599" s="657"/>
      <c r="J599" s="658"/>
    </row>
    <row r="600" s="652" customFormat="1" ht="36" customHeight="1" spans="1:10">
      <c r="A600" s="652">
        <f t="shared" si="27"/>
        <v>7</v>
      </c>
      <c r="B600" s="431">
        <v>2081103</v>
      </c>
      <c r="C600" s="432" t="s">
        <v>154</v>
      </c>
      <c r="D600" s="313">
        <f>VLOOKUP(B600,'[113]L02'!$A$6:$F$1327,6,FALSE)</f>
        <v>0</v>
      </c>
      <c r="E600" s="313">
        <f>VLOOKUP(B600,'[114]23'!$A$4:$C$1326,3,FALSE)</f>
        <v>0</v>
      </c>
      <c r="F600" s="367">
        <v>0</v>
      </c>
      <c r="G600" s="123" t="str">
        <f t="shared" si="28"/>
        <v/>
      </c>
      <c r="H600" s="123" t="str">
        <f t="shared" si="29"/>
        <v/>
      </c>
      <c r="I600" s="657"/>
      <c r="J600" s="658"/>
    </row>
    <row r="601" s="652" customFormat="1" ht="36" customHeight="1" spans="1:10">
      <c r="A601" s="652">
        <f t="shared" si="27"/>
        <v>7</v>
      </c>
      <c r="B601" s="431">
        <v>2081104</v>
      </c>
      <c r="C601" s="432" t="s">
        <v>548</v>
      </c>
      <c r="D601" s="313">
        <f>VLOOKUP(B601,'[113]L02'!$A$6:$F$1327,6,FALSE)</f>
        <v>100</v>
      </c>
      <c r="E601" s="313">
        <f>VLOOKUP(B601,'[114]23'!$A$4:$C$1326,3,FALSE)</f>
        <v>128</v>
      </c>
      <c r="F601" s="367">
        <v>106</v>
      </c>
      <c r="G601" s="123">
        <f t="shared" si="28"/>
        <v>0.06</v>
      </c>
      <c r="H601" s="123">
        <f t="shared" si="29"/>
        <v>0.828</v>
      </c>
      <c r="I601" s="657"/>
      <c r="J601" s="658"/>
    </row>
    <row r="602" s="652" customFormat="1" ht="36" customHeight="1" spans="1:10">
      <c r="A602" s="652">
        <f t="shared" si="27"/>
        <v>7</v>
      </c>
      <c r="B602" s="431">
        <v>2081105</v>
      </c>
      <c r="C602" s="438" t="s">
        <v>549</v>
      </c>
      <c r="D602" s="313">
        <f>VLOOKUP(B602,'[113]L02'!$A$6:$F$1327,6,FALSE)</f>
        <v>45</v>
      </c>
      <c r="E602" s="313">
        <f>VLOOKUP(B602,'[114]23'!$A$4:$C$1326,3,FALSE)</f>
        <v>72</v>
      </c>
      <c r="F602" s="367">
        <v>81</v>
      </c>
      <c r="G602" s="123">
        <f t="shared" si="28"/>
        <v>0.8</v>
      </c>
      <c r="H602" s="123">
        <f t="shared" si="29"/>
        <v>1.125</v>
      </c>
      <c r="I602" s="657"/>
      <c r="J602" s="658"/>
    </row>
    <row r="603" s="652" customFormat="1" ht="36" customHeight="1" spans="1:10">
      <c r="A603" s="652">
        <f t="shared" si="27"/>
        <v>7</v>
      </c>
      <c r="B603" s="431">
        <v>2081106</v>
      </c>
      <c r="C603" s="432" t="s">
        <v>550</v>
      </c>
      <c r="D603" s="313">
        <f>VLOOKUP(B603,'[113]L02'!$A$6:$F$1327,6,FALSE)</f>
        <v>0</v>
      </c>
      <c r="E603" s="313">
        <f>VLOOKUP(B603,'[114]23'!$A$4:$C$1326,3,FALSE)</f>
        <v>0</v>
      </c>
      <c r="F603" s="367">
        <v>0</v>
      </c>
      <c r="G603" s="123" t="str">
        <f t="shared" si="28"/>
        <v/>
      </c>
      <c r="H603" s="123" t="str">
        <f t="shared" si="29"/>
        <v/>
      </c>
      <c r="I603" s="657"/>
      <c r="J603" s="658"/>
    </row>
    <row r="604" s="652" customFormat="1" ht="36" customHeight="1" spans="1:10">
      <c r="A604" s="652">
        <f t="shared" si="27"/>
        <v>7</v>
      </c>
      <c r="B604" s="431">
        <v>2081107</v>
      </c>
      <c r="C604" s="432" t="s">
        <v>551</v>
      </c>
      <c r="D604" s="313">
        <f>VLOOKUP(B604,'[113]L02'!$A$6:$F$1327,6,FALSE)</f>
        <v>173</v>
      </c>
      <c r="E604" s="313">
        <f>VLOOKUP(B604,'[114]23'!$A$4:$C$1326,3,FALSE)</f>
        <v>470</v>
      </c>
      <c r="F604" s="367">
        <v>411</v>
      </c>
      <c r="G604" s="123">
        <f t="shared" si="28"/>
        <v>1.376</v>
      </c>
      <c r="H604" s="123">
        <f t="shared" si="29"/>
        <v>0.874</v>
      </c>
      <c r="I604" s="657"/>
      <c r="J604" s="658"/>
    </row>
    <row r="605" s="652" customFormat="1" ht="36" customHeight="1" spans="1:10">
      <c r="A605" s="652">
        <f t="shared" si="27"/>
        <v>7</v>
      </c>
      <c r="B605" s="431">
        <v>2081199</v>
      </c>
      <c r="C605" s="432" t="s">
        <v>552</v>
      </c>
      <c r="D605" s="313">
        <f>VLOOKUP(B605,'[113]L02'!$A$6:$F$1327,6,FALSE)</f>
        <v>125</v>
      </c>
      <c r="E605" s="313">
        <f>VLOOKUP(B605,'[114]23'!$A$4:$C$1326,3,FALSE)</f>
        <v>180</v>
      </c>
      <c r="F605" s="367">
        <v>170</v>
      </c>
      <c r="G605" s="123">
        <f t="shared" si="28"/>
        <v>0.36</v>
      </c>
      <c r="H605" s="123">
        <f t="shared" si="29"/>
        <v>0.944</v>
      </c>
      <c r="I605" s="657"/>
      <c r="J605" s="658"/>
    </row>
    <row r="606" s="652" customFormat="1" ht="36" customHeight="1" spans="1:10">
      <c r="A606" s="652">
        <f t="shared" si="27"/>
        <v>5</v>
      </c>
      <c r="B606" s="433">
        <v>20816</v>
      </c>
      <c r="C606" s="304" t="s">
        <v>553</v>
      </c>
      <c r="D606" s="309">
        <f>SUM(D607:D610)</f>
        <v>59</v>
      </c>
      <c r="E606" s="309">
        <f>SUM(E607:E610)</f>
        <v>73</v>
      </c>
      <c r="F606" s="309">
        <v>70</v>
      </c>
      <c r="G606" s="119">
        <f t="shared" si="28"/>
        <v>0.186</v>
      </c>
      <c r="H606" s="119">
        <f t="shared" si="29"/>
        <v>0.959</v>
      </c>
      <c r="I606" s="657"/>
      <c r="J606" s="658"/>
    </row>
    <row r="607" s="652" customFormat="1" ht="36" customHeight="1" spans="1:10">
      <c r="A607" s="652">
        <f t="shared" si="27"/>
        <v>7</v>
      </c>
      <c r="B607" s="431">
        <v>2081601</v>
      </c>
      <c r="C607" s="432" t="s">
        <v>152</v>
      </c>
      <c r="D607" s="313">
        <f>VLOOKUP(B607,'[113]L02'!$A$6:$F$1327,6,FALSE)</f>
        <v>55</v>
      </c>
      <c r="E607" s="313">
        <f>VLOOKUP(B607,'[114]23'!$A$4:$C$1326,3,FALSE)</f>
        <v>53</v>
      </c>
      <c r="F607" s="367">
        <v>50</v>
      </c>
      <c r="G607" s="123">
        <f t="shared" si="28"/>
        <v>-0.091</v>
      </c>
      <c r="H607" s="123">
        <f t="shared" si="29"/>
        <v>0.943</v>
      </c>
      <c r="I607" s="657"/>
      <c r="J607" s="658"/>
    </row>
    <row r="608" s="652" customFormat="1" ht="36" customHeight="1" spans="1:10">
      <c r="A608" s="652">
        <f t="shared" si="27"/>
        <v>7</v>
      </c>
      <c r="B608" s="431">
        <v>2081602</v>
      </c>
      <c r="C608" s="432" t="s">
        <v>153</v>
      </c>
      <c r="D608" s="313">
        <f>VLOOKUP(B608,'[113]L02'!$A$6:$F$1327,6,FALSE)</f>
        <v>0</v>
      </c>
      <c r="E608" s="313">
        <f>VLOOKUP(B608,'[114]23'!$A$4:$C$1326,3,FALSE)</f>
        <v>0</v>
      </c>
      <c r="F608" s="367">
        <v>0</v>
      </c>
      <c r="G608" s="123" t="str">
        <f t="shared" si="28"/>
        <v/>
      </c>
      <c r="H608" s="123" t="str">
        <f t="shared" si="29"/>
        <v/>
      </c>
      <c r="I608" s="657"/>
      <c r="J608" s="658"/>
    </row>
    <row r="609" s="652" customFormat="1" ht="36" customHeight="1" spans="1:10">
      <c r="A609" s="652">
        <f t="shared" si="27"/>
        <v>7</v>
      </c>
      <c r="B609" s="431">
        <v>2081603</v>
      </c>
      <c r="C609" s="432" t="s">
        <v>154</v>
      </c>
      <c r="D609" s="313">
        <f>VLOOKUP(B609,'[113]L02'!$A$6:$F$1327,6,FALSE)</f>
        <v>0</v>
      </c>
      <c r="E609" s="313">
        <f>VLOOKUP(B609,'[114]23'!$A$4:$C$1326,3,FALSE)</f>
        <v>0</v>
      </c>
      <c r="F609" s="367">
        <v>0</v>
      </c>
      <c r="G609" s="123" t="str">
        <f t="shared" si="28"/>
        <v/>
      </c>
      <c r="H609" s="123" t="str">
        <f t="shared" si="29"/>
        <v/>
      </c>
      <c r="I609" s="657"/>
      <c r="J609" s="658"/>
    </row>
    <row r="610" s="652" customFormat="1" ht="36" customHeight="1" spans="1:10">
      <c r="A610" s="652">
        <f t="shared" si="27"/>
        <v>7</v>
      </c>
      <c r="B610" s="431">
        <v>2081699</v>
      </c>
      <c r="C610" s="432" t="s">
        <v>554</v>
      </c>
      <c r="D610" s="313">
        <f>VLOOKUP(B610,'[113]L02'!$A$6:$F$1327,6,FALSE)</f>
        <v>4</v>
      </c>
      <c r="E610" s="313">
        <f>VLOOKUP(B610,'[114]23'!$A$4:$C$1326,3,FALSE)</f>
        <v>20</v>
      </c>
      <c r="F610" s="367">
        <v>20</v>
      </c>
      <c r="G610" s="123">
        <f t="shared" si="28"/>
        <v>4</v>
      </c>
      <c r="H610" s="123">
        <f t="shared" si="29"/>
        <v>1</v>
      </c>
      <c r="I610" s="657"/>
      <c r="J610" s="658"/>
    </row>
    <row r="611" s="652" customFormat="1" ht="36" customHeight="1" spans="1:10">
      <c r="A611" s="652">
        <f t="shared" si="27"/>
        <v>5</v>
      </c>
      <c r="B611" s="433">
        <v>20819</v>
      </c>
      <c r="C611" s="304" t="s">
        <v>555</v>
      </c>
      <c r="D611" s="309">
        <f>SUM(D612:D613)</f>
        <v>2706</v>
      </c>
      <c r="E611" s="309">
        <f>SUM(E612:E613)</f>
        <v>3373</v>
      </c>
      <c r="F611" s="309">
        <v>2786</v>
      </c>
      <c r="G611" s="119">
        <f t="shared" si="28"/>
        <v>0.03</v>
      </c>
      <c r="H611" s="119">
        <f t="shared" si="29"/>
        <v>0.826</v>
      </c>
      <c r="I611" s="657"/>
      <c r="J611" s="658"/>
    </row>
    <row r="612" s="652" customFormat="1" ht="36" customHeight="1" spans="1:10">
      <c r="A612" s="652">
        <f t="shared" si="27"/>
        <v>7</v>
      </c>
      <c r="B612" s="431">
        <v>2081901</v>
      </c>
      <c r="C612" s="432" t="s">
        <v>556</v>
      </c>
      <c r="D612" s="313">
        <f>VLOOKUP(B612,'[113]L02'!$A$6:$F$1327,6,FALSE)</f>
        <v>1212</v>
      </c>
      <c r="E612" s="313">
        <f>VLOOKUP(B612,'[114]23'!$A$4:$C$1326,3,FALSE)</f>
        <v>2443</v>
      </c>
      <c r="F612" s="367">
        <v>1098</v>
      </c>
      <c r="G612" s="123">
        <f t="shared" si="28"/>
        <v>-0.094</v>
      </c>
      <c r="H612" s="123">
        <f t="shared" si="29"/>
        <v>0.449</v>
      </c>
      <c r="I612" s="657"/>
      <c r="J612" s="658"/>
    </row>
    <row r="613" s="652" customFormat="1" ht="36" customHeight="1" spans="1:10">
      <c r="A613" s="652">
        <f t="shared" si="27"/>
        <v>7</v>
      </c>
      <c r="B613" s="431">
        <v>2081902</v>
      </c>
      <c r="C613" s="432" t="s">
        <v>557</v>
      </c>
      <c r="D613" s="313">
        <f>VLOOKUP(B613,'[113]L02'!$A$6:$F$1327,6,FALSE)</f>
        <v>1494</v>
      </c>
      <c r="E613" s="313">
        <f>VLOOKUP(B613,'[114]23'!$A$4:$C$1326,3,FALSE)</f>
        <v>930</v>
      </c>
      <c r="F613" s="367">
        <v>1688</v>
      </c>
      <c r="G613" s="123">
        <f t="shared" si="28"/>
        <v>0.13</v>
      </c>
      <c r="H613" s="123">
        <f t="shared" si="29"/>
        <v>1.815</v>
      </c>
      <c r="I613" s="657"/>
      <c r="J613" s="658"/>
    </row>
    <row r="614" s="652" customFormat="1" ht="36" customHeight="1" spans="1:10">
      <c r="A614" s="652">
        <f t="shared" si="27"/>
        <v>5</v>
      </c>
      <c r="B614" s="433">
        <v>20820</v>
      </c>
      <c r="C614" s="304" t="s">
        <v>558</v>
      </c>
      <c r="D614" s="309">
        <f>SUM(D615:D616)</f>
        <v>285</v>
      </c>
      <c r="E614" s="309">
        <f>SUM(E615:E616)</f>
        <v>178</v>
      </c>
      <c r="F614" s="309">
        <v>790</v>
      </c>
      <c r="G614" s="119">
        <f t="shared" si="28"/>
        <v>1.772</v>
      </c>
      <c r="H614" s="119">
        <f t="shared" si="29"/>
        <v>4.438</v>
      </c>
      <c r="I614" s="657"/>
      <c r="J614" s="658"/>
    </row>
    <row r="615" s="652" customFormat="1" ht="36" customHeight="1" spans="1:10">
      <c r="A615" s="652">
        <f t="shared" si="27"/>
        <v>7</v>
      </c>
      <c r="B615" s="431">
        <v>2082001</v>
      </c>
      <c r="C615" s="432" t="s">
        <v>559</v>
      </c>
      <c r="D615" s="313">
        <f>VLOOKUP(B615,'[113]L02'!$A$6:$F$1327,6,FALSE)</f>
        <v>282</v>
      </c>
      <c r="E615" s="313">
        <f>VLOOKUP(B615,'[114]23'!$A$4:$C$1326,3,FALSE)</f>
        <v>168</v>
      </c>
      <c r="F615" s="367">
        <v>218</v>
      </c>
      <c r="G615" s="123">
        <f t="shared" si="28"/>
        <v>-0.227</v>
      </c>
      <c r="H615" s="123">
        <f t="shared" si="29"/>
        <v>1.298</v>
      </c>
      <c r="I615" s="657"/>
      <c r="J615" s="658"/>
    </row>
    <row r="616" s="652" customFormat="1" ht="36" customHeight="1" spans="1:10">
      <c r="A616" s="652">
        <f t="shared" si="27"/>
        <v>7</v>
      </c>
      <c r="B616" s="431">
        <v>2082002</v>
      </c>
      <c r="C616" s="432" t="s">
        <v>560</v>
      </c>
      <c r="D616" s="313">
        <f>VLOOKUP(B616,'[113]L02'!$A$6:$F$1327,6,FALSE)</f>
        <v>3</v>
      </c>
      <c r="E616" s="313">
        <f>VLOOKUP(B616,'[114]23'!$A$4:$C$1326,3,FALSE)</f>
        <v>10</v>
      </c>
      <c r="F616" s="367">
        <v>572</v>
      </c>
      <c r="G616" s="123">
        <f t="shared" si="28"/>
        <v>189.667</v>
      </c>
      <c r="H616" s="123">
        <f t="shared" si="29"/>
        <v>57.2</v>
      </c>
      <c r="I616" s="657"/>
      <c r="J616" s="658"/>
    </row>
    <row r="617" s="652" customFormat="1" ht="36" customHeight="1" spans="1:10">
      <c r="A617" s="652">
        <f t="shared" si="27"/>
        <v>5</v>
      </c>
      <c r="B617" s="433">
        <v>20821</v>
      </c>
      <c r="C617" s="304" t="s">
        <v>561</v>
      </c>
      <c r="D617" s="309">
        <f>SUM(D618:D619)</f>
        <v>301</v>
      </c>
      <c r="E617" s="309">
        <f>SUM(E618:E619)</f>
        <v>202</v>
      </c>
      <c r="F617" s="309">
        <v>327</v>
      </c>
      <c r="G617" s="119">
        <f t="shared" si="28"/>
        <v>0.086</v>
      </c>
      <c r="H617" s="119">
        <f t="shared" si="29"/>
        <v>1.619</v>
      </c>
      <c r="I617" s="657"/>
      <c r="J617" s="658"/>
    </row>
    <row r="618" s="652" customFormat="1" ht="36" customHeight="1" spans="1:10">
      <c r="A618" s="652">
        <f t="shared" si="27"/>
        <v>7</v>
      </c>
      <c r="B618" s="431">
        <v>2082101</v>
      </c>
      <c r="C618" s="432" t="s">
        <v>562</v>
      </c>
      <c r="D618" s="313">
        <f>VLOOKUP(B618,'[113]L02'!$A$6:$F$1327,6,FALSE)</f>
        <v>205</v>
      </c>
      <c r="E618" s="313">
        <f>VLOOKUP(B618,'[114]23'!$A$4:$C$1326,3,FALSE)</f>
        <v>93</v>
      </c>
      <c r="F618" s="367">
        <v>93</v>
      </c>
      <c r="G618" s="123">
        <f t="shared" si="28"/>
        <v>-0.546</v>
      </c>
      <c r="H618" s="123">
        <f t="shared" si="29"/>
        <v>1</v>
      </c>
      <c r="I618" s="657"/>
      <c r="J618" s="658"/>
    </row>
    <row r="619" s="652" customFormat="1" ht="36" customHeight="1" spans="1:10">
      <c r="A619" s="652">
        <f t="shared" si="27"/>
        <v>7</v>
      </c>
      <c r="B619" s="431">
        <v>2082102</v>
      </c>
      <c r="C619" s="432" t="s">
        <v>563</v>
      </c>
      <c r="D619" s="313">
        <f>VLOOKUP(B619,'[113]L02'!$A$6:$F$1327,6,FALSE)</f>
        <v>96</v>
      </c>
      <c r="E619" s="313">
        <f>VLOOKUP(B619,'[114]23'!$A$4:$C$1326,3,FALSE)</f>
        <v>109</v>
      </c>
      <c r="F619" s="367">
        <v>234</v>
      </c>
      <c r="G619" s="123">
        <f t="shared" si="28"/>
        <v>1.438</v>
      </c>
      <c r="H619" s="123">
        <f t="shared" si="29"/>
        <v>2.147</v>
      </c>
      <c r="I619" s="657"/>
      <c r="J619" s="658"/>
    </row>
    <row r="620" s="652" customFormat="1" ht="36" customHeight="1" spans="1:10">
      <c r="A620" s="652">
        <f t="shared" si="27"/>
        <v>5</v>
      </c>
      <c r="B620" s="433">
        <v>20824</v>
      </c>
      <c r="C620" s="304" t="s">
        <v>564</v>
      </c>
      <c r="D620" s="309">
        <f>SUM(D621:D622)</f>
        <v>0</v>
      </c>
      <c r="E620" s="309">
        <f>SUM(E621:E622)</f>
        <v>0</v>
      </c>
      <c r="F620" s="309">
        <v>0</v>
      </c>
      <c r="G620" s="119" t="str">
        <f t="shared" si="28"/>
        <v/>
      </c>
      <c r="H620" s="119" t="str">
        <f t="shared" si="29"/>
        <v/>
      </c>
      <c r="I620" s="657"/>
      <c r="J620" s="658"/>
    </row>
    <row r="621" s="652" customFormat="1" ht="36" customHeight="1" spans="1:10">
      <c r="A621" s="652">
        <f t="shared" si="27"/>
        <v>7</v>
      </c>
      <c r="B621" s="431">
        <v>2082401</v>
      </c>
      <c r="C621" s="432" t="s">
        <v>565</v>
      </c>
      <c r="D621" s="313">
        <f>VLOOKUP(B621,'[113]L02'!$A$6:$F$1327,6,FALSE)</f>
        <v>0</v>
      </c>
      <c r="E621" s="313">
        <f>VLOOKUP(B621,'[114]23'!$A$4:$C$1326,3,FALSE)</f>
        <v>0</v>
      </c>
      <c r="F621" s="367">
        <v>0</v>
      </c>
      <c r="G621" s="123" t="str">
        <f t="shared" si="28"/>
        <v/>
      </c>
      <c r="H621" s="123" t="str">
        <f t="shared" si="29"/>
        <v/>
      </c>
      <c r="I621" s="657"/>
      <c r="J621" s="658"/>
    </row>
    <row r="622" s="652" customFormat="1" ht="36" customHeight="1" spans="1:10">
      <c r="A622" s="652">
        <f t="shared" si="27"/>
        <v>7</v>
      </c>
      <c r="B622" s="431">
        <v>2082402</v>
      </c>
      <c r="C622" s="432" t="s">
        <v>566</v>
      </c>
      <c r="D622" s="313">
        <f>VLOOKUP(B622,'[113]L02'!$A$6:$F$1327,6,FALSE)</f>
        <v>0</v>
      </c>
      <c r="E622" s="313">
        <f>VLOOKUP(B622,'[114]23'!$A$4:$C$1326,3,FALSE)</f>
        <v>0</v>
      </c>
      <c r="F622" s="367">
        <v>0</v>
      </c>
      <c r="G622" s="123" t="str">
        <f t="shared" si="28"/>
        <v/>
      </c>
      <c r="H622" s="123" t="str">
        <f t="shared" si="29"/>
        <v/>
      </c>
      <c r="I622" s="657"/>
      <c r="J622" s="658"/>
    </row>
    <row r="623" s="652" customFormat="1" ht="36" customHeight="1" spans="1:10">
      <c r="A623" s="652">
        <f t="shared" si="27"/>
        <v>5</v>
      </c>
      <c r="B623" s="433">
        <v>20825</v>
      </c>
      <c r="C623" s="304" t="s">
        <v>567</v>
      </c>
      <c r="D623" s="309">
        <f>SUM(D624:D625)</f>
        <v>92</v>
      </c>
      <c r="E623" s="309">
        <f>SUM(E624:E625)</f>
        <v>117</v>
      </c>
      <c r="F623" s="309">
        <v>114</v>
      </c>
      <c r="G623" s="119">
        <f t="shared" si="28"/>
        <v>0.239</v>
      </c>
      <c r="H623" s="119">
        <f t="shared" si="29"/>
        <v>0.974</v>
      </c>
      <c r="I623" s="657"/>
      <c r="J623" s="658"/>
    </row>
    <row r="624" s="652" customFormat="1" ht="36" customHeight="1" spans="1:10">
      <c r="A624" s="652">
        <f t="shared" si="27"/>
        <v>7</v>
      </c>
      <c r="B624" s="431">
        <v>2082501</v>
      </c>
      <c r="C624" s="432" t="s">
        <v>568</v>
      </c>
      <c r="D624" s="313">
        <f>VLOOKUP(B624,'[113]L02'!$A$6:$F$1327,6,FALSE)</f>
        <v>0</v>
      </c>
      <c r="E624" s="313">
        <f>VLOOKUP(B624,'[114]23'!$A$4:$C$1326,3,FALSE)</f>
        <v>0</v>
      </c>
      <c r="F624" s="367">
        <v>0</v>
      </c>
      <c r="G624" s="123" t="str">
        <f t="shared" si="28"/>
        <v/>
      </c>
      <c r="H624" s="123" t="str">
        <f t="shared" si="29"/>
        <v/>
      </c>
      <c r="I624" s="657"/>
      <c r="J624" s="658"/>
    </row>
    <row r="625" s="652" customFormat="1" ht="36" customHeight="1" spans="1:10">
      <c r="A625" s="652">
        <f t="shared" si="27"/>
        <v>7</v>
      </c>
      <c r="B625" s="431">
        <v>2082502</v>
      </c>
      <c r="C625" s="432" t="s">
        <v>569</v>
      </c>
      <c r="D625" s="313">
        <f>VLOOKUP(B625,'[113]L02'!$A$6:$F$1327,6,FALSE)</f>
        <v>92</v>
      </c>
      <c r="E625" s="313">
        <f>VLOOKUP(B625,'[114]23'!$A$4:$C$1326,3,FALSE)</f>
        <v>117</v>
      </c>
      <c r="F625" s="367">
        <v>114</v>
      </c>
      <c r="G625" s="123">
        <f t="shared" si="28"/>
        <v>0.239</v>
      </c>
      <c r="H625" s="123">
        <f t="shared" si="29"/>
        <v>0.974</v>
      </c>
      <c r="I625" s="657"/>
      <c r="J625" s="658"/>
    </row>
    <row r="626" s="652" customFormat="1" ht="36" customHeight="1" spans="1:10">
      <c r="A626" s="652">
        <f t="shared" si="27"/>
        <v>5</v>
      </c>
      <c r="B626" s="433">
        <v>20826</v>
      </c>
      <c r="C626" s="304" t="s">
        <v>570</v>
      </c>
      <c r="D626" s="309">
        <f>SUM(D627:D629)</f>
        <v>2787</v>
      </c>
      <c r="E626" s="309">
        <f>SUM(E627:E629)</f>
        <v>3095</v>
      </c>
      <c r="F626" s="309">
        <v>2431</v>
      </c>
      <c r="G626" s="119">
        <f t="shared" si="28"/>
        <v>-0.128</v>
      </c>
      <c r="H626" s="119">
        <f t="shared" si="29"/>
        <v>0.785</v>
      </c>
      <c r="I626" s="657"/>
      <c r="J626" s="658"/>
    </row>
    <row r="627" s="652" customFormat="1" ht="64" customHeight="1" spans="1:10">
      <c r="A627" s="652">
        <f t="shared" si="27"/>
        <v>7</v>
      </c>
      <c r="B627" s="431">
        <v>2082601</v>
      </c>
      <c r="C627" s="432" t="s">
        <v>571</v>
      </c>
      <c r="D627" s="313">
        <f>VLOOKUP(B627,'[113]L02'!$A$6:$F$1327,6,FALSE)</f>
        <v>0</v>
      </c>
      <c r="E627" s="313">
        <f>VLOOKUP(B627,'[114]23'!$A$4:$C$1326,3,FALSE)</f>
        <v>0</v>
      </c>
      <c r="F627" s="367">
        <v>0</v>
      </c>
      <c r="G627" s="123" t="str">
        <f t="shared" si="28"/>
        <v/>
      </c>
      <c r="H627" s="123" t="str">
        <f t="shared" si="29"/>
        <v/>
      </c>
      <c r="I627" s="657"/>
      <c r="J627" s="658"/>
    </row>
    <row r="628" s="652" customFormat="1" ht="64" customHeight="1" spans="1:10">
      <c r="A628" s="652">
        <f t="shared" si="27"/>
        <v>7</v>
      </c>
      <c r="B628" s="431">
        <v>2082602</v>
      </c>
      <c r="C628" s="432" t="s">
        <v>572</v>
      </c>
      <c r="D628" s="313">
        <f>VLOOKUP(B628,'[113]L02'!$A$6:$F$1327,6,FALSE)</f>
        <v>2787</v>
      </c>
      <c r="E628" s="313">
        <f>VLOOKUP(B628,'[114]23'!$A$4:$C$1326,3,FALSE)</f>
        <v>3095</v>
      </c>
      <c r="F628" s="367">
        <v>2431</v>
      </c>
      <c r="G628" s="123">
        <f t="shared" si="28"/>
        <v>-0.128</v>
      </c>
      <c r="H628" s="123">
        <f t="shared" si="29"/>
        <v>0.785</v>
      </c>
      <c r="I628" s="657"/>
      <c r="J628" s="658"/>
    </row>
    <row r="629" s="652" customFormat="1" ht="36" customHeight="1" spans="1:10">
      <c r="A629" s="652">
        <f t="shared" si="27"/>
        <v>7</v>
      </c>
      <c r="B629" s="431">
        <v>2082699</v>
      </c>
      <c r="C629" s="432" t="s">
        <v>573</v>
      </c>
      <c r="D629" s="313">
        <f>VLOOKUP(B629,'[113]L02'!$A$6:$F$1327,6,FALSE)</f>
        <v>0</v>
      </c>
      <c r="E629" s="313">
        <f>VLOOKUP(B629,'[114]23'!$A$4:$C$1326,3,FALSE)</f>
        <v>0</v>
      </c>
      <c r="F629" s="367">
        <v>0</v>
      </c>
      <c r="G629" s="123" t="str">
        <f t="shared" si="28"/>
        <v/>
      </c>
      <c r="H629" s="123" t="str">
        <f t="shared" si="29"/>
        <v/>
      </c>
      <c r="I629" s="657"/>
      <c r="J629" s="658"/>
    </row>
    <row r="630" s="652" customFormat="1" ht="36" customHeight="1" spans="1:10">
      <c r="A630" s="652">
        <f t="shared" si="27"/>
        <v>5</v>
      </c>
      <c r="B630" s="433">
        <v>20827</v>
      </c>
      <c r="C630" s="304" t="s">
        <v>574</v>
      </c>
      <c r="D630" s="309">
        <f>SUM(D631:D633)</f>
        <v>0</v>
      </c>
      <c r="E630" s="309">
        <f>SUM(E631:E633)</f>
        <v>0</v>
      </c>
      <c r="F630" s="309">
        <v>0</v>
      </c>
      <c r="G630" s="119" t="str">
        <f t="shared" si="28"/>
        <v/>
      </c>
      <c r="H630" s="119" t="str">
        <f t="shared" si="29"/>
        <v/>
      </c>
      <c r="I630" s="657"/>
      <c r="J630" s="658"/>
    </row>
    <row r="631" s="652" customFormat="1" ht="36" customHeight="1" spans="1:10">
      <c r="A631" s="652">
        <f t="shared" si="27"/>
        <v>7</v>
      </c>
      <c r="B631" s="431">
        <v>2082701</v>
      </c>
      <c r="C631" s="432" t="s">
        <v>575</v>
      </c>
      <c r="D631" s="313">
        <f>VLOOKUP(B631,'[113]L02'!$A$6:$F$1327,6,FALSE)</f>
        <v>0</v>
      </c>
      <c r="E631" s="313">
        <f>VLOOKUP(B631,'[114]23'!$A$4:$C$1326,3,FALSE)</f>
        <v>0</v>
      </c>
      <c r="F631" s="367">
        <v>0</v>
      </c>
      <c r="G631" s="123" t="str">
        <f t="shared" si="28"/>
        <v/>
      </c>
      <c r="H631" s="123" t="str">
        <f t="shared" si="29"/>
        <v/>
      </c>
      <c r="I631" s="657"/>
      <c r="J631" s="658"/>
    </row>
    <row r="632" s="652" customFormat="1" ht="36" customHeight="1" spans="1:10">
      <c r="A632" s="652">
        <f t="shared" si="27"/>
        <v>7</v>
      </c>
      <c r="B632" s="431">
        <v>2082702</v>
      </c>
      <c r="C632" s="432" t="s">
        <v>576</v>
      </c>
      <c r="D632" s="313">
        <f>VLOOKUP(B632,'[113]L02'!$A$6:$F$1327,6,FALSE)</f>
        <v>0</v>
      </c>
      <c r="E632" s="313">
        <f>VLOOKUP(B632,'[114]23'!$A$4:$C$1326,3,FALSE)</f>
        <v>0</v>
      </c>
      <c r="F632" s="367">
        <v>0</v>
      </c>
      <c r="G632" s="123" t="str">
        <f t="shared" si="28"/>
        <v/>
      </c>
      <c r="H632" s="123" t="str">
        <f t="shared" si="29"/>
        <v/>
      </c>
      <c r="I632" s="657"/>
      <c r="J632" s="658"/>
    </row>
    <row r="633" s="652" customFormat="1" ht="36" customHeight="1" spans="1:10">
      <c r="A633" s="652">
        <f t="shared" si="27"/>
        <v>7</v>
      </c>
      <c r="B633" s="431">
        <v>2082799</v>
      </c>
      <c r="C633" s="432" t="s">
        <v>577</v>
      </c>
      <c r="D633" s="313">
        <f>VLOOKUP(B633,'[113]L02'!$A$6:$F$1327,6,FALSE)</f>
        <v>0</v>
      </c>
      <c r="E633" s="313">
        <f>VLOOKUP(B633,'[114]23'!$A$4:$C$1326,3,FALSE)</f>
        <v>0</v>
      </c>
      <c r="F633" s="367">
        <v>0</v>
      </c>
      <c r="G633" s="123" t="str">
        <f t="shared" si="28"/>
        <v/>
      </c>
      <c r="H633" s="123" t="str">
        <f t="shared" si="29"/>
        <v/>
      </c>
      <c r="I633" s="657"/>
      <c r="J633" s="658"/>
    </row>
    <row r="634" s="652" customFormat="1" ht="36" customHeight="1" spans="1:10">
      <c r="A634" s="652">
        <f t="shared" si="27"/>
        <v>5</v>
      </c>
      <c r="B634" s="433">
        <v>20828</v>
      </c>
      <c r="C634" s="304" t="s">
        <v>578</v>
      </c>
      <c r="D634" s="309">
        <f>SUM(D635:D641)</f>
        <v>392</v>
      </c>
      <c r="E634" s="309">
        <f>SUM(E635:E641)</f>
        <v>488</v>
      </c>
      <c r="F634" s="309">
        <v>448</v>
      </c>
      <c r="G634" s="119">
        <f t="shared" si="28"/>
        <v>0.143</v>
      </c>
      <c r="H634" s="119">
        <f t="shared" si="29"/>
        <v>0.918</v>
      </c>
      <c r="I634" s="657"/>
      <c r="J634" s="658"/>
    </row>
    <row r="635" s="652" customFormat="1" ht="36" customHeight="1" spans="1:10">
      <c r="A635" s="652">
        <f t="shared" si="27"/>
        <v>7</v>
      </c>
      <c r="B635" s="431">
        <v>2082801</v>
      </c>
      <c r="C635" s="432" t="s">
        <v>152</v>
      </c>
      <c r="D635" s="313">
        <f>VLOOKUP(B635,'[113]L02'!$A$6:$F$1327,6,FALSE)</f>
        <v>200</v>
      </c>
      <c r="E635" s="313">
        <f>VLOOKUP(B635,'[114]23'!$A$4:$C$1326,3,FALSE)</f>
        <v>225</v>
      </c>
      <c r="F635" s="367">
        <v>230</v>
      </c>
      <c r="G635" s="123">
        <f t="shared" si="28"/>
        <v>0.15</v>
      </c>
      <c r="H635" s="123">
        <f t="shared" si="29"/>
        <v>1.022</v>
      </c>
      <c r="I635" s="657"/>
      <c r="J635" s="658"/>
    </row>
    <row r="636" s="652" customFormat="1" ht="36" customHeight="1" spans="1:10">
      <c r="A636" s="652">
        <f t="shared" si="27"/>
        <v>7</v>
      </c>
      <c r="B636" s="431">
        <v>2082802</v>
      </c>
      <c r="C636" s="432" t="s">
        <v>153</v>
      </c>
      <c r="D636" s="313">
        <f>VLOOKUP(B636,'[113]L02'!$A$6:$F$1327,6,FALSE)</f>
        <v>10</v>
      </c>
      <c r="E636" s="313">
        <f>VLOOKUP(B636,'[114]23'!$A$4:$C$1326,3,FALSE)</f>
        <v>0</v>
      </c>
      <c r="F636" s="367">
        <v>0</v>
      </c>
      <c r="G636" s="123">
        <f t="shared" si="28"/>
        <v>-1</v>
      </c>
      <c r="H636" s="123" t="str">
        <f t="shared" si="29"/>
        <v/>
      </c>
      <c r="I636" s="657"/>
      <c r="J636" s="658"/>
    </row>
    <row r="637" s="652" customFormat="1" ht="36" customHeight="1" spans="1:10">
      <c r="A637" s="652">
        <f t="shared" si="27"/>
        <v>7</v>
      </c>
      <c r="B637" s="431">
        <v>2082803</v>
      </c>
      <c r="C637" s="432" t="s">
        <v>154</v>
      </c>
      <c r="D637" s="313">
        <f>VLOOKUP(B637,'[113]L02'!$A$6:$F$1327,6,FALSE)</f>
        <v>0</v>
      </c>
      <c r="E637" s="313">
        <f>VLOOKUP(B637,'[114]23'!$A$4:$C$1326,3,FALSE)</f>
        <v>0</v>
      </c>
      <c r="F637" s="367">
        <v>0</v>
      </c>
      <c r="G637" s="123" t="str">
        <f t="shared" si="28"/>
        <v/>
      </c>
      <c r="H637" s="123" t="str">
        <f t="shared" si="29"/>
        <v/>
      </c>
      <c r="I637" s="657"/>
      <c r="J637" s="658"/>
    </row>
    <row r="638" s="652" customFormat="1" ht="36" customHeight="1" spans="1:10">
      <c r="A638" s="652">
        <f t="shared" si="27"/>
        <v>7</v>
      </c>
      <c r="B638" s="431">
        <v>2082804</v>
      </c>
      <c r="C638" s="432" t="s">
        <v>579</v>
      </c>
      <c r="D638" s="313">
        <f>VLOOKUP(B638,'[113]L02'!$A$6:$F$1327,6,FALSE)</f>
        <v>53</v>
      </c>
      <c r="E638" s="313">
        <f>VLOOKUP(B638,'[114]23'!$A$4:$C$1326,3,FALSE)</f>
        <v>100</v>
      </c>
      <c r="F638" s="367">
        <v>50</v>
      </c>
      <c r="G638" s="123">
        <f t="shared" si="28"/>
        <v>-0.057</v>
      </c>
      <c r="H638" s="123">
        <f t="shared" si="29"/>
        <v>0.5</v>
      </c>
      <c r="I638" s="657"/>
      <c r="J638" s="658"/>
    </row>
    <row r="639" s="652" customFormat="1" ht="36" customHeight="1" spans="1:10">
      <c r="A639" s="652">
        <f t="shared" si="27"/>
        <v>7</v>
      </c>
      <c r="B639" s="431">
        <v>2082805</v>
      </c>
      <c r="C639" s="438" t="s">
        <v>580</v>
      </c>
      <c r="D639" s="313">
        <f>VLOOKUP(B639,'[113]L02'!$A$6:$F$1327,6,FALSE)</f>
        <v>0</v>
      </c>
      <c r="E639" s="313">
        <f>VLOOKUP(B639,'[114]23'!$A$4:$C$1326,3,FALSE)</f>
        <v>0</v>
      </c>
      <c r="F639" s="367">
        <v>0</v>
      </c>
      <c r="G639" s="123" t="str">
        <f t="shared" si="28"/>
        <v/>
      </c>
      <c r="H639" s="123" t="str">
        <f t="shared" si="29"/>
        <v/>
      </c>
      <c r="I639" s="657"/>
      <c r="J639" s="658"/>
    </row>
    <row r="640" s="652" customFormat="1" ht="36" customHeight="1" spans="1:10">
      <c r="A640" s="652">
        <f t="shared" si="27"/>
        <v>7</v>
      </c>
      <c r="B640" s="431">
        <v>2082850</v>
      </c>
      <c r="C640" s="432" t="s">
        <v>161</v>
      </c>
      <c r="D640" s="313">
        <f>VLOOKUP(B640,'[113]L02'!$A$6:$F$1327,6,FALSE)</f>
        <v>106</v>
      </c>
      <c r="E640" s="313">
        <f>VLOOKUP(B640,'[114]23'!$A$4:$C$1326,3,FALSE)</f>
        <v>103</v>
      </c>
      <c r="F640" s="367">
        <v>107</v>
      </c>
      <c r="G640" s="123">
        <f t="shared" si="28"/>
        <v>0.009</v>
      </c>
      <c r="H640" s="123">
        <f t="shared" si="29"/>
        <v>1.039</v>
      </c>
      <c r="I640" s="657"/>
      <c r="J640" s="658"/>
    </row>
    <row r="641" s="652" customFormat="1" ht="36" customHeight="1" spans="1:10">
      <c r="A641" s="652">
        <f t="shared" si="27"/>
        <v>7</v>
      </c>
      <c r="B641" s="431">
        <v>2082899</v>
      </c>
      <c r="C641" s="432" t="s">
        <v>581</v>
      </c>
      <c r="D641" s="313">
        <f>VLOOKUP(B641,'[113]L02'!$A$6:$F$1327,6,FALSE)</f>
        <v>23</v>
      </c>
      <c r="E641" s="313">
        <f>VLOOKUP(B641,'[114]23'!$A$4:$C$1326,3,FALSE)</f>
        <v>60</v>
      </c>
      <c r="F641" s="367">
        <v>61</v>
      </c>
      <c r="G641" s="123">
        <f t="shared" si="28"/>
        <v>1.652</v>
      </c>
      <c r="H641" s="123">
        <f t="shared" si="29"/>
        <v>1.017</v>
      </c>
      <c r="I641" s="657"/>
      <c r="J641" s="658"/>
    </row>
    <row r="642" s="652" customFormat="1" ht="36" customHeight="1" spans="1:10">
      <c r="A642" s="652">
        <f t="shared" si="27"/>
        <v>5</v>
      </c>
      <c r="B642" s="433">
        <v>20830</v>
      </c>
      <c r="C642" s="304" t="s">
        <v>582</v>
      </c>
      <c r="D642" s="309">
        <f>SUM(D643:D644)</f>
        <v>22</v>
      </c>
      <c r="E642" s="309">
        <f>SUM(E643:E644)</f>
        <v>30</v>
      </c>
      <c r="F642" s="309">
        <v>59</v>
      </c>
      <c r="G642" s="119">
        <f t="shared" si="28"/>
        <v>1.682</v>
      </c>
      <c r="H642" s="119">
        <f t="shared" si="29"/>
        <v>1.967</v>
      </c>
      <c r="I642" s="657"/>
      <c r="J642" s="658"/>
    </row>
    <row r="643" s="652" customFormat="1" ht="36" customHeight="1" spans="1:10">
      <c r="A643" s="652">
        <f t="shared" si="27"/>
        <v>7</v>
      </c>
      <c r="B643" s="431">
        <v>2083001</v>
      </c>
      <c r="C643" s="432" t="s">
        <v>583</v>
      </c>
      <c r="D643" s="313">
        <f>VLOOKUP(B643,'[113]L02'!$A$6:$F$1327,6,FALSE)</f>
        <v>22</v>
      </c>
      <c r="E643" s="313">
        <f>VLOOKUP(B643,'[114]23'!$A$4:$C$1326,3,FALSE)</f>
        <v>30</v>
      </c>
      <c r="F643" s="367">
        <v>59</v>
      </c>
      <c r="G643" s="123">
        <f t="shared" si="28"/>
        <v>1.682</v>
      </c>
      <c r="H643" s="123">
        <f t="shared" si="29"/>
        <v>1.967</v>
      </c>
      <c r="I643" s="657"/>
      <c r="J643" s="658"/>
    </row>
    <row r="644" s="652" customFormat="1" ht="36" customHeight="1" spans="1:10">
      <c r="A644" s="652">
        <f t="shared" si="27"/>
        <v>7</v>
      </c>
      <c r="B644" s="431">
        <v>2083099</v>
      </c>
      <c r="C644" s="432" t="s">
        <v>584</v>
      </c>
      <c r="D644" s="313">
        <f>VLOOKUP(B644,'[113]L02'!$A$6:$F$1327,6,FALSE)</f>
        <v>0</v>
      </c>
      <c r="E644" s="313">
        <f>VLOOKUP(B644,'[114]23'!$A$4:$C$1326,3,FALSE)</f>
        <v>0</v>
      </c>
      <c r="F644" s="367">
        <v>0</v>
      </c>
      <c r="G644" s="123" t="str">
        <f t="shared" si="28"/>
        <v/>
      </c>
      <c r="H644" s="123" t="str">
        <f t="shared" si="29"/>
        <v/>
      </c>
      <c r="I644" s="657"/>
      <c r="J644" s="658"/>
    </row>
    <row r="645" s="652" customFormat="1" ht="36" customHeight="1" spans="1:10">
      <c r="A645" s="652">
        <f t="shared" ref="A645:A708" si="30">LEN(B645)</f>
        <v>5</v>
      </c>
      <c r="B645" s="433">
        <v>20899</v>
      </c>
      <c r="C645" s="304" t="s">
        <v>585</v>
      </c>
      <c r="D645" s="309">
        <f>D646</f>
        <v>254</v>
      </c>
      <c r="E645" s="309">
        <f>E646</f>
        <v>333</v>
      </c>
      <c r="F645" s="309">
        <v>431</v>
      </c>
      <c r="G645" s="119">
        <f t="shared" ref="G645:G708" si="31">IF(D645&gt;0,F645/D645-1,"")</f>
        <v>0.697</v>
      </c>
      <c r="H645" s="119">
        <f t="shared" ref="H645:H708" si="32">IF(E645&gt;0,F645/E645,"")</f>
        <v>1.294</v>
      </c>
      <c r="I645" s="657"/>
      <c r="J645" s="658"/>
    </row>
    <row r="646" s="652" customFormat="1" ht="36" customHeight="1" spans="1:10">
      <c r="A646" s="652">
        <f t="shared" si="30"/>
        <v>7</v>
      </c>
      <c r="B646" s="319">
        <v>2089999</v>
      </c>
      <c r="C646" s="432" t="s">
        <v>585</v>
      </c>
      <c r="D646" s="313">
        <f>VLOOKUP(B646,'[113]L02'!$A$6:$F$1327,6,FALSE)</f>
        <v>254</v>
      </c>
      <c r="E646" s="313">
        <f>VLOOKUP(B646,'[114]23'!$A$4:$C$1326,3,FALSE)</f>
        <v>333</v>
      </c>
      <c r="F646" s="367">
        <v>431</v>
      </c>
      <c r="G646" s="123">
        <f t="shared" si="31"/>
        <v>0.697</v>
      </c>
      <c r="H646" s="123">
        <f t="shared" si="32"/>
        <v>1.294</v>
      </c>
      <c r="I646" s="657"/>
      <c r="J646" s="658"/>
    </row>
    <row r="647" s="652" customFormat="1" ht="36" customHeight="1" spans="1:10">
      <c r="A647" s="652">
        <f t="shared" si="30"/>
        <v>3</v>
      </c>
      <c r="B647" s="433">
        <v>210</v>
      </c>
      <c r="C647" s="302" t="s">
        <v>115</v>
      </c>
      <c r="D647" s="309">
        <f>SUM(D648,D653,D668,D672,D684,D687,D691,D696,D700,D704,D707,D716,D718)</f>
        <v>16495</v>
      </c>
      <c r="E647" s="309">
        <f>SUM(E648,E653,E668,E672,E684,E687,E691,E696,E700,E704,E707,E716,E718)</f>
        <v>17560</v>
      </c>
      <c r="F647" s="309">
        <v>22148</v>
      </c>
      <c r="G647" s="119">
        <f t="shared" si="31"/>
        <v>0.343</v>
      </c>
      <c r="H647" s="119">
        <f t="shared" si="32"/>
        <v>1.261</v>
      </c>
      <c r="I647" s="657"/>
      <c r="J647" s="658"/>
    </row>
    <row r="648" s="652" customFormat="1" ht="36" customHeight="1" spans="1:10">
      <c r="A648" s="652">
        <f t="shared" si="30"/>
        <v>5</v>
      </c>
      <c r="B648" s="433">
        <v>21001</v>
      </c>
      <c r="C648" s="304" t="s">
        <v>586</v>
      </c>
      <c r="D648" s="309">
        <f>SUM(D649:D652)</f>
        <v>401</v>
      </c>
      <c r="E648" s="309">
        <f>SUM(E649:E652)</f>
        <v>492</v>
      </c>
      <c r="F648" s="309">
        <v>1053</v>
      </c>
      <c r="G648" s="119">
        <f t="shared" si="31"/>
        <v>1.626</v>
      </c>
      <c r="H648" s="119">
        <f t="shared" si="32"/>
        <v>2.14</v>
      </c>
      <c r="I648" s="657"/>
      <c r="J648" s="658"/>
    </row>
    <row r="649" s="652" customFormat="1" ht="36" customHeight="1" spans="1:10">
      <c r="A649" s="652">
        <f t="shared" si="30"/>
        <v>7</v>
      </c>
      <c r="B649" s="431">
        <v>2100101</v>
      </c>
      <c r="C649" s="432" t="s">
        <v>152</v>
      </c>
      <c r="D649" s="313">
        <f>VLOOKUP(B649,'[113]L02'!$A$6:$F$1327,6,FALSE)</f>
        <v>285</v>
      </c>
      <c r="E649" s="313">
        <f>VLOOKUP(B649,'[114]23'!$A$4:$C$1326,3,FALSE)</f>
        <v>385</v>
      </c>
      <c r="F649" s="367">
        <v>507</v>
      </c>
      <c r="G649" s="123">
        <f t="shared" si="31"/>
        <v>0.779</v>
      </c>
      <c r="H649" s="123">
        <f t="shared" si="32"/>
        <v>1.317</v>
      </c>
      <c r="I649" s="657"/>
      <c r="J649" s="658"/>
    </row>
    <row r="650" s="652" customFormat="1" ht="36" customHeight="1" spans="1:10">
      <c r="A650" s="652">
        <f t="shared" si="30"/>
        <v>7</v>
      </c>
      <c r="B650" s="431">
        <v>2100102</v>
      </c>
      <c r="C650" s="432" t="s">
        <v>153</v>
      </c>
      <c r="D650" s="313">
        <f>VLOOKUP(B650,'[113]L02'!$A$6:$F$1327,6,FALSE)</f>
        <v>0</v>
      </c>
      <c r="E650" s="313">
        <f>VLOOKUP(B650,'[114]23'!$A$4:$C$1326,3,FALSE)</f>
        <v>0</v>
      </c>
      <c r="F650" s="367">
        <v>0</v>
      </c>
      <c r="G650" s="123" t="str">
        <f t="shared" si="31"/>
        <v/>
      </c>
      <c r="H650" s="123" t="str">
        <f t="shared" si="32"/>
        <v/>
      </c>
      <c r="I650" s="657"/>
      <c r="J650" s="658"/>
    </row>
    <row r="651" s="652" customFormat="1" ht="36" customHeight="1" spans="1:10">
      <c r="A651" s="652">
        <f t="shared" si="30"/>
        <v>7</v>
      </c>
      <c r="B651" s="431">
        <v>2100103</v>
      </c>
      <c r="C651" s="432" t="s">
        <v>154</v>
      </c>
      <c r="D651" s="313">
        <f>VLOOKUP(B651,'[113]L02'!$A$6:$F$1327,6,FALSE)</f>
        <v>0</v>
      </c>
      <c r="E651" s="313">
        <f>VLOOKUP(B651,'[114]23'!$A$4:$C$1326,3,FALSE)</f>
        <v>0</v>
      </c>
      <c r="F651" s="367">
        <v>0</v>
      </c>
      <c r="G651" s="123" t="str">
        <f t="shared" si="31"/>
        <v/>
      </c>
      <c r="H651" s="123" t="str">
        <f t="shared" si="32"/>
        <v/>
      </c>
      <c r="I651" s="657"/>
      <c r="J651" s="658"/>
    </row>
    <row r="652" s="652" customFormat="1" ht="36" customHeight="1" spans="1:10">
      <c r="A652" s="652">
        <f t="shared" si="30"/>
        <v>7</v>
      </c>
      <c r="B652" s="431">
        <v>2100199</v>
      </c>
      <c r="C652" s="432" t="s">
        <v>587</v>
      </c>
      <c r="D652" s="313">
        <f>VLOOKUP(B652,'[113]L02'!$A$6:$F$1327,6,FALSE)</f>
        <v>116</v>
      </c>
      <c r="E652" s="313">
        <f>VLOOKUP(B652,'[114]23'!$A$4:$C$1326,3,FALSE)</f>
        <v>107</v>
      </c>
      <c r="F652" s="367">
        <v>546</v>
      </c>
      <c r="G652" s="123">
        <f t="shared" si="31"/>
        <v>3.707</v>
      </c>
      <c r="H652" s="123">
        <f t="shared" si="32"/>
        <v>5.103</v>
      </c>
      <c r="I652" s="657"/>
      <c r="J652" s="658"/>
    </row>
    <row r="653" s="652" customFormat="1" ht="36" customHeight="1" spans="1:10">
      <c r="A653" s="652">
        <f t="shared" si="30"/>
        <v>5</v>
      </c>
      <c r="B653" s="433">
        <v>21002</v>
      </c>
      <c r="C653" s="304" t="s">
        <v>588</v>
      </c>
      <c r="D653" s="309">
        <f>SUM(D654:D667)</f>
        <v>1758</v>
      </c>
      <c r="E653" s="309">
        <f>SUM(E654:E667)</f>
        <v>2204</v>
      </c>
      <c r="F653" s="309">
        <v>2879</v>
      </c>
      <c r="G653" s="119">
        <f t="shared" si="31"/>
        <v>0.638</v>
      </c>
      <c r="H653" s="119">
        <f t="shared" si="32"/>
        <v>1.306</v>
      </c>
      <c r="I653" s="657"/>
      <c r="J653" s="658"/>
    </row>
    <row r="654" s="652" customFormat="1" ht="36" customHeight="1" spans="1:10">
      <c r="A654" s="652">
        <f t="shared" si="30"/>
        <v>7</v>
      </c>
      <c r="B654" s="431">
        <v>2100201</v>
      </c>
      <c r="C654" s="432" t="s">
        <v>589</v>
      </c>
      <c r="D654" s="313">
        <f>VLOOKUP(B654,'[113]L02'!$A$6:$F$1327,6,FALSE)</f>
        <v>1046</v>
      </c>
      <c r="E654" s="313">
        <f>VLOOKUP(B654,'[114]23'!$A$4:$C$1326,3,FALSE)</f>
        <v>1108</v>
      </c>
      <c r="F654" s="367">
        <v>1613</v>
      </c>
      <c r="G654" s="123">
        <f t="shared" si="31"/>
        <v>0.542</v>
      </c>
      <c r="H654" s="123">
        <f t="shared" si="32"/>
        <v>1.456</v>
      </c>
      <c r="I654" s="657"/>
      <c r="J654" s="658"/>
    </row>
    <row r="655" s="652" customFormat="1" ht="36" customHeight="1" spans="1:10">
      <c r="A655" s="652">
        <f t="shared" si="30"/>
        <v>7</v>
      </c>
      <c r="B655" s="431">
        <v>2100202</v>
      </c>
      <c r="C655" s="432" t="s">
        <v>590</v>
      </c>
      <c r="D655" s="313">
        <f>VLOOKUP(B655,'[113]L02'!$A$6:$F$1327,6,FALSE)</f>
        <v>704</v>
      </c>
      <c r="E655" s="313">
        <f>VLOOKUP(B655,'[114]23'!$A$4:$C$1326,3,FALSE)</f>
        <v>664</v>
      </c>
      <c r="F655" s="367">
        <v>711</v>
      </c>
      <c r="G655" s="123">
        <f t="shared" si="31"/>
        <v>0.01</v>
      </c>
      <c r="H655" s="123">
        <f t="shared" si="32"/>
        <v>1.071</v>
      </c>
      <c r="I655" s="657"/>
      <c r="J655" s="658"/>
    </row>
    <row r="656" s="652" customFormat="1" ht="36" customHeight="1" spans="1:10">
      <c r="A656" s="652">
        <f t="shared" si="30"/>
        <v>7</v>
      </c>
      <c r="B656" s="431">
        <v>2100203</v>
      </c>
      <c r="C656" s="432" t="s">
        <v>591</v>
      </c>
      <c r="D656" s="313">
        <f>VLOOKUP(B656,'[113]L02'!$A$6:$F$1327,6,FALSE)</f>
        <v>0</v>
      </c>
      <c r="E656" s="313">
        <f>VLOOKUP(B656,'[114]23'!$A$4:$C$1326,3,FALSE)</f>
        <v>0</v>
      </c>
      <c r="F656" s="367">
        <v>0</v>
      </c>
      <c r="G656" s="123" t="str">
        <f t="shared" si="31"/>
        <v/>
      </c>
      <c r="H656" s="123" t="str">
        <f t="shared" si="32"/>
        <v/>
      </c>
      <c r="I656" s="657"/>
      <c r="J656" s="658"/>
    </row>
    <row r="657" s="652" customFormat="1" ht="36" customHeight="1" spans="1:10">
      <c r="A657" s="652">
        <f t="shared" si="30"/>
        <v>7</v>
      </c>
      <c r="B657" s="431">
        <v>2100204</v>
      </c>
      <c r="C657" s="432" t="s">
        <v>592</v>
      </c>
      <c r="D657" s="313">
        <f>VLOOKUP(B657,'[113]L02'!$A$6:$F$1327,6,FALSE)</f>
        <v>0</v>
      </c>
      <c r="E657" s="313">
        <f>VLOOKUP(B657,'[114]23'!$A$4:$C$1326,3,FALSE)</f>
        <v>0</v>
      </c>
      <c r="F657" s="367">
        <v>0</v>
      </c>
      <c r="G657" s="123" t="str">
        <f t="shared" si="31"/>
        <v/>
      </c>
      <c r="H657" s="123" t="str">
        <f t="shared" si="32"/>
        <v/>
      </c>
      <c r="I657" s="657"/>
      <c r="J657" s="658"/>
    </row>
    <row r="658" s="652" customFormat="1" ht="36" customHeight="1" spans="1:10">
      <c r="A658" s="652">
        <f t="shared" si="30"/>
        <v>7</v>
      </c>
      <c r="B658" s="431">
        <v>2100205</v>
      </c>
      <c r="C658" s="432" t="s">
        <v>593</v>
      </c>
      <c r="D658" s="313">
        <f>VLOOKUP(B658,'[113]L02'!$A$6:$F$1327,6,FALSE)</f>
        <v>0</v>
      </c>
      <c r="E658" s="313">
        <f>VLOOKUP(B658,'[114]23'!$A$4:$C$1326,3,FALSE)</f>
        <v>0</v>
      </c>
      <c r="F658" s="367">
        <v>0</v>
      </c>
      <c r="G658" s="123" t="str">
        <f t="shared" si="31"/>
        <v/>
      </c>
      <c r="H658" s="123" t="str">
        <f t="shared" si="32"/>
        <v/>
      </c>
      <c r="I658" s="657"/>
      <c r="J658" s="658"/>
    </row>
    <row r="659" s="652" customFormat="1" ht="36" customHeight="1" spans="1:10">
      <c r="A659" s="652">
        <f t="shared" si="30"/>
        <v>7</v>
      </c>
      <c r="B659" s="431">
        <v>2100206</v>
      </c>
      <c r="C659" s="432" t="s">
        <v>594</v>
      </c>
      <c r="D659" s="313">
        <f>VLOOKUP(B659,'[113]L02'!$A$6:$F$1327,6,FALSE)</f>
        <v>0</v>
      </c>
      <c r="E659" s="313">
        <f>VLOOKUP(B659,'[114]23'!$A$4:$C$1326,3,FALSE)</f>
        <v>0</v>
      </c>
      <c r="F659" s="367">
        <v>0</v>
      </c>
      <c r="G659" s="123" t="str">
        <f t="shared" si="31"/>
        <v/>
      </c>
      <c r="H659" s="123" t="str">
        <f t="shared" si="32"/>
        <v/>
      </c>
      <c r="I659" s="657"/>
      <c r="J659" s="658"/>
    </row>
    <row r="660" s="652" customFormat="1" ht="36" customHeight="1" spans="1:10">
      <c r="A660" s="652">
        <f t="shared" si="30"/>
        <v>7</v>
      </c>
      <c r="B660" s="431">
        <v>2100207</v>
      </c>
      <c r="C660" s="432" t="s">
        <v>595</v>
      </c>
      <c r="D660" s="313">
        <f>VLOOKUP(B660,'[113]L02'!$A$6:$F$1327,6,FALSE)</f>
        <v>0</v>
      </c>
      <c r="E660" s="313">
        <f>VLOOKUP(B660,'[114]23'!$A$4:$C$1326,3,FALSE)</f>
        <v>0</v>
      </c>
      <c r="F660" s="367">
        <v>0</v>
      </c>
      <c r="G660" s="123" t="str">
        <f t="shared" si="31"/>
        <v/>
      </c>
      <c r="H660" s="123" t="str">
        <f t="shared" si="32"/>
        <v/>
      </c>
      <c r="I660" s="657"/>
      <c r="J660" s="658"/>
    </row>
    <row r="661" s="652" customFormat="1" ht="36" customHeight="1" spans="1:10">
      <c r="A661" s="652">
        <f t="shared" si="30"/>
        <v>7</v>
      </c>
      <c r="B661" s="431">
        <v>2100208</v>
      </c>
      <c r="C661" s="432" t="s">
        <v>596</v>
      </c>
      <c r="D661" s="313">
        <f>VLOOKUP(B661,'[113]L02'!$A$6:$F$1327,6,FALSE)</f>
        <v>0</v>
      </c>
      <c r="E661" s="313">
        <f>VLOOKUP(B661,'[114]23'!$A$4:$C$1326,3,FALSE)</f>
        <v>0</v>
      </c>
      <c r="F661" s="367">
        <v>0</v>
      </c>
      <c r="G661" s="123" t="str">
        <f t="shared" si="31"/>
        <v/>
      </c>
      <c r="H661" s="123" t="str">
        <f t="shared" si="32"/>
        <v/>
      </c>
      <c r="I661" s="657"/>
      <c r="J661" s="658"/>
    </row>
    <row r="662" s="652" customFormat="1" ht="36" customHeight="1" spans="1:10">
      <c r="A662" s="652">
        <f t="shared" si="30"/>
        <v>7</v>
      </c>
      <c r="B662" s="431">
        <v>2100209</v>
      </c>
      <c r="C662" s="432" t="s">
        <v>597</v>
      </c>
      <c r="D662" s="313">
        <f>VLOOKUP(B662,'[113]L02'!$A$6:$F$1327,6,FALSE)</f>
        <v>0</v>
      </c>
      <c r="E662" s="313">
        <f>VLOOKUP(B662,'[114]23'!$A$4:$C$1326,3,FALSE)</f>
        <v>0</v>
      </c>
      <c r="F662" s="367">
        <v>0</v>
      </c>
      <c r="G662" s="123" t="str">
        <f t="shared" si="31"/>
        <v/>
      </c>
      <c r="H662" s="123" t="str">
        <f t="shared" si="32"/>
        <v/>
      </c>
      <c r="I662" s="657"/>
      <c r="J662" s="658"/>
    </row>
    <row r="663" s="652" customFormat="1" ht="36" customHeight="1" spans="1:10">
      <c r="A663" s="652">
        <f t="shared" si="30"/>
        <v>7</v>
      </c>
      <c r="B663" s="431">
        <v>2100210</v>
      </c>
      <c r="C663" s="432" t="s">
        <v>598</v>
      </c>
      <c r="D663" s="313">
        <f>VLOOKUP(B663,'[113]L02'!$A$6:$F$1327,6,FALSE)</f>
        <v>0</v>
      </c>
      <c r="E663" s="313">
        <f>VLOOKUP(B663,'[114]23'!$A$4:$C$1326,3,FALSE)</f>
        <v>0</v>
      </c>
      <c r="F663" s="367">
        <v>0</v>
      </c>
      <c r="G663" s="123" t="str">
        <f t="shared" si="31"/>
        <v/>
      </c>
      <c r="H663" s="123" t="str">
        <f t="shared" si="32"/>
        <v/>
      </c>
      <c r="I663" s="657"/>
      <c r="J663" s="658"/>
    </row>
    <row r="664" s="652" customFormat="1" ht="36" customHeight="1" spans="1:10">
      <c r="A664" s="652">
        <f t="shared" si="30"/>
        <v>7</v>
      </c>
      <c r="B664" s="431">
        <v>2100211</v>
      </c>
      <c r="C664" s="432" t="s">
        <v>599</v>
      </c>
      <c r="D664" s="313">
        <f>VLOOKUP(B664,'[113]L02'!$A$6:$F$1327,6,FALSE)</f>
        <v>0</v>
      </c>
      <c r="E664" s="313">
        <f>VLOOKUP(B664,'[114]23'!$A$4:$C$1326,3,FALSE)</f>
        <v>0</v>
      </c>
      <c r="F664" s="367">
        <v>0</v>
      </c>
      <c r="G664" s="123" t="str">
        <f t="shared" si="31"/>
        <v/>
      </c>
      <c r="H664" s="123" t="str">
        <f t="shared" si="32"/>
        <v/>
      </c>
      <c r="I664" s="657"/>
      <c r="J664" s="658"/>
    </row>
    <row r="665" s="652" customFormat="1" ht="36" customHeight="1" spans="1:10">
      <c r="A665" s="652">
        <f t="shared" si="30"/>
        <v>7</v>
      </c>
      <c r="B665" s="431">
        <v>2100212</v>
      </c>
      <c r="C665" s="432" t="s">
        <v>600</v>
      </c>
      <c r="D665" s="313">
        <f>VLOOKUP(B665,'[113]L02'!$A$6:$F$1327,6,FALSE)</f>
        <v>0</v>
      </c>
      <c r="E665" s="313">
        <f>VLOOKUP(B665,'[114]23'!$A$4:$C$1326,3,FALSE)</f>
        <v>0</v>
      </c>
      <c r="F665" s="367">
        <v>0</v>
      </c>
      <c r="G665" s="123" t="str">
        <f t="shared" si="31"/>
        <v/>
      </c>
      <c r="H665" s="123" t="str">
        <f t="shared" si="32"/>
        <v/>
      </c>
      <c r="I665" s="657"/>
      <c r="J665" s="658"/>
    </row>
    <row r="666" s="652" customFormat="1" ht="36" customHeight="1" spans="1:10">
      <c r="A666" s="652">
        <f t="shared" si="30"/>
        <v>7</v>
      </c>
      <c r="B666" s="431">
        <v>2100213</v>
      </c>
      <c r="C666" s="438" t="s">
        <v>601</v>
      </c>
      <c r="D666" s="313"/>
      <c r="E666" s="313">
        <f>VLOOKUP(B666,'[114]23'!$A$4:$C$1326,3,FALSE)</f>
        <v>0</v>
      </c>
      <c r="F666" s="367">
        <v>0</v>
      </c>
      <c r="G666" s="123" t="str">
        <f t="shared" si="31"/>
        <v/>
      </c>
      <c r="H666" s="123" t="str">
        <f t="shared" si="32"/>
        <v/>
      </c>
      <c r="I666" s="657"/>
      <c r="J666" s="658"/>
    </row>
    <row r="667" s="652" customFormat="1" ht="36" customHeight="1" spans="1:10">
      <c r="A667" s="652">
        <f t="shared" si="30"/>
        <v>7</v>
      </c>
      <c r="B667" s="431">
        <v>2100299</v>
      </c>
      <c r="C667" s="432" t="s">
        <v>602</v>
      </c>
      <c r="D667" s="313">
        <f>VLOOKUP(B667,'[113]L02'!$A$6:$F$1327,6,FALSE)</f>
        <v>8</v>
      </c>
      <c r="E667" s="313">
        <f>VLOOKUP(B667,'[114]23'!$A$4:$C$1326,3,FALSE)</f>
        <v>432</v>
      </c>
      <c r="F667" s="367">
        <v>555</v>
      </c>
      <c r="G667" s="123">
        <f t="shared" si="31"/>
        <v>68.375</v>
      </c>
      <c r="H667" s="123">
        <f t="shared" si="32"/>
        <v>1.285</v>
      </c>
      <c r="I667" s="657"/>
      <c r="J667" s="658"/>
    </row>
    <row r="668" s="652" customFormat="1" ht="36" customHeight="1" spans="1:10">
      <c r="A668" s="652">
        <f t="shared" si="30"/>
        <v>5</v>
      </c>
      <c r="B668" s="433">
        <v>21003</v>
      </c>
      <c r="C668" s="304" t="s">
        <v>603</v>
      </c>
      <c r="D668" s="309">
        <f>SUM(D669:D671)</f>
        <v>2365</v>
      </c>
      <c r="E668" s="309">
        <f>SUM(E669:E671)</f>
        <v>2343</v>
      </c>
      <c r="F668" s="309">
        <v>2686</v>
      </c>
      <c r="G668" s="119">
        <f t="shared" si="31"/>
        <v>0.136</v>
      </c>
      <c r="H668" s="119">
        <f t="shared" si="32"/>
        <v>1.146</v>
      </c>
      <c r="I668" s="657"/>
      <c r="J668" s="658"/>
    </row>
    <row r="669" s="652" customFormat="1" ht="36" customHeight="1" spans="1:10">
      <c r="A669" s="652">
        <f t="shared" si="30"/>
        <v>7</v>
      </c>
      <c r="B669" s="431">
        <v>2100301</v>
      </c>
      <c r="C669" s="432" t="s">
        <v>604</v>
      </c>
      <c r="D669" s="313">
        <f>VLOOKUP(B669,'[113]L02'!$A$6:$F$1327,6,FALSE)</f>
        <v>153</v>
      </c>
      <c r="E669" s="313">
        <f>VLOOKUP(B669,'[114]23'!$A$4:$C$1326,3,FALSE)</f>
        <v>140</v>
      </c>
      <c r="F669" s="367">
        <v>146</v>
      </c>
      <c r="G669" s="123">
        <f t="shared" si="31"/>
        <v>-0.046</v>
      </c>
      <c r="H669" s="123">
        <f t="shared" si="32"/>
        <v>1.043</v>
      </c>
      <c r="I669" s="657"/>
      <c r="J669" s="658"/>
    </row>
    <row r="670" s="652" customFormat="1" ht="36" customHeight="1" spans="1:10">
      <c r="A670" s="652">
        <f t="shared" si="30"/>
        <v>7</v>
      </c>
      <c r="B670" s="431">
        <v>2100302</v>
      </c>
      <c r="C670" s="432" t="s">
        <v>605</v>
      </c>
      <c r="D670" s="313">
        <f>VLOOKUP(B670,'[113]L02'!$A$6:$F$1327,6,FALSE)</f>
        <v>2073</v>
      </c>
      <c r="E670" s="313">
        <f>VLOOKUP(B670,'[114]23'!$A$4:$C$1326,3,FALSE)</f>
        <v>2004</v>
      </c>
      <c r="F670" s="367">
        <v>2050</v>
      </c>
      <c r="G670" s="123">
        <f t="shared" si="31"/>
        <v>-0.011</v>
      </c>
      <c r="H670" s="123">
        <f t="shared" si="32"/>
        <v>1.023</v>
      </c>
      <c r="I670" s="657"/>
      <c r="J670" s="658"/>
    </row>
    <row r="671" s="652" customFormat="1" ht="36" customHeight="1" spans="1:10">
      <c r="A671" s="652">
        <f t="shared" si="30"/>
        <v>7</v>
      </c>
      <c r="B671" s="431">
        <v>2100399</v>
      </c>
      <c r="C671" s="432" t="s">
        <v>606</v>
      </c>
      <c r="D671" s="313">
        <f>VLOOKUP(B671,'[113]L02'!$A$6:$F$1327,6,FALSE)</f>
        <v>139</v>
      </c>
      <c r="E671" s="313">
        <f>VLOOKUP(B671,'[114]23'!$A$4:$C$1326,3,FALSE)</f>
        <v>199</v>
      </c>
      <c r="F671" s="367">
        <v>490</v>
      </c>
      <c r="G671" s="123">
        <f t="shared" si="31"/>
        <v>2.525</v>
      </c>
      <c r="H671" s="123">
        <f t="shared" si="32"/>
        <v>2.462</v>
      </c>
      <c r="I671" s="657"/>
      <c r="J671" s="658"/>
    </row>
    <row r="672" s="652" customFormat="1" ht="36" customHeight="1" spans="1:10">
      <c r="A672" s="652">
        <f t="shared" si="30"/>
        <v>5</v>
      </c>
      <c r="B672" s="433">
        <v>21004</v>
      </c>
      <c r="C672" s="304" t="s">
        <v>607</v>
      </c>
      <c r="D672" s="309">
        <f>SUM(D673:D683)</f>
        <v>4056</v>
      </c>
      <c r="E672" s="309">
        <f>SUM(E673:E683)</f>
        <v>3363</v>
      </c>
      <c r="F672" s="309">
        <v>5316</v>
      </c>
      <c r="G672" s="119">
        <f t="shared" si="31"/>
        <v>0.311</v>
      </c>
      <c r="H672" s="119">
        <f t="shared" si="32"/>
        <v>1.581</v>
      </c>
      <c r="I672" s="657"/>
      <c r="J672" s="658"/>
    </row>
    <row r="673" s="652" customFormat="1" ht="36" customHeight="1" spans="1:10">
      <c r="A673" s="652">
        <f t="shared" si="30"/>
        <v>7</v>
      </c>
      <c r="B673" s="431">
        <v>2100401</v>
      </c>
      <c r="C673" s="432" t="s">
        <v>608</v>
      </c>
      <c r="D673" s="313">
        <f>VLOOKUP(B673,'[113]L02'!$A$6:$F$1327,6,FALSE)</f>
        <v>727</v>
      </c>
      <c r="E673" s="313">
        <f>VLOOKUP(B673,'[114]23'!$A$4:$C$1326,3,FALSE)</f>
        <v>732</v>
      </c>
      <c r="F673" s="367">
        <v>867</v>
      </c>
      <c r="G673" s="123">
        <f t="shared" si="31"/>
        <v>0.193</v>
      </c>
      <c r="H673" s="123">
        <f t="shared" si="32"/>
        <v>1.184</v>
      </c>
      <c r="I673" s="657"/>
      <c r="J673" s="658"/>
    </row>
    <row r="674" s="652" customFormat="1" ht="36" customHeight="1" spans="1:10">
      <c r="A674" s="652">
        <f t="shared" si="30"/>
        <v>7</v>
      </c>
      <c r="B674" s="431">
        <v>2100402</v>
      </c>
      <c r="C674" s="432" t="s">
        <v>609</v>
      </c>
      <c r="D674" s="313">
        <f>VLOOKUP(B674,'[113]L02'!$A$6:$F$1327,6,FALSE)</f>
        <v>166</v>
      </c>
      <c r="E674" s="313">
        <f>VLOOKUP(B674,'[114]23'!$A$4:$C$1326,3,FALSE)</f>
        <v>146</v>
      </c>
      <c r="F674" s="367">
        <v>141</v>
      </c>
      <c r="G674" s="123">
        <f t="shared" si="31"/>
        <v>-0.151</v>
      </c>
      <c r="H674" s="123">
        <f t="shared" si="32"/>
        <v>0.966</v>
      </c>
      <c r="I674" s="657"/>
      <c r="J674" s="658"/>
    </row>
    <row r="675" s="652" customFormat="1" ht="36" customHeight="1" spans="1:10">
      <c r="A675" s="652">
        <f t="shared" si="30"/>
        <v>7</v>
      </c>
      <c r="B675" s="431">
        <v>2100403</v>
      </c>
      <c r="C675" s="432" t="s">
        <v>610</v>
      </c>
      <c r="D675" s="313">
        <f>VLOOKUP(B675,'[113]L02'!$A$6:$F$1327,6,FALSE)</f>
        <v>812</v>
      </c>
      <c r="E675" s="313">
        <f>VLOOKUP(B675,'[114]23'!$A$4:$C$1326,3,FALSE)</f>
        <v>720</v>
      </c>
      <c r="F675" s="367">
        <v>749</v>
      </c>
      <c r="G675" s="123">
        <f t="shared" si="31"/>
        <v>-0.078</v>
      </c>
      <c r="H675" s="123">
        <f t="shared" si="32"/>
        <v>1.04</v>
      </c>
      <c r="I675" s="657"/>
      <c r="J675" s="658"/>
    </row>
    <row r="676" s="652" customFormat="1" ht="36" customHeight="1" spans="1:10">
      <c r="A676" s="652">
        <f t="shared" si="30"/>
        <v>7</v>
      </c>
      <c r="B676" s="431">
        <v>2100404</v>
      </c>
      <c r="C676" s="432" t="s">
        <v>611</v>
      </c>
      <c r="D676" s="313">
        <f>VLOOKUP(B676,'[113]L02'!$A$6:$F$1327,6,FALSE)</f>
        <v>0</v>
      </c>
      <c r="E676" s="313">
        <f>VLOOKUP(B676,'[114]23'!$A$4:$C$1326,3,FALSE)</f>
        <v>0</v>
      </c>
      <c r="F676" s="367">
        <v>0</v>
      </c>
      <c r="G676" s="123" t="str">
        <f t="shared" si="31"/>
        <v/>
      </c>
      <c r="H676" s="123" t="str">
        <f t="shared" si="32"/>
        <v/>
      </c>
      <c r="I676" s="657"/>
      <c r="J676" s="658"/>
    </row>
    <row r="677" s="652" customFormat="1" ht="36" customHeight="1" spans="1:10">
      <c r="A677" s="652">
        <f t="shared" si="30"/>
        <v>7</v>
      </c>
      <c r="B677" s="431">
        <v>2100405</v>
      </c>
      <c r="C677" s="432" t="s">
        <v>612</v>
      </c>
      <c r="D677" s="313">
        <f>VLOOKUP(B677,'[113]L02'!$A$6:$F$1327,6,FALSE)</f>
        <v>222</v>
      </c>
      <c r="E677" s="313">
        <f>VLOOKUP(B677,'[114]23'!$A$4:$C$1326,3,FALSE)</f>
        <v>200</v>
      </c>
      <c r="F677" s="367">
        <v>205</v>
      </c>
      <c r="G677" s="123">
        <f t="shared" si="31"/>
        <v>-0.077</v>
      </c>
      <c r="H677" s="123">
        <f t="shared" si="32"/>
        <v>1.025</v>
      </c>
      <c r="I677" s="657"/>
      <c r="J677" s="658"/>
    </row>
    <row r="678" s="652" customFormat="1" ht="36" customHeight="1" spans="1:10">
      <c r="A678" s="652">
        <f t="shared" si="30"/>
        <v>7</v>
      </c>
      <c r="B678" s="431">
        <v>2100406</v>
      </c>
      <c r="C678" s="432" t="s">
        <v>613</v>
      </c>
      <c r="D678" s="313">
        <f>VLOOKUP(B678,'[113]L02'!$A$6:$F$1327,6,FALSE)</f>
        <v>0</v>
      </c>
      <c r="E678" s="313">
        <f>VLOOKUP(B678,'[114]23'!$A$4:$C$1326,3,FALSE)</f>
        <v>0</v>
      </c>
      <c r="F678" s="367">
        <v>0</v>
      </c>
      <c r="G678" s="123" t="str">
        <f t="shared" si="31"/>
        <v/>
      </c>
      <c r="H678" s="123" t="str">
        <f t="shared" si="32"/>
        <v/>
      </c>
      <c r="I678" s="657"/>
      <c r="J678" s="658"/>
    </row>
    <row r="679" s="652" customFormat="1" ht="36" customHeight="1" spans="1:10">
      <c r="A679" s="652">
        <f t="shared" si="30"/>
        <v>7</v>
      </c>
      <c r="B679" s="431">
        <v>2100407</v>
      </c>
      <c r="C679" s="432" t="s">
        <v>614</v>
      </c>
      <c r="D679" s="313">
        <f>VLOOKUP(B679,'[113]L02'!$A$6:$F$1327,6,FALSE)</f>
        <v>0</v>
      </c>
      <c r="E679" s="313">
        <f>VLOOKUP(B679,'[114]23'!$A$4:$C$1326,3,FALSE)</f>
        <v>0</v>
      </c>
      <c r="F679" s="367">
        <v>0</v>
      </c>
      <c r="G679" s="123" t="str">
        <f t="shared" si="31"/>
        <v/>
      </c>
      <c r="H679" s="123" t="str">
        <f t="shared" si="32"/>
        <v/>
      </c>
      <c r="I679" s="657"/>
      <c r="J679" s="658"/>
    </row>
    <row r="680" s="652" customFormat="1" ht="36" customHeight="1" spans="1:10">
      <c r="A680" s="652">
        <f t="shared" si="30"/>
        <v>7</v>
      </c>
      <c r="B680" s="431">
        <v>2100408</v>
      </c>
      <c r="C680" s="432" t="s">
        <v>615</v>
      </c>
      <c r="D680" s="313">
        <f>VLOOKUP(B680,'[113]L02'!$A$6:$F$1327,6,FALSE)</f>
        <v>1125</v>
      </c>
      <c r="E680" s="313">
        <f>VLOOKUP(B680,'[114]23'!$A$4:$C$1326,3,FALSE)</f>
        <v>847</v>
      </c>
      <c r="F680" s="367">
        <v>2418</v>
      </c>
      <c r="G680" s="123">
        <f t="shared" si="31"/>
        <v>1.149</v>
      </c>
      <c r="H680" s="123">
        <f t="shared" si="32"/>
        <v>2.855</v>
      </c>
      <c r="I680" s="657"/>
      <c r="J680" s="658"/>
    </row>
    <row r="681" s="652" customFormat="1" ht="36" customHeight="1" spans="1:10">
      <c r="A681" s="652">
        <f t="shared" si="30"/>
        <v>7</v>
      </c>
      <c r="B681" s="431">
        <v>2100409</v>
      </c>
      <c r="C681" s="432" t="s">
        <v>616</v>
      </c>
      <c r="D681" s="313">
        <f>VLOOKUP(B681,'[113]L02'!$A$6:$F$1327,6,FALSE)</f>
        <v>171</v>
      </c>
      <c r="E681" s="313">
        <f>VLOOKUP(B681,'[114]23'!$A$4:$C$1326,3,FALSE)</f>
        <v>234</v>
      </c>
      <c r="F681" s="367">
        <v>688</v>
      </c>
      <c r="G681" s="123">
        <f t="shared" si="31"/>
        <v>3.023</v>
      </c>
      <c r="H681" s="123">
        <f t="shared" si="32"/>
        <v>2.94</v>
      </c>
      <c r="I681" s="657"/>
      <c r="J681" s="658"/>
    </row>
    <row r="682" s="652" customFormat="1" ht="36" customHeight="1" spans="1:10">
      <c r="A682" s="652">
        <f t="shared" si="30"/>
        <v>7</v>
      </c>
      <c r="B682" s="431">
        <v>2100410</v>
      </c>
      <c r="C682" s="432" t="s">
        <v>617</v>
      </c>
      <c r="D682" s="313">
        <f>VLOOKUP(B682,'[113]L02'!$A$6:$F$1327,6,FALSE)</f>
        <v>818</v>
      </c>
      <c r="E682" s="313">
        <f>VLOOKUP(B682,'[114]23'!$A$4:$C$1326,3,FALSE)</f>
        <v>484</v>
      </c>
      <c r="F682" s="367">
        <v>248</v>
      </c>
      <c r="G682" s="123">
        <f t="shared" si="31"/>
        <v>-0.697</v>
      </c>
      <c r="H682" s="123">
        <f t="shared" si="32"/>
        <v>0.512</v>
      </c>
      <c r="I682" s="657"/>
      <c r="J682" s="658"/>
    </row>
    <row r="683" s="652" customFormat="1" ht="36" customHeight="1" spans="1:10">
      <c r="A683" s="652">
        <f t="shared" si="30"/>
        <v>7</v>
      </c>
      <c r="B683" s="431">
        <v>2100499</v>
      </c>
      <c r="C683" s="432" t="s">
        <v>618</v>
      </c>
      <c r="D683" s="313">
        <f>VLOOKUP(B683,'[113]L02'!$A$6:$F$1327,6,FALSE)</f>
        <v>15</v>
      </c>
      <c r="E683" s="313">
        <f>VLOOKUP(B683,'[114]23'!$A$4:$C$1326,3,FALSE)</f>
        <v>0</v>
      </c>
      <c r="F683" s="367">
        <v>0</v>
      </c>
      <c r="G683" s="123">
        <f t="shared" si="31"/>
        <v>-1</v>
      </c>
      <c r="H683" s="123" t="str">
        <f t="shared" si="32"/>
        <v/>
      </c>
      <c r="I683" s="657"/>
      <c r="J683" s="658"/>
    </row>
    <row r="684" s="652" customFormat="1" ht="36" customHeight="1" spans="1:10">
      <c r="A684" s="652">
        <f t="shared" si="30"/>
        <v>5</v>
      </c>
      <c r="B684" s="433">
        <v>21006</v>
      </c>
      <c r="C684" s="304" t="s">
        <v>619</v>
      </c>
      <c r="D684" s="309">
        <f>SUM(D685:D686)</f>
        <v>0</v>
      </c>
      <c r="E684" s="309">
        <f>SUM(E685:E686)</f>
        <v>0</v>
      </c>
      <c r="F684" s="309">
        <v>50</v>
      </c>
      <c r="G684" s="119" t="str">
        <f t="shared" si="31"/>
        <v/>
      </c>
      <c r="H684" s="119" t="str">
        <f t="shared" si="32"/>
        <v/>
      </c>
      <c r="I684" s="657"/>
      <c r="J684" s="658"/>
    </row>
    <row r="685" s="652" customFormat="1" ht="36" customHeight="1" spans="1:10">
      <c r="A685" s="652">
        <f t="shared" si="30"/>
        <v>7</v>
      </c>
      <c r="B685" s="431">
        <v>2100601</v>
      </c>
      <c r="C685" s="432" t="s">
        <v>620</v>
      </c>
      <c r="D685" s="313">
        <f>VLOOKUP(B685,'[113]L02'!$A$6:$F$1327,6,FALSE)</f>
        <v>0</v>
      </c>
      <c r="E685" s="313">
        <f>VLOOKUP(B685,'[114]23'!$A$4:$C$1326,3,FALSE)</f>
        <v>0</v>
      </c>
      <c r="F685" s="367">
        <v>50</v>
      </c>
      <c r="G685" s="123" t="str">
        <f t="shared" si="31"/>
        <v/>
      </c>
      <c r="H685" s="123" t="str">
        <f t="shared" si="32"/>
        <v/>
      </c>
      <c r="I685" s="657"/>
      <c r="J685" s="658"/>
    </row>
    <row r="686" s="652" customFormat="1" ht="36" customHeight="1" spans="1:10">
      <c r="A686" s="652">
        <f t="shared" si="30"/>
        <v>7</v>
      </c>
      <c r="B686" s="431">
        <v>2100699</v>
      </c>
      <c r="C686" s="432" t="s">
        <v>621</v>
      </c>
      <c r="D686" s="313">
        <f>VLOOKUP(B686,'[113]L02'!$A$6:$F$1327,6,FALSE)</f>
        <v>0</v>
      </c>
      <c r="E686" s="313">
        <f>VLOOKUP(B686,'[114]23'!$A$4:$C$1326,3,FALSE)</f>
        <v>0</v>
      </c>
      <c r="F686" s="367">
        <v>0</v>
      </c>
      <c r="G686" s="123" t="str">
        <f t="shared" si="31"/>
        <v/>
      </c>
      <c r="H686" s="123" t="str">
        <f t="shared" si="32"/>
        <v/>
      </c>
      <c r="I686" s="657"/>
      <c r="J686" s="658"/>
    </row>
    <row r="687" s="652" customFormat="1" ht="36" customHeight="1" spans="1:10">
      <c r="A687" s="652">
        <f t="shared" si="30"/>
        <v>5</v>
      </c>
      <c r="B687" s="433">
        <v>21007</v>
      </c>
      <c r="C687" s="304" t="s">
        <v>622</v>
      </c>
      <c r="D687" s="309">
        <f>SUM(D688:D690)</f>
        <v>257</v>
      </c>
      <c r="E687" s="309">
        <f>SUM(E688:E690)</f>
        <v>192</v>
      </c>
      <c r="F687" s="309">
        <v>478</v>
      </c>
      <c r="G687" s="119">
        <f t="shared" si="31"/>
        <v>0.86</v>
      </c>
      <c r="H687" s="119">
        <f t="shared" si="32"/>
        <v>2.49</v>
      </c>
      <c r="I687" s="657"/>
      <c r="J687" s="658"/>
    </row>
    <row r="688" s="652" customFormat="1" ht="36" customHeight="1" spans="1:10">
      <c r="A688" s="652">
        <f t="shared" si="30"/>
        <v>7</v>
      </c>
      <c r="B688" s="431">
        <v>2100716</v>
      </c>
      <c r="C688" s="432" t="s">
        <v>623</v>
      </c>
      <c r="D688" s="313">
        <f>VLOOKUP(B688,'[113]L02'!$A$6:$F$1327,6,FALSE)</f>
        <v>0</v>
      </c>
      <c r="E688" s="313">
        <f>VLOOKUP(B688,'[114]23'!$A$4:$C$1326,3,FALSE)</f>
        <v>0</v>
      </c>
      <c r="F688" s="367">
        <v>0</v>
      </c>
      <c r="G688" s="123" t="str">
        <f t="shared" si="31"/>
        <v/>
      </c>
      <c r="H688" s="123" t="str">
        <f t="shared" si="32"/>
        <v/>
      </c>
      <c r="I688" s="657"/>
      <c r="J688" s="658"/>
    </row>
    <row r="689" s="652" customFormat="1" ht="36" customHeight="1" spans="1:10">
      <c r="A689" s="652">
        <f t="shared" si="30"/>
        <v>7</v>
      </c>
      <c r="B689" s="431">
        <v>2100717</v>
      </c>
      <c r="C689" s="432" t="s">
        <v>624</v>
      </c>
      <c r="D689" s="313">
        <f>VLOOKUP(B689,'[113]L02'!$A$6:$F$1327,6,FALSE)</f>
        <v>13</v>
      </c>
      <c r="E689" s="313">
        <f>VLOOKUP(B689,'[114]23'!$A$4:$C$1326,3,FALSE)</f>
        <v>71</v>
      </c>
      <c r="F689" s="367">
        <v>49</v>
      </c>
      <c r="G689" s="123">
        <f t="shared" si="31"/>
        <v>2.769</v>
      </c>
      <c r="H689" s="123">
        <f t="shared" si="32"/>
        <v>0.69</v>
      </c>
      <c r="I689" s="657"/>
      <c r="J689" s="658"/>
    </row>
    <row r="690" s="652" customFormat="1" ht="36" customHeight="1" spans="1:10">
      <c r="A690" s="652">
        <f t="shared" si="30"/>
        <v>7</v>
      </c>
      <c r="B690" s="431">
        <v>2100799</v>
      </c>
      <c r="C690" s="432" t="s">
        <v>625</v>
      </c>
      <c r="D690" s="313">
        <f>VLOOKUP(B690,'[113]L02'!$A$6:$F$1327,6,FALSE)</f>
        <v>244</v>
      </c>
      <c r="E690" s="313">
        <f>VLOOKUP(B690,'[114]23'!$A$4:$C$1326,3,FALSE)</f>
        <v>121</v>
      </c>
      <c r="F690" s="367">
        <v>429</v>
      </c>
      <c r="G690" s="123">
        <f t="shared" si="31"/>
        <v>0.758</v>
      </c>
      <c r="H690" s="123">
        <f t="shared" si="32"/>
        <v>3.545</v>
      </c>
      <c r="I690" s="657"/>
      <c r="J690" s="658"/>
    </row>
    <row r="691" s="652" customFormat="1" ht="36" customHeight="1" spans="1:10">
      <c r="A691" s="652">
        <f t="shared" si="30"/>
        <v>5</v>
      </c>
      <c r="B691" s="433">
        <v>21011</v>
      </c>
      <c r="C691" s="304" t="s">
        <v>626</v>
      </c>
      <c r="D691" s="309">
        <f>SUM(D692:D695)</f>
        <v>5684</v>
      </c>
      <c r="E691" s="309">
        <f>SUM(E692:E695)</f>
        <v>6395</v>
      </c>
      <c r="F691" s="309">
        <v>6486</v>
      </c>
      <c r="G691" s="119">
        <f t="shared" si="31"/>
        <v>0.141</v>
      </c>
      <c r="H691" s="119">
        <f t="shared" si="32"/>
        <v>1.014</v>
      </c>
      <c r="I691" s="657"/>
      <c r="J691" s="658"/>
    </row>
    <row r="692" s="652" customFormat="1" ht="36" customHeight="1" spans="1:10">
      <c r="A692" s="652">
        <f t="shared" si="30"/>
        <v>7</v>
      </c>
      <c r="B692" s="431">
        <v>2101101</v>
      </c>
      <c r="C692" s="432" t="s">
        <v>627</v>
      </c>
      <c r="D692" s="313">
        <f>VLOOKUP(B692,'[113]L02'!$A$6:$F$1327,6,FALSE)</f>
        <v>990</v>
      </c>
      <c r="E692" s="313">
        <f>VLOOKUP(B692,'[114]23'!$A$4:$C$1326,3,FALSE)</f>
        <v>1131</v>
      </c>
      <c r="F692" s="367">
        <v>1154</v>
      </c>
      <c r="G692" s="123">
        <f t="shared" si="31"/>
        <v>0.166</v>
      </c>
      <c r="H692" s="123">
        <f t="shared" si="32"/>
        <v>1.02</v>
      </c>
      <c r="I692" s="657"/>
      <c r="J692" s="658"/>
    </row>
    <row r="693" s="652" customFormat="1" ht="36" customHeight="1" spans="1:10">
      <c r="A693" s="652">
        <f t="shared" si="30"/>
        <v>7</v>
      </c>
      <c r="B693" s="431">
        <v>2101102</v>
      </c>
      <c r="C693" s="432" t="s">
        <v>628</v>
      </c>
      <c r="D693" s="313">
        <f>VLOOKUP(B693,'[113]L02'!$A$6:$F$1327,6,FALSE)</f>
        <v>2239</v>
      </c>
      <c r="E693" s="313">
        <f>VLOOKUP(B693,'[114]23'!$A$4:$C$1326,3,FALSE)</f>
        <v>2531</v>
      </c>
      <c r="F693" s="367">
        <v>2566</v>
      </c>
      <c r="G693" s="123">
        <f t="shared" si="31"/>
        <v>0.146</v>
      </c>
      <c r="H693" s="123">
        <f t="shared" si="32"/>
        <v>1.014</v>
      </c>
      <c r="I693" s="657"/>
      <c r="J693" s="658"/>
    </row>
    <row r="694" s="652" customFormat="1" ht="36" customHeight="1" spans="1:10">
      <c r="A694" s="652">
        <f t="shared" si="30"/>
        <v>7</v>
      </c>
      <c r="B694" s="431">
        <v>2101103</v>
      </c>
      <c r="C694" s="432" t="s">
        <v>629</v>
      </c>
      <c r="D694" s="313">
        <f>VLOOKUP(B694,'[113]L02'!$A$6:$F$1327,6,FALSE)</f>
        <v>2455</v>
      </c>
      <c r="E694" s="313">
        <f>VLOOKUP(B694,'[114]23'!$A$4:$C$1326,3,FALSE)</f>
        <v>2733</v>
      </c>
      <c r="F694" s="367">
        <v>2766</v>
      </c>
      <c r="G694" s="123">
        <f t="shared" si="31"/>
        <v>0.127</v>
      </c>
      <c r="H694" s="123">
        <f t="shared" si="32"/>
        <v>1.012</v>
      </c>
      <c r="I694" s="657"/>
      <c r="J694" s="658"/>
    </row>
    <row r="695" s="652" customFormat="1" ht="36" customHeight="1" spans="1:10">
      <c r="A695" s="652">
        <f t="shared" si="30"/>
        <v>7</v>
      </c>
      <c r="B695" s="431">
        <v>2101199</v>
      </c>
      <c r="C695" s="432" t="s">
        <v>630</v>
      </c>
      <c r="D695" s="313">
        <f>VLOOKUP(B695,'[113]L02'!$A$6:$F$1327,6,FALSE)</f>
        <v>0</v>
      </c>
      <c r="E695" s="313">
        <f>VLOOKUP(B695,'[114]23'!$A$4:$C$1326,3,FALSE)</f>
        <v>0</v>
      </c>
      <c r="F695" s="367">
        <v>0</v>
      </c>
      <c r="G695" s="123" t="str">
        <f t="shared" si="31"/>
        <v/>
      </c>
      <c r="H695" s="123" t="str">
        <f t="shared" si="32"/>
        <v/>
      </c>
      <c r="I695" s="657"/>
      <c r="J695" s="658"/>
    </row>
    <row r="696" s="652" customFormat="1" ht="36" customHeight="1" spans="1:10">
      <c r="A696" s="652">
        <f t="shared" si="30"/>
        <v>5</v>
      </c>
      <c r="B696" s="433">
        <v>21012</v>
      </c>
      <c r="C696" s="304" t="s">
        <v>631</v>
      </c>
      <c r="D696" s="309">
        <f>SUM(D697:D699)</f>
        <v>390</v>
      </c>
      <c r="E696" s="309">
        <f>SUM(E697:E699)</f>
        <v>557</v>
      </c>
      <c r="F696" s="309">
        <v>826</v>
      </c>
      <c r="G696" s="119">
        <f t="shared" si="31"/>
        <v>1.118</v>
      </c>
      <c r="H696" s="119">
        <f t="shared" si="32"/>
        <v>1.483</v>
      </c>
      <c r="I696" s="657"/>
      <c r="J696" s="658"/>
    </row>
    <row r="697" s="652" customFormat="1" ht="36" customHeight="1" spans="1:10">
      <c r="A697" s="652">
        <f t="shared" si="30"/>
        <v>7</v>
      </c>
      <c r="B697" s="431">
        <v>2101201</v>
      </c>
      <c r="C697" s="432" t="s">
        <v>632</v>
      </c>
      <c r="D697" s="313">
        <f>VLOOKUP(B697,'[113]L02'!$A$6:$F$1327,6,FALSE)</f>
        <v>44</v>
      </c>
      <c r="E697" s="313">
        <f>VLOOKUP(B697,'[114]23'!$A$4:$C$1326,3,FALSE)</f>
        <v>0</v>
      </c>
      <c r="F697" s="367">
        <v>175</v>
      </c>
      <c r="G697" s="123">
        <f t="shared" si="31"/>
        <v>2.977</v>
      </c>
      <c r="H697" s="123" t="str">
        <f t="shared" si="32"/>
        <v/>
      </c>
      <c r="I697" s="657"/>
      <c r="J697" s="658"/>
    </row>
    <row r="698" s="652" customFormat="1" ht="64" customHeight="1" spans="1:10">
      <c r="A698" s="652">
        <f t="shared" si="30"/>
        <v>7</v>
      </c>
      <c r="B698" s="431">
        <v>2101202</v>
      </c>
      <c r="C698" s="432" t="s">
        <v>633</v>
      </c>
      <c r="D698" s="313">
        <f>VLOOKUP(B698,'[113]L02'!$A$6:$F$1327,6,FALSE)</f>
        <v>346</v>
      </c>
      <c r="E698" s="313">
        <f>VLOOKUP(B698,'[114]23'!$A$4:$C$1326,3,FALSE)</f>
        <v>557</v>
      </c>
      <c r="F698" s="367">
        <v>651</v>
      </c>
      <c r="G698" s="123">
        <f t="shared" si="31"/>
        <v>0.882</v>
      </c>
      <c r="H698" s="123">
        <f t="shared" si="32"/>
        <v>1.169</v>
      </c>
      <c r="I698" s="657"/>
      <c r="J698" s="658"/>
    </row>
    <row r="699" s="652" customFormat="1" ht="36" customHeight="1" spans="1:10">
      <c r="A699" s="652">
        <f t="shared" si="30"/>
        <v>7</v>
      </c>
      <c r="B699" s="431">
        <v>2101299</v>
      </c>
      <c r="C699" s="432" t="s">
        <v>634</v>
      </c>
      <c r="D699" s="313">
        <f>VLOOKUP(B699,'[113]L02'!$A$6:$F$1327,6,FALSE)</f>
        <v>0</v>
      </c>
      <c r="E699" s="313">
        <f>VLOOKUP(B699,'[114]23'!$A$4:$C$1326,3,FALSE)</f>
        <v>0</v>
      </c>
      <c r="F699" s="367">
        <v>0</v>
      </c>
      <c r="G699" s="123" t="str">
        <f t="shared" si="31"/>
        <v/>
      </c>
      <c r="H699" s="123" t="str">
        <f t="shared" si="32"/>
        <v/>
      </c>
      <c r="I699" s="657"/>
      <c r="J699" s="658"/>
    </row>
    <row r="700" s="652" customFormat="1" ht="36" customHeight="1" spans="1:10">
      <c r="A700" s="652">
        <f t="shared" si="30"/>
        <v>5</v>
      </c>
      <c r="B700" s="433">
        <v>21013</v>
      </c>
      <c r="C700" s="304" t="s">
        <v>635</v>
      </c>
      <c r="D700" s="309">
        <f>SUM(D701:D703)</f>
        <v>1067</v>
      </c>
      <c r="E700" s="309">
        <f>SUM(E701:E703)</f>
        <v>1288</v>
      </c>
      <c r="F700" s="309">
        <v>1197</v>
      </c>
      <c r="G700" s="119">
        <f t="shared" si="31"/>
        <v>0.122</v>
      </c>
      <c r="H700" s="119">
        <f t="shared" si="32"/>
        <v>0.929</v>
      </c>
      <c r="I700" s="657"/>
      <c r="J700" s="658"/>
    </row>
    <row r="701" s="652" customFormat="1" ht="36" customHeight="1" spans="1:10">
      <c r="A701" s="652">
        <f t="shared" si="30"/>
        <v>7</v>
      </c>
      <c r="B701" s="431">
        <v>2101301</v>
      </c>
      <c r="C701" s="432" t="s">
        <v>636</v>
      </c>
      <c r="D701" s="313">
        <f>VLOOKUP(B701,'[113]L02'!$A$6:$F$1327,6,FALSE)</f>
        <v>1014</v>
      </c>
      <c r="E701" s="313">
        <f>VLOOKUP(B701,'[114]23'!$A$4:$C$1326,3,FALSE)</f>
        <v>1283</v>
      </c>
      <c r="F701" s="367">
        <v>1197</v>
      </c>
      <c r="G701" s="123">
        <f t="shared" si="31"/>
        <v>0.18</v>
      </c>
      <c r="H701" s="123">
        <f t="shared" si="32"/>
        <v>0.933</v>
      </c>
      <c r="I701" s="657"/>
      <c r="J701" s="658"/>
    </row>
    <row r="702" s="652" customFormat="1" ht="36" customHeight="1" spans="1:10">
      <c r="A702" s="652">
        <f t="shared" si="30"/>
        <v>7</v>
      </c>
      <c r="B702" s="431">
        <v>2101302</v>
      </c>
      <c r="C702" s="432" t="s">
        <v>637</v>
      </c>
      <c r="D702" s="313">
        <f>VLOOKUP(B702,'[113]L02'!$A$6:$F$1327,6,FALSE)</f>
        <v>0</v>
      </c>
      <c r="E702" s="313">
        <f>VLOOKUP(B702,'[114]23'!$A$4:$C$1326,3,FALSE)</f>
        <v>0</v>
      </c>
      <c r="F702" s="367">
        <v>0</v>
      </c>
      <c r="G702" s="123" t="str">
        <f t="shared" si="31"/>
        <v/>
      </c>
      <c r="H702" s="123" t="str">
        <f t="shared" si="32"/>
        <v/>
      </c>
      <c r="I702" s="657"/>
      <c r="J702" s="658"/>
    </row>
    <row r="703" s="652" customFormat="1" ht="36" customHeight="1" spans="1:10">
      <c r="A703" s="652">
        <f t="shared" si="30"/>
        <v>7</v>
      </c>
      <c r="B703" s="431">
        <v>2101399</v>
      </c>
      <c r="C703" s="432" t="s">
        <v>638</v>
      </c>
      <c r="D703" s="313">
        <f>VLOOKUP(B703,'[113]L02'!$A$6:$F$1327,6,FALSE)</f>
        <v>53</v>
      </c>
      <c r="E703" s="313">
        <f>VLOOKUP(B703,'[114]23'!$A$4:$C$1326,3,FALSE)</f>
        <v>5</v>
      </c>
      <c r="F703" s="367">
        <v>0</v>
      </c>
      <c r="G703" s="123">
        <f t="shared" si="31"/>
        <v>-1</v>
      </c>
      <c r="H703" s="123">
        <f t="shared" si="32"/>
        <v>0</v>
      </c>
      <c r="I703" s="657"/>
      <c r="J703" s="658"/>
    </row>
    <row r="704" s="652" customFormat="1" ht="36" customHeight="1" spans="1:10">
      <c r="A704" s="652">
        <f t="shared" si="30"/>
        <v>5</v>
      </c>
      <c r="B704" s="433">
        <v>21014</v>
      </c>
      <c r="C704" s="304" t="s">
        <v>639</v>
      </c>
      <c r="D704" s="309">
        <f>SUM(D705:D706)</f>
        <v>93</v>
      </c>
      <c r="E704" s="309">
        <f>SUM(E705:E706)</f>
        <v>247</v>
      </c>
      <c r="F704" s="309">
        <v>121</v>
      </c>
      <c r="G704" s="119">
        <f t="shared" si="31"/>
        <v>0.301</v>
      </c>
      <c r="H704" s="119">
        <f t="shared" si="32"/>
        <v>0.49</v>
      </c>
      <c r="I704" s="657"/>
      <c r="J704" s="658"/>
    </row>
    <row r="705" s="652" customFormat="1" ht="36" customHeight="1" spans="1:10">
      <c r="A705" s="652">
        <f t="shared" si="30"/>
        <v>7</v>
      </c>
      <c r="B705" s="431">
        <v>2101401</v>
      </c>
      <c r="C705" s="432" t="s">
        <v>640</v>
      </c>
      <c r="D705" s="313">
        <f>VLOOKUP(B705,'[113]L02'!$A$6:$F$1327,6,FALSE)</f>
        <v>93</v>
      </c>
      <c r="E705" s="313">
        <f>VLOOKUP(B705,'[114]23'!$A$4:$C$1326,3,FALSE)</f>
        <v>247</v>
      </c>
      <c r="F705" s="367">
        <v>121</v>
      </c>
      <c r="G705" s="123">
        <f t="shared" si="31"/>
        <v>0.301</v>
      </c>
      <c r="H705" s="123">
        <f t="shared" si="32"/>
        <v>0.49</v>
      </c>
      <c r="I705" s="657"/>
      <c r="J705" s="658"/>
    </row>
    <row r="706" s="652" customFormat="1" ht="36" customHeight="1" spans="1:10">
      <c r="A706" s="652">
        <f t="shared" si="30"/>
        <v>7</v>
      </c>
      <c r="B706" s="431">
        <v>2101499</v>
      </c>
      <c r="C706" s="432" t="s">
        <v>641</v>
      </c>
      <c r="D706" s="313">
        <f>VLOOKUP(B706,'[113]L02'!$A$6:$F$1327,6,FALSE)</f>
        <v>0</v>
      </c>
      <c r="E706" s="313">
        <f>VLOOKUP(B706,'[114]23'!$A$4:$C$1326,3,FALSE)</f>
        <v>0</v>
      </c>
      <c r="F706" s="367">
        <v>0</v>
      </c>
      <c r="G706" s="123" t="str">
        <f t="shared" si="31"/>
        <v/>
      </c>
      <c r="H706" s="123" t="str">
        <f t="shared" si="32"/>
        <v/>
      </c>
      <c r="I706" s="657"/>
      <c r="J706" s="658"/>
    </row>
    <row r="707" s="652" customFormat="1" ht="36" customHeight="1" spans="1:10">
      <c r="A707" s="652">
        <f t="shared" si="30"/>
        <v>5</v>
      </c>
      <c r="B707" s="433">
        <v>21015</v>
      </c>
      <c r="C707" s="304" t="s">
        <v>642</v>
      </c>
      <c r="D707" s="309">
        <f>SUM(D708:D715)</f>
        <v>331</v>
      </c>
      <c r="E707" s="309">
        <f>SUM(E708:E715)</f>
        <v>363</v>
      </c>
      <c r="F707" s="309">
        <v>351</v>
      </c>
      <c r="G707" s="119">
        <f t="shared" si="31"/>
        <v>0.06</v>
      </c>
      <c r="H707" s="119">
        <f t="shared" si="32"/>
        <v>0.967</v>
      </c>
      <c r="I707" s="657"/>
      <c r="J707" s="658"/>
    </row>
    <row r="708" s="652" customFormat="1" ht="36" customHeight="1" spans="1:10">
      <c r="A708" s="652">
        <f t="shared" si="30"/>
        <v>7</v>
      </c>
      <c r="B708" s="431">
        <v>2101501</v>
      </c>
      <c r="C708" s="432" t="s">
        <v>152</v>
      </c>
      <c r="D708" s="313">
        <f>VLOOKUP(B708,'[113]L02'!$A$6:$F$1327,6,FALSE)</f>
        <v>310</v>
      </c>
      <c r="E708" s="313">
        <f>VLOOKUP(B708,'[114]23'!$A$4:$C$1326,3,FALSE)</f>
        <v>306</v>
      </c>
      <c r="F708" s="367">
        <v>296</v>
      </c>
      <c r="G708" s="123">
        <f t="shared" si="31"/>
        <v>-0.045</v>
      </c>
      <c r="H708" s="123">
        <f t="shared" si="32"/>
        <v>0.967</v>
      </c>
      <c r="I708" s="657"/>
      <c r="J708" s="658"/>
    </row>
    <row r="709" s="652" customFormat="1" ht="36" customHeight="1" spans="1:10">
      <c r="A709" s="652">
        <f t="shared" ref="A709:A772" si="33">LEN(B709)</f>
        <v>7</v>
      </c>
      <c r="B709" s="431">
        <v>2101502</v>
      </c>
      <c r="C709" s="432" t="s">
        <v>153</v>
      </c>
      <c r="D709" s="313">
        <f>VLOOKUP(B709,'[113]L02'!$A$6:$F$1327,6,FALSE)</f>
        <v>0</v>
      </c>
      <c r="E709" s="313">
        <f>VLOOKUP(B709,'[114]23'!$A$4:$C$1326,3,FALSE)</f>
        <v>0</v>
      </c>
      <c r="F709" s="367">
        <v>0</v>
      </c>
      <c r="G709" s="123" t="str">
        <f t="shared" ref="G709:G772" si="34">IF(D709&gt;0,F709/D709-1,"")</f>
        <v/>
      </c>
      <c r="H709" s="123" t="str">
        <f t="shared" ref="H709:H772" si="35">IF(E709&gt;0,F709/E709,"")</f>
        <v/>
      </c>
      <c r="I709" s="657"/>
      <c r="J709" s="658"/>
    </row>
    <row r="710" s="652" customFormat="1" ht="36" customHeight="1" spans="1:10">
      <c r="A710" s="652">
        <f t="shared" si="33"/>
        <v>7</v>
      </c>
      <c r="B710" s="431">
        <v>2101503</v>
      </c>
      <c r="C710" s="432" t="s">
        <v>154</v>
      </c>
      <c r="D710" s="313">
        <f>VLOOKUP(B710,'[113]L02'!$A$6:$F$1327,6,FALSE)</f>
        <v>0</v>
      </c>
      <c r="E710" s="313">
        <f>VLOOKUP(B710,'[114]23'!$A$4:$C$1326,3,FALSE)</f>
        <v>0</v>
      </c>
      <c r="F710" s="367">
        <v>0</v>
      </c>
      <c r="G710" s="123" t="str">
        <f t="shared" si="34"/>
        <v/>
      </c>
      <c r="H710" s="123" t="str">
        <f t="shared" si="35"/>
        <v/>
      </c>
      <c r="I710" s="657"/>
      <c r="J710" s="658"/>
    </row>
    <row r="711" s="652" customFormat="1" ht="36" customHeight="1" spans="1:10">
      <c r="A711" s="652">
        <f t="shared" si="33"/>
        <v>7</v>
      </c>
      <c r="B711" s="431">
        <v>2101504</v>
      </c>
      <c r="C711" s="432" t="s">
        <v>193</v>
      </c>
      <c r="D711" s="313">
        <f>VLOOKUP(B711,'[113]L02'!$A$6:$F$1327,6,FALSE)</f>
        <v>0</v>
      </c>
      <c r="E711" s="313">
        <f>VLOOKUP(B711,'[114]23'!$A$4:$C$1326,3,FALSE)</f>
        <v>0</v>
      </c>
      <c r="F711" s="367">
        <v>0</v>
      </c>
      <c r="G711" s="123" t="str">
        <f t="shared" si="34"/>
        <v/>
      </c>
      <c r="H711" s="123" t="str">
        <f t="shared" si="35"/>
        <v/>
      </c>
      <c r="I711" s="657"/>
      <c r="J711" s="658"/>
    </row>
    <row r="712" s="652" customFormat="1" ht="36" customHeight="1" spans="1:10">
      <c r="A712" s="652">
        <f t="shared" si="33"/>
        <v>7</v>
      </c>
      <c r="B712" s="431">
        <v>2101505</v>
      </c>
      <c r="C712" s="432" t="s">
        <v>643</v>
      </c>
      <c r="D712" s="313">
        <f>VLOOKUP(B712,'[113]L02'!$A$6:$F$1327,6,FALSE)</f>
        <v>15</v>
      </c>
      <c r="E712" s="313">
        <f>VLOOKUP(B712,'[114]23'!$A$4:$C$1326,3,FALSE)</f>
        <v>42</v>
      </c>
      <c r="F712" s="367">
        <v>40</v>
      </c>
      <c r="G712" s="123">
        <f t="shared" si="34"/>
        <v>1.667</v>
      </c>
      <c r="H712" s="123">
        <f t="shared" si="35"/>
        <v>0.952</v>
      </c>
      <c r="I712" s="657"/>
      <c r="J712" s="658"/>
    </row>
    <row r="713" s="652" customFormat="1" ht="36" customHeight="1" spans="1:10">
      <c r="A713" s="652">
        <f t="shared" si="33"/>
        <v>7</v>
      </c>
      <c r="B713" s="431">
        <v>2101506</v>
      </c>
      <c r="C713" s="432" t="s">
        <v>644</v>
      </c>
      <c r="D713" s="313">
        <f>VLOOKUP(B713,'[113]L02'!$A$6:$F$1327,6,FALSE)</f>
        <v>6</v>
      </c>
      <c r="E713" s="313">
        <f>VLOOKUP(B713,'[114]23'!$A$4:$C$1326,3,FALSE)</f>
        <v>15</v>
      </c>
      <c r="F713" s="367">
        <v>15</v>
      </c>
      <c r="G713" s="123">
        <f t="shared" si="34"/>
        <v>1.5</v>
      </c>
      <c r="H713" s="123">
        <f t="shared" si="35"/>
        <v>1</v>
      </c>
      <c r="I713" s="657"/>
      <c r="J713" s="658"/>
    </row>
    <row r="714" s="652" customFormat="1" ht="36" customHeight="1" spans="1:10">
      <c r="A714" s="652">
        <f t="shared" si="33"/>
        <v>7</v>
      </c>
      <c r="B714" s="431">
        <v>2101550</v>
      </c>
      <c r="C714" s="432" t="s">
        <v>161</v>
      </c>
      <c r="D714" s="313">
        <f>VLOOKUP(B714,'[113]L02'!$A$6:$F$1327,6,FALSE)</f>
        <v>0</v>
      </c>
      <c r="E714" s="313">
        <f>VLOOKUP(B714,'[114]23'!$A$4:$C$1326,3,FALSE)</f>
        <v>0</v>
      </c>
      <c r="F714" s="367">
        <v>0</v>
      </c>
      <c r="G714" s="123" t="str">
        <f t="shared" si="34"/>
        <v/>
      </c>
      <c r="H714" s="123" t="str">
        <f t="shared" si="35"/>
        <v/>
      </c>
      <c r="I714" s="657"/>
      <c r="J714" s="658"/>
    </row>
    <row r="715" s="652" customFormat="1" ht="36" customHeight="1" spans="1:10">
      <c r="A715" s="652">
        <f t="shared" si="33"/>
        <v>7</v>
      </c>
      <c r="B715" s="431">
        <v>2101599</v>
      </c>
      <c r="C715" s="432" t="s">
        <v>645</v>
      </c>
      <c r="D715" s="313">
        <f>VLOOKUP(B715,'[113]L02'!$A$6:$F$1327,6,FALSE)</f>
        <v>0</v>
      </c>
      <c r="E715" s="313">
        <f>VLOOKUP(B715,'[114]23'!$A$4:$C$1326,3,FALSE)</f>
        <v>0</v>
      </c>
      <c r="F715" s="367">
        <v>0</v>
      </c>
      <c r="G715" s="123" t="str">
        <f t="shared" si="34"/>
        <v/>
      </c>
      <c r="H715" s="123" t="str">
        <f t="shared" si="35"/>
        <v/>
      </c>
      <c r="I715" s="657"/>
      <c r="J715" s="658"/>
    </row>
    <row r="716" s="652" customFormat="1" ht="36" customHeight="1" spans="1:10">
      <c r="A716" s="652">
        <f t="shared" si="33"/>
        <v>5</v>
      </c>
      <c r="B716" s="433">
        <v>21016</v>
      </c>
      <c r="C716" s="304" t="s">
        <v>646</v>
      </c>
      <c r="D716" s="309">
        <f>SUM(D717)</f>
        <v>55</v>
      </c>
      <c r="E716" s="309">
        <f>SUM(E717)</f>
        <v>97</v>
      </c>
      <c r="F716" s="309">
        <v>121</v>
      </c>
      <c r="G716" s="119">
        <f t="shared" si="34"/>
        <v>1.2</v>
      </c>
      <c r="H716" s="119">
        <f t="shared" si="35"/>
        <v>1.247</v>
      </c>
      <c r="I716" s="657"/>
      <c r="J716" s="658"/>
    </row>
    <row r="717" s="652" customFormat="1" ht="36" customHeight="1" spans="1:10">
      <c r="A717" s="652">
        <f t="shared" si="33"/>
        <v>7</v>
      </c>
      <c r="B717" s="431">
        <v>2101601</v>
      </c>
      <c r="C717" s="432" t="s">
        <v>646</v>
      </c>
      <c r="D717" s="313">
        <f>VLOOKUP(B717,'[113]L02'!$A$6:$F$1327,6,FALSE)</f>
        <v>55</v>
      </c>
      <c r="E717" s="313">
        <f>VLOOKUP(B717,'[114]23'!$A$4:$C$1326,3,FALSE)</f>
        <v>97</v>
      </c>
      <c r="F717" s="367">
        <v>121</v>
      </c>
      <c r="G717" s="123">
        <f t="shared" si="34"/>
        <v>1.2</v>
      </c>
      <c r="H717" s="123">
        <f t="shared" si="35"/>
        <v>1.247</v>
      </c>
      <c r="I717" s="657"/>
      <c r="J717" s="658"/>
    </row>
    <row r="718" s="652" customFormat="1" ht="36" customHeight="1" spans="1:10">
      <c r="A718" s="652">
        <f t="shared" si="33"/>
        <v>5</v>
      </c>
      <c r="B718" s="433">
        <v>21099</v>
      </c>
      <c r="C718" s="304" t="s">
        <v>647</v>
      </c>
      <c r="D718" s="309">
        <f>SUM(D719)</f>
        <v>38</v>
      </c>
      <c r="E718" s="309">
        <f>SUM(E719)</f>
        <v>19</v>
      </c>
      <c r="F718" s="309">
        <v>584</v>
      </c>
      <c r="G718" s="119">
        <f t="shared" si="34"/>
        <v>14.368</v>
      </c>
      <c r="H718" s="119">
        <f t="shared" si="35"/>
        <v>30.737</v>
      </c>
      <c r="I718" s="657"/>
      <c r="J718" s="658"/>
    </row>
    <row r="719" s="652" customFormat="1" ht="36" customHeight="1" spans="1:10">
      <c r="A719" s="652">
        <f t="shared" si="33"/>
        <v>7</v>
      </c>
      <c r="B719" s="436">
        <v>2109999</v>
      </c>
      <c r="C719" s="432" t="s">
        <v>647</v>
      </c>
      <c r="D719" s="313">
        <f>VLOOKUP(B719,'[113]L02'!$A$6:$F$1327,6,FALSE)</f>
        <v>38</v>
      </c>
      <c r="E719" s="313">
        <f>VLOOKUP(B719,'[114]23'!$A$4:$C$1326,3,FALSE)</f>
        <v>19</v>
      </c>
      <c r="F719" s="367">
        <v>584</v>
      </c>
      <c r="G719" s="123">
        <f t="shared" si="34"/>
        <v>14.368</v>
      </c>
      <c r="H719" s="123">
        <f t="shared" si="35"/>
        <v>30.737</v>
      </c>
      <c r="I719" s="657"/>
      <c r="J719" s="658"/>
    </row>
    <row r="720" s="652" customFormat="1" ht="36" customHeight="1" spans="1:10">
      <c r="A720" s="652">
        <f t="shared" si="33"/>
        <v>3</v>
      </c>
      <c r="B720" s="433">
        <v>211</v>
      </c>
      <c r="C720" s="302" t="s">
        <v>116</v>
      </c>
      <c r="D720" s="309">
        <f>SUM(D721,D731,D735,D744,D751,D758,D764,D767,D770,D772,D774,D780,D782,D784,D799)</f>
        <v>32994</v>
      </c>
      <c r="E720" s="309">
        <f>SUM(E721,E731,E735,E744,E751,E758,E764,E767,E770,E772,E774,E780,E782,E784,E799)</f>
        <v>44947</v>
      </c>
      <c r="F720" s="309">
        <v>14214</v>
      </c>
      <c r="G720" s="119">
        <f t="shared" si="34"/>
        <v>-0.569</v>
      </c>
      <c r="H720" s="119">
        <f t="shared" si="35"/>
        <v>0.316</v>
      </c>
      <c r="I720" s="657"/>
      <c r="J720" s="658"/>
    </row>
    <row r="721" s="652" customFormat="1" ht="36" customHeight="1" spans="1:10">
      <c r="A721" s="652">
        <f t="shared" si="33"/>
        <v>5</v>
      </c>
      <c r="B721" s="433">
        <v>21101</v>
      </c>
      <c r="C721" s="304" t="s">
        <v>648</v>
      </c>
      <c r="D721" s="309">
        <f>SUM(D722:D730)</f>
        <v>1116</v>
      </c>
      <c r="E721" s="309">
        <f>SUM(E722:E730)</f>
        <v>1035</v>
      </c>
      <c r="F721" s="309">
        <v>1153</v>
      </c>
      <c r="G721" s="119">
        <f t="shared" si="34"/>
        <v>0.033</v>
      </c>
      <c r="H721" s="119">
        <f t="shared" si="35"/>
        <v>1.114</v>
      </c>
      <c r="I721" s="657"/>
      <c r="J721" s="658"/>
    </row>
    <row r="722" s="652" customFormat="1" ht="36" customHeight="1" spans="1:10">
      <c r="A722" s="652">
        <f t="shared" si="33"/>
        <v>7</v>
      </c>
      <c r="B722" s="431">
        <v>2110101</v>
      </c>
      <c r="C722" s="432" t="s">
        <v>152</v>
      </c>
      <c r="D722" s="313">
        <f>VLOOKUP(B722,'[113]L02'!$A$6:$F$1327,6,FALSE)</f>
        <v>61</v>
      </c>
      <c r="E722" s="313">
        <f>VLOOKUP(B722,'[114]23'!$A$4:$C$1326,3,FALSE)</f>
        <v>66</v>
      </c>
      <c r="F722" s="367">
        <v>71</v>
      </c>
      <c r="G722" s="123">
        <f t="shared" si="34"/>
        <v>0.164</v>
      </c>
      <c r="H722" s="123">
        <f t="shared" si="35"/>
        <v>1.076</v>
      </c>
      <c r="I722" s="657"/>
      <c r="J722" s="658"/>
    </row>
    <row r="723" s="652" customFormat="1" ht="36" customHeight="1" spans="1:10">
      <c r="A723" s="652">
        <f t="shared" si="33"/>
        <v>7</v>
      </c>
      <c r="B723" s="431">
        <v>2110102</v>
      </c>
      <c r="C723" s="432" t="s">
        <v>153</v>
      </c>
      <c r="D723" s="313">
        <f>VLOOKUP(B723,'[113]L02'!$A$6:$F$1327,6,FALSE)</f>
        <v>64</v>
      </c>
      <c r="E723" s="313">
        <f>VLOOKUP(B723,'[114]23'!$A$4:$C$1326,3,FALSE)</f>
        <v>69</v>
      </c>
      <c r="F723" s="367">
        <v>69</v>
      </c>
      <c r="G723" s="123">
        <f t="shared" si="34"/>
        <v>0.078</v>
      </c>
      <c r="H723" s="123">
        <f t="shared" si="35"/>
        <v>1</v>
      </c>
      <c r="I723" s="657"/>
      <c r="J723" s="658"/>
    </row>
    <row r="724" s="652" customFormat="1" ht="36" customHeight="1" spans="1:10">
      <c r="A724" s="652">
        <f t="shared" si="33"/>
        <v>7</v>
      </c>
      <c r="B724" s="431">
        <v>2110103</v>
      </c>
      <c r="C724" s="432" t="s">
        <v>154</v>
      </c>
      <c r="D724" s="313">
        <f>VLOOKUP(B724,'[113]L02'!$A$6:$F$1327,6,FALSE)</f>
        <v>0</v>
      </c>
      <c r="E724" s="313">
        <f>VLOOKUP(B724,'[114]23'!$A$4:$C$1326,3,FALSE)</f>
        <v>0</v>
      </c>
      <c r="F724" s="367">
        <v>0</v>
      </c>
      <c r="G724" s="123" t="str">
        <f t="shared" si="34"/>
        <v/>
      </c>
      <c r="H724" s="123" t="str">
        <f t="shared" si="35"/>
        <v/>
      </c>
      <c r="I724" s="657"/>
      <c r="J724" s="658"/>
    </row>
    <row r="725" s="652" customFormat="1" ht="36" customHeight="1" spans="1:10">
      <c r="A725" s="652">
        <f t="shared" si="33"/>
        <v>7</v>
      </c>
      <c r="B725" s="431">
        <v>2110104</v>
      </c>
      <c r="C725" s="432" t="s">
        <v>649</v>
      </c>
      <c r="D725" s="313">
        <f>VLOOKUP(B725,'[113]L02'!$A$6:$F$1327,6,FALSE)</f>
        <v>0</v>
      </c>
      <c r="E725" s="313">
        <f>VLOOKUP(B725,'[114]23'!$A$4:$C$1326,3,FALSE)</f>
        <v>0</v>
      </c>
      <c r="F725" s="367">
        <v>0</v>
      </c>
      <c r="G725" s="123" t="str">
        <f t="shared" si="34"/>
        <v/>
      </c>
      <c r="H725" s="123" t="str">
        <f t="shared" si="35"/>
        <v/>
      </c>
      <c r="I725" s="657"/>
      <c r="J725" s="658"/>
    </row>
    <row r="726" s="652" customFormat="1" ht="36" customHeight="1" spans="1:10">
      <c r="A726" s="652">
        <f t="shared" si="33"/>
        <v>7</v>
      </c>
      <c r="B726" s="431">
        <v>2110105</v>
      </c>
      <c r="C726" s="432" t="s">
        <v>650</v>
      </c>
      <c r="D726" s="313">
        <f>VLOOKUP(B726,'[113]L02'!$A$6:$F$1327,6,FALSE)</f>
        <v>0</v>
      </c>
      <c r="E726" s="313">
        <f>VLOOKUP(B726,'[114]23'!$A$4:$C$1326,3,FALSE)</f>
        <v>0</v>
      </c>
      <c r="F726" s="367">
        <v>0</v>
      </c>
      <c r="G726" s="123" t="str">
        <f t="shared" si="34"/>
        <v/>
      </c>
      <c r="H726" s="123" t="str">
        <f t="shared" si="35"/>
        <v/>
      </c>
      <c r="I726" s="657"/>
      <c r="J726" s="658"/>
    </row>
    <row r="727" s="652" customFormat="1" ht="36" customHeight="1" spans="1:10">
      <c r="A727" s="652">
        <f t="shared" si="33"/>
        <v>7</v>
      </c>
      <c r="B727" s="431">
        <v>2110106</v>
      </c>
      <c r="C727" s="432" t="s">
        <v>651</v>
      </c>
      <c r="D727" s="313">
        <f>VLOOKUP(B727,'[113]L02'!$A$6:$F$1327,6,FALSE)</f>
        <v>0</v>
      </c>
      <c r="E727" s="313">
        <f>VLOOKUP(B727,'[114]23'!$A$4:$C$1326,3,FALSE)</f>
        <v>0</v>
      </c>
      <c r="F727" s="367">
        <v>0</v>
      </c>
      <c r="G727" s="123" t="str">
        <f t="shared" si="34"/>
        <v/>
      </c>
      <c r="H727" s="123" t="str">
        <f t="shared" si="35"/>
        <v/>
      </c>
      <c r="I727" s="657"/>
      <c r="J727" s="658"/>
    </row>
    <row r="728" s="652" customFormat="1" ht="36" customHeight="1" spans="1:10">
      <c r="A728" s="652">
        <f t="shared" si="33"/>
        <v>7</v>
      </c>
      <c r="B728" s="431">
        <v>2110107</v>
      </c>
      <c r="C728" s="432" t="s">
        <v>652</v>
      </c>
      <c r="D728" s="313">
        <f>VLOOKUP(B728,'[113]L02'!$A$6:$F$1327,6,FALSE)</f>
        <v>0</v>
      </c>
      <c r="E728" s="313">
        <f>VLOOKUP(B728,'[114]23'!$A$4:$C$1326,3,FALSE)</f>
        <v>0</v>
      </c>
      <c r="F728" s="367">
        <v>0</v>
      </c>
      <c r="G728" s="123" t="str">
        <f t="shared" si="34"/>
        <v/>
      </c>
      <c r="H728" s="123" t="str">
        <f t="shared" si="35"/>
        <v/>
      </c>
      <c r="I728" s="657"/>
      <c r="J728" s="658"/>
    </row>
    <row r="729" s="652" customFormat="1" ht="36" customHeight="1" spans="1:10">
      <c r="A729" s="652">
        <f t="shared" si="33"/>
        <v>7</v>
      </c>
      <c r="B729" s="431">
        <v>2110108</v>
      </c>
      <c r="C729" s="432" t="s">
        <v>653</v>
      </c>
      <c r="D729" s="313">
        <f>VLOOKUP(B729,'[113]L02'!$A$6:$F$1327,6,FALSE)</f>
        <v>0</v>
      </c>
      <c r="E729" s="313">
        <f>VLOOKUP(B729,'[114]23'!$A$4:$C$1326,3,FALSE)</f>
        <v>0</v>
      </c>
      <c r="F729" s="367">
        <v>0</v>
      </c>
      <c r="G729" s="123" t="str">
        <f t="shared" si="34"/>
        <v/>
      </c>
      <c r="H729" s="123" t="str">
        <f t="shared" si="35"/>
        <v/>
      </c>
      <c r="I729" s="657"/>
      <c r="J729" s="658"/>
    </row>
    <row r="730" s="652" customFormat="1" ht="36" customHeight="1" spans="1:10">
      <c r="A730" s="652">
        <f t="shared" si="33"/>
        <v>7</v>
      </c>
      <c r="B730" s="431">
        <v>2110199</v>
      </c>
      <c r="C730" s="432" t="s">
        <v>654</v>
      </c>
      <c r="D730" s="313">
        <f>VLOOKUP(B730,'[113]L02'!$A$6:$F$1327,6,FALSE)</f>
        <v>991</v>
      </c>
      <c r="E730" s="313">
        <f>VLOOKUP(B730,'[114]23'!$A$4:$C$1326,3,FALSE)</f>
        <v>900</v>
      </c>
      <c r="F730" s="367">
        <v>1013</v>
      </c>
      <c r="G730" s="123">
        <f t="shared" si="34"/>
        <v>0.022</v>
      </c>
      <c r="H730" s="123">
        <f t="shared" si="35"/>
        <v>1.126</v>
      </c>
      <c r="I730" s="657"/>
      <c r="J730" s="658"/>
    </row>
    <row r="731" s="652" customFormat="1" ht="36" customHeight="1" spans="1:10">
      <c r="A731" s="652">
        <f t="shared" si="33"/>
        <v>5</v>
      </c>
      <c r="B731" s="433">
        <v>21102</v>
      </c>
      <c r="C731" s="304" t="s">
        <v>655</v>
      </c>
      <c r="D731" s="309">
        <f>SUM(D732:D734)</f>
        <v>17</v>
      </c>
      <c r="E731" s="309">
        <f>SUM(E732:E734)</f>
        <v>45</v>
      </c>
      <c r="F731" s="309">
        <v>35</v>
      </c>
      <c r="G731" s="119">
        <f t="shared" si="34"/>
        <v>1.059</v>
      </c>
      <c r="H731" s="119">
        <f t="shared" si="35"/>
        <v>0.778</v>
      </c>
      <c r="I731" s="657"/>
      <c r="J731" s="658"/>
    </row>
    <row r="732" s="652" customFormat="1" ht="36" customHeight="1" spans="1:10">
      <c r="A732" s="652">
        <f t="shared" si="33"/>
        <v>7</v>
      </c>
      <c r="B732" s="431">
        <v>2110203</v>
      </c>
      <c r="C732" s="432" t="s">
        <v>656</v>
      </c>
      <c r="D732" s="313">
        <f>VLOOKUP(B732,'[113]L02'!$A$6:$F$1327,6,FALSE)</f>
        <v>0</v>
      </c>
      <c r="E732" s="313">
        <f>VLOOKUP(B732,'[114]23'!$A$4:$C$1326,3,FALSE)</f>
        <v>0</v>
      </c>
      <c r="F732" s="367">
        <v>0</v>
      </c>
      <c r="G732" s="123" t="str">
        <f t="shared" si="34"/>
        <v/>
      </c>
      <c r="H732" s="123" t="str">
        <f t="shared" si="35"/>
        <v/>
      </c>
      <c r="I732" s="657"/>
      <c r="J732" s="658"/>
    </row>
    <row r="733" s="652" customFormat="1" ht="36" customHeight="1" spans="1:10">
      <c r="A733" s="652">
        <f t="shared" si="33"/>
        <v>7</v>
      </c>
      <c r="B733" s="431">
        <v>2110204</v>
      </c>
      <c r="C733" s="432" t="s">
        <v>657</v>
      </c>
      <c r="D733" s="313">
        <f>VLOOKUP(B733,'[113]L02'!$A$6:$F$1327,6,FALSE)</f>
        <v>0</v>
      </c>
      <c r="E733" s="313">
        <f>VLOOKUP(B733,'[114]23'!$A$4:$C$1326,3,FALSE)</f>
        <v>0</v>
      </c>
      <c r="F733" s="367">
        <v>0</v>
      </c>
      <c r="G733" s="123" t="str">
        <f t="shared" si="34"/>
        <v/>
      </c>
      <c r="H733" s="123" t="str">
        <f t="shared" si="35"/>
        <v/>
      </c>
      <c r="I733" s="657"/>
      <c r="J733" s="658"/>
    </row>
    <row r="734" s="652" customFormat="1" ht="36" customHeight="1" spans="1:10">
      <c r="A734" s="652">
        <f t="shared" si="33"/>
        <v>7</v>
      </c>
      <c r="B734" s="431">
        <v>2110299</v>
      </c>
      <c r="C734" s="432" t="s">
        <v>658</v>
      </c>
      <c r="D734" s="313">
        <f>VLOOKUP(B734,'[113]L02'!$A$6:$F$1327,6,FALSE)</f>
        <v>17</v>
      </c>
      <c r="E734" s="313">
        <f>VLOOKUP(B734,'[114]23'!$A$4:$C$1326,3,FALSE)</f>
        <v>45</v>
      </c>
      <c r="F734" s="367">
        <v>35</v>
      </c>
      <c r="G734" s="123">
        <f t="shared" si="34"/>
        <v>1.059</v>
      </c>
      <c r="H734" s="123">
        <f t="shared" si="35"/>
        <v>0.778</v>
      </c>
      <c r="I734" s="657"/>
      <c r="J734" s="658"/>
    </row>
    <row r="735" s="652" customFormat="1" ht="36" customHeight="1" spans="1:10">
      <c r="A735" s="652">
        <f t="shared" si="33"/>
        <v>5</v>
      </c>
      <c r="B735" s="433">
        <v>21103</v>
      </c>
      <c r="C735" s="304" t="s">
        <v>659</v>
      </c>
      <c r="D735" s="309">
        <f>SUM(D736:D743)</f>
        <v>27480</v>
      </c>
      <c r="E735" s="309">
        <f>SUM(E736:E743)</f>
        <v>41349</v>
      </c>
      <c r="F735" s="309">
        <v>4085</v>
      </c>
      <c r="G735" s="119">
        <f t="shared" si="34"/>
        <v>-0.851</v>
      </c>
      <c r="H735" s="119">
        <f t="shared" si="35"/>
        <v>0.099</v>
      </c>
      <c r="I735" s="657"/>
      <c r="J735" s="658"/>
    </row>
    <row r="736" s="652" customFormat="1" ht="36" customHeight="1" spans="1:10">
      <c r="A736" s="652">
        <f t="shared" si="33"/>
        <v>7</v>
      </c>
      <c r="B736" s="431">
        <v>2110301</v>
      </c>
      <c r="C736" s="432" t="s">
        <v>660</v>
      </c>
      <c r="D736" s="313">
        <f>VLOOKUP(B736,'[113]L02'!$A$6:$F$1327,6,FALSE)</f>
        <v>0</v>
      </c>
      <c r="E736" s="313">
        <f>VLOOKUP(B736,'[114]23'!$A$4:$C$1326,3,FALSE)</f>
        <v>0</v>
      </c>
      <c r="F736" s="367">
        <v>0</v>
      </c>
      <c r="G736" s="123" t="str">
        <f t="shared" si="34"/>
        <v/>
      </c>
      <c r="H736" s="123" t="str">
        <f t="shared" si="35"/>
        <v/>
      </c>
      <c r="I736" s="657"/>
      <c r="J736" s="658"/>
    </row>
    <row r="737" s="652" customFormat="1" ht="36" customHeight="1" spans="1:10">
      <c r="A737" s="652">
        <f t="shared" si="33"/>
        <v>7</v>
      </c>
      <c r="B737" s="431">
        <v>2110302</v>
      </c>
      <c r="C737" s="432" t="s">
        <v>661</v>
      </c>
      <c r="D737" s="313">
        <f>VLOOKUP(B737,'[113]L02'!$A$6:$F$1327,6,FALSE)</f>
        <v>27480</v>
      </c>
      <c r="E737" s="313">
        <f>VLOOKUP(B737,'[114]23'!$A$4:$C$1326,3,FALSE)</f>
        <v>41349</v>
      </c>
      <c r="F737" s="367">
        <f>23638-20000</f>
        <v>3638</v>
      </c>
      <c r="G737" s="123">
        <f t="shared" si="34"/>
        <v>-0.868</v>
      </c>
      <c r="H737" s="123">
        <f t="shared" si="35"/>
        <v>0.088</v>
      </c>
      <c r="I737" s="657"/>
      <c r="J737" s="658"/>
    </row>
    <row r="738" s="652" customFormat="1" ht="36" customHeight="1" spans="1:10">
      <c r="A738" s="652">
        <f t="shared" si="33"/>
        <v>7</v>
      </c>
      <c r="B738" s="431">
        <v>2110303</v>
      </c>
      <c r="C738" s="432" t="s">
        <v>662</v>
      </c>
      <c r="D738" s="313">
        <f>VLOOKUP(B738,'[113]L02'!$A$6:$F$1327,6,FALSE)</f>
        <v>0</v>
      </c>
      <c r="E738" s="313">
        <f>VLOOKUP(B738,'[114]23'!$A$4:$C$1326,3,FALSE)</f>
        <v>0</v>
      </c>
      <c r="F738" s="367">
        <v>0</v>
      </c>
      <c r="G738" s="123" t="str">
        <f t="shared" si="34"/>
        <v/>
      </c>
      <c r="H738" s="123" t="str">
        <f t="shared" si="35"/>
        <v/>
      </c>
      <c r="I738" s="657"/>
      <c r="J738" s="658"/>
    </row>
    <row r="739" s="652" customFormat="1" ht="36" customHeight="1" spans="1:10">
      <c r="A739" s="652">
        <f t="shared" si="33"/>
        <v>7</v>
      </c>
      <c r="B739" s="431">
        <v>2110304</v>
      </c>
      <c r="C739" s="432" t="s">
        <v>663</v>
      </c>
      <c r="D739" s="313">
        <f>VLOOKUP(B739,'[113]L02'!$A$6:$F$1327,6,FALSE)</f>
        <v>0</v>
      </c>
      <c r="E739" s="313">
        <f>VLOOKUP(B739,'[114]23'!$A$4:$C$1326,3,FALSE)</f>
        <v>0</v>
      </c>
      <c r="F739" s="367">
        <v>447</v>
      </c>
      <c r="G739" s="123" t="str">
        <f t="shared" si="34"/>
        <v/>
      </c>
      <c r="H739" s="123" t="str">
        <f t="shared" si="35"/>
        <v/>
      </c>
      <c r="I739" s="657"/>
      <c r="J739" s="658"/>
    </row>
    <row r="740" s="652" customFormat="1" ht="36" customHeight="1" spans="1:10">
      <c r="A740" s="652">
        <f t="shared" si="33"/>
        <v>7</v>
      </c>
      <c r="B740" s="431">
        <v>2110305</v>
      </c>
      <c r="C740" s="432" t="s">
        <v>664</v>
      </c>
      <c r="D740" s="313">
        <f>VLOOKUP(B740,'[113]L02'!$A$6:$F$1327,6,FALSE)</f>
        <v>0</v>
      </c>
      <c r="E740" s="313">
        <f>VLOOKUP(B740,'[114]23'!$A$4:$C$1326,3,FALSE)</f>
        <v>0</v>
      </c>
      <c r="F740" s="367">
        <v>0</v>
      </c>
      <c r="G740" s="123" t="str">
        <f t="shared" si="34"/>
        <v/>
      </c>
      <c r="H740" s="123" t="str">
        <f t="shared" si="35"/>
        <v/>
      </c>
      <c r="I740" s="657"/>
      <c r="J740" s="658"/>
    </row>
    <row r="741" s="652" customFormat="1" ht="36" customHeight="1" spans="1:10">
      <c r="A741" s="652">
        <f t="shared" si="33"/>
        <v>7</v>
      </c>
      <c r="B741" s="431">
        <v>2110306</v>
      </c>
      <c r="C741" s="432" t="s">
        <v>665</v>
      </c>
      <c r="D741" s="313">
        <f>VLOOKUP(B741,'[113]L02'!$A$6:$F$1327,6,FALSE)</f>
        <v>0</v>
      </c>
      <c r="E741" s="313">
        <f>VLOOKUP(B741,'[114]23'!$A$4:$C$1326,3,FALSE)</f>
        <v>0</v>
      </c>
      <c r="F741" s="367">
        <v>0</v>
      </c>
      <c r="G741" s="123" t="str">
        <f t="shared" si="34"/>
        <v/>
      </c>
      <c r="H741" s="123" t="str">
        <f t="shared" si="35"/>
        <v/>
      </c>
      <c r="I741" s="657"/>
      <c r="J741" s="658"/>
    </row>
    <row r="742" s="652" customFormat="1" ht="36" customHeight="1" spans="1:10">
      <c r="A742" s="652">
        <f t="shared" si="33"/>
        <v>7</v>
      </c>
      <c r="B742" s="437">
        <v>2110307</v>
      </c>
      <c r="C742" s="432" t="s">
        <v>666</v>
      </c>
      <c r="D742" s="313">
        <f>VLOOKUP(B742,'[113]L02'!$A$6:$F$1327,6,FALSE)</f>
        <v>0</v>
      </c>
      <c r="E742" s="313">
        <f>VLOOKUP(B742,'[114]23'!$A$4:$C$1326,3,FALSE)</f>
        <v>0</v>
      </c>
      <c r="F742" s="367">
        <v>0</v>
      </c>
      <c r="G742" s="123" t="str">
        <f t="shared" si="34"/>
        <v/>
      </c>
      <c r="H742" s="123" t="str">
        <f t="shared" si="35"/>
        <v/>
      </c>
      <c r="I742" s="657"/>
      <c r="J742" s="658"/>
    </row>
    <row r="743" s="652" customFormat="1" ht="36" customHeight="1" spans="1:10">
      <c r="A743" s="652">
        <f t="shared" si="33"/>
        <v>7</v>
      </c>
      <c r="B743" s="431">
        <v>2110399</v>
      </c>
      <c r="C743" s="432" t="s">
        <v>667</v>
      </c>
      <c r="D743" s="313">
        <f>VLOOKUP(B743,'[113]L02'!$A$6:$F$1327,6,FALSE)</f>
        <v>0</v>
      </c>
      <c r="E743" s="313">
        <f>VLOOKUP(B743,'[114]23'!$A$4:$C$1326,3,FALSE)</f>
        <v>0</v>
      </c>
      <c r="F743" s="367">
        <v>0</v>
      </c>
      <c r="G743" s="123" t="str">
        <f t="shared" si="34"/>
        <v/>
      </c>
      <c r="H743" s="123" t="str">
        <f t="shared" si="35"/>
        <v/>
      </c>
      <c r="I743" s="657"/>
      <c r="J743" s="658"/>
    </row>
    <row r="744" s="652" customFormat="1" ht="36" customHeight="1" spans="1:10">
      <c r="A744" s="652">
        <f t="shared" si="33"/>
        <v>5</v>
      </c>
      <c r="B744" s="433">
        <v>21104</v>
      </c>
      <c r="C744" s="304" t="s">
        <v>668</v>
      </c>
      <c r="D744" s="309">
        <f>SUM(D745:D750)</f>
        <v>1804</v>
      </c>
      <c r="E744" s="309">
        <f>SUM(E745:E750)</f>
        <v>755</v>
      </c>
      <c r="F744" s="309">
        <v>882</v>
      </c>
      <c r="G744" s="119">
        <f t="shared" si="34"/>
        <v>-0.511</v>
      </c>
      <c r="H744" s="119">
        <f t="shared" si="35"/>
        <v>1.168</v>
      </c>
      <c r="I744" s="657"/>
      <c r="J744" s="658"/>
    </row>
    <row r="745" s="652" customFormat="1" ht="36" customHeight="1" spans="1:10">
      <c r="A745" s="652">
        <f t="shared" si="33"/>
        <v>7</v>
      </c>
      <c r="B745" s="431">
        <v>2110401</v>
      </c>
      <c r="C745" s="432" t="s">
        <v>669</v>
      </c>
      <c r="D745" s="313">
        <f>VLOOKUP(B745,'[113]L02'!$A$6:$F$1327,6,FALSE)</f>
        <v>827</v>
      </c>
      <c r="E745" s="313">
        <f>VLOOKUP(B745,'[114]23'!$A$4:$C$1326,3,FALSE)</f>
        <v>520</v>
      </c>
      <c r="F745" s="367">
        <v>464</v>
      </c>
      <c r="G745" s="123">
        <f t="shared" si="34"/>
        <v>-0.439</v>
      </c>
      <c r="H745" s="123">
        <f t="shared" si="35"/>
        <v>0.892</v>
      </c>
      <c r="I745" s="657"/>
      <c r="J745" s="658"/>
    </row>
    <row r="746" s="652" customFormat="1" ht="36" customHeight="1" spans="1:10">
      <c r="A746" s="652">
        <f t="shared" si="33"/>
        <v>7</v>
      </c>
      <c r="B746" s="431">
        <v>2110402</v>
      </c>
      <c r="C746" s="432" t="s">
        <v>670</v>
      </c>
      <c r="D746" s="313">
        <f>VLOOKUP(B746,'[113]L02'!$A$6:$F$1327,6,FALSE)</f>
        <v>0</v>
      </c>
      <c r="E746" s="313">
        <f>VLOOKUP(B746,'[114]23'!$A$4:$C$1326,3,FALSE)</f>
        <v>0</v>
      </c>
      <c r="F746" s="367">
        <v>0</v>
      </c>
      <c r="G746" s="123" t="str">
        <f t="shared" si="34"/>
        <v/>
      </c>
      <c r="H746" s="123" t="str">
        <f t="shared" si="35"/>
        <v/>
      </c>
      <c r="I746" s="657"/>
      <c r="J746" s="658"/>
    </row>
    <row r="747" s="652" customFormat="1" ht="36" customHeight="1" spans="1:10">
      <c r="A747" s="652">
        <f t="shared" si="33"/>
        <v>7</v>
      </c>
      <c r="B747" s="431">
        <v>2110404</v>
      </c>
      <c r="C747" s="432" t="s">
        <v>671</v>
      </c>
      <c r="D747" s="313">
        <f>VLOOKUP(B747,'[113]L02'!$A$6:$F$1327,6,FALSE)</f>
        <v>0</v>
      </c>
      <c r="E747" s="313">
        <f>VLOOKUP(B747,'[114]23'!$A$4:$C$1326,3,FALSE)</f>
        <v>0</v>
      </c>
      <c r="F747" s="367">
        <v>0</v>
      </c>
      <c r="G747" s="123" t="str">
        <f t="shared" si="34"/>
        <v/>
      </c>
      <c r="H747" s="123" t="str">
        <f t="shared" si="35"/>
        <v/>
      </c>
      <c r="I747" s="657"/>
      <c r="J747" s="658"/>
    </row>
    <row r="748" s="652" customFormat="1" ht="36" customHeight="1" spans="1:10">
      <c r="A748" s="652">
        <f t="shared" si="33"/>
        <v>7</v>
      </c>
      <c r="B748" s="431">
        <v>2110405</v>
      </c>
      <c r="C748" s="438" t="s">
        <v>672</v>
      </c>
      <c r="D748" s="313"/>
      <c r="E748" s="313">
        <f>VLOOKUP(B748,'[114]23'!$A$4:$C$1326,3,FALSE)</f>
        <v>0</v>
      </c>
      <c r="F748" s="367">
        <v>0</v>
      </c>
      <c r="G748" s="123" t="str">
        <f t="shared" si="34"/>
        <v/>
      </c>
      <c r="H748" s="123" t="str">
        <f t="shared" si="35"/>
        <v/>
      </c>
      <c r="I748" s="657"/>
      <c r="J748" s="658"/>
    </row>
    <row r="749" s="652" customFormat="1" ht="36" customHeight="1" spans="1:10">
      <c r="A749" s="652">
        <f t="shared" si="33"/>
        <v>7</v>
      </c>
      <c r="B749" s="431">
        <v>2110406</v>
      </c>
      <c r="C749" s="438" t="s">
        <v>673</v>
      </c>
      <c r="D749" s="313"/>
      <c r="E749" s="313">
        <f>VLOOKUP(B749,'[114]23'!$A$4:$C$1326,3,FALSE)</f>
        <v>0</v>
      </c>
      <c r="F749" s="367">
        <v>0</v>
      </c>
      <c r="G749" s="123" t="str">
        <f t="shared" si="34"/>
        <v/>
      </c>
      <c r="H749" s="123" t="str">
        <f t="shared" si="35"/>
        <v/>
      </c>
      <c r="I749" s="657"/>
      <c r="J749" s="658"/>
    </row>
    <row r="750" s="652" customFormat="1" ht="36" customHeight="1" spans="1:10">
      <c r="A750" s="652">
        <f t="shared" si="33"/>
        <v>7</v>
      </c>
      <c r="B750" s="431">
        <v>2110499</v>
      </c>
      <c r="C750" s="432" t="s">
        <v>674</v>
      </c>
      <c r="D750" s="313">
        <f>VLOOKUP(B750,'[113]L02'!$A$6:$F$1327,6,FALSE)</f>
        <v>977</v>
      </c>
      <c r="E750" s="313">
        <f>VLOOKUP(B750,'[114]23'!$A$4:$C$1326,3,FALSE)</f>
        <v>235</v>
      </c>
      <c r="F750" s="367">
        <v>418</v>
      </c>
      <c r="G750" s="123">
        <f t="shared" si="34"/>
        <v>-0.572</v>
      </c>
      <c r="H750" s="123">
        <f t="shared" si="35"/>
        <v>1.779</v>
      </c>
      <c r="I750" s="657"/>
      <c r="J750" s="658"/>
    </row>
    <row r="751" s="652" customFormat="1" ht="36" customHeight="1" spans="1:10">
      <c r="A751" s="652">
        <f t="shared" si="33"/>
        <v>5</v>
      </c>
      <c r="B751" s="433">
        <v>21105</v>
      </c>
      <c r="C751" s="304" t="s">
        <v>675</v>
      </c>
      <c r="D751" s="309">
        <f>SUM(D752:D757)</f>
        <v>1398</v>
      </c>
      <c r="E751" s="309">
        <f>SUM(E752:E757)</f>
        <v>1277</v>
      </c>
      <c r="F751" s="309">
        <v>1239</v>
      </c>
      <c r="G751" s="119">
        <f t="shared" si="34"/>
        <v>-0.114</v>
      </c>
      <c r="H751" s="119">
        <f t="shared" si="35"/>
        <v>0.97</v>
      </c>
      <c r="I751" s="657"/>
      <c r="J751" s="658"/>
    </row>
    <row r="752" s="652" customFormat="1" ht="36" customHeight="1" spans="1:10">
      <c r="A752" s="652">
        <f t="shared" si="33"/>
        <v>7</v>
      </c>
      <c r="B752" s="431">
        <v>2110501</v>
      </c>
      <c r="C752" s="432" t="s">
        <v>676</v>
      </c>
      <c r="D752" s="313">
        <f>VLOOKUP(B752,'[113]L02'!$A$6:$F$1327,6,FALSE)</f>
        <v>1398</v>
      </c>
      <c r="E752" s="313">
        <f>VLOOKUP(B752,'[114]23'!$A$4:$C$1326,3,FALSE)</f>
        <v>1277</v>
      </c>
      <c r="F752" s="367">
        <v>1239</v>
      </c>
      <c r="G752" s="123">
        <f t="shared" si="34"/>
        <v>-0.114</v>
      </c>
      <c r="H752" s="123">
        <f t="shared" si="35"/>
        <v>0.97</v>
      </c>
      <c r="I752" s="657"/>
      <c r="J752" s="658"/>
    </row>
    <row r="753" s="652" customFormat="1" ht="36" customHeight="1" spans="1:10">
      <c r="A753" s="652">
        <f t="shared" si="33"/>
        <v>7</v>
      </c>
      <c r="B753" s="431">
        <v>2110502</v>
      </c>
      <c r="C753" s="432" t="s">
        <v>677</v>
      </c>
      <c r="D753" s="313">
        <f>VLOOKUP(B753,'[113]L02'!$A$6:$F$1327,6,FALSE)</f>
        <v>0</v>
      </c>
      <c r="E753" s="313">
        <f>VLOOKUP(B753,'[114]23'!$A$4:$C$1326,3,FALSE)</f>
        <v>0</v>
      </c>
      <c r="F753" s="367">
        <v>0</v>
      </c>
      <c r="G753" s="123" t="str">
        <f t="shared" si="34"/>
        <v/>
      </c>
      <c r="H753" s="123" t="str">
        <f t="shared" si="35"/>
        <v/>
      </c>
      <c r="I753" s="657"/>
      <c r="J753" s="658"/>
    </row>
    <row r="754" s="652" customFormat="1" ht="36" customHeight="1" spans="1:10">
      <c r="A754" s="652">
        <f t="shared" si="33"/>
        <v>7</v>
      </c>
      <c r="B754" s="431">
        <v>2110503</v>
      </c>
      <c r="C754" s="432" t="s">
        <v>678</v>
      </c>
      <c r="D754" s="313">
        <f>VLOOKUP(B754,'[113]L02'!$A$6:$F$1327,6,FALSE)</f>
        <v>0</v>
      </c>
      <c r="E754" s="313">
        <f>VLOOKUP(B754,'[114]23'!$A$4:$C$1326,3,FALSE)</f>
        <v>0</v>
      </c>
      <c r="F754" s="367">
        <v>0</v>
      </c>
      <c r="G754" s="123" t="str">
        <f t="shared" si="34"/>
        <v/>
      </c>
      <c r="H754" s="123" t="str">
        <f t="shared" si="35"/>
        <v/>
      </c>
      <c r="I754" s="657"/>
      <c r="J754" s="658"/>
    </row>
    <row r="755" s="652" customFormat="1" ht="36" customHeight="1" spans="1:10">
      <c r="A755" s="652">
        <f t="shared" si="33"/>
        <v>7</v>
      </c>
      <c r="B755" s="431">
        <v>2110506</v>
      </c>
      <c r="C755" s="432" t="s">
        <v>679</v>
      </c>
      <c r="D755" s="313">
        <f>VLOOKUP(B755,'[113]L02'!$A$6:$F$1327,6,FALSE)</f>
        <v>0</v>
      </c>
      <c r="E755" s="313">
        <f>VLOOKUP(B755,'[114]23'!$A$4:$C$1326,3,FALSE)</f>
        <v>0</v>
      </c>
      <c r="F755" s="367">
        <v>0</v>
      </c>
      <c r="G755" s="123" t="str">
        <f t="shared" si="34"/>
        <v/>
      </c>
      <c r="H755" s="123" t="str">
        <f t="shared" si="35"/>
        <v/>
      </c>
      <c r="I755" s="657"/>
      <c r="J755" s="658"/>
    </row>
    <row r="756" s="652" customFormat="1" ht="36" customHeight="1" spans="1:10">
      <c r="A756" s="652">
        <f t="shared" si="33"/>
        <v>7</v>
      </c>
      <c r="B756" s="431">
        <v>2110507</v>
      </c>
      <c r="C756" s="432" t="s">
        <v>680</v>
      </c>
      <c r="D756" s="313">
        <f>VLOOKUP(B756,'[113]L02'!$A$6:$F$1327,6,FALSE)</f>
        <v>0</v>
      </c>
      <c r="E756" s="313">
        <f>VLOOKUP(B756,'[114]23'!$A$4:$C$1326,3,FALSE)</f>
        <v>0</v>
      </c>
      <c r="F756" s="367">
        <v>0</v>
      </c>
      <c r="G756" s="123" t="str">
        <f t="shared" si="34"/>
        <v/>
      </c>
      <c r="H756" s="123" t="str">
        <f t="shared" si="35"/>
        <v/>
      </c>
      <c r="I756" s="657"/>
      <c r="J756" s="658"/>
    </row>
    <row r="757" s="652" customFormat="1" ht="36" customHeight="1" spans="1:10">
      <c r="A757" s="652">
        <f t="shared" si="33"/>
        <v>7</v>
      </c>
      <c r="B757" s="431">
        <v>2110599</v>
      </c>
      <c r="C757" s="432" t="s">
        <v>681</v>
      </c>
      <c r="D757" s="313">
        <f>VLOOKUP(B757,'[113]L02'!$A$6:$F$1327,6,FALSE)</f>
        <v>0</v>
      </c>
      <c r="E757" s="313">
        <f>VLOOKUP(B757,'[114]23'!$A$4:$C$1326,3,FALSE)</f>
        <v>0</v>
      </c>
      <c r="F757" s="367">
        <v>0</v>
      </c>
      <c r="G757" s="123" t="str">
        <f t="shared" si="34"/>
        <v/>
      </c>
      <c r="H757" s="123" t="str">
        <f t="shared" si="35"/>
        <v/>
      </c>
      <c r="I757" s="657"/>
      <c r="J757" s="658"/>
    </row>
    <row r="758" s="652" customFormat="1" ht="36" customHeight="1" spans="1:10">
      <c r="A758" s="652">
        <f t="shared" si="33"/>
        <v>5</v>
      </c>
      <c r="B758" s="433">
        <v>21106</v>
      </c>
      <c r="C758" s="304" t="s">
        <v>682</v>
      </c>
      <c r="D758" s="309">
        <f>SUM(D759:D763)</f>
        <v>25</v>
      </c>
      <c r="E758" s="309">
        <f>SUM(E759:E763)</f>
        <v>486</v>
      </c>
      <c r="F758" s="309">
        <v>646</v>
      </c>
      <c r="G758" s="119">
        <f t="shared" si="34"/>
        <v>24.84</v>
      </c>
      <c r="H758" s="119">
        <f t="shared" si="35"/>
        <v>1.329</v>
      </c>
      <c r="I758" s="657"/>
      <c r="J758" s="658"/>
    </row>
    <row r="759" s="652" customFormat="1" ht="36" customHeight="1" spans="1:10">
      <c r="A759" s="652">
        <f t="shared" si="33"/>
        <v>7</v>
      </c>
      <c r="B759" s="431">
        <v>2110602</v>
      </c>
      <c r="C759" s="432" t="s">
        <v>683</v>
      </c>
      <c r="D759" s="313">
        <f>VLOOKUP(B759,'[113]L02'!$A$6:$F$1327,6,FALSE)</f>
        <v>25</v>
      </c>
      <c r="E759" s="313">
        <f>VLOOKUP(B759,'[114]23'!$A$4:$C$1326,3,FALSE)</f>
        <v>486</v>
      </c>
      <c r="F759" s="367">
        <v>346</v>
      </c>
      <c r="G759" s="123">
        <f t="shared" si="34"/>
        <v>12.84</v>
      </c>
      <c r="H759" s="123">
        <f t="shared" si="35"/>
        <v>0.712</v>
      </c>
      <c r="I759" s="657"/>
      <c r="J759" s="658"/>
    </row>
    <row r="760" s="652" customFormat="1" ht="36" customHeight="1" spans="1:10">
      <c r="A760" s="652">
        <f t="shared" si="33"/>
        <v>7</v>
      </c>
      <c r="B760" s="431">
        <v>2110603</v>
      </c>
      <c r="C760" s="432" t="s">
        <v>684</v>
      </c>
      <c r="D760" s="313">
        <f>VLOOKUP(B760,'[113]L02'!$A$6:$F$1327,6,FALSE)</f>
        <v>0</v>
      </c>
      <c r="E760" s="313">
        <f>VLOOKUP(B760,'[114]23'!$A$4:$C$1326,3,FALSE)</f>
        <v>0</v>
      </c>
      <c r="F760" s="367">
        <v>0</v>
      </c>
      <c r="G760" s="123" t="str">
        <f t="shared" si="34"/>
        <v/>
      </c>
      <c r="H760" s="123" t="str">
        <f t="shared" si="35"/>
        <v/>
      </c>
      <c r="I760" s="657"/>
      <c r="J760" s="658"/>
    </row>
    <row r="761" s="652" customFormat="1" ht="36" customHeight="1" spans="1:10">
      <c r="A761" s="652">
        <f t="shared" si="33"/>
        <v>7</v>
      </c>
      <c r="B761" s="431">
        <v>2110604</v>
      </c>
      <c r="C761" s="432" t="s">
        <v>685</v>
      </c>
      <c r="D761" s="313">
        <f>VLOOKUP(B761,'[113]L02'!$A$6:$F$1327,6,FALSE)</f>
        <v>0</v>
      </c>
      <c r="E761" s="313">
        <f>VLOOKUP(B761,'[114]23'!$A$4:$C$1326,3,FALSE)</f>
        <v>0</v>
      </c>
      <c r="F761" s="367">
        <v>0</v>
      </c>
      <c r="G761" s="123" t="str">
        <f t="shared" si="34"/>
        <v/>
      </c>
      <c r="H761" s="123" t="str">
        <f t="shared" si="35"/>
        <v/>
      </c>
      <c r="I761" s="657"/>
      <c r="J761" s="658"/>
    </row>
    <row r="762" s="652" customFormat="1" ht="36" customHeight="1" spans="1:10">
      <c r="A762" s="652">
        <f t="shared" si="33"/>
        <v>7</v>
      </c>
      <c r="B762" s="431">
        <v>2110605</v>
      </c>
      <c r="C762" s="432" t="s">
        <v>686</v>
      </c>
      <c r="D762" s="313">
        <f>VLOOKUP(B762,'[113]L02'!$A$6:$F$1327,6,FALSE)</f>
        <v>0</v>
      </c>
      <c r="E762" s="313">
        <f>VLOOKUP(B762,'[114]23'!$A$4:$C$1326,3,FALSE)</f>
        <v>0</v>
      </c>
      <c r="F762" s="367">
        <v>0</v>
      </c>
      <c r="G762" s="123" t="str">
        <f t="shared" si="34"/>
        <v/>
      </c>
      <c r="H762" s="123" t="str">
        <f t="shared" si="35"/>
        <v/>
      </c>
      <c r="I762" s="657"/>
      <c r="J762" s="658"/>
    </row>
    <row r="763" s="652" customFormat="1" ht="36" customHeight="1" spans="1:10">
      <c r="A763" s="652">
        <f t="shared" si="33"/>
        <v>7</v>
      </c>
      <c r="B763" s="431">
        <v>2110699</v>
      </c>
      <c r="C763" s="432" t="s">
        <v>687</v>
      </c>
      <c r="D763" s="313">
        <f>VLOOKUP(B763,'[113]L02'!$A$6:$F$1327,6,FALSE)</f>
        <v>0</v>
      </c>
      <c r="E763" s="313">
        <f>VLOOKUP(B763,'[114]23'!$A$4:$C$1326,3,FALSE)</f>
        <v>0</v>
      </c>
      <c r="F763" s="367">
        <v>300</v>
      </c>
      <c r="G763" s="123" t="str">
        <f t="shared" si="34"/>
        <v/>
      </c>
      <c r="H763" s="123" t="str">
        <f t="shared" si="35"/>
        <v/>
      </c>
      <c r="I763" s="657"/>
      <c r="J763" s="658"/>
    </row>
    <row r="764" s="652" customFormat="1" ht="36" customHeight="1" spans="1:10">
      <c r="A764" s="652">
        <f t="shared" si="33"/>
        <v>5</v>
      </c>
      <c r="B764" s="433">
        <v>21107</v>
      </c>
      <c r="C764" s="304" t="s">
        <v>688</v>
      </c>
      <c r="D764" s="309">
        <f>SUM(D765:D766)</f>
        <v>825</v>
      </c>
      <c r="E764" s="309">
        <f>SUM(E765:E766)</f>
        <v>0</v>
      </c>
      <c r="F764" s="309">
        <v>0</v>
      </c>
      <c r="G764" s="119">
        <f t="shared" si="34"/>
        <v>-1</v>
      </c>
      <c r="H764" s="119" t="str">
        <f t="shared" si="35"/>
        <v/>
      </c>
      <c r="I764" s="657"/>
      <c r="J764" s="658"/>
    </row>
    <row r="765" s="652" customFormat="1" ht="36" customHeight="1" spans="1:10">
      <c r="A765" s="652">
        <f t="shared" si="33"/>
        <v>7</v>
      </c>
      <c r="B765" s="431">
        <v>2110704</v>
      </c>
      <c r="C765" s="432" t="s">
        <v>689</v>
      </c>
      <c r="D765" s="313">
        <f>VLOOKUP(B765,'[113]L02'!$A$6:$F$1327,6,FALSE)</f>
        <v>0</v>
      </c>
      <c r="E765" s="313">
        <f>VLOOKUP(B765,'[114]23'!$A$4:$C$1326,3,FALSE)</f>
        <v>0</v>
      </c>
      <c r="F765" s="367">
        <v>0</v>
      </c>
      <c r="G765" s="123" t="str">
        <f t="shared" si="34"/>
        <v/>
      </c>
      <c r="H765" s="123" t="str">
        <f t="shared" si="35"/>
        <v/>
      </c>
      <c r="I765" s="657"/>
      <c r="J765" s="658"/>
    </row>
    <row r="766" s="652" customFormat="1" ht="36" customHeight="1" spans="1:10">
      <c r="A766" s="652">
        <f t="shared" si="33"/>
        <v>7</v>
      </c>
      <c r="B766" s="431">
        <v>2110799</v>
      </c>
      <c r="C766" s="432" t="s">
        <v>690</v>
      </c>
      <c r="D766" s="313">
        <f>VLOOKUP(B766,'[113]L02'!$A$6:$F$1327,6,FALSE)</f>
        <v>825</v>
      </c>
      <c r="E766" s="313">
        <f>VLOOKUP(B766,'[114]23'!$A$4:$C$1326,3,FALSE)</f>
        <v>0</v>
      </c>
      <c r="F766" s="367">
        <v>0</v>
      </c>
      <c r="G766" s="123">
        <f t="shared" si="34"/>
        <v>-1</v>
      </c>
      <c r="H766" s="123" t="str">
        <f t="shared" si="35"/>
        <v/>
      </c>
      <c r="I766" s="657"/>
      <c r="J766" s="658"/>
    </row>
    <row r="767" s="652" customFormat="1" ht="36" customHeight="1" spans="1:10">
      <c r="A767" s="652">
        <f t="shared" si="33"/>
        <v>5</v>
      </c>
      <c r="B767" s="433">
        <v>21108</v>
      </c>
      <c r="C767" s="304" t="s">
        <v>691</v>
      </c>
      <c r="D767" s="309">
        <f>SUM(D768:D769)</f>
        <v>0</v>
      </c>
      <c r="E767" s="309">
        <f>SUM(E768:E769)</f>
        <v>0</v>
      </c>
      <c r="F767" s="309">
        <v>0</v>
      </c>
      <c r="G767" s="119" t="str">
        <f t="shared" si="34"/>
        <v/>
      </c>
      <c r="H767" s="119" t="str">
        <f t="shared" si="35"/>
        <v/>
      </c>
      <c r="I767" s="657"/>
      <c r="J767" s="658"/>
    </row>
    <row r="768" s="652" customFormat="1" ht="36" customHeight="1" spans="1:10">
      <c r="A768" s="652">
        <f t="shared" si="33"/>
        <v>7</v>
      </c>
      <c r="B768" s="431">
        <v>2110804</v>
      </c>
      <c r="C768" s="432" t="s">
        <v>692</v>
      </c>
      <c r="D768" s="313">
        <f>VLOOKUP(B768,'[113]L02'!$A$6:$F$1327,6,FALSE)</f>
        <v>0</v>
      </c>
      <c r="E768" s="313">
        <f>VLOOKUP(B768,'[114]23'!$A$4:$C$1326,3,FALSE)</f>
        <v>0</v>
      </c>
      <c r="F768" s="367">
        <v>0</v>
      </c>
      <c r="G768" s="123" t="str">
        <f t="shared" si="34"/>
        <v/>
      </c>
      <c r="H768" s="123" t="str">
        <f t="shared" si="35"/>
        <v/>
      </c>
      <c r="I768" s="657"/>
      <c r="J768" s="658"/>
    </row>
    <row r="769" s="652" customFormat="1" ht="36" customHeight="1" spans="1:10">
      <c r="A769" s="652">
        <f t="shared" si="33"/>
        <v>7</v>
      </c>
      <c r="B769" s="431">
        <v>2110899</v>
      </c>
      <c r="C769" s="432" t="s">
        <v>693</v>
      </c>
      <c r="D769" s="313">
        <f>VLOOKUP(B769,'[113]L02'!$A$6:$F$1327,6,FALSE)</f>
        <v>0</v>
      </c>
      <c r="E769" s="313">
        <f>VLOOKUP(B769,'[114]23'!$A$4:$C$1326,3,FALSE)</f>
        <v>0</v>
      </c>
      <c r="F769" s="367">
        <v>0</v>
      </c>
      <c r="G769" s="123" t="str">
        <f t="shared" si="34"/>
        <v/>
      </c>
      <c r="H769" s="123" t="str">
        <f t="shared" si="35"/>
        <v/>
      </c>
      <c r="I769" s="657"/>
      <c r="J769" s="658"/>
    </row>
    <row r="770" s="652" customFormat="1" ht="36" customHeight="1" spans="1:10">
      <c r="A770" s="652">
        <f t="shared" si="33"/>
        <v>5</v>
      </c>
      <c r="B770" s="433">
        <v>21109</v>
      </c>
      <c r="C770" s="304" t="s">
        <v>694</v>
      </c>
      <c r="D770" s="309">
        <f>D771</f>
        <v>0</v>
      </c>
      <c r="E770" s="309">
        <f>E771</f>
        <v>0</v>
      </c>
      <c r="F770" s="309">
        <v>0</v>
      </c>
      <c r="G770" s="119" t="str">
        <f t="shared" si="34"/>
        <v/>
      </c>
      <c r="H770" s="119" t="str">
        <f t="shared" si="35"/>
        <v/>
      </c>
      <c r="I770" s="657"/>
      <c r="J770" s="658"/>
    </row>
    <row r="771" s="652" customFormat="1" ht="36" customHeight="1" spans="1:10">
      <c r="A771" s="652">
        <f t="shared" si="33"/>
        <v>7</v>
      </c>
      <c r="B771" s="436">
        <v>2110901</v>
      </c>
      <c r="C771" s="442" t="s">
        <v>694</v>
      </c>
      <c r="D771" s="313">
        <f>VLOOKUP(B771,'[113]L02'!$A$6:$F$1327,6,FALSE)</f>
        <v>0</v>
      </c>
      <c r="E771" s="313">
        <f>VLOOKUP(B771,'[114]23'!$A$4:$C$1326,3,FALSE)</f>
        <v>0</v>
      </c>
      <c r="F771" s="367">
        <v>0</v>
      </c>
      <c r="G771" s="123" t="str">
        <f t="shared" si="34"/>
        <v/>
      </c>
      <c r="H771" s="123" t="str">
        <f t="shared" si="35"/>
        <v/>
      </c>
      <c r="I771" s="657"/>
      <c r="J771" s="658"/>
    </row>
    <row r="772" s="652" customFormat="1" ht="36" customHeight="1" spans="1:10">
      <c r="A772" s="652">
        <f t="shared" si="33"/>
        <v>5</v>
      </c>
      <c r="B772" s="433">
        <v>21110</v>
      </c>
      <c r="C772" s="304" t="s">
        <v>695</v>
      </c>
      <c r="D772" s="309">
        <f>D773</f>
        <v>0</v>
      </c>
      <c r="E772" s="309">
        <f>E773</f>
        <v>0</v>
      </c>
      <c r="F772" s="309">
        <v>0</v>
      </c>
      <c r="G772" s="119" t="str">
        <f t="shared" si="34"/>
        <v/>
      </c>
      <c r="H772" s="119" t="str">
        <f t="shared" si="35"/>
        <v/>
      </c>
      <c r="I772" s="657"/>
      <c r="J772" s="658"/>
    </row>
    <row r="773" s="652" customFormat="1" ht="36" customHeight="1" spans="1:10">
      <c r="A773" s="652">
        <f t="shared" ref="A773:A836" si="36">LEN(B773)</f>
        <v>7</v>
      </c>
      <c r="B773" s="436">
        <v>2111001</v>
      </c>
      <c r="C773" s="442" t="s">
        <v>695</v>
      </c>
      <c r="D773" s="313">
        <f>VLOOKUP(B773,'[113]L02'!$A$6:$F$1327,6,FALSE)</f>
        <v>0</v>
      </c>
      <c r="E773" s="313">
        <f>VLOOKUP(B773,'[114]23'!$A$4:$C$1326,3,FALSE)</f>
        <v>0</v>
      </c>
      <c r="F773" s="367">
        <v>0</v>
      </c>
      <c r="G773" s="123" t="str">
        <f t="shared" ref="G773:G836" si="37">IF(D773&gt;0,F773/D773-1,"")</f>
        <v/>
      </c>
      <c r="H773" s="123" t="str">
        <f t="shared" ref="H773:H836" si="38">IF(E773&gt;0,F773/E773,"")</f>
        <v/>
      </c>
      <c r="I773" s="657"/>
      <c r="J773" s="658"/>
    </row>
    <row r="774" s="652" customFormat="1" ht="36" customHeight="1" spans="1:10">
      <c r="A774" s="652">
        <f t="shared" si="36"/>
        <v>5</v>
      </c>
      <c r="B774" s="433">
        <v>21111</v>
      </c>
      <c r="C774" s="304" t="s">
        <v>696</v>
      </c>
      <c r="D774" s="309">
        <f>SUM(D775:D779)</f>
        <v>0</v>
      </c>
      <c r="E774" s="309">
        <f>SUM(E775:E779)</f>
        <v>0</v>
      </c>
      <c r="F774" s="309">
        <v>0</v>
      </c>
      <c r="G774" s="119" t="str">
        <f t="shared" si="37"/>
        <v/>
      </c>
      <c r="H774" s="119" t="str">
        <f t="shared" si="38"/>
        <v/>
      </c>
      <c r="I774" s="657"/>
      <c r="J774" s="658"/>
    </row>
    <row r="775" s="652" customFormat="1" ht="36" customHeight="1" spans="1:10">
      <c r="A775" s="652">
        <f t="shared" si="36"/>
        <v>7</v>
      </c>
      <c r="B775" s="431">
        <v>2111101</v>
      </c>
      <c r="C775" s="432" t="s">
        <v>697</v>
      </c>
      <c r="D775" s="313">
        <f>VLOOKUP(B775,'[113]L02'!$A$6:$F$1327,6,FALSE)</f>
        <v>0</v>
      </c>
      <c r="E775" s="313">
        <f>VLOOKUP(B775,'[114]23'!$A$4:$C$1326,3,FALSE)</f>
        <v>0</v>
      </c>
      <c r="F775" s="367">
        <v>0</v>
      </c>
      <c r="G775" s="123" t="str">
        <f t="shared" si="37"/>
        <v/>
      </c>
      <c r="H775" s="123" t="str">
        <f t="shared" si="38"/>
        <v/>
      </c>
      <c r="I775" s="657"/>
      <c r="J775" s="658"/>
    </row>
    <row r="776" s="652" customFormat="1" ht="36" customHeight="1" spans="1:10">
      <c r="A776" s="652">
        <f t="shared" si="36"/>
        <v>7</v>
      </c>
      <c r="B776" s="431">
        <v>2111102</v>
      </c>
      <c r="C776" s="432" t="s">
        <v>698</v>
      </c>
      <c r="D776" s="313">
        <f>VLOOKUP(B776,'[113]L02'!$A$6:$F$1327,6,FALSE)</f>
        <v>0</v>
      </c>
      <c r="E776" s="313">
        <f>VLOOKUP(B776,'[114]23'!$A$4:$C$1326,3,FALSE)</f>
        <v>0</v>
      </c>
      <c r="F776" s="367">
        <v>0</v>
      </c>
      <c r="G776" s="123" t="str">
        <f t="shared" si="37"/>
        <v/>
      </c>
      <c r="H776" s="123" t="str">
        <f t="shared" si="38"/>
        <v/>
      </c>
      <c r="I776" s="657"/>
      <c r="J776" s="658"/>
    </row>
    <row r="777" s="652" customFormat="1" ht="36" customHeight="1" spans="1:10">
      <c r="A777" s="652">
        <f t="shared" si="36"/>
        <v>7</v>
      </c>
      <c r="B777" s="431">
        <v>2111103</v>
      </c>
      <c r="C777" s="432" t="s">
        <v>699</v>
      </c>
      <c r="D777" s="313">
        <f>VLOOKUP(B777,'[113]L02'!$A$6:$F$1327,6,FALSE)</f>
        <v>0</v>
      </c>
      <c r="E777" s="313">
        <f>VLOOKUP(B777,'[114]23'!$A$4:$C$1326,3,FALSE)</f>
        <v>0</v>
      </c>
      <c r="F777" s="367">
        <v>0</v>
      </c>
      <c r="G777" s="123" t="str">
        <f t="shared" si="37"/>
        <v/>
      </c>
      <c r="H777" s="123" t="str">
        <f t="shared" si="38"/>
        <v/>
      </c>
      <c r="I777" s="657"/>
      <c r="J777" s="658"/>
    </row>
    <row r="778" s="652" customFormat="1" ht="36" customHeight="1" spans="1:10">
      <c r="A778" s="652">
        <f t="shared" si="36"/>
        <v>7</v>
      </c>
      <c r="B778" s="431">
        <v>2111104</v>
      </c>
      <c r="C778" s="432" t="s">
        <v>700</v>
      </c>
      <c r="D778" s="313">
        <f>VLOOKUP(B778,'[113]L02'!$A$6:$F$1327,6,FALSE)</f>
        <v>0</v>
      </c>
      <c r="E778" s="313">
        <f>VLOOKUP(B778,'[114]23'!$A$4:$C$1326,3,FALSE)</f>
        <v>0</v>
      </c>
      <c r="F778" s="367">
        <v>0</v>
      </c>
      <c r="G778" s="123" t="str">
        <f t="shared" si="37"/>
        <v/>
      </c>
      <c r="H778" s="123" t="str">
        <f t="shared" si="38"/>
        <v/>
      </c>
      <c r="I778" s="657"/>
      <c r="J778" s="658"/>
    </row>
    <row r="779" s="652" customFormat="1" ht="36" customHeight="1" spans="1:10">
      <c r="A779" s="652">
        <f t="shared" si="36"/>
        <v>7</v>
      </c>
      <c r="B779" s="431">
        <v>2111199</v>
      </c>
      <c r="C779" s="432" t="s">
        <v>701</v>
      </c>
      <c r="D779" s="313">
        <f>VLOOKUP(B779,'[113]L02'!$A$6:$F$1327,6,FALSE)</f>
        <v>0</v>
      </c>
      <c r="E779" s="313">
        <f>VLOOKUP(B779,'[114]23'!$A$4:$C$1326,3,FALSE)</f>
        <v>0</v>
      </c>
      <c r="F779" s="367">
        <v>0</v>
      </c>
      <c r="G779" s="123" t="str">
        <f t="shared" si="37"/>
        <v/>
      </c>
      <c r="H779" s="123" t="str">
        <f t="shared" si="38"/>
        <v/>
      </c>
      <c r="I779" s="657"/>
      <c r="J779" s="658"/>
    </row>
    <row r="780" s="652" customFormat="1" ht="36" customHeight="1" spans="1:10">
      <c r="A780" s="652">
        <f t="shared" si="36"/>
        <v>5</v>
      </c>
      <c r="B780" s="433">
        <v>21112</v>
      </c>
      <c r="C780" s="304" t="s">
        <v>702</v>
      </c>
      <c r="D780" s="309">
        <f>D781</f>
        <v>0</v>
      </c>
      <c r="E780" s="309">
        <f>E781</f>
        <v>0</v>
      </c>
      <c r="F780" s="309">
        <v>0</v>
      </c>
      <c r="G780" s="119" t="str">
        <f t="shared" si="37"/>
        <v/>
      </c>
      <c r="H780" s="119" t="str">
        <f t="shared" si="38"/>
        <v/>
      </c>
      <c r="I780" s="657"/>
      <c r="J780" s="658"/>
    </row>
    <row r="781" s="652" customFormat="1" ht="36" customHeight="1" spans="1:10">
      <c r="A781" s="652">
        <f t="shared" si="36"/>
        <v>7</v>
      </c>
      <c r="B781" s="437">
        <v>2111201</v>
      </c>
      <c r="C781" s="432" t="s">
        <v>702</v>
      </c>
      <c r="D781" s="313">
        <f>VLOOKUP(B781,'[113]L02'!$A$6:$F$1327,6,FALSE)</f>
        <v>0</v>
      </c>
      <c r="E781" s="313">
        <f>VLOOKUP(B781,'[114]23'!$A$4:$C$1326,3,FALSE)</f>
        <v>0</v>
      </c>
      <c r="F781" s="367">
        <v>0</v>
      </c>
      <c r="G781" s="123" t="str">
        <f t="shared" si="37"/>
        <v/>
      </c>
      <c r="H781" s="123" t="str">
        <f t="shared" si="38"/>
        <v/>
      </c>
      <c r="I781" s="657"/>
      <c r="J781" s="658"/>
    </row>
    <row r="782" s="652" customFormat="1" ht="36" customHeight="1" spans="1:10">
      <c r="A782" s="652">
        <f t="shared" si="36"/>
        <v>5</v>
      </c>
      <c r="B782" s="433">
        <v>21113</v>
      </c>
      <c r="C782" s="304" t="s">
        <v>703</v>
      </c>
      <c r="D782" s="309">
        <f>D783</f>
        <v>0</v>
      </c>
      <c r="E782" s="309">
        <f>E783</f>
        <v>0</v>
      </c>
      <c r="F782" s="309">
        <v>0</v>
      </c>
      <c r="G782" s="119" t="str">
        <f t="shared" si="37"/>
        <v/>
      </c>
      <c r="H782" s="119" t="str">
        <f t="shared" si="38"/>
        <v/>
      </c>
      <c r="I782" s="657"/>
      <c r="J782" s="658"/>
    </row>
    <row r="783" s="652" customFormat="1" ht="36" customHeight="1" spans="1:10">
      <c r="A783" s="652">
        <f t="shared" si="36"/>
        <v>7</v>
      </c>
      <c r="B783" s="437">
        <v>2111301</v>
      </c>
      <c r="C783" s="432" t="s">
        <v>703</v>
      </c>
      <c r="D783" s="313">
        <f>VLOOKUP(B783,'[113]L02'!$A$6:$F$1327,6,FALSE)</f>
        <v>0</v>
      </c>
      <c r="E783" s="313">
        <f>VLOOKUP(B783,'[114]23'!$A$4:$C$1326,3,FALSE)</f>
        <v>0</v>
      </c>
      <c r="F783" s="367">
        <v>0</v>
      </c>
      <c r="G783" s="123" t="str">
        <f t="shared" si="37"/>
        <v/>
      </c>
      <c r="H783" s="123" t="str">
        <f t="shared" si="38"/>
        <v/>
      </c>
      <c r="I783" s="657"/>
      <c r="J783" s="658"/>
    </row>
    <row r="784" s="652" customFormat="1" ht="36" customHeight="1" spans="1:10">
      <c r="A784" s="652">
        <f t="shared" si="36"/>
        <v>5</v>
      </c>
      <c r="B784" s="433">
        <v>21114</v>
      </c>
      <c r="C784" s="304" t="s">
        <v>704</v>
      </c>
      <c r="D784" s="309">
        <f>SUM(D785:D798)</f>
        <v>0</v>
      </c>
      <c r="E784" s="309">
        <f>SUM(E785:E798)</f>
        <v>0</v>
      </c>
      <c r="F784" s="309">
        <v>0</v>
      </c>
      <c r="G784" s="119" t="str">
        <f t="shared" si="37"/>
        <v/>
      </c>
      <c r="H784" s="119" t="str">
        <f t="shared" si="38"/>
        <v/>
      </c>
      <c r="I784" s="657"/>
      <c r="J784" s="658"/>
    </row>
    <row r="785" s="652" customFormat="1" ht="36" customHeight="1" spans="1:10">
      <c r="A785" s="652">
        <f t="shared" si="36"/>
        <v>7</v>
      </c>
      <c r="B785" s="431">
        <v>2111401</v>
      </c>
      <c r="C785" s="432" t="s">
        <v>152</v>
      </c>
      <c r="D785" s="313">
        <f>VLOOKUP(B785,'[113]L02'!$A$6:$F$1327,6,FALSE)</f>
        <v>0</v>
      </c>
      <c r="E785" s="313">
        <f>VLOOKUP(B785,'[114]23'!$A$4:$C$1326,3,FALSE)</f>
        <v>0</v>
      </c>
      <c r="F785" s="367">
        <v>0</v>
      </c>
      <c r="G785" s="123" t="str">
        <f t="shared" si="37"/>
        <v/>
      </c>
      <c r="H785" s="123" t="str">
        <f t="shared" si="38"/>
        <v/>
      </c>
      <c r="I785" s="657"/>
      <c r="J785" s="658"/>
    </row>
    <row r="786" s="652" customFormat="1" ht="36" customHeight="1" spans="1:10">
      <c r="A786" s="652">
        <f t="shared" si="36"/>
        <v>7</v>
      </c>
      <c r="B786" s="431">
        <v>2111402</v>
      </c>
      <c r="C786" s="432" t="s">
        <v>153</v>
      </c>
      <c r="D786" s="313">
        <f>VLOOKUP(B786,'[113]L02'!$A$6:$F$1327,6,FALSE)</f>
        <v>0</v>
      </c>
      <c r="E786" s="313">
        <f>VLOOKUP(B786,'[114]23'!$A$4:$C$1326,3,FALSE)</f>
        <v>0</v>
      </c>
      <c r="F786" s="367">
        <v>0</v>
      </c>
      <c r="G786" s="123" t="str">
        <f t="shared" si="37"/>
        <v/>
      </c>
      <c r="H786" s="123" t="str">
        <f t="shared" si="38"/>
        <v/>
      </c>
      <c r="I786" s="657"/>
      <c r="J786" s="658"/>
    </row>
    <row r="787" s="652" customFormat="1" ht="36" customHeight="1" spans="1:10">
      <c r="A787" s="652">
        <f t="shared" si="36"/>
        <v>7</v>
      </c>
      <c r="B787" s="431">
        <v>2111403</v>
      </c>
      <c r="C787" s="432" t="s">
        <v>154</v>
      </c>
      <c r="D787" s="313">
        <f>VLOOKUP(B787,'[113]L02'!$A$6:$F$1327,6,FALSE)</f>
        <v>0</v>
      </c>
      <c r="E787" s="313">
        <f>VLOOKUP(B787,'[114]23'!$A$4:$C$1326,3,FALSE)</f>
        <v>0</v>
      </c>
      <c r="F787" s="367">
        <v>0</v>
      </c>
      <c r="G787" s="123" t="str">
        <f t="shared" si="37"/>
        <v/>
      </c>
      <c r="H787" s="123" t="str">
        <f t="shared" si="38"/>
        <v/>
      </c>
      <c r="I787" s="657"/>
      <c r="J787" s="658"/>
    </row>
    <row r="788" s="652" customFormat="1" ht="36" customHeight="1" spans="1:10">
      <c r="A788" s="652">
        <f t="shared" si="36"/>
        <v>7</v>
      </c>
      <c r="B788" s="431">
        <v>2111404</v>
      </c>
      <c r="C788" s="432" t="s">
        <v>705</v>
      </c>
      <c r="D788" s="313">
        <f>VLOOKUP(B788,'[113]L02'!$A$6:$F$1327,6,FALSE)</f>
        <v>0</v>
      </c>
      <c r="E788" s="313">
        <f>VLOOKUP(B788,'[114]23'!$A$4:$C$1326,3,FALSE)</f>
        <v>0</v>
      </c>
      <c r="F788" s="367">
        <v>0</v>
      </c>
      <c r="G788" s="123" t="str">
        <f t="shared" si="37"/>
        <v/>
      </c>
      <c r="H788" s="123" t="str">
        <f t="shared" si="38"/>
        <v/>
      </c>
      <c r="I788" s="657"/>
      <c r="J788" s="658"/>
    </row>
    <row r="789" s="652" customFormat="1" ht="36" customHeight="1" spans="1:10">
      <c r="A789" s="652">
        <f t="shared" si="36"/>
        <v>7</v>
      </c>
      <c r="B789" s="431">
        <v>2111405</v>
      </c>
      <c r="C789" s="432" t="s">
        <v>706</v>
      </c>
      <c r="D789" s="313">
        <f>VLOOKUP(B789,'[113]L02'!$A$6:$F$1327,6,FALSE)</f>
        <v>0</v>
      </c>
      <c r="E789" s="313">
        <f>VLOOKUP(B789,'[114]23'!$A$4:$C$1326,3,FALSE)</f>
        <v>0</v>
      </c>
      <c r="F789" s="367">
        <v>0</v>
      </c>
      <c r="G789" s="123" t="str">
        <f t="shared" si="37"/>
        <v/>
      </c>
      <c r="H789" s="123" t="str">
        <f t="shared" si="38"/>
        <v/>
      </c>
      <c r="I789" s="657"/>
      <c r="J789" s="658"/>
    </row>
    <row r="790" s="652" customFormat="1" ht="36" customHeight="1" spans="1:10">
      <c r="A790" s="652">
        <f t="shared" si="36"/>
        <v>7</v>
      </c>
      <c r="B790" s="431">
        <v>2111406</v>
      </c>
      <c r="C790" s="432" t="s">
        <v>707</v>
      </c>
      <c r="D790" s="313">
        <f>VLOOKUP(B790,'[113]L02'!$A$6:$F$1327,6,FALSE)</f>
        <v>0</v>
      </c>
      <c r="E790" s="313">
        <f>VLOOKUP(B790,'[114]23'!$A$4:$C$1326,3,FALSE)</f>
        <v>0</v>
      </c>
      <c r="F790" s="367">
        <v>0</v>
      </c>
      <c r="G790" s="123" t="str">
        <f t="shared" si="37"/>
        <v/>
      </c>
      <c r="H790" s="123" t="str">
        <f t="shared" si="38"/>
        <v/>
      </c>
      <c r="I790" s="657"/>
      <c r="J790" s="658"/>
    </row>
    <row r="791" s="652" customFormat="1" ht="36" customHeight="1" spans="1:10">
      <c r="A791" s="652">
        <f t="shared" si="36"/>
        <v>7</v>
      </c>
      <c r="B791" s="431">
        <v>2111407</v>
      </c>
      <c r="C791" s="432" t="s">
        <v>708</v>
      </c>
      <c r="D791" s="313">
        <f>VLOOKUP(B791,'[113]L02'!$A$6:$F$1327,6,FALSE)</f>
        <v>0</v>
      </c>
      <c r="E791" s="313">
        <f>VLOOKUP(B791,'[114]23'!$A$4:$C$1326,3,FALSE)</f>
        <v>0</v>
      </c>
      <c r="F791" s="367">
        <v>0</v>
      </c>
      <c r="G791" s="123" t="str">
        <f t="shared" si="37"/>
        <v/>
      </c>
      <c r="H791" s="123" t="str">
        <f t="shared" si="38"/>
        <v/>
      </c>
      <c r="I791" s="657"/>
      <c r="J791" s="658"/>
    </row>
    <row r="792" s="652" customFormat="1" ht="36" customHeight="1" spans="1:10">
      <c r="A792" s="652">
        <f t="shared" si="36"/>
        <v>7</v>
      </c>
      <c r="B792" s="431">
        <v>2111408</v>
      </c>
      <c r="C792" s="432" t="s">
        <v>709</v>
      </c>
      <c r="D792" s="313">
        <f>VLOOKUP(B792,'[113]L02'!$A$6:$F$1327,6,FALSE)</f>
        <v>0</v>
      </c>
      <c r="E792" s="313">
        <f>VLOOKUP(B792,'[114]23'!$A$4:$C$1326,3,FALSE)</f>
        <v>0</v>
      </c>
      <c r="F792" s="367">
        <v>0</v>
      </c>
      <c r="G792" s="123" t="str">
        <f t="shared" si="37"/>
        <v/>
      </c>
      <c r="H792" s="123" t="str">
        <f t="shared" si="38"/>
        <v/>
      </c>
      <c r="I792" s="657"/>
      <c r="J792" s="658"/>
    </row>
    <row r="793" s="652" customFormat="1" ht="36" customHeight="1" spans="1:10">
      <c r="A793" s="652">
        <f t="shared" si="36"/>
        <v>7</v>
      </c>
      <c r="B793" s="431">
        <v>2111409</v>
      </c>
      <c r="C793" s="432" t="s">
        <v>710</v>
      </c>
      <c r="D793" s="313">
        <f>VLOOKUP(B793,'[113]L02'!$A$6:$F$1327,6,FALSE)</f>
        <v>0</v>
      </c>
      <c r="E793" s="313">
        <f>VLOOKUP(B793,'[114]23'!$A$4:$C$1326,3,FALSE)</f>
        <v>0</v>
      </c>
      <c r="F793" s="367">
        <v>0</v>
      </c>
      <c r="G793" s="123" t="str">
        <f t="shared" si="37"/>
        <v/>
      </c>
      <c r="H793" s="123" t="str">
        <f t="shared" si="38"/>
        <v/>
      </c>
      <c r="I793" s="657"/>
      <c r="J793" s="658"/>
    </row>
    <row r="794" s="652" customFormat="1" ht="36" customHeight="1" spans="1:10">
      <c r="A794" s="652">
        <f t="shared" si="36"/>
        <v>7</v>
      </c>
      <c r="B794" s="431">
        <v>2111410</v>
      </c>
      <c r="C794" s="432" t="s">
        <v>711</v>
      </c>
      <c r="D794" s="313">
        <f>VLOOKUP(B794,'[113]L02'!$A$6:$F$1327,6,FALSE)</f>
        <v>0</v>
      </c>
      <c r="E794" s="313">
        <f>VLOOKUP(B794,'[114]23'!$A$4:$C$1326,3,FALSE)</f>
        <v>0</v>
      </c>
      <c r="F794" s="367">
        <v>0</v>
      </c>
      <c r="G794" s="123" t="str">
        <f t="shared" si="37"/>
        <v/>
      </c>
      <c r="H794" s="123" t="str">
        <f t="shared" si="38"/>
        <v/>
      </c>
      <c r="I794" s="657"/>
      <c r="J794" s="658"/>
    </row>
    <row r="795" s="652" customFormat="1" ht="36" customHeight="1" spans="1:10">
      <c r="A795" s="652">
        <f t="shared" si="36"/>
        <v>7</v>
      </c>
      <c r="B795" s="431">
        <v>2111411</v>
      </c>
      <c r="C795" s="432" t="s">
        <v>193</v>
      </c>
      <c r="D795" s="313">
        <f>VLOOKUP(B795,'[113]L02'!$A$6:$F$1327,6,FALSE)</f>
        <v>0</v>
      </c>
      <c r="E795" s="313">
        <f>VLOOKUP(B795,'[114]23'!$A$4:$C$1326,3,FALSE)</f>
        <v>0</v>
      </c>
      <c r="F795" s="367">
        <v>0</v>
      </c>
      <c r="G795" s="123" t="str">
        <f t="shared" si="37"/>
        <v/>
      </c>
      <c r="H795" s="123" t="str">
        <f t="shared" si="38"/>
        <v/>
      </c>
      <c r="I795" s="657"/>
      <c r="J795" s="658"/>
    </row>
    <row r="796" s="652" customFormat="1" ht="36" customHeight="1" spans="1:10">
      <c r="A796" s="652">
        <f t="shared" si="36"/>
        <v>7</v>
      </c>
      <c r="B796" s="431">
        <v>2111413</v>
      </c>
      <c r="C796" s="432" t="s">
        <v>712</v>
      </c>
      <c r="D796" s="313">
        <f>VLOOKUP(B796,'[113]L02'!$A$6:$F$1327,6,FALSE)</f>
        <v>0</v>
      </c>
      <c r="E796" s="313">
        <f>VLOOKUP(B796,'[114]23'!$A$4:$C$1326,3,FALSE)</f>
        <v>0</v>
      </c>
      <c r="F796" s="367">
        <v>0</v>
      </c>
      <c r="G796" s="123" t="str">
        <f t="shared" si="37"/>
        <v/>
      </c>
      <c r="H796" s="123" t="str">
        <f t="shared" si="38"/>
        <v/>
      </c>
      <c r="I796" s="657"/>
      <c r="J796" s="658"/>
    </row>
    <row r="797" s="652" customFormat="1" ht="36" customHeight="1" spans="1:10">
      <c r="A797" s="652">
        <f t="shared" si="36"/>
        <v>7</v>
      </c>
      <c r="B797" s="431">
        <v>2111450</v>
      </c>
      <c r="C797" s="432" t="s">
        <v>161</v>
      </c>
      <c r="D797" s="313">
        <f>VLOOKUP(B797,'[113]L02'!$A$6:$F$1327,6,FALSE)</f>
        <v>0</v>
      </c>
      <c r="E797" s="313">
        <f>VLOOKUP(B797,'[114]23'!$A$4:$C$1326,3,FALSE)</f>
        <v>0</v>
      </c>
      <c r="F797" s="367">
        <v>0</v>
      </c>
      <c r="G797" s="123" t="str">
        <f t="shared" si="37"/>
        <v/>
      </c>
      <c r="H797" s="123" t="str">
        <f t="shared" si="38"/>
        <v/>
      </c>
      <c r="I797" s="657"/>
      <c r="J797" s="658"/>
    </row>
    <row r="798" s="652" customFormat="1" ht="36" customHeight="1" spans="1:10">
      <c r="A798" s="652">
        <f t="shared" si="36"/>
        <v>7</v>
      </c>
      <c r="B798" s="431">
        <v>2111499</v>
      </c>
      <c r="C798" s="432" t="s">
        <v>713</v>
      </c>
      <c r="D798" s="313">
        <f>VLOOKUP(B798,'[113]L02'!$A$6:$F$1327,6,FALSE)</f>
        <v>0</v>
      </c>
      <c r="E798" s="313">
        <f>VLOOKUP(B798,'[114]23'!$A$4:$C$1326,3,FALSE)</f>
        <v>0</v>
      </c>
      <c r="F798" s="367">
        <v>0</v>
      </c>
      <c r="G798" s="123" t="str">
        <f t="shared" si="37"/>
        <v/>
      </c>
      <c r="H798" s="123" t="str">
        <f t="shared" si="38"/>
        <v/>
      </c>
      <c r="I798" s="657"/>
      <c r="J798" s="658"/>
    </row>
    <row r="799" s="652" customFormat="1" ht="36" customHeight="1" spans="1:10">
      <c r="A799" s="652">
        <f t="shared" si="36"/>
        <v>5</v>
      </c>
      <c r="B799" s="433">
        <v>21199</v>
      </c>
      <c r="C799" s="304" t="s">
        <v>714</v>
      </c>
      <c r="D799" s="309">
        <f>D800</f>
        <v>329</v>
      </c>
      <c r="E799" s="309">
        <f>E800</f>
        <v>0</v>
      </c>
      <c r="F799" s="309">
        <v>6174</v>
      </c>
      <c r="G799" s="119">
        <f t="shared" si="37"/>
        <v>17.766</v>
      </c>
      <c r="H799" s="119" t="str">
        <f t="shared" si="38"/>
        <v/>
      </c>
      <c r="I799" s="657"/>
      <c r="J799" s="658"/>
    </row>
    <row r="800" s="652" customFormat="1" ht="36" customHeight="1" spans="1:10">
      <c r="A800" s="652">
        <f t="shared" si="36"/>
        <v>7</v>
      </c>
      <c r="B800" s="441">
        <v>2119999</v>
      </c>
      <c r="C800" s="432" t="s">
        <v>714</v>
      </c>
      <c r="D800" s="313">
        <f>VLOOKUP(B800,'[113]L02'!$A$6:$F$1327,6,FALSE)</f>
        <v>329</v>
      </c>
      <c r="E800" s="313">
        <f>VLOOKUP(B800,'[114]23'!$A$4:$C$1326,3,FALSE)</f>
        <v>0</v>
      </c>
      <c r="F800" s="367">
        <v>6174</v>
      </c>
      <c r="G800" s="123">
        <f t="shared" si="37"/>
        <v>17.766</v>
      </c>
      <c r="H800" s="123" t="str">
        <f t="shared" si="38"/>
        <v/>
      </c>
      <c r="I800" s="657"/>
      <c r="J800" s="658"/>
    </row>
    <row r="801" s="652" customFormat="1" ht="36" customHeight="1" spans="1:10">
      <c r="A801" s="652">
        <f t="shared" si="36"/>
        <v>3</v>
      </c>
      <c r="B801" s="433">
        <v>212</v>
      </c>
      <c r="C801" s="302" t="s">
        <v>117</v>
      </c>
      <c r="D801" s="309">
        <f>SUM(D802,D813,D815,D818,D820,D822)</f>
        <v>16290</v>
      </c>
      <c r="E801" s="309">
        <f>SUM(E802,E813,E815,E818,E820,E822)</f>
        <v>4716</v>
      </c>
      <c r="F801" s="309">
        <v>6505</v>
      </c>
      <c r="G801" s="119">
        <f t="shared" si="37"/>
        <v>-0.601</v>
      </c>
      <c r="H801" s="119">
        <f t="shared" si="38"/>
        <v>1.379</v>
      </c>
      <c r="I801" s="657"/>
      <c r="J801" s="658"/>
    </row>
    <row r="802" s="652" customFormat="1" ht="36" customHeight="1" spans="1:10">
      <c r="A802" s="652">
        <f t="shared" si="36"/>
        <v>5</v>
      </c>
      <c r="B802" s="433">
        <v>21201</v>
      </c>
      <c r="C802" s="304" t="s">
        <v>715</v>
      </c>
      <c r="D802" s="309">
        <f>SUM(D803:D812)</f>
        <v>1486</v>
      </c>
      <c r="E802" s="309">
        <f>SUM(E803:E812)</f>
        <v>1189</v>
      </c>
      <c r="F802" s="309">
        <v>1260</v>
      </c>
      <c r="G802" s="119">
        <f t="shared" si="37"/>
        <v>-0.152</v>
      </c>
      <c r="H802" s="119">
        <f t="shared" si="38"/>
        <v>1.06</v>
      </c>
      <c r="I802" s="657"/>
      <c r="J802" s="658"/>
    </row>
    <row r="803" s="652" customFormat="1" ht="36" customHeight="1" spans="1:10">
      <c r="A803" s="652">
        <f t="shared" si="36"/>
        <v>7</v>
      </c>
      <c r="B803" s="431">
        <v>2120101</v>
      </c>
      <c r="C803" s="432" t="s">
        <v>152</v>
      </c>
      <c r="D803" s="313">
        <f>VLOOKUP(B803,'[113]L02'!$A$6:$F$1327,6,FALSE)</f>
        <v>298</v>
      </c>
      <c r="E803" s="313">
        <f>VLOOKUP(B803,'[114]23'!$A$4:$C$1326,3,FALSE)</f>
        <v>263</v>
      </c>
      <c r="F803" s="367">
        <v>287</v>
      </c>
      <c r="G803" s="123">
        <f t="shared" si="37"/>
        <v>-0.037</v>
      </c>
      <c r="H803" s="123">
        <f t="shared" si="38"/>
        <v>1.091</v>
      </c>
      <c r="I803" s="657"/>
      <c r="J803" s="658"/>
    </row>
    <row r="804" s="652" customFormat="1" ht="36" customHeight="1" spans="1:10">
      <c r="A804" s="652">
        <f t="shared" si="36"/>
        <v>7</v>
      </c>
      <c r="B804" s="431">
        <v>2120102</v>
      </c>
      <c r="C804" s="432" t="s">
        <v>153</v>
      </c>
      <c r="D804" s="313">
        <f>VLOOKUP(B804,'[113]L02'!$A$6:$F$1327,6,FALSE)</f>
        <v>0</v>
      </c>
      <c r="E804" s="313">
        <f>VLOOKUP(B804,'[114]23'!$A$4:$C$1326,3,FALSE)</f>
        <v>0</v>
      </c>
      <c r="F804" s="367">
        <v>0</v>
      </c>
      <c r="G804" s="123" t="str">
        <f t="shared" si="37"/>
        <v/>
      </c>
      <c r="H804" s="123" t="str">
        <f t="shared" si="38"/>
        <v/>
      </c>
      <c r="I804" s="657"/>
      <c r="J804" s="658"/>
    </row>
    <row r="805" s="652" customFormat="1" ht="36" customHeight="1" spans="1:10">
      <c r="A805" s="652">
        <f t="shared" si="36"/>
        <v>7</v>
      </c>
      <c r="B805" s="431">
        <v>2120103</v>
      </c>
      <c r="C805" s="432" t="s">
        <v>154</v>
      </c>
      <c r="D805" s="313">
        <f>VLOOKUP(B805,'[113]L02'!$A$6:$F$1327,6,FALSE)</f>
        <v>0</v>
      </c>
      <c r="E805" s="313">
        <f>VLOOKUP(B805,'[114]23'!$A$4:$C$1326,3,FALSE)</f>
        <v>0</v>
      </c>
      <c r="F805" s="367">
        <v>0</v>
      </c>
      <c r="G805" s="123" t="str">
        <f t="shared" si="37"/>
        <v/>
      </c>
      <c r="H805" s="123" t="str">
        <f t="shared" si="38"/>
        <v/>
      </c>
      <c r="I805" s="657"/>
      <c r="J805" s="658"/>
    </row>
    <row r="806" s="652" customFormat="1" ht="36" customHeight="1" spans="1:10">
      <c r="A806" s="652">
        <f t="shared" si="36"/>
        <v>7</v>
      </c>
      <c r="B806" s="431">
        <v>2120104</v>
      </c>
      <c r="C806" s="432" t="s">
        <v>716</v>
      </c>
      <c r="D806" s="313">
        <f>VLOOKUP(B806,'[113]L02'!$A$6:$F$1327,6,FALSE)</f>
        <v>562</v>
      </c>
      <c r="E806" s="313">
        <f>VLOOKUP(B806,'[114]23'!$A$4:$C$1326,3,FALSE)</f>
        <v>520</v>
      </c>
      <c r="F806" s="367">
        <v>559</v>
      </c>
      <c r="G806" s="123">
        <f t="shared" si="37"/>
        <v>-0.005</v>
      </c>
      <c r="H806" s="123">
        <f t="shared" si="38"/>
        <v>1.075</v>
      </c>
      <c r="I806" s="657"/>
      <c r="J806" s="658"/>
    </row>
    <row r="807" s="652" customFormat="1" ht="36" customHeight="1" spans="1:10">
      <c r="A807" s="652">
        <f t="shared" si="36"/>
        <v>7</v>
      </c>
      <c r="B807" s="431">
        <v>2120105</v>
      </c>
      <c r="C807" s="432" t="s">
        <v>717</v>
      </c>
      <c r="D807" s="313">
        <f>VLOOKUP(B807,'[113]L02'!$A$6:$F$1327,6,FALSE)</f>
        <v>0</v>
      </c>
      <c r="E807" s="313">
        <f>VLOOKUP(B807,'[114]23'!$A$4:$C$1326,3,FALSE)</f>
        <v>0</v>
      </c>
      <c r="F807" s="367">
        <v>0</v>
      </c>
      <c r="G807" s="123" t="str">
        <f t="shared" si="37"/>
        <v/>
      </c>
      <c r="H807" s="123" t="str">
        <f t="shared" si="38"/>
        <v/>
      </c>
      <c r="I807" s="657"/>
      <c r="J807" s="658"/>
    </row>
    <row r="808" s="652" customFormat="1" ht="36" customHeight="1" spans="1:10">
      <c r="A808" s="652">
        <f t="shared" si="36"/>
        <v>7</v>
      </c>
      <c r="B808" s="431">
        <v>2120106</v>
      </c>
      <c r="C808" s="432" t="s">
        <v>718</v>
      </c>
      <c r="D808" s="313">
        <f>VLOOKUP(B808,'[113]L02'!$A$6:$F$1327,6,FALSE)</f>
        <v>125</v>
      </c>
      <c r="E808" s="313">
        <f>VLOOKUP(B808,'[114]23'!$A$4:$C$1326,3,FALSE)</f>
        <v>117</v>
      </c>
      <c r="F808" s="367">
        <v>116</v>
      </c>
      <c r="G808" s="123">
        <f t="shared" si="37"/>
        <v>-0.072</v>
      </c>
      <c r="H808" s="123">
        <f t="shared" si="38"/>
        <v>0.991</v>
      </c>
      <c r="I808" s="657"/>
      <c r="J808" s="658"/>
    </row>
    <row r="809" s="652" customFormat="1" ht="36" customHeight="1" spans="1:10">
      <c r="A809" s="652">
        <f t="shared" si="36"/>
        <v>7</v>
      </c>
      <c r="B809" s="431">
        <v>2120107</v>
      </c>
      <c r="C809" s="432" t="s">
        <v>719</v>
      </c>
      <c r="D809" s="313">
        <f>VLOOKUP(B809,'[113]L02'!$A$6:$F$1327,6,FALSE)</f>
        <v>0</v>
      </c>
      <c r="E809" s="313">
        <f>VLOOKUP(B809,'[114]23'!$A$4:$C$1326,3,FALSE)</f>
        <v>0</v>
      </c>
      <c r="F809" s="367">
        <v>0</v>
      </c>
      <c r="G809" s="123" t="str">
        <f t="shared" si="37"/>
        <v/>
      </c>
      <c r="H809" s="123" t="str">
        <f t="shared" si="38"/>
        <v/>
      </c>
      <c r="I809" s="657"/>
      <c r="J809" s="658"/>
    </row>
    <row r="810" s="652" customFormat="1" ht="36" customHeight="1" spans="1:10">
      <c r="A810" s="652">
        <f t="shared" si="36"/>
        <v>7</v>
      </c>
      <c r="B810" s="431">
        <v>2120109</v>
      </c>
      <c r="C810" s="432" t="s">
        <v>720</v>
      </c>
      <c r="D810" s="313">
        <f>VLOOKUP(B810,'[113]L02'!$A$6:$F$1327,6,FALSE)</f>
        <v>0</v>
      </c>
      <c r="E810" s="313">
        <f>VLOOKUP(B810,'[114]23'!$A$4:$C$1326,3,FALSE)</f>
        <v>0</v>
      </c>
      <c r="F810" s="367">
        <v>0</v>
      </c>
      <c r="G810" s="123" t="str">
        <f t="shared" si="37"/>
        <v/>
      </c>
      <c r="H810" s="123" t="str">
        <f t="shared" si="38"/>
        <v/>
      </c>
      <c r="I810" s="657"/>
      <c r="J810" s="658"/>
    </row>
    <row r="811" s="652" customFormat="1" ht="36" customHeight="1" spans="1:10">
      <c r="A811" s="652">
        <f t="shared" si="36"/>
        <v>7</v>
      </c>
      <c r="B811" s="431">
        <v>2120110</v>
      </c>
      <c r="C811" s="432" t="s">
        <v>721</v>
      </c>
      <c r="D811" s="313">
        <f>VLOOKUP(B811,'[113]L02'!$A$6:$F$1327,6,FALSE)</f>
        <v>0</v>
      </c>
      <c r="E811" s="313">
        <f>VLOOKUP(B811,'[114]23'!$A$4:$C$1326,3,FALSE)</f>
        <v>0</v>
      </c>
      <c r="F811" s="367">
        <v>0</v>
      </c>
      <c r="G811" s="123" t="str">
        <f t="shared" si="37"/>
        <v/>
      </c>
      <c r="H811" s="123" t="str">
        <f t="shared" si="38"/>
        <v/>
      </c>
      <c r="I811" s="657"/>
      <c r="J811" s="658"/>
    </row>
    <row r="812" s="652" customFormat="1" ht="36" customHeight="1" spans="1:10">
      <c r="A812" s="652">
        <f t="shared" si="36"/>
        <v>7</v>
      </c>
      <c r="B812" s="431">
        <v>2120199</v>
      </c>
      <c r="C812" s="432" t="s">
        <v>722</v>
      </c>
      <c r="D812" s="313">
        <f>VLOOKUP(B812,'[113]L02'!$A$6:$F$1327,6,FALSE)</f>
        <v>501</v>
      </c>
      <c r="E812" s="313">
        <f>VLOOKUP(B812,'[114]23'!$A$4:$C$1326,3,FALSE)</f>
        <v>289</v>
      </c>
      <c r="F812" s="367">
        <v>298</v>
      </c>
      <c r="G812" s="123">
        <f t="shared" si="37"/>
        <v>-0.405</v>
      </c>
      <c r="H812" s="123">
        <f t="shared" si="38"/>
        <v>1.031</v>
      </c>
      <c r="I812" s="657"/>
      <c r="J812" s="658"/>
    </row>
    <row r="813" s="652" customFormat="1" ht="36" customHeight="1" spans="1:10">
      <c r="A813" s="652">
        <f t="shared" si="36"/>
        <v>5</v>
      </c>
      <c r="B813" s="433">
        <v>21202</v>
      </c>
      <c r="C813" s="304" t="s">
        <v>723</v>
      </c>
      <c r="D813" s="309">
        <f>D814</f>
        <v>6345</v>
      </c>
      <c r="E813" s="309">
        <f>E814</f>
        <v>0</v>
      </c>
      <c r="F813" s="309">
        <v>33</v>
      </c>
      <c r="G813" s="119">
        <f t="shared" si="37"/>
        <v>-0.995</v>
      </c>
      <c r="H813" s="119" t="str">
        <f t="shared" si="38"/>
        <v/>
      </c>
      <c r="I813" s="657"/>
      <c r="J813" s="658"/>
    </row>
    <row r="814" s="652" customFormat="1" ht="36" customHeight="1" spans="1:10">
      <c r="A814" s="652">
        <f t="shared" si="36"/>
        <v>7</v>
      </c>
      <c r="B814" s="436">
        <v>2120201</v>
      </c>
      <c r="C814" s="442" t="s">
        <v>723</v>
      </c>
      <c r="D814" s="313">
        <f>VLOOKUP(B814,'[113]L02'!$A$6:$F$1327,6,FALSE)</f>
        <v>6345</v>
      </c>
      <c r="E814" s="313">
        <f>VLOOKUP(B814,'[114]23'!$A$4:$C$1326,3,FALSE)</f>
        <v>0</v>
      </c>
      <c r="F814" s="367">
        <v>33</v>
      </c>
      <c r="G814" s="123">
        <f t="shared" si="37"/>
        <v>-0.995</v>
      </c>
      <c r="H814" s="123" t="str">
        <f t="shared" si="38"/>
        <v/>
      </c>
      <c r="I814" s="657"/>
      <c r="J814" s="658"/>
    </row>
    <row r="815" s="652" customFormat="1" ht="36" customHeight="1" spans="1:10">
      <c r="A815" s="652">
        <f t="shared" si="36"/>
        <v>5</v>
      </c>
      <c r="B815" s="433">
        <v>21203</v>
      </c>
      <c r="C815" s="304" t="s">
        <v>724</v>
      </c>
      <c r="D815" s="309">
        <f>SUM(D816:D817)</f>
        <v>135</v>
      </c>
      <c r="E815" s="309">
        <f>SUM(E816:E817)</f>
        <v>93</v>
      </c>
      <c r="F815" s="309">
        <v>195</v>
      </c>
      <c r="G815" s="119">
        <f t="shared" si="37"/>
        <v>0.444</v>
      </c>
      <c r="H815" s="119">
        <f t="shared" si="38"/>
        <v>2.097</v>
      </c>
      <c r="I815" s="657"/>
      <c r="J815" s="658"/>
    </row>
    <row r="816" s="652" customFormat="1" ht="36" customHeight="1" spans="1:10">
      <c r="A816" s="652">
        <f t="shared" si="36"/>
        <v>7</v>
      </c>
      <c r="B816" s="431">
        <v>2120303</v>
      </c>
      <c r="C816" s="432" t="s">
        <v>725</v>
      </c>
      <c r="D816" s="313">
        <f>VLOOKUP(B816,'[113]L02'!$A$6:$F$1327,6,FALSE)</f>
        <v>0</v>
      </c>
      <c r="E816" s="313">
        <f>VLOOKUP(B816,'[114]23'!$A$4:$C$1326,3,FALSE)</f>
        <v>13</v>
      </c>
      <c r="F816" s="367">
        <v>152</v>
      </c>
      <c r="G816" s="123" t="str">
        <f t="shared" si="37"/>
        <v/>
      </c>
      <c r="H816" s="123">
        <f t="shared" si="38"/>
        <v>11.692</v>
      </c>
      <c r="I816" s="657"/>
      <c r="J816" s="658"/>
    </row>
    <row r="817" s="652" customFormat="1" ht="36" customHeight="1" spans="1:10">
      <c r="A817" s="652">
        <f t="shared" si="36"/>
        <v>7</v>
      </c>
      <c r="B817" s="431">
        <v>2120399</v>
      </c>
      <c r="C817" s="432" t="s">
        <v>726</v>
      </c>
      <c r="D817" s="313">
        <f>VLOOKUP(B817,'[113]L02'!$A$6:$F$1327,6,FALSE)</f>
        <v>135</v>
      </c>
      <c r="E817" s="313">
        <f>VLOOKUP(B817,'[114]23'!$A$4:$C$1326,3,FALSE)</f>
        <v>80</v>
      </c>
      <c r="F817" s="367">
        <v>43</v>
      </c>
      <c r="G817" s="123">
        <f t="shared" si="37"/>
        <v>-0.681</v>
      </c>
      <c r="H817" s="123">
        <f t="shared" si="38"/>
        <v>0.538</v>
      </c>
      <c r="I817" s="657"/>
      <c r="J817" s="658"/>
    </row>
    <row r="818" s="652" customFormat="1" ht="36" customHeight="1" spans="1:10">
      <c r="A818" s="652">
        <f t="shared" si="36"/>
        <v>5</v>
      </c>
      <c r="B818" s="433">
        <v>21205</v>
      </c>
      <c r="C818" s="304" t="s">
        <v>727</v>
      </c>
      <c r="D818" s="309">
        <f t="shared" ref="D818:D822" si="39">D819</f>
        <v>615</v>
      </c>
      <c r="E818" s="309">
        <f t="shared" ref="E818:E822" si="40">E819</f>
        <v>869</v>
      </c>
      <c r="F818" s="309">
        <v>880</v>
      </c>
      <c r="G818" s="119">
        <f t="shared" si="37"/>
        <v>0.431</v>
      </c>
      <c r="H818" s="119">
        <f t="shared" si="38"/>
        <v>1.013</v>
      </c>
      <c r="I818" s="657"/>
      <c r="J818" s="658"/>
    </row>
    <row r="819" s="652" customFormat="1" ht="36" customHeight="1" spans="1:10">
      <c r="A819" s="652">
        <f t="shared" si="36"/>
        <v>7</v>
      </c>
      <c r="B819" s="436">
        <v>2120501</v>
      </c>
      <c r="C819" s="442" t="s">
        <v>727</v>
      </c>
      <c r="D819" s="313">
        <f>VLOOKUP(B819,'[113]L02'!$A$6:$F$1327,6,FALSE)</f>
        <v>615</v>
      </c>
      <c r="E819" s="313">
        <f>VLOOKUP(B819,'[114]23'!$A$4:$C$1326,3,FALSE)</f>
        <v>869</v>
      </c>
      <c r="F819" s="367">
        <v>880</v>
      </c>
      <c r="G819" s="123">
        <f t="shared" si="37"/>
        <v>0.431</v>
      </c>
      <c r="H819" s="123">
        <f t="shared" si="38"/>
        <v>1.013</v>
      </c>
      <c r="I819" s="657"/>
      <c r="J819" s="658"/>
    </row>
    <row r="820" s="652" customFormat="1" ht="36" customHeight="1" spans="1:10">
      <c r="A820" s="652">
        <f t="shared" si="36"/>
        <v>5</v>
      </c>
      <c r="B820" s="433">
        <v>21206</v>
      </c>
      <c r="C820" s="304" t="s">
        <v>728</v>
      </c>
      <c r="D820" s="309">
        <f t="shared" si="39"/>
        <v>0</v>
      </c>
      <c r="E820" s="309">
        <f t="shared" si="40"/>
        <v>0</v>
      </c>
      <c r="F820" s="309">
        <v>0</v>
      </c>
      <c r="G820" s="119" t="str">
        <f t="shared" si="37"/>
        <v/>
      </c>
      <c r="H820" s="119" t="str">
        <f t="shared" si="38"/>
        <v/>
      </c>
      <c r="I820" s="657"/>
      <c r="J820" s="658"/>
    </row>
    <row r="821" s="652" customFormat="1" ht="36" customHeight="1" spans="1:10">
      <c r="A821" s="652">
        <f t="shared" si="36"/>
        <v>7</v>
      </c>
      <c r="B821" s="436">
        <v>2120601</v>
      </c>
      <c r="C821" s="442" t="s">
        <v>728</v>
      </c>
      <c r="D821" s="313">
        <f>VLOOKUP(B821,'[113]L02'!$A$6:$F$1327,6,FALSE)</f>
        <v>0</v>
      </c>
      <c r="E821" s="313">
        <f>VLOOKUP(B821,'[114]23'!$A$4:$C$1326,3,FALSE)</f>
        <v>0</v>
      </c>
      <c r="F821" s="367">
        <v>0</v>
      </c>
      <c r="G821" s="123" t="str">
        <f t="shared" si="37"/>
        <v/>
      </c>
      <c r="H821" s="123" t="str">
        <f t="shared" si="38"/>
        <v/>
      </c>
      <c r="I821" s="657"/>
      <c r="J821" s="658"/>
    </row>
    <row r="822" s="652" customFormat="1" ht="36" customHeight="1" spans="1:10">
      <c r="A822" s="652">
        <f t="shared" si="36"/>
        <v>5</v>
      </c>
      <c r="B822" s="433">
        <v>21299</v>
      </c>
      <c r="C822" s="304" t="s">
        <v>729</v>
      </c>
      <c r="D822" s="309">
        <f t="shared" si="39"/>
        <v>7709</v>
      </c>
      <c r="E822" s="309">
        <f t="shared" si="40"/>
        <v>2565</v>
      </c>
      <c r="F822" s="309">
        <v>4137</v>
      </c>
      <c r="G822" s="119">
        <f t="shared" si="37"/>
        <v>-0.463</v>
      </c>
      <c r="H822" s="119">
        <f t="shared" si="38"/>
        <v>1.613</v>
      </c>
      <c r="I822" s="657"/>
      <c r="J822" s="658"/>
    </row>
    <row r="823" s="652" customFormat="1" ht="36" customHeight="1" spans="1:10">
      <c r="A823" s="652">
        <f t="shared" si="36"/>
        <v>7</v>
      </c>
      <c r="B823" s="436">
        <v>2129999</v>
      </c>
      <c r="C823" s="442" t="s">
        <v>729</v>
      </c>
      <c r="D823" s="313">
        <f>VLOOKUP(B823,'[113]L02'!$A$6:$F$1327,6,FALSE)</f>
        <v>7709</v>
      </c>
      <c r="E823" s="313">
        <f>VLOOKUP(B823,'[114]23'!$A$4:$C$1326,3,FALSE)</f>
        <v>2565</v>
      </c>
      <c r="F823" s="367">
        <v>4137</v>
      </c>
      <c r="G823" s="123">
        <f t="shared" si="37"/>
        <v>-0.463</v>
      </c>
      <c r="H823" s="123">
        <f t="shared" si="38"/>
        <v>1.613</v>
      </c>
      <c r="I823" s="657"/>
      <c r="J823" s="658"/>
    </row>
    <row r="824" s="652" customFormat="1" ht="36" customHeight="1" spans="1:10">
      <c r="A824" s="652">
        <f t="shared" si="36"/>
        <v>3</v>
      </c>
      <c r="B824" s="433">
        <v>213</v>
      </c>
      <c r="C824" s="302" t="s">
        <v>118</v>
      </c>
      <c r="D824" s="309">
        <f>SUM(D825,D851,D876,D904,D915,D922,D929,D932)</f>
        <v>17145</v>
      </c>
      <c r="E824" s="309">
        <f>SUM(E825,E851,E876,E904,E915,E922,E929,E932)</f>
        <v>24021</v>
      </c>
      <c r="F824" s="309">
        <v>22539</v>
      </c>
      <c r="G824" s="119">
        <f t="shared" si="37"/>
        <v>0.315</v>
      </c>
      <c r="H824" s="119">
        <f t="shared" si="38"/>
        <v>0.938</v>
      </c>
      <c r="I824" s="657"/>
      <c r="J824" s="658"/>
    </row>
    <row r="825" s="652" customFormat="1" ht="36" customHeight="1" spans="1:10">
      <c r="A825" s="652">
        <f t="shared" si="36"/>
        <v>5</v>
      </c>
      <c r="B825" s="433">
        <v>21301</v>
      </c>
      <c r="C825" s="304" t="s">
        <v>730</v>
      </c>
      <c r="D825" s="309">
        <f>SUM(D826:D850)</f>
        <v>5937</v>
      </c>
      <c r="E825" s="309">
        <f>SUM(E826:E850)</f>
        <v>7328</v>
      </c>
      <c r="F825" s="309">
        <v>8399</v>
      </c>
      <c r="G825" s="119">
        <f t="shared" si="37"/>
        <v>0.415</v>
      </c>
      <c r="H825" s="119">
        <f t="shared" si="38"/>
        <v>1.146</v>
      </c>
      <c r="I825" s="657"/>
      <c r="J825" s="658"/>
    </row>
    <row r="826" s="652" customFormat="1" ht="36" customHeight="1" spans="1:10">
      <c r="A826" s="652">
        <f t="shared" si="36"/>
        <v>7</v>
      </c>
      <c r="B826" s="431">
        <v>2130101</v>
      </c>
      <c r="C826" s="432" t="s">
        <v>152</v>
      </c>
      <c r="D826" s="313">
        <f>VLOOKUP(B826,'[113]L02'!$A$6:$F$1327,6,FALSE)</f>
        <v>359</v>
      </c>
      <c r="E826" s="313">
        <f>VLOOKUP(B826,'[114]23'!$A$4:$C$1326,3,FALSE)</f>
        <v>409</v>
      </c>
      <c r="F826" s="367">
        <v>422</v>
      </c>
      <c r="G826" s="123">
        <f t="shared" si="37"/>
        <v>0.175</v>
      </c>
      <c r="H826" s="123">
        <f t="shared" si="38"/>
        <v>1.032</v>
      </c>
      <c r="I826" s="657"/>
      <c r="J826" s="658"/>
    </row>
    <row r="827" s="652" customFormat="1" ht="36" customHeight="1" spans="1:10">
      <c r="A827" s="652">
        <f t="shared" si="36"/>
        <v>7</v>
      </c>
      <c r="B827" s="431">
        <v>2130102</v>
      </c>
      <c r="C827" s="432" t="s">
        <v>153</v>
      </c>
      <c r="D827" s="313">
        <f>VLOOKUP(B827,'[113]L02'!$A$6:$F$1327,6,FALSE)</f>
        <v>0</v>
      </c>
      <c r="E827" s="313">
        <f>VLOOKUP(B827,'[114]23'!$A$4:$C$1326,3,FALSE)</f>
        <v>8</v>
      </c>
      <c r="F827" s="367">
        <v>8</v>
      </c>
      <c r="G827" s="123" t="str">
        <f t="shared" si="37"/>
        <v/>
      </c>
      <c r="H827" s="123">
        <f t="shared" si="38"/>
        <v>1</v>
      </c>
      <c r="I827" s="657"/>
      <c r="J827" s="658"/>
    </row>
    <row r="828" s="652" customFormat="1" ht="36" customHeight="1" spans="1:10">
      <c r="A828" s="652">
        <f t="shared" si="36"/>
        <v>7</v>
      </c>
      <c r="B828" s="431">
        <v>2130103</v>
      </c>
      <c r="C828" s="432" t="s">
        <v>154</v>
      </c>
      <c r="D828" s="313">
        <f>VLOOKUP(B828,'[113]L02'!$A$6:$F$1327,6,FALSE)</f>
        <v>0</v>
      </c>
      <c r="E828" s="313">
        <f>VLOOKUP(B828,'[114]23'!$A$4:$C$1326,3,FALSE)</f>
        <v>0</v>
      </c>
      <c r="F828" s="367">
        <v>2</v>
      </c>
      <c r="G828" s="123" t="str">
        <f t="shared" si="37"/>
        <v/>
      </c>
      <c r="H828" s="123" t="str">
        <f t="shared" si="38"/>
        <v/>
      </c>
      <c r="I828" s="657"/>
      <c r="J828" s="658"/>
    </row>
    <row r="829" s="652" customFormat="1" ht="36" customHeight="1" spans="1:10">
      <c r="A829" s="652">
        <f t="shared" si="36"/>
        <v>7</v>
      </c>
      <c r="B829" s="431">
        <v>2130104</v>
      </c>
      <c r="C829" s="432" t="s">
        <v>161</v>
      </c>
      <c r="D829" s="313">
        <f>VLOOKUP(B829,'[113]L02'!$A$6:$F$1327,6,FALSE)</f>
        <v>2281</v>
      </c>
      <c r="E829" s="313">
        <f>VLOOKUP(B829,'[114]23'!$A$4:$C$1326,3,FALSE)</f>
        <v>2235</v>
      </c>
      <c r="F829" s="367">
        <v>2707</v>
      </c>
      <c r="G829" s="123">
        <f t="shared" si="37"/>
        <v>0.187</v>
      </c>
      <c r="H829" s="123">
        <f t="shared" si="38"/>
        <v>1.211</v>
      </c>
      <c r="I829" s="657"/>
      <c r="J829" s="658"/>
    </row>
    <row r="830" s="652" customFormat="1" ht="36" customHeight="1" spans="1:10">
      <c r="A830" s="652">
        <f t="shared" si="36"/>
        <v>7</v>
      </c>
      <c r="B830" s="431">
        <v>2130105</v>
      </c>
      <c r="C830" s="432" t="s">
        <v>731</v>
      </c>
      <c r="D830" s="313">
        <f>VLOOKUP(B830,'[113]L02'!$A$6:$F$1327,6,FALSE)</f>
        <v>0</v>
      </c>
      <c r="E830" s="313">
        <f>VLOOKUP(B830,'[114]23'!$A$4:$C$1326,3,FALSE)</f>
        <v>0</v>
      </c>
      <c r="F830" s="367">
        <v>0</v>
      </c>
      <c r="G830" s="123" t="str">
        <f t="shared" si="37"/>
        <v/>
      </c>
      <c r="H830" s="123" t="str">
        <f t="shared" si="38"/>
        <v/>
      </c>
      <c r="I830" s="657"/>
      <c r="J830" s="658"/>
    </row>
    <row r="831" s="652" customFormat="1" ht="36" customHeight="1" spans="1:10">
      <c r="A831" s="652">
        <f t="shared" si="36"/>
        <v>7</v>
      </c>
      <c r="B831" s="431">
        <v>2130106</v>
      </c>
      <c r="C831" s="432" t="s">
        <v>732</v>
      </c>
      <c r="D831" s="313">
        <f>VLOOKUP(B831,'[113]L02'!$A$6:$F$1327,6,FALSE)</f>
        <v>1151</v>
      </c>
      <c r="E831" s="313">
        <f>VLOOKUP(B831,'[114]23'!$A$4:$C$1326,3,FALSE)</f>
        <v>1314</v>
      </c>
      <c r="F831" s="367">
        <v>49</v>
      </c>
      <c r="G831" s="123">
        <f t="shared" si="37"/>
        <v>-0.957</v>
      </c>
      <c r="H831" s="123">
        <f t="shared" si="38"/>
        <v>0.037</v>
      </c>
      <c r="I831" s="657"/>
      <c r="J831" s="658"/>
    </row>
    <row r="832" s="652" customFormat="1" ht="36" customHeight="1" spans="1:10">
      <c r="A832" s="652">
        <f t="shared" si="36"/>
        <v>7</v>
      </c>
      <c r="B832" s="431">
        <v>2130108</v>
      </c>
      <c r="C832" s="432" t="s">
        <v>733</v>
      </c>
      <c r="D832" s="313">
        <f>VLOOKUP(B832,'[113]L02'!$A$6:$F$1327,6,FALSE)</f>
        <v>32</v>
      </c>
      <c r="E832" s="313">
        <f>VLOOKUP(B832,'[114]23'!$A$4:$C$1326,3,FALSE)</f>
        <v>111</v>
      </c>
      <c r="F832" s="367">
        <v>63</v>
      </c>
      <c r="G832" s="123">
        <f t="shared" si="37"/>
        <v>0.969</v>
      </c>
      <c r="H832" s="123">
        <f t="shared" si="38"/>
        <v>0.568</v>
      </c>
      <c r="I832" s="657"/>
      <c r="J832" s="658"/>
    </row>
    <row r="833" s="652" customFormat="1" ht="36" customHeight="1" spans="1:10">
      <c r="A833" s="652">
        <f t="shared" si="36"/>
        <v>7</v>
      </c>
      <c r="B833" s="431">
        <v>2130109</v>
      </c>
      <c r="C833" s="432" t="s">
        <v>734</v>
      </c>
      <c r="D833" s="313">
        <f>VLOOKUP(B833,'[113]L02'!$A$6:$F$1327,6,FALSE)</f>
        <v>0</v>
      </c>
      <c r="E833" s="313">
        <f>VLOOKUP(B833,'[114]23'!$A$4:$C$1326,3,FALSE)</f>
        <v>6</v>
      </c>
      <c r="F833" s="367">
        <v>10</v>
      </c>
      <c r="G833" s="123" t="str">
        <f t="shared" si="37"/>
        <v/>
      </c>
      <c r="H833" s="123">
        <f t="shared" si="38"/>
        <v>1.667</v>
      </c>
      <c r="I833" s="657"/>
      <c r="J833" s="658"/>
    </row>
    <row r="834" s="652" customFormat="1" ht="36" customHeight="1" spans="1:10">
      <c r="A834" s="652">
        <f t="shared" si="36"/>
        <v>7</v>
      </c>
      <c r="B834" s="431">
        <v>2130110</v>
      </c>
      <c r="C834" s="432" t="s">
        <v>735</v>
      </c>
      <c r="D834" s="313">
        <f>VLOOKUP(B834,'[113]L02'!$A$6:$F$1327,6,FALSE)</f>
        <v>0</v>
      </c>
      <c r="E834" s="313">
        <f>VLOOKUP(B834,'[114]23'!$A$4:$C$1326,3,FALSE)</f>
        <v>0</v>
      </c>
      <c r="F834" s="367">
        <v>0</v>
      </c>
      <c r="G834" s="123" t="str">
        <f t="shared" si="37"/>
        <v/>
      </c>
      <c r="H834" s="123" t="str">
        <f t="shared" si="38"/>
        <v/>
      </c>
      <c r="I834" s="657"/>
      <c r="J834" s="658"/>
    </row>
    <row r="835" s="652" customFormat="1" ht="36" customHeight="1" spans="1:10">
      <c r="A835" s="652">
        <f t="shared" si="36"/>
        <v>7</v>
      </c>
      <c r="B835" s="431">
        <v>2130111</v>
      </c>
      <c r="C835" s="432" t="s">
        <v>736</v>
      </c>
      <c r="D835" s="313">
        <f>VLOOKUP(B835,'[113]L02'!$A$6:$F$1327,6,FALSE)</f>
        <v>104</v>
      </c>
      <c r="E835" s="313">
        <f>VLOOKUP(B835,'[114]23'!$A$4:$C$1326,3,FALSE)</f>
        <v>104</v>
      </c>
      <c r="F835" s="367">
        <v>0</v>
      </c>
      <c r="G835" s="123">
        <f t="shared" si="37"/>
        <v>-1</v>
      </c>
      <c r="H835" s="123">
        <f t="shared" si="38"/>
        <v>0</v>
      </c>
      <c r="I835" s="657"/>
      <c r="J835" s="658"/>
    </row>
    <row r="836" s="652" customFormat="1" ht="36" customHeight="1" spans="1:10">
      <c r="A836" s="652">
        <f t="shared" si="36"/>
        <v>7</v>
      </c>
      <c r="B836" s="431">
        <v>2130112</v>
      </c>
      <c r="C836" s="432" t="s">
        <v>737</v>
      </c>
      <c r="D836" s="313">
        <f>VLOOKUP(B836,'[113]L02'!$A$6:$F$1327,6,FALSE)</f>
        <v>0</v>
      </c>
      <c r="E836" s="313">
        <f>VLOOKUP(B836,'[114]23'!$A$4:$C$1326,3,FALSE)</f>
        <v>0</v>
      </c>
      <c r="F836" s="367">
        <v>0</v>
      </c>
      <c r="G836" s="123" t="str">
        <f t="shared" si="37"/>
        <v/>
      </c>
      <c r="H836" s="123" t="str">
        <f t="shared" si="38"/>
        <v/>
      </c>
      <c r="I836" s="657"/>
      <c r="J836" s="658"/>
    </row>
    <row r="837" s="652" customFormat="1" ht="36" customHeight="1" spans="1:10">
      <c r="A837" s="652">
        <f t="shared" ref="A837:A900" si="41">LEN(B837)</f>
        <v>7</v>
      </c>
      <c r="B837" s="431">
        <v>2130114</v>
      </c>
      <c r="C837" s="432" t="s">
        <v>738</v>
      </c>
      <c r="D837" s="313">
        <f>VLOOKUP(B837,'[113]L02'!$A$6:$F$1327,6,FALSE)</f>
        <v>0</v>
      </c>
      <c r="E837" s="313">
        <f>VLOOKUP(B837,'[114]23'!$A$4:$C$1326,3,FALSE)</f>
        <v>0</v>
      </c>
      <c r="F837" s="367">
        <v>0</v>
      </c>
      <c r="G837" s="123" t="str">
        <f t="shared" ref="G837:G900" si="42">IF(D837&gt;0,F837/D837-1,"")</f>
        <v/>
      </c>
      <c r="H837" s="123" t="str">
        <f t="shared" ref="H837:H900" si="43">IF(E837&gt;0,F837/E837,"")</f>
        <v/>
      </c>
      <c r="I837" s="657"/>
      <c r="J837" s="658"/>
    </row>
    <row r="838" s="652" customFormat="1" ht="36" customHeight="1" spans="1:10">
      <c r="A838" s="652">
        <f t="shared" si="41"/>
        <v>7</v>
      </c>
      <c r="B838" s="431">
        <v>2130119</v>
      </c>
      <c r="C838" s="432" t="s">
        <v>739</v>
      </c>
      <c r="D838" s="313">
        <f>VLOOKUP(B838,'[113]L02'!$A$6:$F$1327,6,FALSE)</f>
        <v>16</v>
      </c>
      <c r="E838" s="313">
        <f>VLOOKUP(B838,'[114]23'!$A$4:$C$1326,3,FALSE)</f>
        <v>0</v>
      </c>
      <c r="F838" s="367">
        <v>5</v>
      </c>
      <c r="G838" s="123">
        <f t="shared" si="42"/>
        <v>-0.688</v>
      </c>
      <c r="H838" s="123" t="str">
        <f t="shared" si="43"/>
        <v/>
      </c>
      <c r="I838" s="657"/>
      <c r="J838" s="658"/>
    </row>
    <row r="839" s="652" customFormat="1" ht="36" customHeight="1" spans="1:10">
      <c r="A839" s="652">
        <f t="shared" si="41"/>
        <v>7</v>
      </c>
      <c r="B839" s="431">
        <v>2130120</v>
      </c>
      <c r="C839" s="432" t="s">
        <v>740</v>
      </c>
      <c r="D839" s="313">
        <f>VLOOKUP(B839,'[113]L02'!$A$6:$F$1327,6,FALSE)</f>
        <v>0</v>
      </c>
      <c r="E839" s="313">
        <f>VLOOKUP(B839,'[114]23'!$A$4:$C$1326,3,FALSE)</f>
        <v>0</v>
      </c>
      <c r="F839" s="367">
        <v>244</v>
      </c>
      <c r="G839" s="123" t="str">
        <f t="shared" si="42"/>
        <v/>
      </c>
      <c r="H839" s="123" t="str">
        <f t="shared" si="43"/>
        <v/>
      </c>
      <c r="I839" s="657"/>
      <c r="J839" s="658"/>
    </row>
    <row r="840" s="652" customFormat="1" ht="36" customHeight="1" spans="1:10">
      <c r="A840" s="652">
        <f t="shared" si="41"/>
        <v>7</v>
      </c>
      <c r="B840" s="431">
        <v>2130121</v>
      </c>
      <c r="C840" s="432" t="s">
        <v>741</v>
      </c>
      <c r="D840" s="313">
        <f>VLOOKUP(B840,'[113]L02'!$A$6:$F$1327,6,FALSE)</f>
        <v>0</v>
      </c>
      <c r="E840" s="313">
        <f>VLOOKUP(B840,'[114]23'!$A$4:$C$1326,3,FALSE)</f>
        <v>0</v>
      </c>
      <c r="F840" s="367">
        <v>0</v>
      </c>
      <c r="G840" s="123" t="str">
        <f t="shared" si="42"/>
        <v/>
      </c>
      <c r="H840" s="123" t="str">
        <f t="shared" si="43"/>
        <v/>
      </c>
      <c r="I840" s="657"/>
      <c r="J840" s="658"/>
    </row>
    <row r="841" s="652" customFormat="1" ht="36" customHeight="1" spans="1:10">
      <c r="A841" s="652">
        <f t="shared" si="41"/>
        <v>7</v>
      </c>
      <c r="B841" s="431">
        <v>2130122</v>
      </c>
      <c r="C841" s="432" t="s">
        <v>742</v>
      </c>
      <c r="D841" s="313">
        <f>VLOOKUP(B841,'[113]L02'!$A$6:$F$1327,6,FALSE)</f>
        <v>190</v>
      </c>
      <c r="E841" s="313">
        <f>VLOOKUP(B841,'[114]23'!$A$4:$C$1326,3,FALSE)</f>
        <v>20</v>
      </c>
      <c r="F841" s="367">
        <v>340</v>
      </c>
      <c r="G841" s="123">
        <f t="shared" si="42"/>
        <v>0.789</v>
      </c>
      <c r="H841" s="123">
        <f t="shared" si="43"/>
        <v>17</v>
      </c>
      <c r="I841" s="657"/>
      <c r="J841" s="658"/>
    </row>
    <row r="842" s="652" customFormat="1" ht="36" customHeight="1" spans="1:10">
      <c r="A842" s="652">
        <f t="shared" si="41"/>
        <v>7</v>
      </c>
      <c r="B842" s="431">
        <v>2130124</v>
      </c>
      <c r="C842" s="432" t="s">
        <v>743</v>
      </c>
      <c r="D842" s="313">
        <f>VLOOKUP(B842,'[113]L02'!$A$6:$F$1327,6,FALSE)</f>
        <v>0</v>
      </c>
      <c r="E842" s="313">
        <f>VLOOKUP(B842,'[114]23'!$A$4:$C$1326,3,FALSE)</f>
        <v>9</v>
      </c>
      <c r="F842" s="367">
        <v>0</v>
      </c>
      <c r="G842" s="123" t="str">
        <f t="shared" si="42"/>
        <v/>
      </c>
      <c r="H842" s="123">
        <f t="shared" si="43"/>
        <v>0</v>
      </c>
      <c r="I842" s="657"/>
      <c r="J842" s="658"/>
    </row>
    <row r="843" s="652" customFormat="1" ht="36" customHeight="1" spans="1:10">
      <c r="A843" s="652">
        <f t="shared" si="41"/>
        <v>7</v>
      </c>
      <c r="B843" s="431">
        <v>2130125</v>
      </c>
      <c r="C843" s="432" t="s">
        <v>744</v>
      </c>
      <c r="D843" s="313">
        <f>VLOOKUP(B843,'[113]L02'!$A$6:$F$1327,6,FALSE)</f>
        <v>0</v>
      </c>
      <c r="E843" s="313">
        <f>VLOOKUP(B843,'[114]23'!$A$4:$C$1326,3,FALSE)</f>
        <v>1</v>
      </c>
      <c r="F843" s="367">
        <v>0</v>
      </c>
      <c r="G843" s="123" t="str">
        <f t="shared" si="42"/>
        <v/>
      </c>
      <c r="H843" s="123">
        <f t="shared" si="43"/>
        <v>0</v>
      </c>
      <c r="I843" s="657"/>
      <c r="J843" s="658"/>
    </row>
    <row r="844" s="652" customFormat="1" ht="36" customHeight="1" spans="1:10">
      <c r="A844" s="652">
        <f t="shared" si="41"/>
        <v>7</v>
      </c>
      <c r="B844" s="431">
        <v>2130126</v>
      </c>
      <c r="C844" s="432" t="s">
        <v>745</v>
      </c>
      <c r="D844" s="313">
        <f>VLOOKUP(B844,'[113]L02'!$A$6:$F$1327,6,FALSE)</f>
        <v>968</v>
      </c>
      <c r="E844" s="313">
        <f>VLOOKUP(B844,'[114]23'!$A$4:$C$1326,3,FALSE)</f>
        <v>677</v>
      </c>
      <c r="F844" s="367">
        <v>1429</v>
      </c>
      <c r="G844" s="123">
        <f t="shared" si="42"/>
        <v>0.476</v>
      </c>
      <c r="H844" s="123">
        <f t="shared" si="43"/>
        <v>2.111</v>
      </c>
      <c r="I844" s="657"/>
      <c r="J844" s="658"/>
    </row>
    <row r="845" s="652" customFormat="1" ht="36" customHeight="1" spans="1:10">
      <c r="A845" s="652">
        <f t="shared" si="41"/>
        <v>7</v>
      </c>
      <c r="B845" s="431">
        <v>2130135</v>
      </c>
      <c r="C845" s="432" t="s">
        <v>746</v>
      </c>
      <c r="D845" s="313">
        <f>VLOOKUP(B845,'[113]L02'!$A$6:$F$1327,6,FALSE)</f>
        <v>150</v>
      </c>
      <c r="E845" s="313">
        <f>VLOOKUP(B845,'[114]23'!$A$4:$C$1326,3,FALSE)</f>
        <v>0</v>
      </c>
      <c r="F845" s="367">
        <v>383</v>
      </c>
      <c r="G845" s="123">
        <f t="shared" si="42"/>
        <v>1.553</v>
      </c>
      <c r="H845" s="123" t="str">
        <f t="shared" si="43"/>
        <v/>
      </c>
      <c r="I845" s="657"/>
      <c r="J845" s="658"/>
    </row>
    <row r="846" s="652" customFormat="1" ht="36" customHeight="1" spans="1:10">
      <c r="A846" s="652">
        <f t="shared" si="41"/>
        <v>7</v>
      </c>
      <c r="B846" s="431">
        <v>2130142</v>
      </c>
      <c r="C846" s="432" t="s">
        <v>747</v>
      </c>
      <c r="D846" s="313">
        <f>VLOOKUP(B846,'[113]L02'!$A$6:$F$1327,6,FALSE)</f>
        <v>0</v>
      </c>
      <c r="E846" s="313">
        <f>VLOOKUP(B846,'[114]23'!$A$4:$C$1326,3,FALSE)</f>
        <v>0</v>
      </c>
      <c r="F846" s="367">
        <v>0</v>
      </c>
      <c r="G846" s="123" t="str">
        <f t="shared" si="42"/>
        <v/>
      </c>
      <c r="H846" s="123" t="str">
        <f t="shared" si="43"/>
        <v/>
      </c>
      <c r="I846" s="657"/>
      <c r="J846" s="658"/>
    </row>
    <row r="847" s="652" customFormat="1" ht="36" customHeight="1" spans="1:10">
      <c r="A847" s="652">
        <f t="shared" si="41"/>
        <v>7</v>
      </c>
      <c r="B847" s="431">
        <v>2130148</v>
      </c>
      <c r="C847" s="438" t="s">
        <v>748</v>
      </c>
      <c r="D847" s="313">
        <f>VLOOKUP(B847,'[113]L02'!$A$6:$F$1327,6,FALSE)</f>
        <v>0</v>
      </c>
      <c r="E847" s="313">
        <f>VLOOKUP(B847,'[114]23'!$A$4:$C$1326,3,FALSE)</f>
        <v>0</v>
      </c>
      <c r="F847" s="367">
        <v>0</v>
      </c>
      <c r="G847" s="123" t="str">
        <f t="shared" si="42"/>
        <v/>
      </c>
      <c r="H847" s="123" t="str">
        <f t="shared" si="43"/>
        <v/>
      </c>
      <c r="I847" s="657"/>
      <c r="J847" s="658"/>
    </row>
    <row r="848" s="652" customFormat="1" ht="36" customHeight="1" spans="1:10">
      <c r="A848" s="652">
        <f t="shared" si="41"/>
        <v>7</v>
      </c>
      <c r="B848" s="431">
        <v>2130152</v>
      </c>
      <c r="C848" s="432" t="s">
        <v>749</v>
      </c>
      <c r="D848" s="313">
        <f>VLOOKUP(B848,'[113]L02'!$A$6:$F$1327,6,FALSE)</f>
        <v>0</v>
      </c>
      <c r="E848" s="313">
        <f>VLOOKUP(B848,'[114]23'!$A$4:$C$1326,3,FALSE)</f>
        <v>0</v>
      </c>
      <c r="F848" s="367">
        <v>0</v>
      </c>
      <c r="G848" s="123" t="str">
        <f t="shared" si="42"/>
        <v/>
      </c>
      <c r="H848" s="123" t="str">
        <f t="shared" si="43"/>
        <v/>
      </c>
      <c r="I848" s="657"/>
      <c r="J848" s="658"/>
    </row>
    <row r="849" s="652" customFormat="1" ht="36" customHeight="1" spans="1:10">
      <c r="A849" s="652">
        <f t="shared" si="41"/>
        <v>7</v>
      </c>
      <c r="B849" s="431">
        <v>2130153</v>
      </c>
      <c r="C849" s="432" t="s">
        <v>750</v>
      </c>
      <c r="D849" s="313">
        <f>VLOOKUP(B849,'[113]L02'!$A$6:$F$1327,6,FALSE)</f>
        <v>344</v>
      </c>
      <c r="E849" s="313">
        <f>VLOOKUP(B849,'[114]23'!$A$4:$C$1326,3,FALSE)</f>
        <v>1071</v>
      </c>
      <c r="F849" s="367">
        <v>1118</v>
      </c>
      <c r="G849" s="123">
        <f t="shared" si="42"/>
        <v>2.25</v>
      </c>
      <c r="H849" s="123">
        <f t="shared" si="43"/>
        <v>1.044</v>
      </c>
      <c r="I849" s="657"/>
      <c r="J849" s="658"/>
    </row>
    <row r="850" s="652" customFormat="1" ht="36" customHeight="1" spans="1:10">
      <c r="A850" s="652">
        <f t="shared" si="41"/>
        <v>7</v>
      </c>
      <c r="B850" s="431">
        <v>2130199</v>
      </c>
      <c r="C850" s="432" t="s">
        <v>751</v>
      </c>
      <c r="D850" s="313">
        <f>VLOOKUP(B850,'[113]L02'!$A$6:$F$1327,6,FALSE)</f>
        <v>342</v>
      </c>
      <c r="E850" s="313">
        <f>VLOOKUP(B850,'[114]23'!$A$4:$C$1326,3,FALSE)</f>
        <v>1363</v>
      </c>
      <c r="F850" s="367">
        <v>1619</v>
      </c>
      <c r="G850" s="123">
        <f t="shared" si="42"/>
        <v>3.734</v>
      </c>
      <c r="H850" s="123">
        <f t="shared" si="43"/>
        <v>1.188</v>
      </c>
      <c r="I850" s="657"/>
      <c r="J850" s="658"/>
    </row>
    <row r="851" s="652" customFormat="1" ht="36" customHeight="1" spans="1:10">
      <c r="A851" s="652">
        <f t="shared" si="41"/>
        <v>5</v>
      </c>
      <c r="B851" s="433">
        <v>21302</v>
      </c>
      <c r="C851" s="304" t="s">
        <v>752</v>
      </c>
      <c r="D851" s="309">
        <f>SUM(D852:D875)</f>
        <v>3004</v>
      </c>
      <c r="E851" s="309">
        <f>SUM(E852:E875)</f>
        <v>2523</v>
      </c>
      <c r="F851" s="309">
        <v>2020</v>
      </c>
      <c r="G851" s="119">
        <f t="shared" si="42"/>
        <v>-0.328</v>
      </c>
      <c r="H851" s="119">
        <f t="shared" si="43"/>
        <v>0.801</v>
      </c>
      <c r="I851" s="657"/>
      <c r="J851" s="658"/>
    </row>
    <row r="852" s="652" customFormat="1" ht="36" customHeight="1" spans="1:10">
      <c r="A852" s="652">
        <f t="shared" si="41"/>
        <v>7</v>
      </c>
      <c r="B852" s="431">
        <v>2130201</v>
      </c>
      <c r="C852" s="432" t="s">
        <v>152</v>
      </c>
      <c r="D852" s="313">
        <f>VLOOKUP(B852,'[113]L02'!$A$6:$F$1327,6,FALSE)</f>
        <v>268</v>
      </c>
      <c r="E852" s="313">
        <f>VLOOKUP(B852,'[114]23'!$A$4:$C$1326,3,FALSE)</f>
        <v>297</v>
      </c>
      <c r="F852" s="367">
        <v>315</v>
      </c>
      <c r="G852" s="123">
        <f t="shared" si="42"/>
        <v>0.175</v>
      </c>
      <c r="H852" s="123">
        <f t="shared" si="43"/>
        <v>1.061</v>
      </c>
      <c r="I852" s="657"/>
      <c r="J852" s="658"/>
    </row>
    <row r="853" s="652" customFormat="1" ht="36" customHeight="1" spans="1:10">
      <c r="A853" s="652">
        <f t="shared" si="41"/>
        <v>7</v>
      </c>
      <c r="B853" s="431">
        <v>2130202</v>
      </c>
      <c r="C853" s="432" t="s">
        <v>153</v>
      </c>
      <c r="D853" s="313">
        <f>VLOOKUP(B853,'[113]L02'!$A$6:$F$1327,6,FALSE)</f>
        <v>0</v>
      </c>
      <c r="E853" s="313">
        <f>VLOOKUP(B853,'[114]23'!$A$4:$C$1326,3,FALSE)</f>
        <v>0</v>
      </c>
      <c r="F853" s="367">
        <v>0</v>
      </c>
      <c r="G853" s="123" t="str">
        <f t="shared" si="42"/>
        <v/>
      </c>
      <c r="H853" s="123" t="str">
        <f t="shared" si="43"/>
        <v/>
      </c>
      <c r="I853" s="657"/>
      <c r="J853" s="658"/>
    </row>
    <row r="854" s="652" customFormat="1" ht="36" customHeight="1" spans="1:10">
      <c r="A854" s="652">
        <f t="shared" si="41"/>
        <v>7</v>
      </c>
      <c r="B854" s="431">
        <v>2130203</v>
      </c>
      <c r="C854" s="432" t="s">
        <v>154</v>
      </c>
      <c r="D854" s="313">
        <f>VLOOKUP(B854,'[113]L02'!$A$6:$F$1327,6,FALSE)</f>
        <v>0</v>
      </c>
      <c r="E854" s="313">
        <f>VLOOKUP(B854,'[114]23'!$A$4:$C$1326,3,FALSE)</f>
        <v>0</v>
      </c>
      <c r="F854" s="367">
        <v>0</v>
      </c>
      <c r="G854" s="123" t="str">
        <f t="shared" si="42"/>
        <v/>
      </c>
      <c r="H854" s="123" t="str">
        <f t="shared" si="43"/>
        <v/>
      </c>
      <c r="I854" s="657"/>
      <c r="J854" s="658"/>
    </row>
    <row r="855" s="652" customFormat="1" ht="36" customHeight="1" spans="1:10">
      <c r="A855" s="652">
        <f t="shared" si="41"/>
        <v>7</v>
      </c>
      <c r="B855" s="431">
        <v>2130204</v>
      </c>
      <c r="C855" s="432" t="s">
        <v>753</v>
      </c>
      <c r="D855" s="313">
        <f>VLOOKUP(B855,'[113]L02'!$A$6:$F$1327,6,FALSE)</f>
        <v>433</v>
      </c>
      <c r="E855" s="313">
        <f>VLOOKUP(B855,'[114]23'!$A$4:$C$1326,3,FALSE)</f>
        <v>383</v>
      </c>
      <c r="F855" s="367">
        <v>434</v>
      </c>
      <c r="G855" s="123">
        <f t="shared" si="42"/>
        <v>0.002</v>
      </c>
      <c r="H855" s="123">
        <f t="shared" si="43"/>
        <v>1.133</v>
      </c>
      <c r="I855" s="657"/>
      <c r="J855" s="658"/>
    </row>
    <row r="856" s="652" customFormat="1" ht="36" customHeight="1" spans="1:10">
      <c r="A856" s="652">
        <f t="shared" si="41"/>
        <v>7</v>
      </c>
      <c r="B856" s="431">
        <v>2130205</v>
      </c>
      <c r="C856" s="432" t="s">
        <v>754</v>
      </c>
      <c r="D856" s="313">
        <f>VLOOKUP(B856,'[113]L02'!$A$6:$F$1327,6,FALSE)</f>
        <v>799</v>
      </c>
      <c r="E856" s="313">
        <f>VLOOKUP(B856,'[114]23'!$A$4:$C$1326,3,FALSE)</f>
        <v>1168</v>
      </c>
      <c r="F856" s="367">
        <v>666</v>
      </c>
      <c r="G856" s="123">
        <f t="shared" si="42"/>
        <v>-0.166</v>
      </c>
      <c r="H856" s="123">
        <f t="shared" si="43"/>
        <v>0.57</v>
      </c>
      <c r="I856" s="657"/>
      <c r="J856" s="658"/>
    </row>
    <row r="857" s="652" customFormat="1" ht="36" customHeight="1" spans="1:10">
      <c r="A857" s="652">
        <f t="shared" si="41"/>
        <v>7</v>
      </c>
      <c r="B857" s="431">
        <v>2130206</v>
      </c>
      <c r="C857" s="432" t="s">
        <v>755</v>
      </c>
      <c r="D857" s="313">
        <f>VLOOKUP(B857,'[113]L02'!$A$6:$F$1327,6,FALSE)</f>
        <v>0</v>
      </c>
      <c r="E857" s="313">
        <f>VLOOKUP(B857,'[114]23'!$A$4:$C$1326,3,FALSE)</f>
        <v>0</v>
      </c>
      <c r="F857" s="367">
        <v>0</v>
      </c>
      <c r="G857" s="123" t="str">
        <f t="shared" si="42"/>
        <v/>
      </c>
      <c r="H857" s="123" t="str">
        <f t="shared" si="43"/>
        <v/>
      </c>
      <c r="I857" s="657"/>
      <c r="J857" s="658"/>
    </row>
    <row r="858" s="652" customFormat="1" ht="36" customHeight="1" spans="1:10">
      <c r="A858" s="652">
        <f t="shared" si="41"/>
        <v>7</v>
      </c>
      <c r="B858" s="431">
        <v>2130207</v>
      </c>
      <c r="C858" s="432" t="s">
        <v>756</v>
      </c>
      <c r="D858" s="313">
        <f>VLOOKUP(B858,'[113]L02'!$A$6:$F$1327,6,FALSE)</f>
        <v>43</v>
      </c>
      <c r="E858" s="313">
        <f>VLOOKUP(B858,'[114]23'!$A$4:$C$1326,3,FALSE)</f>
        <v>0</v>
      </c>
      <c r="F858" s="367">
        <v>38</v>
      </c>
      <c r="G858" s="123">
        <f t="shared" si="42"/>
        <v>-0.116</v>
      </c>
      <c r="H858" s="123" t="str">
        <f t="shared" si="43"/>
        <v/>
      </c>
      <c r="I858" s="657"/>
      <c r="J858" s="658"/>
    </row>
    <row r="859" s="652" customFormat="1" ht="36" customHeight="1" spans="1:10">
      <c r="A859" s="652">
        <f t="shared" si="41"/>
        <v>7</v>
      </c>
      <c r="B859" s="431">
        <v>2130209</v>
      </c>
      <c r="C859" s="432" t="s">
        <v>757</v>
      </c>
      <c r="D859" s="313">
        <f>VLOOKUP(B859,'[113]L02'!$A$6:$F$1327,6,FALSE)</f>
        <v>450</v>
      </c>
      <c r="E859" s="313">
        <f>VLOOKUP(B859,'[114]23'!$A$4:$C$1326,3,FALSE)</f>
        <v>40</v>
      </c>
      <c r="F859" s="367">
        <v>391</v>
      </c>
      <c r="G859" s="123">
        <f t="shared" si="42"/>
        <v>-0.131</v>
      </c>
      <c r="H859" s="123">
        <f t="shared" si="43"/>
        <v>9.775</v>
      </c>
      <c r="I859" s="657"/>
      <c r="J859" s="658"/>
    </row>
    <row r="860" s="652" customFormat="1" ht="36" customHeight="1" spans="1:10">
      <c r="A860" s="652">
        <f t="shared" si="41"/>
        <v>7</v>
      </c>
      <c r="B860" s="431">
        <v>2130210</v>
      </c>
      <c r="C860" s="432" t="s">
        <v>758</v>
      </c>
      <c r="D860" s="313">
        <f>VLOOKUP(B860,'[113]L02'!$A$6:$F$1327,6,FALSE)</f>
        <v>0</v>
      </c>
      <c r="E860" s="313">
        <f>VLOOKUP(B860,'[114]23'!$A$4:$C$1326,3,FALSE)</f>
        <v>0</v>
      </c>
      <c r="F860" s="367">
        <v>0</v>
      </c>
      <c r="G860" s="123" t="str">
        <f t="shared" si="42"/>
        <v/>
      </c>
      <c r="H860" s="123" t="str">
        <f t="shared" si="43"/>
        <v/>
      </c>
      <c r="I860" s="657"/>
      <c r="J860" s="658"/>
    </row>
    <row r="861" s="652" customFormat="1" ht="36" customHeight="1" spans="1:10">
      <c r="A861" s="652">
        <f t="shared" si="41"/>
        <v>7</v>
      </c>
      <c r="B861" s="431">
        <v>2130211</v>
      </c>
      <c r="C861" s="432" t="s">
        <v>759</v>
      </c>
      <c r="D861" s="313">
        <f>VLOOKUP(B861,'[113]L02'!$A$6:$F$1327,6,FALSE)</f>
        <v>0</v>
      </c>
      <c r="E861" s="313">
        <f>VLOOKUP(B861,'[114]23'!$A$4:$C$1326,3,FALSE)</f>
        <v>20</v>
      </c>
      <c r="F861" s="367">
        <v>2</v>
      </c>
      <c r="G861" s="123" t="str">
        <f t="shared" si="42"/>
        <v/>
      </c>
      <c r="H861" s="123">
        <f t="shared" si="43"/>
        <v>0.1</v>
      </c>
      <c r="I861" s="657"/>
      <c r="J861" s="658"/>
    </row>
    <row r="862" s="652" customFormat="1" ht="36" customHeight="1" spans="1:10">
      <c r="A862" s="652">
        <f t="shared" si="41"/>
        <v>7</v>
      </c>
      <c r="B862" s="431">
        <v>2130212</v>
      </c>
      <c r="C862" s="432" t="s">
        <v>760</v>
      </c>
      <c r="D862" s="313">
        <f>VLOOKUP(B862,'[113]L02'!$A$6:$F$1327,6,FALSE)</f>
        <v>132</v>
      </c>
      <c r="E862" s="313">
        <f>VLOOKUP(B862,'[114]23'!$A$4:$C$1326,3,FALSE)</f>
        <v>0</v>
      </c>
      <c r="F862" s="367">
        <v>0</v>
      </c>
      <c r="G862" s="123">
        <f t="shared" si="42"/>
        <v>-1</v>
      </c>
      <c r="H862" s="123" t="str">
        <f t="shared" si="43"/>
        <v/>
      </c>
      <c r="I862" s="657"/>
      <c r="J862" s="658"/>
    </row>
    <row r="863" s="652" customFormat="1" ht="36" customHeight="1" spans="1:10">
      <c r="A863" s="652">
        <f t="shared" si="41"/>
        <v>7</v>
      </c>
      <c r="B863" s="431">
        <v>2130213</v>
      </c>
      <c r="C863" s="432" t="s">
        <v>761</v>
      </c>
      <c r="D863" s="313">
        <f>VLOOKUP(B863,'[113]L02'!$A$6:$F$1327,6,FALSE)</f>
        <v>0</v>
      </c>
      <c r="E863" s="313">
        <f>VLOOKUP(B863,'[114]23'!$A$4:$C$1326,3,FALSE)</f>
        <v>30</v>
      </c>
      <c r="F863" s="367">
        <v>10</v>
      </c>
      <c r="G863" s="123" t="str">
        <f t="shared" si="42"/>
        <v/>
      </c>
      <c r="H863" s="123">
        <f t="shared" si="43"/>
        <v>0.333</v>
      </c>
      <c r="I863" s="657"/>
      <c r="J863" s="658"/>
    </row>
    <row r="864" s="652" customFormat="1" ht="36" customHeight="1" spans="1:10">
      <c r="A864" s="652">
        <f t="shared" si="41"/>
        <v>7</v>
      </c>
      <c r="B864" s="431">
        <v>2130217</v>
      </c>
      <c r="C864" s="432" t="s">
        <v>762</v>
      </c>
      <c r="D864" s="313">
        <f>VLOOKUP(B864,'[113]L02'!$A$6:$F$1327,6,FALSE)</f>
        <v>0</v>
      </c>
      <c r="E864" s="313">
        <f>VLOOKUP(B864,'[114]23'!$A$4:$C$1326,3,FALSE)</f>
        <v>0</v>
      </c>
      <c r="F864" s="367">
        <v>0</v>
      </c>
      <c r="G864" s="123" t="str">
        <f t="shared" si="42"/>
        <v/>
      </c>
      <c r="H864" s="123" t="str">
        <f t="shared" si="43"/>
        <v/>
      </c>
      <c r="I864" s="657"/>
      <c r="J864" s="658"/>
    </row>
    <row r="865" s="652" customFormat="1" ht="36" customHeight="1" spans="1:10">
      <c r="A865" s="652">
        <f t="shared" si="41"/>
        <v>7</v>
      </c>
      <c r="B865" s="431">
        <v>2130220</v>
      </c>
      <c r="C865" s="432" t="s">
        <v>277</v>
      </c>
      <c r="D865" s="313">
        <f>VLOOKUP(B865,'[113]L02'!$A$6:$F$1327,6,FALSE)</f>
        <v>0</v>
      </c>
      <c r="E865" s="313">
        <f>VLOOKUP(B865,'[114]23'!$A$4:$C$1326,3,FALSE)</f>
        <v>0</v>
      </c>
      <c r="F865" s="367">
        <v>0</v>
      </c>
      <c r="G865" s="123" t="str">
        <f t="shared" si="42"/>
        <v/>
      </c>
      <c r="H865" s="123" t="str">
        <f t="shared" si="43"/>
        <v/>
      </c>
      <c r="I865" s="657"/>
      <c r="J865" s="658"/>
    </row>
    <row r="866" s="652" customFormat="1" ht="36" customHeight="1" spans="1:10">
      <c r="A866" s="652">
        <f t="shared" si="41"/>
        <v>7</v>
      </c>
      <c r="B866" s="431">
        <v>2130221</v>
      </c>
      <c r="C866" s="432" t="s">
        <v>763</v>
      </c>
      <c r="D866" s="313">
        <f>VLOOKUP(B866,'[113]L02'!$A$6:$F$1327,6,FALSE)</f>
        <v>0</v>
      </c>
      <c r="E866" s="313">
        <f>VLOOKUP(B866,'[114]23'!$A$4:$C$1326,3,FALSE)</f>
        <v>0</v>
      </c>
      <c r="F866" s="367">
        <v>0</v>
      </c>
      <c r="G866" s="123" t="str">
        <f t="shared" si="42"/>
        <v/>
      </c>
      <c r="H866" s="123" t="str">
        <f t="shared" si="43"/>
        <v/>
      </c>
      <c r="I866" s="657"/>
      <c r="J866" s="658"/>
    </row>
    <row r="867" s="652" customFormat="1" ht="36" customHeight="1" spans="1:10">
      <c r="A867" s="652">
        <f t="shared" si="41"/>
        <v>7</v>
      </c>
      <c r="B867" s="431">
        <v>2130223</v>
      </c>
      <c r="C867" s="432" t="s">
        <v>764</v>
      </c>
      <c r="D867" s="313">
        <f>VLOOKUP(B867,'[113]L02'!$A$6:$F$1327,6,FALSE)</f>
        <v>0</v>
      </c>
      <c r="E867" s="313">
        <f>VLOOKUP(B867,'[114]23'!$A$4:$C$1326,3,FALSE)</f>
        <v>0</v>
      </c>
      <c r="F867" s="367">
        <v>0</v>
      </c>
      <c r="G867" s="123" t="str">
        <f t="shared" si="42"/>
        <v/>
      </c>
      <c r="H867" s="123" t="str">
        <f t="shared" si="43"/>
        <v/>
      </c>
      <c r="I867" s="657"/>
      <c r="J867" s="658"/>
    </row>
    <row r="868" s="652" customFormat="1" ht="36" customHeight="1" spans="1:10">
      <c r="A868" s="652">
        <f t="shared" si="41"/>
        <v>7</v>
      </c>
      <c r="B868" s="431">
        <v>2130226</v>
      </c>
      <c r="C868" s="432" t="s">
        <v>765</v>
      </c>
      <c r="D868" s="313">
        <f>VLOOKUP(B868,'[113]L02'!$A$6:$F$1327,6,FALSE)</f>
        <v>0</v>
      </c>
      <c r="E868" s="313">
        <f>VLOOKUP(B868,'[114]23'!$A$4:$C$1326,3,FALSE)</f>
        <v>0</v>
      </c>
      <c r="F868" s="367">
        <v>0</v>
      </c>
      <c r="G868" s="123" t="str">
        <f t="shared" si="42"/>
        <v/>
      </c>
      <c r="H868" s="123" t="str">
        <f t="shared" si="43"/>
        <v/>
      </c>
      <c r="I868" s="657"/>
      <c r="J868" s="658"/>
    </row>
    <row r="869" s="652" customFormat="1" ht="36" customHeight="1" spans="1:10">
      <c r="A869" s="652">
        <f t="shared" si="41"/>
        <v>7</v>
      </c>
      <c r="B869" s="431">
        <v>2130227</v>
      </c>
      <c r="C869" s="432" t="s">
        <v>766</v>
      </c>
      <c r="D869" s="313">
        <f>VLOOKUP(B869,'[113]L02'!$A$6:$F$1327,6,FALSE)</f>
        <v>0</v>
      </c>
      <c r="E869" s="313">
        <f>VLOOKUP(B869,'[114]23'!$A$4:$C$1326,3,FALSE)</f>
        <v>0</v>
      </c>
      <c r="F869" s="367">
        <v>0</v>
      </c>
      <c r="G869" s="123" t="str">
        <f t="shared" si="42"/>
        <v/>
      </c>
      <c r="H869" s="123" t="str">
        <f t="shared" si="43"/>
        <v/>
      </c>
      <c r="I869" s="657"/>
      <c r="J869" s="658"/>
    </row>
    <row r="870" s="652" customFormat="1" ht="36" customHeight="1" spans="1:10">
      <c r="A870" s="652">
        <f t="shared" si="41"/>
        <v>7</v>
      </c>
      <c r="B870" s="431">
        <v>2130232</v>
      </c>
      <c r="C870" s="432" t="s">
        <v>767</v>
      </c>
      <c r="D870" s="313">
        <f>VLOOKUP(B870,'[113]L02'!$A$6:$F$1327,6,FALSE)</f>
        <v>0</v>
      </c>
      <c r="E870" s="313">
        <f>VLOOKUP(B870,'[114]23'!$A$4:$C$1326,3,FALSE)</f>
        <v>0</v>
      </c>
      <c r="F870" s="367">
        <v>0</v>
      </c>
      <c r="G870" s="123" t="str">
        <f t="shared" si="42"/>
        <v/>
      </c>
      <c r="H870" s="123" t="str">
        <f t="shared" si="43"/>
        <v/>
      </c>
      <c r="I870" s="657"/>
      <c r="J870" s="658"/>
    </row>
    <row r="871" s="652" customFormat="1" ht="36" customHeight="1" spans="1:10">
      <c r="A871" s="652">
        <f t="shared" si="41"/>
        <v>7</v>
      </c>
      <c r="B871" s="431">
        <v>2130234</v>
      </c>
      <c r="C871" s="432" t="s">
        <v>768</v>
      </c>
      <c r="D871" s="313">
        <f>VLOOKUP(B871,'[113]L02'!$A$6:$F$1327,6,FALSE)</f>
        <v>267</v>
      </c>
      <c r="E871" s="313">
        <f>VLOOKUP(B871,'[114]23'!$A$4:$C$1326,3,FALSE)</f>
        <v>357</v>
      </c>
      <c r="F871" s="367">
        <v>54</v>
      </c>
      <c r="G871" s="123">
        <f t="shared" si="42"/>
        <v>-0.798</v>
      </c>
      <c r="H871" s="123">
        <f t="shared" si="43"/>
        <v>0.151</v>
      </c>
      <c r="I871" s="657"/>
      <c r="J871" s="658"/>
    </row>
    <row r="872" s="652" customFormat="1" ht="36" customHeight="1" spans="1:10">
      <c r="A872" s="652">
        <f t="shared" si="41"/>
        <v>7</v>
      </c>
      <c r="B872" s="431">
        <v>2130235</v>
      </c>
      <c r="C872" s="432" t="s">
        <v>769</v>
      </c>
      <c r="D872" s="313">
        <f>VLOOKUP(B872,'[113]L02'!$A$6:$F$1327,6,FALSE)</f>
        <v>0</v>
      </c>
      <c r="E872" s="313">
        <f>VLOOKUP(B872,'[114]23'!$A$4:$C$1326,3,FALSE)</f>
        <v>0</v>
      </c>
      <c r="F872" s="367">
        <v>0</v>
      </c>
      <c r="G872" s="123" t="str">
        <f t="shared" si="42"/>
        <v/>
      </c>
      <c r="H872" s="123" t="str">
        <f t="shared" si="43"/>
        <v/>
      </c>
      <c r="I872" s="657"/>
      <c r="J872" s="658"/>
    </row>
    <row r="873" s="652" customFormat="1" ht="36" customHeight="1" spans="1:10">
      <c r="A873" s="652">
        <f t="shared" si="41"/>
        <v>7</v>
      </c>
      <c r="B873" s="431">
        <v>2130236</v>
      </c>
      <c r="C873" s="432" t="s">
        <v>770</v>
      </c>
      <c r="D873" s="313">
        <f>VLOOKUP(B873,'[113]L02'!$A$6:$F$1327,6,FALSE)</f>
        <v>12</v>
      </c>
      <c r="E873" s="313">
        <f>VLOOKUP(B873,'[114]23'!$A$4:$C$1326,3,FALSE)</f>
        <v>0</v>
      </c>
      <c r="F873" s="367">
        <v>0</v>
      </c>
      <c r="G873" s="123">
        <f t="shared" si="42"/>
        <v>-1</v>
      </c>
      <c r="H873" s="123" t="str">
        <f t="shared" si="43"/>
        <v/>
      </c>
      <c r="I873" s="657"/>
      <c r="J873" s="658"/>
    </row>
    <row r="874" s="652" customFormat="1" ht="36" customHeight="1" spans="1:10">
      <c r="A874" s="652">
        <f t="shared" si="41"/>
        <v>7</v>
      </c>
      <c r="B874" s="431">
        <v>2130237</v>
      </c>
      <c r="C874" s="432" t="s">
        <v>737</v>
      </c>
      <c r="D874" s="313">
        <f>VLOOKUP(B874,'[113]L02'!$A$6:$F$1327,6,FALSE)</f>
        <v>0</v>
      </c>
      <c r="E874" s="313">
        <f>VLOOKUP(B874,'[114]23'!$A$4:$C$1326,3,FALSE)</f>
        <v>0</v>
      </c>
      <c r="F874" s="367">
        <v>0</v>
      </c>
      <c r="G874" s="123" t="str">
        <f t="shared" si="42"/>
        <v/>
      </c>
      <c r="H874" s="123" t="str">
        <f t="shared" si="43"/>
        <v/>
      </c>
      <c r="I874" s="657"/>
      <c r="J874" s="658"/>
    </row>
    <row r="875" s="652" customFormat="1" ht="36" customHeight="1" spans="1:10">
      <c r="A875" s="652">
        <f t="shared" si="41"/>
        <v>7</v>
      </c>
      <c r="B875" s="431">
        <v>2130299</v>
      </c>
      <c r="C875" s="432" t="s">
        <v>771</v>
      </c>
      <c r="D875" s="313">
        <f>VLOOKUP(B875,'[113]L02'!$A$6:$F$1327,6,FALSE)</f>
        <v>600</v>
      </c>
      <c r="E875" s="313">
        <f>VLOOKUP(B875,'[114]23'!$A$4:$C$1326,3,FALSE)</f>
        <v>228</v>
      </c>
      <c r="F875" s="367">
        <v>110</v>
      </c>
      <c r="G875" s="123">
        <f t="shared" si="42"/>
        <v>-0.817</v>
      </c>
      <c r="H875" s="123">
        <f t="shared" si="43"/>
        <v>0.482</v>
      </c>
      <c r="I875" s="657"/>
      <c r="J875" s="658"/>
    </row>
    <row r="876" s="652" customFormat="1" ht="36" customHeight="1" spans="1:10">
      <c r="A876" s="652">
        <f t="shared" si="41"/>
        <v>5</v>
      </c>
      <c r="B876" s="433">
        <v>21303</v>
      </c>
      <c r="C876" s="304" t="s">
        <v>772</v>
      </c>
      <c r="D876" s="309">
        <f>SUM(D877:D903)</f>
        <v>3207</v>
      </c>
      <c r="E876" s="309">
        <f>SUM(E877:E903)</f>
        <v>5573</v>
      </c>
      <c r="F876" s="309">
        <v>4434</v>
      </c>
      <c r="G876" s="119">
        <f t="shared" si="42"/>
        <v>0.383</v>
      </c>
      <c r="H876" s="119">
        <f t="shared" si="43"/>
        <v>0.796</v>
      </c>
      <c r="I876" s="657"/>
      <c r="J876" s="658"/>
    </row>
    <row r="877" s="652" customFormat="1" ht="36" customHeight="1" spans="1:10">
      <c r="A877" s="652">
        <f t="shared" si="41"/>
        <v>7</v>
      </c>
      <c r="B877" s="431">
        <v>2130301</v>
      </c>
      <c r="C877" s="432" t="s">
        <v>152</v>
      </c>
      <c r="D877" s="313">
        <f>VLOOKUP(B877,'[113]L02'!$A$6:$F$1327,6,FALSE)</f>
        <v>248</v>
      </c>
      <c r="E877" s="313">
        <f>VLOOKUP(B877,'[114]23'!$A$4:$C$1326,3,FALSE)</f>
        <v>304</v>
      </c>
      <c r="F877" s="367">
        <v>286</v>
      </c>
      <c r="G877" s="123">
        <f t="shared" si="42"/>
        <v>0.153</v>
      </c>
      <c r="H877" s="123">
        <f t="shared" si="43"/>
        <v>0.941</v>
      </c>
      <c r="I877" s="657"/>
      <c r="J877" s="658"/>
    </row>
    <row r="878" s="652" customFormat="1" ht="36" customHeight="1" spans="1:10">
      <c r="A878" s="652">
        <f t="shared" si="41"/>
        <v>7</v>
      </c>
      <c r="B878" s="431">
        <v>2130302</v>
      </c>
      <c r="C878" s="432" t="s">
        <v>153</v>
      </c>
      <c r="D878" s="313">
        <f>VLOOKUP(B878,'[113]L02'!$A$6:$F$1327,6,FALSE)</f>
        <v>0</v>
      </c>
      <c r="E878" s="313">
        <f>VLOOKUP(B878,'[114]23'!$A$4:$C$1326,3,FALSE)</f>
        <v>0</v>
      </c>
      <c r="F878" s="367">
        <v>0</v>
      </c>
      <c r="G878" s="123" t="str">
        <f t="shared" si="42"/>
        <v/>
      </c>
      <c r="H878" s="123" t="str">
        <f t="shared" si="43"/>
        <v/>
      </c>
      <c r="I878" s="657"/>
      <c r="J878" s="658"/>
    </row>
    <row r="879" s="652" customFormat="1" ht="36" customHeight="1" spans="1:10">
      <c r="A879" s="652">
        <f t="shared" si="41"/>
        <v>7</v>
      </c>
      <c r="B879" s="431">
        <v>2130303</v>
      </c>
      <c r="C879" s="432" t="s">
        <v>154</v>
      </c>
      <c r="D879" s="313">
        <f>VLOOKUP(B879,'[113]L02'!$A$6:$F$1327,6,FALSE)</f>
        <v>0</v>
      </c>
      <c r="E879" s="313">
        <f>VLOOKUP(B879,'[114]23'!$A$4:$C$1326,3,FALSE)</f>
        <v>0</v>
      </c>
      <c r="F879" s="367">
        <v>0</v>
      </c>
      <c r="G879" s="123" t="str">
        <f t="shared" si="42"/>
        <v/>
      </c>
      <c r="H879" s="123" t="str">
        <f t="shared" si="43"/>
        <v/>
      </c>
      <c r="I879" s="657"/>
      <c r="J879" s="658"/>
    </row>
    <row r="880" s="652" customFormat="1" ht="36" customHeight="1" spans="1:10">
      <c r="A880" s="652">
        <f t="shared" si="41"/>
        <v>7</v>
      </c>
      <c r="B880" s="431">
        <v>2130304</v>
      </c>
      <c r="C880" s="432" t="s">
        <v>773</v>
      </c>
      <c r="D880" s="313">
        <f>VLOOKUP(B880,'[113]L02'!$A$6:$F$1327,6,FALSE)</f>
        <v>0</v>
      </c>
      <c r="E880" s="313">
        <f>VLOOKUP(B880,'[114]23'!$A$4:$C$1326,3,FALSE)</f>
        <v>0</v>
      </c>
      <c r="F880" s="367">
        <v>0</v>
      </c>
      <c r="G880" s="123" t="str">
        <f t="shared" si="42"/>
        <v/>
      </c>
      <c r="H880" s="123" t="str">
        <f t="shared" si="43"/>
        <v/>
      </c>
      <c r="I880" s="657"/>
      <c r="J880" s="658"/>
    </row>
    <row r="881" s="652" customFormat="1" ht="36" customHeight="1" spans="1:10">
      <c r="A881" s="652">
        <f t="shared" si="41"/>
        <v>7</v>
      </c>
      <c r="B881" s="431">
        <v>2130305</v>
      </c>
      <c r="C881" s="432" t="s">
        <v>774</v>
      </c>
      <c r="D881" s="313">
        <f>VLOOKUP(B881,'[113]L02'!$A$6:$F$1327,6,FALSE)</f>
        <v>1806</v>
      </c>
      <c r="E881" s="313">
        <f>VLOOKUP(B881,'[114]23'!$A$4:$C$1326,3,FALSE)</f>
        <v>3598</v>
      </c>
      <c r="F881" s="367">
        <v>1025</v>
      </c>
      <c r="G881" s="123">
        <f t="shared" si="42"/>
        <v>-0.432</v>
      </c>
      <c r="H881" s="123">
        <f t="shared" si="43"/>
        <v>0.285</v>
      </c>
      <c r="I881" s="657"/>
      <c r="J881" s="658"/>
    </row>
    <row r="882" s="652" customFormat="1" ht="36" customHeight="1" spans="1:10">
      <c r="A882" s="652">
        <f t="shared" si="41"/>
        <v>7</v>
      </c>
      <c r="B882" s="431">
        <v>2130306</v>
      </c>
      <c r="C882" s="432" t="s">
        <v>775</v>
      </c>
      <c r="D882" s="313">
        <f>VLOOKUP(B882,'[113]L02'!$A$6:$F$1327,6,FALSE)</f>
        <v>22</v>
      </c>
      <c r="E882" s="313">
        <f>VLOOKUP(B882,'[114]23'!$A$4:$C$1326,3,FALSE)</f>
        <v>40</v>
      </c>
      <c r="F882" s="367">
        <v>90</v>
      </c>
      <c r="G882" s="123">
        <f t="shared" si="42"/>
        <v>3.091</v>
      </c>
      <c r="H882" s="123">
        <f t="shared" si="43"/>
        <v>2.25</v>
      </c>
      <c r="I882" s="657"/>
      <c r="J882" s="658"/>
    </row>
    <row r="883" s="652" customFormat="1" ht="36" customHeight="1" spans="1:10">
      <c r="A883" s="652">
        <f t="shared" si="41"/>
        <v>7</v>
      </c>
      <c r="B883" s="431">
        <v>2130307</v>
      </c>
      <c r="C883" s="432" t="s">
        <v>776</v>
      </c>
      <c r="D883" s="313">
        <f>VLOOKUP(B883,'[113]L02'!$A$6:$F$1327,6,FALSE)</f>
        <v>0</v>
      </c>
      <c r="E883" s="313">
        <f>VLOOKUP(B883,'[114]23'!$A$4:$C$1326,3,FALSE)</f>
        <v>0</v>
      </c>
      <c r="F883" s="367">
        <v>0</v>
      </c>
      <c r="G883" s="123" t="str">
        <f t="shared" si="42"/>
        <v/>
      </c>
      <c r="H883" s="123" t="str">
        <f t="shared" si="43"/>
        <v/>
      </c>
      <c r="I883" s="657"/>
      <c r="J883" s="658"/>
    </row>
    <row r="884" s="652" customFormat="1" ht="36" customHeight="1" spans="1:10">
      <c r="A884" s="652">
        <f t="shared" si="41"/>
        <v>7</v>
      </c>
      <c r="B884" s="431">
        <v>2130308</v>
      </c>
      <c r="C884" s="432" t="s">
        <v>777</v>
      </c>
      <c r="D884" s="313">
        <f>VLOOKUP(B884,'[113]L02'!$A$6:$F$1327,6,FALSE)</f>
        <v>0</v>
      </c>
      <c r="E884" s="313">
        <f>VLOOKUP(B884,'[114]23'!$A$4:$C$1326,3,FALSE)</f>
        <v>0</v>
      </c>
      <c r="F884" s="367">
        <v>0</v>
      </c>
      <c r="G884" s="123" t="str">
        <f t="shared" si="42"/>
        <v/>
      </c>
      <c r="H884" s="123" t="str">
        <f t="shared" si="43"/>
        <v/>
      </c>
      <c r="I884" s="657"/>
      <c r="J884" s="658"/>
    </row>
    <row r="885" s="652" customFormat="1" ht="36" customHeight="1" spans="1:10">
      <c r="A885" s="652">
        <f t="shared" si="41"/>
        <v>7</v>
      </c>
      <c r="B885" s="431">
        <v>2130309</v>
      </c>
      <c r="C885" s="432" t="s">
        <v>778</v>
      </c>
      <c r="D885" s="313">
        <f>VLOOKUP(B885,'[113]L02'!$A$6:$F$1327,6,FALSE)</f>
        <v>0</v>
      </c>
      <c r="E885" s="313">
        <f>VLOOKUP(B885,'[114]23'!$A$4:$C$1326,3,FALSE)</f>
        <v>0</v>
      </c>
      <c r="F885" s="367">
        <v>0</v>
      </c>
      <c r="G885" s="123" t="str">
        <f t="shared" si="42"/>
        <v/>
      </c>
      <c r="H885" s="123" t="str">
        <f t="shared" si="43"/>
        <v/>
      </c>
      <c r="I885" s="657"/>
      <c r="J885" s="658"/>
    </row>
    <row r="886" s="652" customFormat="1" ht="36" customHeight="1" spans="1:10">
      <c r="A886" s="652">
        <f t="shared" si="41"/>
        <v>7</v>
      </c>
      <c r="B886" s="431">
        <v>2130310</v>
      </c>
      <c r="C886" s="432" t="s">
        <v>779</v>
      </c>
      <c r="D886" s="313">
        <f>VLOOKUP(B886,'[113]L02'!$A$6:$F$1327,6,FALSE)</f>
        <v>55</v>
      </c>
      <c r="E886" s="313">
        <f>VLOOKUP(B886,'[114]23'!$A$4:$C$1326,3,FALSE)</f>
        <v>56</v>
      </c>
      <c r="F886" s="367">
        <v>1006</v>
      </c>
      <c r="G886" s="123">
        <f t="shared" si="42"/>
        <v>17.291</v>
      </c>
      <c r="H886" s="123">
        <f t="shared" si="43"/>
        <v>17.964</v>
      </c>
      <c r="I886" s="657"/>
      <c r="J886" s="658"/>
    </row>
    <row r="887" s="652" customFormat="1" ht="36" customHeight="1" spans="1:10">
      <c r="A887" s="652">
        <f t="shared" si="41"/>
        <v>7</v>
      </c>
      <c r="B887" s="431">
        <v>2130311</v>
      </c>
      <c r="C887" s="432" t="s">
        <v>780</v>
      </c>
      <c r="D887" s="313">
        <f>VLOOKUP(B887,'[113]L02'!$A$6:$F$1327,6,FALSE)</f>
        <v>191</v>
      </c>
      <c r="E887" s="313">
        <f>VLOOKUP(B887,'[114]23'!$A$4:$C$1326,3,FALSE)</f>
        <v>245</v>
      </c>
      <c r="F887" s="367">
        <v>520</v>
      </c>
      <c r="G887" s="123">
        <f t="shared" si="42"/>
        <v>1.723</v>
      </c>
      <c r="H887" s="123">
        <f t="shared" si="43"/>
        <v>2.122</v>
      </c>
      <c r="I887" s="657"/>
      <c r="J887" s="658"/>
    </row>
    <row r="888" s="652" customFormat="1" ht="36" customHeight="1" spans="1:10">
      <c r="A888" s="652">
        <f t="shared" si="41"/>
        <v>7</v>
      </c>
      <c r="B888" s="431">
        <v>2130312</v>
      </c>
      <c r="C888" s="432" t="s">
        <v>781</v>
      </c>
      <c r="D888" s="313">
        <f>VLOOKUP(B888,'[113]L02'!$A$6:$F$1327,6,FALSE)</f>
        <v>0</v>
      </c>
      <c r="E888" s="313">
        <f>VLOOKUP(B888,'[114]23'!$A$4:$C$1326,3,FALSE)</f>
        <v>20</v>
      </c>
      <c r="F888" s="367">
        <v>20</v>
      </c>
      <c r="G888" s="123" t="str">
        <f t="shared" si="42"/>
        <v/>
      </c>
      <c r="H888" s="123">
        <f t="shared" si="43"/>
        <v>1</v>
      </c>
      <c r="I888" s="657"/>
      <c r="J888" s="658"/>
    </row>
    <row r="889" s="652" customFormat="1" ht="36" customHeight="1" spans="1:10">
      <c r="A889" s="652">
        <f t="shared" si="41"/>
        <v>7</v>
      </c>
      <c r="B889" s="431">
        <v>2130313</v>
      </c>
      <c r="C889" s="432" t="s">
        <v>782</v>
      </c>
      <c r="D889" s="313">
        <f>VLOOKUP(B889,'[113]L02'!$A$6:$F$1327,6,FALSE)</f>
        <v>0</v>
      </c>
      <c r="E889" s="313">
        <f>VLOOKUP(B889,'[114]23'!$A$4:$C$1326,3,FALSE)</f>
        <v>0</v>
      </c>
      <c r="F889" s="367">
        <v>0</v>
      </c>
      <c r="G889" s="123" t="str">
        <f t="shared" si="42"/>
        <v/>
      </c>
      <c r="H889" s="123" t="str">
        <f t="shared" si="43"/>
        <v/>
      </c>
      <c r="I889" s="657"/>
      <c r="J889" s="658"/>
    </row>
    <row r="890" s="652" customFormat="1" ht="36" customHeight="1" spans="1:10">
      <c r="A890" s="652">
        <f t="shared" si="41"/>
        <v>7</v>
      </c>
      <c r="B890" s="431">
        <v>2130314</v>
      </c>
      <c r="C890" s="432" t="s">
        <v>783</v>
      </c>
      <c r="D890" s="313">
        <f>VLOOKUP(B890,'[113]L02'!$A$6:$F$1327,6,FALSE)</f>
        <v>41</v>
      </c>
      <c r="E890" s="313">
        <f>VLOOKUP(B890,'[114]23'!$A$4:$C$1326,3,FALSE)</f>
        <v>10</v>
      </c>
      <c r="F890" s="367">
        <v>46</v>
      </c>
      <c r="G890" s="123">
        <f t="shared" si="42"/>
        <v>0.122</v>
      </c>
      <c r="H890" s="123">
        <f t="shared" si="43"/>
        <v>4.6</v>
      </c>
      <c r="I890" s="657"/>
      <c r="J890" s="658"/>
    </row>
    <row r="891" s="652" customFormat="1" ht="36" customHeight="1" spans="1:10">
      <c r="A891" s="652">
        <f t="shared" si="41"/>
        <v>7</v>
      </c>
      <c r="B891" s="431">
        <v>2130315</v>
      </c>
      <c r="C891" s="432" t="s">
        <v>784</v>
      </c>
      <c r="D891" s="313">
        <f>VLOOKUP(B891,'[113]L02'!$A$6:$F$1327,6,FALSE)</f>
        <v>72</v>
      </c>
      <c r="E891" s="313">
        <f>VLOOKUP(B891,'[114]23'!$A$4:$C$1326,3,FALSE)</f>
        <v>0</v>
      </c>
      <c r="F891" s="367">
        <v>20</v>
      </c>
      <c r="G891" s="123">
        <f t="shared" si="42"/>
        <v>-0.722</v>
      </c>
      <c r="H891" s="123" t="str">
        <f t="shared" si="43"/>
        <v/>
      </c>
      <c r="I891" s="657"/>
      <c r="J891" s="658"/>
    </row>
    <row r="892" s="652" customFormat="1" ht="36" customHeight="1" spans="1:10">
      <c r="A892" s="652">
        <f t="shared" si="41"/>
        <v>7</v>
      </c>
      <c r="B892" s="431">
        <v>2130316</v>
      </c>
      <c r="C892" s="432" t="s">
        <v>785</v>
      </c>
      <c r="D892" s="313">
        <f>VLOOKUP(B892,'[113]L02'!$A$6:$F$1327,6,FALSE)</f>
        <v>300</v>
      </c>
      <c r="E892" s="313">
        <f>VLOOKUP(B892,'[114]23'!$A$4:$C$1326,3,FALSE)</f>
        <v>0</v>
      </c>
      <c r="F892" s="367">
        <v>0</v>
      </c>
      <c r="G892" s="123">
        <f t="shared" si="42"/>
        <v>-1</v>
      </c>
      <c r="H892" s="123" t="str">
        <f t="shared" si="43"/>
        <v/>
      </c>
      <c r="I892" s="657"/>
      <c r="J892" s="658"/>
    </row>
    <row r="893" s="652" customFormat="1" ht="36" customHeight="1" spans="1:10">
      <c r="A893" s="652">
        <f t="shared" si="41"/>
        <v>7</v>
      </c>
      <c r="B893" s="431">
        <v>2130317</v>
      </c>
      <c r="C893" s="432" t="s">
        <v>786</v>
      </c>
      <c r="D893" s="313">
        <f>VLOOKUP(B893,'[113]L02'!$A$6:$F$1327,6,FALSE)</f>
        <v>0</v>
      </c>
      <c r="E893" s="313">
        <f>VLOOKUP(B893,'[114]23'!$A$4:$C$1326,3,FALSE)</f>
        <v>0</v>
      </c>
      <c r="F893" s="367">
        <v>0</v>
      </c>
      <c r="G893" s="123" t="str">
        <f t="shared" si="42"/>
        <v/>
      </c>
      <c r="H893" s="123" t="str">
        <f t="shared" si="43"/>
        <v/>
      </c>
      <c r="I893" s="657"/>
      <c r="J893" s="658"/>
    </row>
    <row r="894" s="652" customFormat="1" ht="36" customHeight="1" spans="1:10">
      <c r="A894" s="652">
        <f t="shared" si="41"/>
        <v>7</v>
      </c>
      <c r="B894" s="431">
        <v>2130318</v>
      </c>
      <c r="C894" s="432" t="s">
        <v>787</v>
      </c>
      <c r="D894" s="313">
        <f>VLOOKUP(B894,'[113]L02'!$A$6:$F$1327,6,FALSE)</f>
        <v>0</v>
      </c>
      <c r="E894" s="313">
        <f>VLOOKUP(B894,'[114]23'!$A$4:$C$1326,3,FALSE)</f>
        <v>0</v>
      </c>
      <c r="F894" s="367">
        <v>0</v>
      </c>
      <c r="G894" s="123" t="str">
        <f t="shared" si="42"/>
        <v/>
      </c>
      <c r="H894" s="123" t="str">
        <f t="shared" si="43"/>
        <v/>
      </c>
      <c r="I894" s="657"/>
      <c r="J894" s="658"/>
    </row>
    <row r="895" s="652" customFormat="1" ht="36" customHeight="1" spans="1:10">
      <c r="A895" s="652">
        <f t="shared" si="41"/>
        <v>7</v>
      </c>
      <c r="B895" s="431">
        <v>2130319</v>
      </c>
      <c r="C895" s="432" t="s">
        <v>788</v>
      </c>
      <c r="D895" s="313">
        <f>VLOOKUP(B895,'[113]L02'!$A$6:$F$1327,6,FALSE)</f>
        <v>40</v>
      </c>
      <c r="E895" s="313">
        <f>VLOOKUP(B895,'[114]23'!$A$4:$C$1326,3,FALSE)</f>
        <v>833</v>
      </c>
      <c r="F895" s="367">
        <v>442</v>
      </c>
      <c r="G895" s="123">
        <f t="shared" si="42"/>
        <v>10.05</v>
      </c>
      <c r="H895" s="123">
        <f t="shared" si="43"/>
        <v>0.531</v>
      </c>
      <c r="I895" s="657"/>
      <c r="J895" s="658"/>
    </row>
    <row r="896" s="652" customFormat="1" ht="36" customHeight="1" spans="1:10">
      <c r="A896" s="652">
        <f t="shared" si="41"/>
        <v>7</v>
      </c>
      <c r="B896" s="431">
        <v>2130321</v>
      </c>
      <c r="C896" s="432" t="s">
        <v>789</v>
      </c>
      <c r="D896" s="313">
        <f>VLOOKUP(B896,'[113]L02'!$A$6:$F$1327,6,FALSE)</f>
        <v>0</v>
      </c>
      <c r="E896" s="313">
        <f>VLOOKUP(B896,'[114]23'!$A$4:$C$1326,3,FALSE)</f>
        <v>0</v>
      </c>
      <c r="F896" s="367">
        <v>0</v>
      </c>
      <c r="G896" s="123" t="str">
        <f t="shared" si="42"/>
        <v/>
      </c>
      <c r="H896" s="123" t="str">
        <f t="shared" si="43"/>
        <v/>
      </c>
      <c r="I896" s="657"/>
      <c r="J896" s="658"/>
    </row>
    <row r="897" s="652" customFormat="1" ht="36" customHeight="1" spans="1:10">
      <c r="A897" s="652">
        <f t="shared" si="41"/>
        <v>7</v>
      </c>
      <c r="B897" s="431">
        <v>2130322</v>
      </c>
      <c r="C897" s="432" t="s">
        <v>790</v>
      </c>
      <c r="D897" s="313">
        <f>VLOOKUP(B897,'[113]L02'!$A$6:$F$1327,6,FALSE)</f>
        <v>0</v>
      </c>
      <c r="E897" s="313">
        <f>VLOOKUP(B897,'[114]23'!$A$4:$C$1326,3,FALSE)</f>
        <v>0</v>
      </c>
      <c r="F897" s="367">
        <v>0</v>
      </c>
      <c r="G897" s="123" t="str">
        <f t="shared" si="42"/>
        <v/>
      </c>
      <c r="H897" s="123" t="str">
        <f t="shared" si="43"/>
        <v/>
      </c>
      <c r="I897" s="657"/>
      <c r="J897" s="658"/>
    </row>
    <row r="898" s="652" customFormat="1" ht="36" customHeight="1" spans="1:10">
      <c r="A898" s="652">
        <f t="shared" si="41"/>
        <v>7</v>
      </c>
      <c r="B898" s="431">
        <v>2130333</v>
      </c>
      <c r="C898" s="432" t="s">
        <v>764</v>
      </c>
      <c r="D898" s="313">
        <f>VLOOKUP(B898,'[113]L02'!$A$6:$F$1327,6,FALSE)</f>
        <v>0</v>
      </c>
      <c r="E898" s="313">
        <f>VLOOKUP(B898,'[114]23'!$A$4:$C$1326,3,FALSE)</f>
        <v>4</v>
      </c>
      <c r="F898" s="367">
        <v>4</v>
      </c>
      <c r="G898" s="123" t="str">
        <f t="shared" si="42"/>
        <v/>
      </c>
      <c r="H898" s="123">
        <f t="shared" si="43"/>
        <v>1</v>
      </c>
      <c r="I898" s="657"/>
      <c r="J898" s="658"/>
    </row>
    <row r="899" s="652" customFormat="1" ht="36" customHeight="1" spans="1:10">
      <c r="A899" s="652">
        <f t="shared" si="41"/>
        <v>7</v>
      </c>
      <c r="B899" s="431">
        <v>2130334</v>
      </c>
      <c r="C899" s="432" t="s">
        <v>791</v>
      </c>
      <c r="D899" s="313">
        <f>VLOOKUP(B899,'[113]L02'!$A$6:$F$1327,6,FALSE)</f>
        <v>0</v>
      </c>
      <c r="E899" s="313">
        <f>VLOOKUP(B899,'[114]23'!$A$4:$C$1326,3,FALSE)</f>
        <v>0</v>
      </c>
      <c r="F899" s="367">
        <v>0</v>
      </c>
      <c r="G899" s="123" t="str">
        <f t="shared" si="42"/>
        <v/>
      </c>
      <c r="H899" s="123" t="str">
        <f t="shared" si="43"/>
        <v/>
      </c>
      <c r="I899" s="657"/>
      <c r="J899" s="658"/>
    </row>
    <row r="900" s="652" customFormat="1" ht="36" customHeight="1" spans="1:10">
      <c r="A900" s="652">
        <f t="shared" si="41"/>
        <v>7</v>
      </c>
      <c r="B900" s="431">
        <v>2130335</v>
      </c>
      <c r="C900" s="432" t="s">
        <v>792</v>
      </c>
      <c r="D900" s="313">
        <f>VLOOKUP(B900,'[113]L02'!$A$6:$F$1327,6,FALSE)</f>
        <v>14</v>
      </c>
      <c r="E900" s="313">
        <f>VLOOKUP(B900,'[114]23'!$A$4:$C$1326,3,FALSE)</f>
        <v>32</v>
      </c>
      <c r="F900" s="367">
        <v>0</v>
      </c>
      <c r="G900" s="123">
        <f t="shared" si="42"/>
        <v>-1</v>
      </c>
      <c r="H900" s="123">
        <f t="shared" si="43"/>
        <v>0</v>
      </c>
      <c r="I900" s="657"/>
      <c r="J900" s="658"/>
    </row>
    <row r="901" s="652" customFormat="1" ht="36" customHeight="1" spans="1:10">
      <c r="A901" s="652">
        <f t="shared" ref="A901:A964" si="44">LEN(B901)</f>
        <v>7</v>
      </c>
      <c r="B901" s="431">
        <v>2130336</v>
      </c>
      <c r="C901" s="432" t="s">
        <v>793</v>
      </c>
      <c r="D901" s="313">
        <f>VLOOKUP(B901,'[113]L02'!$A$6:$F$1327,6,FALSE)</f>
        <v>0</v>
      </c>
      <c r="E901" s="313">
        <f>VLOOKUP(B901,'[114]23'!$A$4:$C$1326,3,FALSE)</f>
        <v>0</v>
      </c>
      <c r="F901" s="367">
        <v>0</v>
      </c>
      <c r="G901" s="123" t="str">
        <f t="shared" ref="G901:G964" si="45">IF(D901&gt;0,F901/D901-1,"")</f>
        <v/>
      </c>
      <c r="H901" s="123" t="str">
        <f t="shared" ref="H901:H964" si="46">IF(E901&gt;0,F901/E901,"")</f>
        <v/>
      </c>
      <c r="I901" s="657"/>
      <c r="J901" s="658"/>
    </row>
    <row r="902" s="652" customFormat="1" ht="36" customHeight="1" spans="1:10">
      <c r="A902" s="652">
        <f t="shared" si="44"/>
        <v>7</v>
      </c>
      <c r="B902" s="431">
        <v>2130337</v>
      </c>
      <c r="C902" s="432" t="s">
        <v>794</v>
      </c>
      <c r="D902" s="313">
        <f>VLOOKUP(B902,'[113]L02'!$A$6:$F$1327,6,FALSE)</f>
        <v>0</v>
      </c>
      <c r="E902" s="313">
        <f>VLOOKUP(B902,'[114]23'!$A$4:$C$1326,3,FALSE)</f>
        <v>0</v>
      </c>
      <c r="F902" s="367">
        <v>0</v>
      </c>
      <c r="G902" s="123" t="str">
        <f t="shared" si="45"/>
        <v/>
      </c>
      <c r="H902" s="123" t="str">
        <f t="shared" si="46"/>
        <v/>
      </c>
      <c r="I902" s="657"/>
      <c r="J902" s="658"/>
    </row>
    <row r="903" s="652" customFormat="1" ht="36" customHeight="1" spans="1:10">
      <c r="A903" s="652">
        <f t="shared" si="44"/>
        <v>7</v>
      </c>
      <c r="B903" s="431">
        <v>2130399</v>
      </c>
      <c r="C903" s="432" t="s">
        <v>795</v>
      </c>
      <c r="D903" s="313">
        <f>VLOOKUP(B903,'[113]L02'!$A$6:$F$1327,6,FALSE)</f>
        <v>418</v>
      </c>
      <c r="E903" s="313">
        <f>VLOOKUP(B903,'[114]23'!$A$4:$C$1326,3,FALSE)</f>
        <v>431</v>
      </c>
      <c r="F903" s="367">
        <v>975</v>
      </c>
      <c r="G903" s="123">
        <f t="shared" si="45"/>
        <v>1.333</v>
      </c>
      <c r="H903" s="123">
        <f t="shared" si="46"/>
        <v>2.262</v>
      </c>
      <c r="I903" s="657"/>
      <c r="J903" s="658"/>
    </row>
    <row r="904" s="652" customFormat="1" ht="36" customHeight="1" spans="1:10">
      <c r="A904" s="652">
        <f t="shared" si="44"/>
        <v>5</v>
      </c>
      <c r="B904" s="433">
        <v>21305</v>
      </c>
      <c r="C904" s="316" t="s">
        <v>796</v>
      </c>
      <c r="D904" s="309">
        <f>SUM(D905:D914)</f>
        <v>1785</v>
      </c>
      <c r="E904" s="309">
        <f>SUM(E905:E914)</f>
        <v>3896</v>
      </c>
      <c r="F904" s="309">
        <v>3766</v>
      </c>
      <c r="G904" s="119">
        <f t="shared" si="45"/>
        <v>1.11</v>
      </c>
      <c r="H904" s="119">
        <f t="shared" si="46"/>
        <v>0.967</v>
      </c>
      <c r="I904" s="657"/>
      <c r="J904" s="658"/>
    </row>
    <row r="905" s="652" customFormat="1" ht="36" customHeight="1" spans="1:10">
      <c r="A905" s="652">
        <f t="shared" si="44"/>
        <v>7</v>
      </c>
      <c r="B905" s="431">
        <v>2130501</v>
      </c>
      <c r="C905" s="432" t="s">
        <v>152</v>
      </c>
      <c r="D905" s="313">
        <f>VLOOKUP(B905,'[113]L02'!$A$6:$F$1327,6,FALSE)</f>
        <v>0</v>
      </c>
      <c r="E905" s="313">
        <f>VLOOKUP(B905,'[114]23'!$A$4:$C$1326,3,FALSE)</f>
        <v>0</v>
      </c>
      <c r="F905" s="367">
        <v>0</v>
      </c>
      <c r="G905" s="123" t="str">
        <f t="shared" si="45"/>
        <v/>
      </c>
      <c r="H905" s="123" t="str">
        <f t="shared" si="46"/>
        <v/>
      </c>
      <c r="I905" s="657"/>
      <c r="J905" s="658"/>
    </row>
    <row r="906" s="652" customFormat="1" ht="36" customHeight="1" spans="1:10">
      <c r="A906" s="652">
        <f t="shared" si="44"/>
        <v>7</v>
      </c>
      <c r="B906" s="431">
        <v>2130502</v>
      </c>
      <c r="C906" s="432" t="s">
        <v>153</v>
      </c>
      <c r="D906" s="313">
        <f>VLOOKUP(B906,'[113]L02'!$A$6:$F$1327,6,FALSE)</f>
        <v>0</v>
      </c>
      <c r="E906" s="313">
        <f>VLOOKUP(B906,'[114]23'!$A$4:$C$1326,3,FALSE)</f>
        <v>0</v>
      </c>
      <c r="F906" s="367">
        <v>0</v>
      </c>
      <c r="G906" s="123" t="str">
        <f t="shared" si="45"/>
        <v/>
      </c>
      <c r="H906" s="123" t="str">
        <f t="shared" si="46"/>
        <v/>
      </c>
      <c r="I906" s="657"/>
      <c r="J906" s="658"/>
    </row>
    <row r="907" s="652" customFormat="1" ht="36" customHeight="1" spans="1:10">
      <c r="A907" s="652">
        <f t="shared" si="44"/>
        <v>7</v>
      </c>
      <c r="B907" s="431">
        <v>2130503</v>
      </c>
      <c r="C907" s="432" t="s">
        <v>154</v>
      </c>
      <c r="D907" s="313">
        <f>VLOOKUP(B907,'[113]L02'!$A$6:$F$1327,6,FALSE)</f>
        <v>0</v>
      </c>
      <c r="E907" s="313">
        <f>VLOOKUP(B907,'[114]23'!$A$4:$C$1326,3,FALSE)</f>
        <v>0</v>
      </c>
      <c r="F907" s="367">
        <v>0</v>
      </c>
      <c r="G907" s="123" t="str">
        <f t="shared" si="45"/>
        <v/>
      </c>
      <c r="H907" s="123" t="str">
        <f t="shared" si="46"/>
        <v/>
      </c>
      <c r="I907" s="657"/>
      <c r="J907" s="658"/>
    </row>
    <row r="908" s="652" customFormat="1" ht="36" customHeight="1" spans="1:10">
      <c r="A908" s="652">
        <f t="shared" si="44"/>
        <v>7</v>
      </c>
      <c r="B908" s="431">
        <v>2130504</v>
      </c>
      <c r="C908" s="432" t="s">
        <v>797</v>
      </c>
      <c r="D908" s="313">
        <f>VLOOKUP(B908,'[113]L02'!$A$6:$F$1327,6,FALSE)</f>
        <v>1034</v>
      </c>
      <c r="E908" s="313">
        <f>VLOOKUP(B908,'[114]23'!$A$4:$C$1326,3,FALSE)</f>
        <v>3366</v>
      </c>
      <c r="F908" s="367">
        <v>375</v>
      </c>
      <c r="G908" s="123">
        <f t="shared" si="45"/>
        <v>-0.637</v>
      </c>
      <c r="H908" s="123">
        <f t="shared" si="46"/>
        <v>0.111</v>
      </c>
      <c r="I908" s="657"/>
      <c r="J908" s="658"/>
    </row>
    <row r="909" s="652" customFormat="1" ht="36" customHeight="1" spans="1:10">
      <c r="A909" s="652">
        <f t="shared" si="44"/>
        <v>7</v>
      </c>
      <c r="B909" s="431">
        <v>2130505</v>
      </c>
      <c r="C909" s="432" t="s">
        <v>798</v>
      </c>
      <c r="D909" s="313">
        <f>VLOOKUP(B909,'[113]L02'!$A$6:$F$1327,6,FALSE)</f>
        <v>422</v>
      </c>
      <c r="E909" s="313">
        <f>VLOOKUP(B909,'[114]23'!$A$4:$C$1326,3,FALSE)</f>
        <v>500</v>
      </c>
      <c r="F909" s="367">
        <v>342</v>
      </c>
      <c r="G909" s="123">
        <f t="shared" si="45"/>
        <v>-0.19</v>
      </c>
      <c r="H909" s="123">
        <f t="shared" si="46"/>
        <v>0.684</v>
      </c>
      <c r="I909" s="657"/>
      <c r="J909" s="658"/>
    </row>
    <row r="910" s="652" customFormat="1" ht="36" customHeight="1" spans="1:10">
      <c r="A910" s="652">
        <f t="shared" si="44"/>
        <v>7</v>
      </c>
      <c r="B910" s="431">
        <v>2130506</v>
      </c>
      <c r="C910" s="432" t="s">
        <v>799</v>
      </c>
      <c r="D910" s="313">
        <f>VLOOKUP(B910,'[113]L02'!$A$6:$F$1327,6,FALSE)</f>
        <v>0</v>
      </c>
      <c r="E910" s="313">
        <f>VLOOKUP(B910,'[114]23'!$A$4:$C$1326,3,FALSE)</f>
        <v>0</v>
      </c>
      <c r="F910" s="367">
        <v>11</v>
      </c>
      <c r="G910" s="123" t="str">
        <f t="shared" si="45"/>
        <v/>
      </c>
      <c r="H910" s="123" t="str">
        <f t="shared" si="46"/>
        <v/>
      </c>
      <c r="I910" s="657"/>
      <c r="J910" s="658"/>
    </row>
    <row r="911" s="652" customFormat="1" ht="36" customHeight="1" spans="1:10">
      <c r="A911" s="652">
        <f t="shared" si="44"/>
        <v>7</v>
      </c>
      <c r="B911" s="431">
        <v>2130507</v>
      </c>
      <c r="C911" s="438" t="s">
        <v>800</v>
      </c>
      <c r="D911" s="313">
        <f>VLOOKUP(B911,'[113]L02'!$A$6:$F$1327,6,FALSE)</f>
        <v>187</v>
      </c>
      <c r="E911" s="313">
        <f>VLOOKUP(B911,'[114]23'!$A$4:$C$1326,3,FALSE)</f>
        <v>0</v>
      </c>
      <c r="F911" s="367">
        <v>0</v>
      </c>
      <c r="G911" s="123">
        <f t="shared" si="45"/>
        <v>-1</v>
      </c>
      <c r="H911" s="123" t="str">
        <f t="shared" si="46"/>
        <v/>
      </c>
      <c r="I911" s="657"/>
      <c r="J911" s="658"/>
    </row>
    <row r="912" s="652" customFormat="1" ht="36" customHeight="1" spans="1:10">
      <c r="A912" s="652">
        <f t="shared" si="44"/>
        <v>7</v>
      </c>
      <c r="B912" s="431">
        <v>2130508</v>
      </c>
      <c r="C912" s="432" t="s">
        <v>801</v>
      </c>
      <c r="D912" s="313">
        <f>VLOOKUP(B912,'[113]L02'!$A$6:$F$1327,6,FALSE)</f>
        <v>0</v>
      </c>
      <c r="E912" s="313">
        <f>VLOOKUP(B912,'[114]23'!$A$4:$C$1326,3,FALSE)</f>
        <v>0</v>
      </c>
      <c r="F912" s="367">
        <v>0</v>
      </c>
      <c r="G912" s="123" t="str">
        <f t="shared" si="45"/>
        <v/>
      </c>
      <c r="H912" s="123" t="str">
        <f t="shared" si="46"/>
        <v/>
      </c>
      <c r="I912" s="657"/>
      <c r="J912" s="658"/>
    </row>
    <row r="913" s="652" customFormat="1" ht="36" customHeight="1" spans="1:10">
      <c r="A913" s="652">
        <f t="shared" si="44"/>
        <v>7</v>
      </c>
      <c r="B913" s="431">
        <v>2130550</v>
      </c>
      <c r="C913" s="438" t="s">
        <v>802</v>
      </c>
      <c r="D913" s="313">
        <f>VLOOKUP(B913,'[113]L02'!$A$6:$F$1327,6,FALSE)</f>
        <v>0</v>
      </c>
      <c r="E913" s="313">
        <f>VLOOKUP(B913,'[114]23'!$A$4:$C$1326,3,FALSE)</f>
        <v>0</v>
      </c>
      <c r="F913" s="367">
        <v>0</v>
      </c>
      <c r="G913" s="123" t="str">
        <f t="shared" si="45"/>
        <v/>
      </c>
      <c r="H913" s="123" t="str">
        <f t="shared" si="46"/>
        <v/>
      </c>
      <c r="I913" s="657"/>
      <c r="J913" s="658"/>
    </row>
    <row r="914" s="652" customFormat="1" ht="36" customHeight="1" spans="1:10">
      <c r="A914" s="652">
        <f t="shared" si="44"/>
        <v>7</v>
      </c>
      <c r="B914" s="431">
        <v>2130599</v>
      </c>
      <c r="C914" s="438" t="s">
        <v>803</v>
      </c>
      <c r="D914" s="313">
        <f>VLOOKUP(B914,'[113]L02'!$A$6:$F$1327,6,FALSE)</f>
        <v>142</v>
      </c>
      <c r="E914" s="313">
        <f>VLOOKUP(B914,'[114]23'!$A$4:$C$1326,3,FALSE)</f>
        <v>30</v>
      </c>
      <c r="F914" s="367">
        <v>3038</v>
      </c>
      <c r="G914" s="123">
        <f t="shared" si="45"/>
        <v>20.394</v>
      </c>
      <c r="H914" s="123">
        <f t="shared" si="46"/>
        <v>101.267</v>
      </c>
      <c r="I914" s="657"/>
      <c r="J914" s="658"/>
    </row>
    <row r="915" s="652" customFormat="1" ht="36" customHeight="1" spans="1:10">
      <c r="A915" s="652">
        <f t="shared" si="44"/>
        <v>5</v>
      </c>
      <c r="B915" s="433">
        <v>21307</v>
      </c>
      <c r="C915" s="304" t="s">
        <v>804</v>
      </c>
      <c r="D915" s="309">
        <f>SUM(D916:D921)</f>
        <v>2233</v>
      </c>
      <c r="E915" s="309">
        <f>SUM(E916:E921)</f>
        <v>1751</v>
      </c>
      <c r="F915" s="309">
        <v>2272</v>
      </c>
      <c r="G915" s="119">
        <f t="shared" si="45"/>
        <v>0.017</v>
      </c>
      <c r="H915" s="119">
        <f t="shared" si="46"/>
        <v>1.298</v>
      </c>
      <c r="I915" s="657"/>
      <c r="J915" s="658"/>
    </row>
    <row r="916" s="652" customFormat="1" ht="36" customHeight="1" spans="1:10">
      <c r="A916" s="652">
        <f t="shared" si="44"/>
        <v>7</v>
      </c>
      <c r="B916" s="431">
        <v>2130701</v>
      </c>
      <c r="C916" s="432" t="s">
        <v>805</v>
      </c>
      <c r="D916" s="313">
        <f>VLOOKUP(B916,'[113]L02'!$A$6:$F$1327,6,FALSE)</f>
        <v>127</v>
      </c>
      <c r="E916" s="313">
        <f>VLOOKUP(B916,'[114]23'!$A$4:$C$1326,3,FALSE)</f>
        <v>2</v>
      </c>
      <c r="F916" s="367">
        <v>6</v>
      </c>
      <c r="G916" s="123">
        <f t="shared" si="45"/>
        <v>-0.953</v>
      </c>
      <c r="H916" s="123">
        <f t="shared" si="46"/>
        <v>3</v>
      </c>
      <c r="I916" s="657"/>
      <c r="J916" s="658"/>
    </row>
    <row r="917" s="652" customFormat="1" ht="36" customHeight="1" spans="1:10">
      <c r="A917" s="652">
        <f t="shared" si="44"/>
        <v>7</v>
      </c>
      <c r="B917" s="431">
        <v>2130704</v>
      </c>
      <c r="C917" s="432" t="s">
        <v>806</v>
      </c>
      <c r="D917" s="313">
        <f>VLOOKUP(B917,'[113]L02'!$A$6:$F$1327,6,FALSE)</f>
        <v>0</v>
      </c>
      <c r="E917" s="313">
        <f>VLOOKUP(B917,'[114]23'!$A$4:$C$1326,3,FALSE)</f>
        <v>0</v>
      </c>
      <c r="F917" s="367">
        <v>0</v>
      </c>
      <c r="G917" s="123" t="str">
        <f t="shared" si="45"/>
        <v/>
      </c>
      <c r="H917" s="123" t="str">
        <f t="shared" si="46"/>
        <v/>
      </c>
      <c r="I917" s="657"/>
      <c r="J917" s="658"/>
    </row>
    <row r="918" s="652" customFormat="1" ht="36" customHeight="1" spans="1:10">
      <c r="A918" s="652">
        <f t="shared" si="44"/>
        <v>7</v>
      </c>
      <c r="B918" s="431">
        <v>2130705</v>
      </c>
      <c r="C918" s="432" t="s">
        <v>807</v>
      </c>
      <c r="D918" s="313">
        <f>VLOOKUP(B918,'[113]L02'!$A$6:$F$1327,6,FALSE)</f>
        <v>1656</v>
      </c>
      <c r="E918" s="313">
        <f>VLOOKUP(B918,'[114]23'!$A$4:$C$1326,3,FALSE)</f>
        <v>1749</v>
      </c>
      <c r="F918" s="367">
        <v>2266</v>
      </c>
      <c r="G918" s="123">
        <f t="shared" si="45"/>
        <v>0.368</v>
      </c>
      <c r="H918" s="123">
        <f t="shared" si="46"/>
        <v>1.296</v>
      </c>
      <c r="I918" s="657"/>
      <c r="J918" s="658"/>
    </row>
    <row r="919" s="652" customFormat="1" ht="36" customHeight="1" spans="1:10">
      <c r="A919" s="652">
        <f t="shared" si="44"/>
        <v>7</v>
      </c>
      <c r="B919" s="431">
        <v>2130706</v>
      </c>
      <c r="C919" s="432" t="s">
        <v>808</v>
      </c>
      <c r="D919" s="313">
        <f>VLOOKUP(B919,'[113]L02'!$A$6:$F$1327,6,FALSE)</f>
        <v>450</v>
      </c>
      <c r="E919" s="313">
        <f>VLOOKUP(B919,'[114]23'!$A$4:$C$1326,3,FALSE)</f>
        <v>0</v>
      </c>
      <c r="F919" s="367">
        <v>0</v>
      </c>
      <c r="G919" s="123">
        <f t="shared" si="45"/>
        <v>-1</v>
      </c>
      <c r="H919" s="123" t="str">
        <f t="shared" si="46"/>
        <v/>
      </c>
      <c r="I919" s="657"/>
      <c r="J919" s="658"/>
    </row>
    <row r="920" s="652" customFormat="1" ht="36" customHeight="1" spans="1:10">
      <c r="A920" s="652">
        <f t="shared" si="44"/>
        <v>7</v>
      </c>
      <c r="B920" s="431">
        <v>2130707</v>
      </c>
      <c r="C920" s="432" t="s">
        <v>809</v>
      </c>
      <c r="D920" s="313">
        <f>VLOOKUP(B920,'[113]L02'!$A$6:$F$1327,6,FALSE)</f>
        <v>0</v>
      </c>
      <c r="E920" s="313">
        <f>VLOOKUP(B920,'[114]23'!$A$4:$C$1326,3,FALSE)</f>
        <v>0</v>
      </c>
      <c r="F920" s="367">
        <v>0</v>
      </c>
      <c r="G920" s="123" t="str">
        <f t="shared" si="45"/>
        <v/>
      </c>
      <c r="H920" s="123" t="str">
        <f t="shared" si="46"/>
        <v/>
      </c>
      <c r="I920" s="657"/>
      <c r="J920" s="658"/>
    </row>
    <row r="921" s="652" customFormat="1" ht="36" customHeight="1" spans="1:10">
      <c r="A921" s="652">
        <f t="shared" si="44"/>
        <v>7</v>
      </c>
      <c r="B921" s="431">
        <v>2130799</v>
      </c>
      <c r="C921" s="432" t="s">
        <v>810</v>
      </c>
      <c r="D921" s="313">
        <f>VLOOKUP(B921,'[113]L02'!$A$6:$F$1327,6,FALSE)</f>
        <v>0</v>
      </c>
      <c r="E921" s="313">
        <f>VLOOKUP(B921,'[114]23'!$A$4:$C$1326,3,FALSE)</f>
        <v>0</v>
      </c>
      <c r="F921" s="367">
        <v>0</v>
      </c>
      <c r="G921" s="123" t="str">
        <f t="shared" si="45"/>
        <v/>
      </c>
      <c r="H921" s="123" t="str">
        <f t="shared" si="46"/>
        <v/>
      </c>
      <c r="I921" s="657"/>
      <c r="J921" s="658"/>
    </row>
    <row r="922" s="652" customFormat="1" ht="36" customHeight="1" spans="1:10">
      <c r="A922" s="652">
        <f t="shared" si="44"/>
        <v>5</v>
      </c>
      <c r="B922" s="433">
        <v>21308</v>
      </c>
      <c r="C922" s="304" t="s">
        <v>811</v>
      </c>
      <c r="D922" s="309">
        <f>SUM(D923:D928)</f>
        <v>979</v>
      </c>
      <c r="E922" s="309">
        <f>SUM(E923:E928)</f>
        <v>2550</v>
      </c>
      <c r="F922" s="309">
        <v>1393</v>
      </c>
      <c r="G922" s="119">
        <f t="shared" si="45"/>
        <v>0.423</v>
      </c>
      <c r="H922" s="119">
        <f t="shared" si="46"/>
        <v>0.546</v>
      </c>
      <c r="I922" s="657"/>
      <c r="J922" s="658"/>
    </row>
    <row r="923" s="652" customFormat="1" ht="36" customHeight="1" spans="1:10">
      <c r="A923" s="652">
        <f t="shared" si="44"/>
        <v>7</v>
      </c>
      <c r="B923" s="431">
        <v>2130801</v>
      </c>
      <c r="C923" s="432" t="s">
        <v>812</v>
      </c>
      <c r="D923" s="313">
        <f>VLOOKUP(B923,'[113]L02'!$A$6:$F$1327,6,FALSE)</f>
        <v>0</v>
      </c>
      <c r="E923" s="313">
        <f>VLOOKUP(B923,'[114]23'!$A$4:$C$1326,3,FALSE)</f>
        <v>0</v>
      </c>
      <c r="F923" s="367">
        <v>0</v>
      </c>
      <c r="G923" s="123" t="str">
        <f t="shared" si="45"/>
        <v/>
      </c>
      <c r="H923" s="123" t="str">
        <f t="shared" si="46"/>
        <v/>
      </c>
      <c r="I923" s="657"/>
      <c r="J923" s="658"/>
    </row>
    <row r="924" s="652" customFormat="1" ht="36" customHeight="1" spans="1:10">
      <c r="A924" s="652">
        <f t="shared" si="44"/>
        <v>7</v>
      </c>
      <c r="B924" s="431">
        <v>2130802</v>
      </c>
      <c r="C924" s="432" t="s">
        <v>813</v>
      </c>
      <c r="D924" s="313">
        <f>VLOOKUP(B924,'[113]L02'!$A$6:$F$1327,6,FALSE)</f>
        <v>0</v>
      </c>
      <c r="E924" s="313">
        <f>VLOOKUP(B924,'[114]23'!$A$4:$C$1326,3,FALSE)</f>
        <v>0</v>
      </c>
      <c r="F924" s="367">
        <v>0</v>
      </c>
      <c r="G924" s="123" t="str">
        <f t="shared" si="45"/>
        <v/>
      </c>
      <c r="H924" s="123" t="str">
        <f t="shared" si="46"/>
        <v/>
      </c>
      <c r="I924" s="657"/>
      <c r="J924" s="658"/>
    </row>
    <row r="925" s="652" customFormat="1" ht="36" customHeight="1" spans="1:10">
      <c r="A925" s="652">
        <f t="shared" si="44"/>
        <v>7</v>
      </c>
      <c r="B925" s="431">
        <v>2130803</v>
      </c>
      <c r="C925" s="432" t="s">
        <v>814</v>
      </c>
      <c r="D925" s="313">
        <f>VLOOKUP(B925,'[113]L02'!$A$6:$F$1327,6,FALSE)</f>
        <v>69</v>
      </c>
      <c r="E925" s="313">
        <f>VLOOKUP(B925,'[114]23'!$A$4:$C$1326,3,FALSE)</f>
        <v>142</v>
      </c>
      <c r="F925" s="367">
        <v>109</v>
      </c>
      <c r="G925" s="123">
        <f t="shared" si="45"/>
        <v>0.58</v>
      </c>
      <c r="H925" s="123">
        <f t="shared" si="46"/>
        <v>0.768</v>
      </c>
      <c r="I925" s="657"/>
      <c r="J925" s="658"/>
    </row>
    <row r="926" s="652" customFormat="1" ht="36" customHeight="1" spans="1:10">
      <c r="A926" s="652">
        <f t="shared" si="44"/>
        <v>7</v>
      </c>
      <c r="B926" s="431">
        <v>2130804</v>
      </c>
      <c r="C926" s="438" t="s">
        <v>815</v>
      </c>
      <c r="D926" s="313">
        <f>VLOOKUP(B926,'[113]L02'!$A$6:$F$1327,6,FALSE)</f>
        <v>860</v>
      </c>
      <c r="E926" s="313">
        <f>VLOOKUP(B926,'[114]23'!$A$4:$C$1326,3,FALSE)</f>
        <v>2356</v>
      </c>
      <c r="F926" s="367">
        <v>1283</v>
      </c>
      <c r="G926" s="123">
        <f t="shared" si="45"/>
        <v>0.492</v>
      </c>
      <c r="H926" s="123">
        <f t="shared" si="46"/>
        <v>0.545</v>
      </c>
      <c r="I926" s="657"/>
      <c r="J926" s="658"/>
    </row>
    <row r="927" s="652" customFormat="1" ht="36" customHeight="1" spans="1:10">
      <c r="A927" s="652">
        <f t="shared" si="44"/>
        <v>7</v>
      </c>
      <c r="B927" s="431">
        <v>2130805</v>
      </c>
      <c r="C927" s="432" t="s">
        <v>816</v>
      </c>
      <c r="D927" s="313">
        <f>VLOOKUP(B927,'[113]L02'!$A$6:$F$1327,6,FALSE)</f>
        <v>0</v>
      </c>
      <c r="E927" s="313">
        <f>VLOOKUP(B927,'[114]23'!$A$4:$C$1326,3,FALSE)</f>
        <v>0</v>
      </c>
      <c r="F927" s="367">
        <v>0</v>
      </c>
      <c r="G927" s="123" t="str">
        <f t="shared" si="45"/>
        <v/>
      </c>
      <c r="H927" s="123" t="str">
        <f t="shared" si="46"/>
        <v/>
      </c>
      <c r="I927" s="657"/>
      <c r="J927" s="658"/>
    </row>
    <row r="928" s="652" customFormat="1" ht="36" customHeight="1" spans="1:10">
      <c r="A928" s="652">
        <f t="shared" si="44"/>
        <v>7</v>
      </c>
      <c r="B928" s="431">
        <v>2130899</v>
      </c>
      <c r="C928" s="432" t="s">
        <v>817</v>
      </c>
      <c r="D928" s="313">
        <f>VLOOKUP(B928,'[113]L02'!$A$6:$F$1327,6,FALSE)</f>
        <v>50</v>
      </c>
      <c r="E928" s="313">
        <f>VLOOKUP(B928,'[114]23'!$A$4:$C$1326,3,FALSE)</f>
        <v>52</v>
      </c>
      <c r="F928" s="367">
        <v>1</v>
      </c>
      <c r="G928" s="123">
        <f t="shared" si="45"/>
        <v>-0.98</v>
      </c>
      <c r="H928" s="123">
        <f t="shared" si="46"/>
        <v>0.019</v>
      </c>
      <c r="I928" s="657"/>
      <c r="J928" s="658"/>
    </row>
    <row r="929" s="652" customFormat="1" ht="36" customHeight="1" spans="1:10">
      <c r="A929" s="652">
        <f t="shared" si="44"/>
        <v>5</v>
      </c>
      <c r="B929" s="433">
        <v>21309</v>
      </c>
      <c r="C929" s="304" t="s">
        <v>818</v>
      </c>
      <c r="D929" s="309">
        <f>SUM(D930:D931)</f>
        <v>0</v>
      </c>
      <c r="E929" s="309">
        <f>SUM(E930:E931)</f>
        <v>0</v>
      </c>
      <c r="F929" s="309">
        <v>0</v>
      </c>
      <c r="G929" s="119" t="str">
        <f t="shared" si="45"/>
        <v/>
      </c>
      <c r="H929" s="119" t="str">
        <f t="shared" si="46"/>
        <v/>
      </c>
      <c r="I929" s="657"/>
      <c r="J929" s="658"/>
    </row>
    <row r="930" s="652" customFormat="1" ht="36" customHeight="1" spans="1:10">
      <c r="A930" s="652">
        <f t="shared" si="44"/>
        <v>7</v>
      </c>
      <c r="B930" s="431">
        <v>2130901</v>
      </c>
      <c r="C930" s="432" t="s">
        <v>819</v>
      </c>
      <c r="D930" s="313">
        <f>VLOOKUP(B930,'[113]L02'!$A$6:$F$1327,6,FALSE)</f>
        <v>0</v>
      </c>
      <c r="E930" s="313">
        <f>VLOOKUP(B930,'[114]23'!$A$4:$C$1326,3,FALSE)</f>
        <v>0</v>
      </c>
      <c r="F930" s="367">
        <v>0</v>
      </c>
      <c r="G930" s="123" t="str">
        <f t="shared" si="45"/>
        <v/>
      </c>
      <c r="H930" s="123" t="str">
        <f t="shared" si="46"/>
        <v/>
      </c>
      <c r="I930" s="657"/>
      <c r="J930" s="658"/>
    </row>
    <row r="931" s="652" customFormat="1" ht="36" customHeight="1" spans="1:10">
      <c r="A931" s="652">
        <f t="shared" si="44"/>
        <v>7</v>
      </c>
      <c r="B931" s="431">
        <v>2130999</v>
      </c>
      <c r="C931" s="432" t="s">
        <v>820</v>
      </c>
      <c r="D931" s="313">
        <f>VLOOKUP(B931,'[113]L02'!$A$6:$F$1327,6,FALSE)</f>
        <v>0</v>
      </c>
      <c r="E931" s="313">
        <f>VLOOKUP(B931,'[114]23'!$A$4:$C$1326,3,FALSE)</f>
        <v>0</v>
      </c>
      <c r="F931" s="367">
        <v>0</v>
      </c>
      <c r="G931" s="123" t="str">
        <f t="shared" si="45"/>
        <v/>
      </c>
      <c r="H931" s="123" t="str">
        <f t="shared" si="46"/>
        <v/>
      </c>
      <c r="I931" s="657"/>
      <c r="J931" s="658"/>
    </row>
    <row r="932" s="652" customFormat="1" ht="36" customHeight="1" spans="1:10">
      <c r="A932" s="652">
        <f t="shared" si="44"/>
        <v>5</v>
      </c>
      <c r="B932" s="433">
        <v>21399</v>
      </c>
      <c r="C932" s="304" t="s">
        <v>821</v>
      </c>
      <c r="D932" s="309">
        <f>SUM(D933:D934)</f>
        <v>0</v>
      </c>
      <c r="E932" s="309">
        <f>SUM(E933:E934)</f>
        <v>400</v>
      </c>
      <c r="F932" s="309">
        <v>255</v>
      </c>
      <c r="G932" s="119" t="str">
        <f t="shared" si="45"/>
        <v/>
      </c>
      <c r="H932" s="119">
        <f t="shared" si="46"/>
        <v>0.638</v>
      </c>
      <c r="I932" s="657"/>
      <c r="J932" s="658"/>
    </row>
    <row r="933" s="652" customFormat="1" ht="36" customHeight="1" spans="1:10">
      <c r="A933" s="652">
        <f t="shared" si="44"/>
        <v>7</v>
      </c>
      <c r="B933" s="431">
        <v>2139901</v>
      </c>
      <c r="C933" s="432" t="s">
        <v>822</v>
      </c>
      <c r="D933" s="313">
        <f>VLOOKUP(B933,'[113]L02'!$A$6:$F$1327,6,FALSE)</f>
        <v>0</v>
      </c>
      <c r="E933" s="313">
        <f>VLOOKUP(B933,'[114]23'!$A$4:$C$1326,3,FALSE)</f>
        <v>0</v>
      </c>
      <c r="F933" s="367">
        <v>0</v>
      </c>
      <c r="G933" s="123" t="str">
        <f t="shared" si="45"/>
        <v/>
      </c>
      <c r="H933" s="123" t="str">
        <f t="shared" si="46"/>
        <v/>
      </c>
      <c r="I933" s="657"/>
      <c r="J933" s="658"/>
    </row>
    <row r="934" s="652" customFormat="1" ht="36" customHeight="1" spans="1:10">
      <c r="A934" s="652">
        <f t="shared" si="44"/>
        <v>7</v>
      </c>
      <c r="B934" s="431">
        <v>2139999</v>
      </c>
      <c r="C934" s="432" t="s">
        <v>821</v>
      </c>
      <c r="D934" s="313">
        <f>VLOOKUP(B934,'[113]L02'!$A$6:$F$1327,6,FALSE)</f>
        <v>0</v>
      </c>
      <c r="E934" s="313">
        <f>VLOOKUP(B934,'[114]23'!$A$4:$C$1326,3,FALSE)</f>
        <v>400</v>
      </c>
      <c r="F934" s="367">
        <v>255</v>
      </c>
      <c r="G934" s="123" t="str">
        <f t="shared" si="45"/>
        <v/>
      </c>
      <c r="H934" s="123">
        <f t="shared" si="46"/>
        <v>0.638</v>
      </c>
      <c r="I934" s="657"/>
      <c r="J934" s="658"/>
    </row>
    <row r="935" s="652" customFormat="1" ht="36" customHeight="1" spans="1:10">
      <c r="A935" s="652">
        <f t="shared" si="44"/>
        <v>3</v>
      </c>
      <c r="B935" s="433">
        <v>214</v>
      </c>
      <c r="C935" s="302" t="s">
        <v>119</v>
      </c>
      <c r="D935" s="309">
        <f>SUM(D936,D959,D969,D979,D984,D991,D996)</f>
        <v>2775</v>
      </c>
      <c r="E935" s="309">
        <f>SUM(E936,E959,E969,E979,E984,E991,E996)</f>
        <v>2847</v>
      </c>
      <c r="F935" s="309">
        <v>4807</v>
      </c>
      <c r="G935" s="119">
        <f t="shared" si="45"/>
        <v>0.732</v>
      </c>
      <c r="H935" s="119">
        <f t="shared" si="46"/>
        <v>1.688</v>
      </c>
      <c r="I935" s="657"/>
      <c r="J935" s="658"/>
    </row>
    <row r="936" s="652" customFormat="1" ht="36" customHeight="1" spans="1:10">
      <c r="A936" s="652">
        <f t="shared" si="44"/>
        <v>5</v>
      </c>
      <c r="B936" s="433">
        <v>21401</v>
      </c>
      <c r="C936" s="304" t="s">
        <v>823</v>
      </c>
      <c r="D936" s="309">
        <f>SUM(D937:D958)</f>
        <v>2775</v>
      </c>
      <c r="E936" s="309">
        <f>SUM(E937:E958)</f>
        <v>2847</v>
      </c>
      <c r="F936" s="309">
        <v>4244</v>
      </c>
      <c r="G936" s="119">
        <f t="shared" si="45"/>
        <v>0.529</v>
      </c>
      <c r="H936" s="119">
        <f t="shared" si="46"/>
        <v>1.491</v>
      </c>
      <c r="I936" s="657"/>
      <c r="J936" s="658"/>
    </row>
    <row r="937" s="652" customFormat="1" ht="36" customHeight="1" spans="1:10">
      <c r="A937" s="652">
        <f t="shared" si="44"/>
        <v>7</v>
      </c>
      <c r="B937" s="431">
        <v>2140101</v>
      </c>
      <c r="C937" s="432" t="s">
        <v>152</v>
      </c>
      <c r="D937" s="313">
        <f>VLOOKUP(B937,'[113]L02'!$A$6:$F$1327,6,FALSE)</f>
        <v>104</v>
      </c>
      <c r="E937" s="313">
        <f>VLOOKUP(B937,'[114]23'!$A$4:$C$1326,3,FALSE)</f>
        <v>111</v>
      </c>
      <c r="F937" s="367">
        <v>115</v>
      </c>
      <c r="G937" s="123">
        <f t="shared" si="45"/>
        <v>0.106</v>
      </c>
      <c r="H937" s="123">
        <f t="shared" si="46"/>
        <v>1.036</v>
      </c>
      <c r="I937" s="657"/>
      <c r="J937" s="658"/>
    </row>
    <row r="938" s="652" customFormat="1" ht="36" customHeight="1" spans="1:10">
      <c r="A938" s="652">
        <f t="shared" si="44"/>
        <v>7</v>
      </c>
      <c r="B938" s="431">
        <v>2140102</v>
      </c>
      <c r="C938" s="432" t="s">
        <v>153</v>
      </c>
      <c r="D938" s="313">
        <f>VLOOKUP(B938,'[113]L02'!$A$6:$F$1327,6,FALSE)</f>
        <v>0</v>
      </c>
      <c r="E938" s="313">
        <f>VLOOKUP(B938,'[114]23'!$A$4:$C$1326,3,FALSE)</f>
        <v>0</v>
      </c>
      <c r="F938" s="367">
        <v>0</v>
      </c>
      <c r="G938" s="123" t="str">
        <f t="shared" si="45"/>
        <v/>
      </c>
      <c r="H938" s="123" t="str">
        <f t="shared" si="46"/>
        <v/>
      </c>
      <c r="I938" s="657"/>
      <c r="J938" s="658"/>
    </row>
    <row r="939" s="652" customFormat="1" ht="36" customHeight="1" spans="1:10">
      <c r="A939" s="652">
        <f t="shared" si="44"/>
        <v>7</v>
      </c>
      <c r="B939" s="431">
        <v>2140103</v>
      </c>
      <c r="C939" s="432" t="s">
        <v>154</v>
      </c>
      <c r="D939" s="313">
        <f>VLOOKUP(B939,'[113]L02'!$A$6:$F$1327,6,FALSE)</f>
        <v>0</v>
      </c>
      <c r="E939" s="313">
        <f>VLOOKUP(B939,'[114]23'!$A$4:$C$1326,3,FALSE)</f>
        <v>0</v>
      </c>
      <c r="F939" s="367">
        <v>0</v>
      </c>
      <c r="G939" s="123" t="str">
        <f t="shared" si="45"/>
        <v/>
      </c>
      <c r="H939" s="123" t="str">
        <f t="shared" si="46"/>
        <v/>
      </c>
      <c r="I939" s="657"/>
      <c r="J939" s="658"/>
    </row>
    <row r="940" s="652" customFormat="1" ht="36" customHeight="1" spans="1:10">
      <c r="A940" s="652">
        <f t="shared" si="44"/>
        <v>7</v>
      </c>
      <c r="B940" s="431">
        <v>2140104</v>
      </c>
      <c r="C940" s="432" t="s">
        <v>824</v>
      </c>
      <c r="D940" s="313">
        <f>VLOOKUP(B940,'[113]L02'!$A$6:$F$1327,6,FALSE)</f>
        <v>740</v>
      </c>
      <c r="E940" s="313">
        <f>VLOOKUP(B940,'[114]23'!$A$4:$C$1326,3,FALSE)</f>
        <v>160</v>
      </c>
      <c r="F940" s="367">
        <v>160</v>
      </c>
      <c r="G940" s="123">
        <f t="shared" si="45"/>
        <v>-0.784</v>
      </c>
      <c r="H940" s="123">
        <f t="shared" si="46"/>
        <v>1</v>
      </c>
      <c r="I940" s="657"/>
      <c r="J940" s="658"/>
    </row>
    <row r="941" s="652" customFormat="1" ht="36" customHeight="1" spans="1:10">
      <c r="A941" s="652">
        <f t="shared" si="44"/>
        <v>7</v>
      </c>
      <c r="B941" s="431">
        <v>2140106</v>
      </c>
      <c r="C941" s="432" t="s">
        <v>825</v>
      </c>
      <c r="D941" s="313">
        <f>VLOOKUP(B941,'[113]L02'!$A$6:$F$1327,6,FALSE)</f>
        <v>557</v>
      </c>
      <c r="E941" s="313">
        <f>VLOOKUP(B941,'[114]23'!$A$4:$C$1326,3,FALSE)</f>
        <v>1311</v>
      </c>
      <c r="F941" s="367">
        <v>1601</v>
      </c>
      <c r="G941" s="123">
        <f t="shared" si="45"/>
        <v>1.874</v>
      </c>
      <c r="H941" s="123">
        <f t="shared" si="46"/>
        <v>1.221</v>
      </c>
      <c r="I941" s="657"/>
      <c r="J941" s="658"/>
    </row>
    <row r="942" s="652" customFormat="1" ht="36" customHeight="1" spans="1:10">
      <c r="A942" s="652">
        <f t="shared" si="44"/>
        <v>7</v>
      </c>
      <c r="B942" s="431">
        <v>2140109</v>
      </c>
      <c r="C942" s="432" t="s">
        <v>826</v>
      </c>
      <c r="D942" s="313">
        <f>VLOOKUP(B942,'[113]L02'!$A$6:$F$1327,6,FALSE)</f>
        <v>0</v>
      </c>
      <c r="E942" s="313">
        <f>VLOOKUP(B942,'[114]23'!$A$4:$C$1326,3,FALSE)</f>
        <v>0</v>
      </c>
      <c r="F942" s="367">
        <v>0</v>
      </c>
      <c r="G942" s="123" t="str">
        <f t="shared" si="45"/>
        <v/>
      </c>
      <c r="H942" s="123" t="str">
        <f t="shared" si="46"/>
        <v/>
      </c>
      <c r="I942" s="657"/>
      <c r="J942" s="658"/>
    </row>
    <row r="943" s="652" customFormat="1" ht="36" customHeight="1" spans="1:10">
      <c r="A943" s="652">
        <f t="shared" si="44"/>
        <v>7</v>
      </c>
      <c r="B943" s="431">
        <v>2140110</v>
      </c>
      <c r="C943" s="432" t="s">
        <v>827</v>
      </c>
      <c r="D943" s="313">
        <f>VLOOKUP(B943,'[113]L02'!$A$6:$F$1327,6,FALSE)</f>
        <v>0</v>
      </c>
      <c r="E943" s="313">
        <f>VLOOKUP(B943,'[114]23'!$A$4:$C$1326,3,FALSE)</f>
        <v>0</v>
      </c>
      <c r="F943" s="367">
        <v>0</v>
      </c>
      <c r="G943" s="123" t="str">
        <f t="shared" si="45"/>
        <v/>
      </c>
      <c r="H943" s="123" t="str">
        <f t="shared" si="46"/>
        <v/>
      </c>
      <c r="I943" s="657"/>
      <c r="J943" s="658"/>
    </row>
    <row r="944" s="652" customFormat="1" ht="36" customHeight="1" spans="1:10">
      <c r="A944" s="652">
        <f t="shared" si="44"/>
        <v>7</v>
      </c>
      <c r="B944" s="431">
        <v>2140111</v>
      </c>
      <c r="C944" s="432" t="s">
        <v>828</v>
      </c>
      <c r="D944" s="313">
        <f>VLOOKUP(B944,'[113]L02'!$A$6:$F$1327,6,FALSE)</f>
        <v>0</v>
      </c>
      <c r="E944" s="313">
        <f>VLOOKUP(B944,'[114]23'!$A$4:$C$1326,3,FALSE)</f>
        <v>0</v>
      </c>
      <c r="F944" s="367">
        <v>0</v>
      </c>
      <c r="G944" s="123" t="str">
        <f t="shared" si="45"/>
        <v/>
      </c>
      <c r="H944" s="123" t="str">
        <f t="shared" si="46"/>
        <v/>
      </c>
      <c r="I944" s="657"/>
      <c r="J944" s="658"/>
    </row>
    <row r="945" s="652" customFormat="1" ht="36" customHeight="1" spans="1:10">
      <c r="A945" s="652">
        <f t="shared" si="44"/>
        <v>7</v>
      </c>
      <c r="B945" s="431">
        <v>2140112</v>
      </c>
      <c r="C945" s="432" t="s">
        <v>829</v>
      </c>
      <c r="D945" s="313">
        <f>VLOOKUP(B945,'[113]L02'!$A$6:$F$1327,6,FALSE)</f>
        <v>0</v>
      </c>
      <c r="E945" s="313">
        <f>VLOOKUP(B945,'[114]23'!$A$4:$C$1326,3,FALSE)</f>
        <v>0</v>
      </c>
      <c r="F945" s="367">
        <v>0</v>
      </c>
      <c r="G945" s="123" t="str">
        <f t="shared" si="45"/>
        <v/>
      </c>
      <c r="H945" s="123" t="str">
        <f t="shared" si="46"/>
        <v/>
      </c>
      <c r="I945" s="657"/>
      <c r="J945" s="658"/>
    </row>
    <row r="946" s="652" customFormat="1" ht="36" customHeight="1" spans="1:10">
      <c r="A946" s="652">
        <f t="shared" si="44"/>
        <v>7</v>
      </c>
      <c r="B946" s="431">
        <v>2140114</v>
      </c>
      <c r="C946" s="432" t="s">
        <v>830</v>
      </c>
      <c r="D946" s="313">
        <f>VLOOKUP(B946,'[113]L02'!$A$6:$F$1327,6,FALSE)</f>
        <v>0</v>
      </c>
      <c r="E946" s="313">
        <f>VLOOKUP(B946,'[114]23'!$A$4:$C$1326,3,FALSE)</f>
        <v>0</v>
      </c>
      <c r="F946" s="367">
        <v>0</v>
      </c>
      <c r="G946" s="123" t="str">
        <f t="shared" si="45"/>
        <v/>
      </c>
      <c r="H946" s="123" t="str">
        <f t="shared" si="46"/>
        <v/>
      </c>
      <c r="I946" s="657"/>
      <c r="J946" s="658"/>
    </row>
    <row r="947" s="652" customFormat="1" ht="36" customHeight="1" spans="1:10">
      <c r="A947" s="652">
        <f t="shared" si="44"/>
        <v>7</v>
      </c>
      <c r="B947" s="431">
        <v>2140122</v>
      </c>
      <c r="C947" s="432" t="s">
        <v>831</v>
      </c>
      <c r="D947" s="313">
        <f>VLOOKUP(B947,'[113]L02'!$A$6:$F$1327,6,FALSE)</f>
        <v>0</v>
      </c>
      <c r="E947" s="313">
        <f>VLOOKUP(B947,'[114]23'!$A$4:$C$1326,3,FALSE)</f>
        <v>0</v>
      </c>
      <c r="F947" s="367">
        <v>0</v>
      </c>
      <c r="G947" s="123" t="str">
        <f t="shared" si="45"/>
        <v/>
      </c>
      <c r="H947" s="123" t="str">
        <f t="shared" si="46"/>
        <v/>
      </c>
      <c r="I947" s="657"/>
      <c r="J947" s="658"/>
    </row>
    <row r="948" s="652" customFormat="1" ht="36" customHeight="1" spans="1:10">
      <c r="A948" s="652">
        <f t="shared" si="44"/>
        <v>7</v>
      </c>
      <c r="B948" s="431">
        <v>2140123</v>
      </c>
      <c r="C948" s="432" t="s">
        <v>832</v>
      </c>
      <c r="D948" s="313">
        <f>VLOOKUP(B948,'[113]L02'!$A$6:$F$1327,6,FALSE)</f>
        <v>0</v>
      </c>
      <c r="E948" s="313">
        <f>VLOOKUP(B948,'[114]23'!$A$4:$C$1326,3,FALSE)</f>
        <v>0</v>
      </c>
      <c r="F948" s="367">
        <v>0</v>
      </c>
      <c r="G948" s="123" t="str">
        <f t="shared" si="45"/>
        <v/>
      </c>
      <c r="H948" s="123" t="str">
        <f t="shared" si="46"/>
        <v/>
      </c>
      <c r="I948" s="657"/>
      <c r="J948" s="658"/>
    </row>
    <row r="949" s="652" customFormat="1" ht="36" customHeight="1" spans="1:10">
      <c r="A949" s="652">
        <f t="shared" si="44"/>
        <v>7</v>
      </c>
      <c r="B949" s="431">
        <v>2140127</v>
      </c>
      <c r="C949" s="432" t="s">
        <v>833</v>
      </c>
      <c r="D949" s="313">
        <f>VLOOKUP(B949,'[113]L02'!$A$6:$F$1327,6,FALSE)</f>
        <v>0</v>
      </c>
      <c r="E949" s="313">
        <f>VLOOKUP(B949,'[114]23'!$A$4:$C$1326,3,FALSE)</f>
        <v>0</v>
      </c>
      <c r="F949" s="367">
        <v>0</v>
      </c>
      <c r="G949" s="123" t="str">
        <f t="shared" si="45"/>
        <v/>
      </c>
      <c r="H949" s="123" t="str">
        <f t="shared" si="46"/>
        <v/>
      </c>
      <c r="I949" s="657"/>
      <c r="J949" s="658"/>
    </row>
    <row r="950" s="652" customFormat="1" ht="36" customHeight="1" spans="1:10">
      <c r="A950" s="652">
        <f t="shared" si="44"/>
        <v>7</v>
      </c>
      <c r="B950" s="431">
        <v>2140128</v>
      </c>
      <c r="C950" s="432" t="s">
        <v>834</v>
      </c>
      <c r="D950" s="313">
        <f>VLOOKUP(B950,'[113]L02'!$A$6:$F$1327,6,FALSE)</f>
        <v>0</v>
      </c>
      <c r="E950" s="313">
        <f>VLOOKUP(B950,'[114]23'!$A$4:$C$1326,3,FALSE)</f>
        <v>0</v>
      </c>
      <c r="F950" s="367">
        <v>0</v>
      </c>
      <c r="G950" s="123" t="str">
        <f t="shared" si="45"/>
        <v/>
      </c>
      <c r="H950" s="123" t="str">
        <f t="shared" si="46"/>
        <v/>
      </c>
      <c r="I950" s="657"/>
      <c r="J950" s="658"/>
    </row>
    <row r="951" s="652" customFormat="1" ht="36" customHeight="1" spans="1:10">
      <c r="A951" s="652">
        <f t="shared" si="44"/>
        <v>7</v>
      </c>
      <c r="B951" s="431">
        <v>2140129</v>
      </c>
      <c r="C951" s="432" t="s">
        <v>835</v>
      </c>
      <c r="D951" s="313">
        <f>VLOOKUP(B951,'[113]L02'!$A$6:$F$1327,6,FALSE)</f>
        <v>0</v>
      </c>
      <c r="E951" s="313">
        <f>VLOOKUP(B951,'[114]23'!$A$4:$C$1326,3,FALSE)</f>
        <v>0</v>
      </c>
      <c r="F951" s="367">
        <v>0</v>
      </c>
      <c r="G951" s="123" t="str">
        <f t="shared" si="45"/>
        <v/>
      </c>
      <c r="H951" s="123" t="str">
        <f t="shared" si="46"/>
        <v/>
      </c>
      <c r="I951" s="657"/>
      <c r="J951" s="658"/>
    </row>
    <row r="952" s="652" customFormat="1" ht="36" customHeight="1" spans="1:10">
      <c r="A952" s="652">
        <f t="shared" si="44"/>
        <v>7</v>
      </c>
      <c r="B952" s="431">
        <v>2140130</v>
      </c>
      <c r="C952" s="432" t="s">
        <v>836</v>
      </c>
      <c r="D952" s="313">
        <f>VLOOKUP(B952,'[113]L02'!$A$6:$F$1327,6,FALSE)</f>
        <v>0</v>
      </c>
      <c r="E952" s="313">
        <f>VLOOKUP(B952,'[114]23'!$A$4:$C$1326,3,FALSE)</f>
        <v>0</v>
      </c>
      <c r="F952" s="367">
        <v>0</v>
      </c>
      <c r="G952" s="123" t="str">
        <f t="shared" si="45"/>
        <v/>
      </c>
      <c r="H952" s="123" t="str">
        <f t="shared" si="46"/>
        <v/>
      </c>
      <c r="I952" s="657"/>
      <c r="J952" s="658"/>
    </row>
    <row r="953" s="652" customFormat="1" ht="36" customHeight="1" spans="1:10">
      <c r="A953" s="652">
        <f t="shared" si="44"/>
        <v>7</v>
      </c>
      <c r="B953" s="431">
        <v>2140131</v>
      </c>
      <c r="C953" s="432" t="s">
        <v>837</v>
      </c>
      <c r="D953" s="313">
        <f>VLOOKUP(B953,'[113]L02'!$A$6:$F$1327,6,FALSE)</f>
        <v>0</v>
      </c>
      <c r="E953" s="313">
        <f>VLOOKUP(B953,'[114]23'!$A$4:$C$1326,3,FALSE)</f>
        <v>0</v>
      </c>
      <c r="F953" s="367">
        <v>0</v>
      </c>
      <c r="G953" s="123" t="str">
        <f t="shared" si="45"/>
        <v/>
      </c>
      <c r="H953" s="123" t="str">
        <f t="shared" si="46"/>
        <v/>
      </c>
      <c r="I953" s="657"/>
      <c r="J953" s="658"/>
    </row>
    <row r="954" s="652" customFormat="1" ht="36" customHeight="1" spans="1:10">
      <c r="A954" s="652">
        <f t="shared" si="44"/>
        <v>7</v>
      </c>
      <c r="B954" s="431">
        <v>2140133</v>
      </c>
      <c r="C954" s="432" t="s">
        <v>838</v>
      </c>
      <c r="D954" s="313">
        <f>VLOOKUP(B954,'[113]L02'!$A$6:$F$1327,6,FALSE)</f>
        <v>0</v>
      </c>
      <c r="E954" s="313">
        <f>VLOOKUP(B954,'[114]23'!$A$4:$C$1326,3,FALSE)</f>
        <v>0</v>
      </c>
      <c r="F954" s="367">
        <v>0</v>
      </c>
      <c r="G954" s="123" t="str">
        <f t="shared" si="45"/>
        <v/>
      </c>
      <c r="H954" s="123" t="str">
        <f t="shared" si="46"/>
        <v/>
      </c>
      <c r="I954" s="657"/>
      <c r="J954" s="658"/>
    </row>
    <row r="955" s="652" customFormat="1" ht="36" customHeight="1" spans="1:10">
      <c r="A955" s="652">
        <f t="shared" si="44"/>
        <v>7</v>
      </c>
      <c r="B955" s="431">
        <v>2140136</v>
      </c>
      <c r="C955" s="432" t="s">
        <v>839</v>
      </c>
      <c r="D955" s="313">
        <f>VLOOKUP(B955,'[113]L02'!$A$6:$F$1327,6,FALSE)</f>
        <v>0</v>
      </c>
      <c r="E955" s="313">
        <f>VLOOKUP(B955,'[114]23'!$A$4:$C$1326,3,FALSE)</f>
        <v>0</v>
      </c>
      <c r="F955" s="367">
        <v>0</v>
      </c>
      <c r="G955" s="123" t="str">
        <f t="shared" si="45"/>
        <v/>
      </c>
      <c r="H955" s="123" t="str">
        <f t="shared" si="46"/>
        <v/>
      </c>
      <c r="I955" s="657"/>
      <c r="J955" s="658"/>
    </row>
    <row r="956" s="652" customFormat="1" ht="36" customHeight="1" spans="1:10">
      <c r="A956" s="652">
        <f t="shared" si="44"/>
        <v>7</v>
      </c>
      <c r="B956" s="431">
        <v>2140138</v>
      </c>
      <c r="C956" s="432" t="s">
        <v>840</v>
      </c>
      <c r="D956" s="313">
        <f>VLOOKUP(B956,'[113]L02'!$A$6:$F$1327,6,FALSE)</f>
        <v>0</v>
      </c>
      <c r="E956" s="313">
        <f>VLOOKUP(B956,'[114]23'!$A$4:$C$1326,3,FALSE)</f>
        <v>0</v>
      </c>
      <c r="F956" s="367">
        <v>0</v>
      </c>
      <c r="G956" s="123" t="str">
        <f t="shared" si="45"/>
        <v/>
      </c>
      <c r="H956" s="123" t="str">
        <f t="shared" si="46"/>
        <v/>
      </c>
      <c r="I956" s="657"/>
      <c r="J956" s="658"/>
    </row>
    <row r="957" s="652" customFormat="1" ht="64" customHeight="1" spans="1:10">
      <c r="A957" s="652">
        <f t="shared" si="44"/>
        <v>7</v>
      </c>
      <c r="B957" s="431">
        <v>2140139</v>
      </c>
      <c r="C957" s="432" t="s">
        <v>841</v>
      </c>
      <c r="D957" s="313">
        <f>VLOOKUP(B957,'[113]L02'!$A$6:$F$1327,6,FALSE)</f>
        <v>0</v>
      </c>
      <c r="E957" s="313">
        <f>VLOOKUP(B957,'[114]23'!$A$4:$C$1326,3,FALSE)</f>
        <v>0</v>
      </c>
      <c r="F957" s="367">
        <v>0</v>
      </c>
      <c r="G957" s="123" t="str">
        <f t="shared" si="45"/>
        <v/>
      </c>
      <c r="H957" s="123" t="str">
        <f t="shared" si="46"/>
        <v/>
      </c>
      <c r="I957" s="657"/>
      <c r="J957" s="658"/>
    </row>
    <row r="958" s="652" customFormat="1" ht="36" customHeight="1" spans="1:10">
      <c r="A958" s="652">
        <f t="shared" si="44"/>
        <v>7</v>
      </c>
      <c r="B958" s="431">
        <v>2140199</v>
      </c>
      <c r="C958" s="432" t="s">
        <v>842</v>
      </c>
      <c r="D958" s="313">
        <f>VLOOKUP(B958,'[113]L02'!$A$6:$F$1327,6,FALSE)</f>
        <v>1374</v>
      </c>
      <c r="E958" s="313">
        <f>VLOOKUP(B958,'[114]23'!$A$4:$C$1326,3,FALSE)</f>
        <v>1265</v>
      </c>
      <c r="F958" s="367">
        <v>2368</v>
      </c>
      <c r="G958" s="123">
        <f t="shared" si="45"/>
        <v>0.723</v>
      </c>
      <c r="H958" s="123">
        <f t="shared" si="46"/>
        <v>1.872</v>
      </c>
      <c r="I958" s="657"/>
      <c r="J958" s="658"/>
    </row>
    <row r="959" s="652" customFormat="1" ht="36" customHeight="1" spans="1:10">
      <c r="A959" s="652">
        <f t="shared" si="44"/>
        <v>5</v>
      </c>
      <c r="B959" s="433">
        <v>21402</v>
      </c>
      <c r="C959" s="304" t="s">
        <v>843</v>
      </c>
      <c r="D959" s="309">
        <f>SUM(D960:D968)</f>
        <v>0</v>
      </c>
      <c r="E959" s="309">
        <f>SUM(E960:E968)</f>
        <v>0</v>
      </c>
      <c r="F959" s="309">
        <v>0</v>
      </c>
      <c r="G959" s="119" t="str">
        <f t="shared" si="45"/>
        <v/>
      </c>
      <c r="H959" s="119" t="str">
        <f t="shared" si="46"/>
        <v/>
      </c>
      <c r="I959" s="657"/>
      <c r="J959" s="658"/>
    </row>
    <row r="960" s="652" customFormat="1" ht="36" customHeight="1" spans="1:10">
      <c r="A960" s="652">
        <f t="shared" si="44"/>
        <v>7</v>
      </c>
      <c r="B960" s="431">
        <v>2140201</v>
      </c>
      <c r="C960" s="432" t="s">
        <v>152</v>
      </c>
      <c r="D960" s="313">
        <f>VLOOKUP(B960,'[113]L02'!$A$6:$F$1327,6,FALSE)</f>
        <v>0</v>
      </c>
      <c r="E960" s="313">
        <f>VLOOKUP(B960,'[114]23'!$A$4:$C$1326,3,FALSE)</f>
        <v>0</v>
      </c>
      <c r="F960" s="367">
        <v>0</v>
      </c>
      <c r="G960" s="123" t="str">
        <f t="shared" si="45"/>
        <v/>
      </c>
      <c r="H960" s="123" t="str">
        <f t="shared" si="46"/>
        <v/>
      </c>
      <c r="I960" s="657"/>
      <c r="J960" s="658"/>
    </row>
    <row r="961" s="652" customFormat="1" ht="36" customHeight="1" spans="1:10">
      <c r="A961" s="652">
        <f t="shared" si="44"/>
        <v>7</v>
      </c>
      <c r="B961" s="431">
        <v>2140202</v>
      </c>
      <c r="C961" s="432" t="s">
        <v>153</v>
      </c>
      <c r="D961" s="313">
        <f>VLOOKUP(B961,'[113]L02'!$A$6:$F$1327,6,FALSE)</f>
        <v>0</v>
      </c>
      <c r="E961" s="313">
        <f>VLOOKUP(B961,'[114]23'!$A$4:$C$1326,3,FALSE)</f>
        <v>0</v>
      </c>
      <c r="F961" s="367">
        <v>0</v>
      </c>
      <c r="G961" s="123" t="str">
        <f t="shared" si="45"/>
        <v/>
      </c>
      <c r="H961" s="123" t="str">
        <f t="shared" si="46"/>
        <v/>
      </c>
      <c r="I961" s="657"/>
      <c r="J961" s="658"/>
    </row>
    <row r="962" s="652" customFormat="1" ht="36" customHeight="1" spans="1:10">
      <c r="A962" s="652">
        <f t="shared" si="44"/>
        <v>7</v>
      </c>
      <c r="B962" s="431">
        <v>2140203</v>
      </c>
      <c r="C962" s="432" t="s">
        <v>154</v>
      </c>
      <c r="D962" s="313">
        <f>VLOOKUP(B962,'[113]L02'!$A$6:$F$1327,6,FALSE)</f>
        <v>0</v>
      </c>
      <c r="E962" s="313">
        <f>VLOOKUP(B962,'[114]23'!$A$4:$C$1326,3,FALSE)</f>
        <v>0</v>
      </c>
      <c r="F962" s="367">
        <v>0</v>
      </c>
      <c r="G962" s="123" t="str">
        <f t="shared" si="45"/>
        <v/>
      </c>
      <c r="H962" s="123" t="str">
        <f t="shared" si="46"/>
        <v/>
      </c>
      <c r="I962" s="657"/>
      <c r="J962" s="658"/>
    </row>
    <row r="963" s="652" customFormat="1" ht="36" customHeight="1" spans="1:10">
      <c r="A963" s="652">
        <f t="shared" si="44"/>
        <v>7</v>
      </c>
      <c r="B963" s="431">
        <v>2140204</v>
      </c>
      <c r="C963" s="432" t="s">
        <v>844</v>
      </c>
      <c r="D963" s="313">
        <f>VLOOKUP(B963,'[113]L02'!$A$6:$F$1327,6,FALSE)</f>
        <v>0</v>
      </c>
      <c r="E963" s="313">
        <f>VLOOKUP(B963,'[114]23'!$A$4:$C$1326,3,FALSE)</f>
        <v>0</v>
      </c>
      <c r="F963" s="367">
        <v>0</v>
      </c>
      <c r="G963" s="123" t="str">
        <f t="shared" si="45"/>
        <v/>
      </c>
      <c r="H963" s="123" t="str">
        <f t="shared" si="46"/>
        <v/>
      </c>
      <c r="I963" s="657"/>
      <c r="J963" s="658"/>
    </row>
    <row r="964" s="652" customFormat="1" ht="36" customHeight="1" spans="1:10">
      <c r="A964" s="652">
        <f t="shared" si="44"/>
        <v>7</v>
      </c>
      <c r="B964" s="431">
        <v>2140205</v>
      </c>
      <c r="C964" s="432" t="s">
        <v>845</v>
      </c>
      <c r="D964" s="313">
        <f>VLOOKUP(B964,'[113]L02'!$A$6:$F$1327,6,FALSE)</f>
        <v>0</v>
      </c>
      <c r="E964" s="313">
        <f>VLOOKUP(B964,'[114]23'!$A$4:$C$1326,3,FALSE)</f>
        <v>0</v>
      </c>
      <c r="F964" s="367">
        <v>0</v>
      </c>
      <c r="G964" s="123" t="str">
        <f t="shared" si="45"/>
        <v/>
      </c>
      <c r="H964" s="123" t="str">
        <f t="shared" si="46"/>
        <v/>
      </c>
      <c r="I964" s="657"/>
      <c r="J964" s="658"/>
    </row>
    <row r="965" s="652" customFormat="1" ht="36" customHeight="1" spans="1:10">
      <c r="A965" s="652">
        <f t="shared" ref="A965:A1028" si="47">LEN(B965)</f>
        <v>7</v>
      </c>
      <c r="B965" s="431">
        <v>2140206</v>
      </c>
      <c r="C965" s="432" t="s">
        <v>846</v>
      </c>
      <c r="D965" s="313">
        <f>VLOOKUP(B965,'[113]L02'!$A$6:$F$1327,6,FALSE)</f>
        <v>0</v>
      </c>
      <c r="E965" s="313">
        <f>VLOOKUP(B965,'[114]23'!$A$4:$C$1326,3,FALSE)</f>
        <v>0</v>
      </c>
      <c r="F965" s="367">
        <v>0</v>
      </c>
      <c r="G965" s="123" t="str">
        <f t="shared" ref="G965:G1028" si="48">IF(D965&gt;0,F965/D965-1,"")</f>
        <v/>
      </c>
      <c r="H965" s="123" t="str">
        <f t="shared" ref="H965:H1028" si="49">IF(E965&gt;0,F965/E965,"")</f>
        <v/>
      </c>
      <c r="I965" s="657"/>
      <c r="J965" s="658"/>
    </row>
    <row r="966" s="652" customFormat="1" ht="36" customHeight="1" spans="1:10">
      <c r="A966" s="652">
        <f t="shared" si="47"/>
        <v>7</v>
      </c>
      <c r="B966" s="431">
        <v>2140207</v>
      </c>
      <c r="C966" s="432" t="s">
        <v>847</v>
      </c>
      <c r="D966" s="313">
        <f>VLOOKUP(B966,'[113]L02'!$A$6:$F$1327,6,FALSE)</f>
        <v>0</v>
      </c>
      <c r="E966" s="313">
        <f>VLOOKUP(B966,'[114]23'!$A$4:$C$1326,3,FALSE)</f>
        <v>0</v>
      </c>
      <c r="F966" s="367">
        <v>0</v>
      </c>
      <c r="G966" s="123" t="str">
        <f t="shared" si="48"/>
        <v/>
      </c>
      <c r="H966" s="123" t="str">
        <f t="shared" si="49"/>
        <v/>
      </c>
      <c r="I966" s="657"/>
      <c r="J966" s="658"/>
    </row>
    <row r="967" s="652" customFormat="1" ht="36" customHeight="1" spans="1:10">
      <c r="A967" s="652">
        <f t="shared" si="47"/>
        <v>7</v>
      </c>
      <c r="B967" s="431">
        <v>2140208</v>
      </c>
      <c r="C967" s="432" t="s">
        <v>848</v>
      </c>
      <c r="D967" s="313">
        <f>VLOOKUP(B967,'[113]L02'!$A$6:$F$1327,6,FALSE)</f>
        <v>0</v>
      </c>
      <c r="E967" s="313">
        <f>VLOOKUP(B967,'[114]23'!$A$4:$C$1326,3,FALSE)</f>
        <v>0</v>
      </c>
      <c r="F967" s="367">
        <v>0</v>
      </c>
      <c r="G967" s="123" t="str">
        <f t="shared" si="48"/>
        <v/>
      </c>
      <c r="H967" s="123" t="str">
        <f t="shared" si="49"/>
        <v/>
      </c>
      <c r="I967" s="657"/>
      <c r="J967" s="658"/>
    </row>
    <row r="968" s="652" customFormat="1" ht="36" customHeight="1" spans="1:10">
      <c r="A968" s="652">
        <f t="shared" si="47"/>
        <v>7</v>
      </c>
      <c r="B968" s="431">
        <v>2140299</v>
      </c>
      <c r="C968" s="432" t="s">
        <v>849</v>
      </c>
      <c r="D968" s="313">
        <f>VLOOKUP(B968,'[113]L02'!$A$6:$F$1327,6,FALSE)</f>
        <v>0</v>
      </c>
      <c r="E968" s="313">
        <f>VLOOKUP(B968,'[114]23'!$A$4:$C$1326,3,FALSE)</f>
        <v>0</v>
      </c>
      <c r="F968" s="367">
        <v>0</v>
      </c>
      <c r="G968" s="123" t="str">
        <f t="shared" si="48"/>
        <v/>
      </c>
      <c r="H968" s="123" t="str">
        <f t="shared" si="49"/>
        <v/>
      </c>
      <c r="I968" s="657"/>
      <c r="J968" s="658"/>
    </row>
    <row r="969" s="652" customFormat="1" ht="36" customHeight="1" spans="1:10">
      <c r="A969" s="652">
        <f t="shared" si="47"/>
        <v>5</v>
      </c>
      <c r="B969" s="433">
        <v>21403</v>
      </c>
      <c r="C969" s="304" t="s">
        <v>850</v>
      </c>
      <c r="D969" s="309">
        <f>SUM(D970:D978)</f>
        <v>0</v>
      </c>
      <c r="E969" s="309">
        <f>SUM(E970:E978)</f>
        <v>0</v>
      </c>
      <c r="F969" s="309">
        <v>0</v>
      </c>
      <c r="G969" s="119" t="str">
        <f t="shared" si="48"/>
        <v/>
      </c>
      <c r="H969" s="119" t="str">
        <f t="shared" si="49"/>
        <v/>
      </c>
      <c r="I969" s="657"/>
      <c r="J969" s="658"/>
    </row>
    <row r="970" s="652" customFormat="1" ht="36" customHeight="1" spans="1:10">
      <c r="A970" s="652">
        <f t="shared" si="47"/>
        <v>7</v>
      </c>
      <c r="B970" s="431">
        <v>2140301</v>
      </c>
      <c r="C970" s="432" t="s">
        <v>152</v>
      </c>
      <c r="D970" s="313">
        <f>VLOOKUP(B970,'[113]L02'!$A$6:$F$1327,6,FALSE)</f>
        <v>0</v>
      </c>
      <c r="E970" s="313">
        <f>VLOOKUP(B970,'[114]23'!$A$4:$C$1326,3,FALSE)</f>
        <v>0</v>
      </c>
      <c r="F970" s="367">
        <v>0</v>
      </c>
      <c r="G970" s="123" t="str">
        <f t="shared" si="48"/>
        <v/>
      </c>
      <c r="H970" s="123" t="str">
        <f t="shared" si="49"/>
        <v/>
      </c>
      <c r="I970" s="657"/>
      <c r="J970" s="658"/>
    </row>
    <row r="971" s="652" customFormat="1" ht="36" customHeight="1" spans="1:10">
      <c r="A971" s="652">
        <f t="shared" si="47"/>
        <v>7</v>
      </c>
      <c r="B971" s="431">
        <v>2140302</v>
      </c>
      <c r="C971" s="432" t="s">
        <v>153</v>
      </c>
      <c r="D971" s="313">
        <f>VLOOKUP(B971,'[113]L02'!$A$6:$F$1327,6,FALSE)</f>
        <v>0</v>
      </c>
      <c r="E971" s="313">
        <f>VLOOKUP(B971,'[114]23'!$A$4:$C$1326,3,FALSE)</f>
        <v>0</v>
      </c>
      <c r="F971" s="367">
        <v>0</v>
      </c>
      <c r="G971" s="123" t="str">
        <f t="shared" si="48"/>
        <v/>
      </c>
      <c r="H971" s="123" t="str">
        <f t="shared" si="49"/>
        <v/>
      </c>
      <c r="I971" s="657"/>
      <c r="J971" s="658"/>
    </row>
    <row r="972" s="652" customFormat="1" ht="36" customHeight="1" spans="1:10">
      <c r="A972" s="652">
        <f t="shared" si="47"/>
        <v>7</v>
      </c>
      <c r="B972" s="431">
        <v>2140303</v>
      </c>
      <c r="C972" s="432" t="s">
        <v>154</v>
      </c>
      <c r="D972" s="313">
        <f>VLOOKUP(B972,'[113]L02'!$A$6:$F$1327,6,FALSE)</f>
        <v>0</v>
      </c>
      <c r="E972" s="313">
        <f>VLOOKUP(B972,'[114]23'!$A$4:$C$1326,3,FALSE)</f>
        <v>0</v>
      </c>
      <c r="F972" s="367">
        <v>0</v>
      </c>
      <c r="G972" s="123" t="str">
        <f t="shared" si="48"/>
        <v/>
      </c>
      <c r="H972" s="123" t="str">
        <f t="shared" si="49"/>
        <v/>
      </c>
      <c r="I972" s="657"/>
      <c r="J972" s="658"/>
    </row>
    <row r="973" s="652" customFormat="1" ht="36" customHeight="1" spans="1:10">
      <c r="A973" s="652">
        <f t="shared" si="47"/>
        <v>7</v>
      </c>
      <c r="B973" s="431">
        <v>2140304</v>
      </c>
      <c r="C973" s="432" t="s">
        <v>851</v>
      </c>
      <c r="D973" s="313">
        <f>VLOOKUP(B973,'[113]L02'!$A$6:$F$1327,6,FALSE)</f>
        <v>0</v>
      </c>
      <c r="E973" s="313">
        <f>VLOOKUP(B973,'[114]23'!$A$4:$C$1326,3,FALSE)</f>
        <v>0</v>
      </c>
      <c r="F973" s="367">
        <v>0</v>
      </c>
      <c r="G973" s="123" t="str">
        <f t="shared" si="48"/>
        <v/>
      </c>
      <c r="H973" s="123" t="str">
        <f t="shared" si="49"/>
        <v/>
      </c>
      <c r="I973" s="657"/>
      <c r="J973" s="658"/>
    </row>
    <row r="974" s="652" customFormat="1" ht="36" customHeight="1" spans="1:10">
      <c r="A974" s="652">
        <f t="shared" si="47"/>
        <v>7</v>
      </c>
      <c r="B974" s="431">
        <v>2140305</v>
      </c>
      <c r="C974" s="432" t="s">
        <v>852</v>
      </c>
      <c r="D974" s="313">
        <f>VLOOKUP(B974,'[113]L02'!$A$6:$F$1327,6,FALSE)</f>
        <v>0</v>
      </c>
      <c r="E974" s="313">
        <f>VLOOKUP(B974,'[114]23'!$A$4:$C$1326,3,FALSE)</f>
        <v>0</v>
      </c>
      <c r="F974" s="367">
        <v>0</v>
      </c>
      <c r="G974" s="123" t="str">
        <f t="shared" si="48"/>
        <v/>
      </c>
      <c r="H974" s="123" t="str">
        <f t="shared" si="49"/>
        <v/>
      </c>
      <c r="I974" s="657"/>
      <c r="J974" s="658"/>
    </row>
    <row r="975" s="652" customFormat="1" ht="36" customHeight="1" spans="1:10">
      <c r="A975" s="652">
        <f t="shared" si="47"/>
        <v>7</v>
      </c>
      <c r="B975" s="431">
        <v>2140306</v>
      </c>
      <c r="C975" s="432" t="s">
        <v>853</v>
      </c>
      <c r="D975" s="313">
        <f>VLOOKUP(B975,'[113]L02'!$A$6:$F$1327,6,FALSE)</f>
        <v>0</v>
      </c>
      <c r="E975" s="313">
        <f>VLOOKUP(B975,'[114]23'!$A$4:$C$1326,3,FALSE)</f>
        <v>0</v>
      </c>
      <c r="F975" s="367">
        <v>0</v>
      </c>
      <c r="G975" s="123" t="str">
        <f t="shared" si="48"/>
        <v/>
      </c>
      <c r="H975" s="123" t="str">
        <f t="shared" si="49"/>
        <v/>
      </c>
      <c r="I975" s="657"/>
      <c r="J975" s="658"/>
    </row>
    <row r="976" s="652" customFormat="1" ht="36" customHeight="1" spans="1:10">
      <c r="A976" s="652">
        <f t="shared" si="47"/>
        <v>7</v>
      </c>
      <c r="B976" s="431">
        <v>2140307</v>
      </c>
      <c r="C976" s="432" t="s">
        <v>854</v>
      </c>
      <c r="D976" s="313">
        <f>VLOOKUP(B976,'[113]L02'!$A$6:$F$1327,6,FALSE)</f>
        <v>0</v>
      </c>
      <c r="E976" s="313">
        <f>VLOOKUP(B976,'[114]23'!$A$4:$C$1326,3,FALSE)</f>
        <v>0</v>
      </c>
      <c r="F976" s="367">
        <v>0</v>
      </c>
      <c r="G976" s="123" t="str">
        <f t="shared" si="48"/>
        <v/>
      </c>
      <c r="H976" s="123" t="str">
        <f t="shared" si="49"/>
        <v/>
      </c>
      <c r="I976" s="657"/>
      <c r="J976" s="658"/>
    </row>
    <row r="977" s="652" customFormat="1" ht="36" customHeight="1" spans="1:10">
      <c r="A977" s="652">
        <f t="shared" si="47"/>
        <v>7</v>
      </c>
      <c r="B977" s="431">
        <v>2140308</v>
      </c>
      <c r="C977" s="432" t="s">
        <v>855</v>
      </c>
      <c r="D977" s="313">
        <f>VLOOKUP(B977,'[113]L02'!$A$6:$F$1327,6,FALSE)</f>
        <v>0</v>
      </c>
      <c r="E977" s="313">
        <f>VLOOKUP(B977,'[114]23'!$A$4:$C$1326,3,FALSE)</f>
        <v>0</v>
      </c>
      <c r="F977" s="367">
        <v>0</v>
      </c>
      <c r="G977" s="123" t="str">
        <f t="shared" si="48"/>
        <v/>
      </c>
      <c r="H977" s="123" t="str">
        <f t="shared" si="49"/>
        <v/>
      </c>
      <c r="I977" s="657"/>
      <c r="J977" s="658"/>
    </row>
    <row r="978" s="652" customFormat="1" ht="36" customHeight="1" spans="1:10">
      <c r="A978" s="652">
        <f t="shared" si="47"/>
        <v>7</v>
      </c>
      <c r="B978" s="431">
        <v>2140399</v>
      </c>
      <c r="C978" s="432" t="s">
        <v>856</v>
      </c>
      <c r="D978" s="313">
        <f>VLOOKUP(B978,'[113]L02'!$A$6:$F$1327,6,FALSE)</f>
        <v>0</v>
      </c>
      <c r="E978" s="313">
        <f>VLOOKUP(B978,'[114]23'!$A$4:$C$1326,3,FALSE)</f>
        <v>0</v>
      </c>
      <c r="F978" s="367">
        <v>0</v>
      </c>
      <c r="G978" s="123" t="str">
        <f t="shared" si="48"/>
        <v/>
      </c>
      <c r="H978" s="123" t="str">
        <f t="shared" si="49"/>
        <v/>
      </c>
      <c r="I978" s="657"/>
      <c r="J978" s="658"/>
    </row>
    <row r="979" s="652" customFormat="1" ht="36" customHeight="1" spans="1:10">
      <c r="A979" s="652">
        <f t="shared" si="47"/>
        <v>5</v>
      </c>
      <c r="B979" s="433">
        <v>21404</v>
      </c>
      <c r="C979" s="348" t="s">
        <v>857</v>
      </c>
      <c r="D979" s="309">
        <f>SUM(D980:D983)</f>
        <v>0</v>
      </c>
      <c r="E979" s="309">
        <f>SUM(E980:E983)</f>
        <v>0</v>
      </c>
      <c r="F979" s="309">
        <v>467</v>
      </c>
      <c r="G979" s="119" t="str">
        <f t="shared" si="48"/>
        <v/>
      </c>
      <c r="H979" s="119" t="str">
        <f t="shared" si="49"/>
        <v/>
      </c>
      <c r="I979" s="657"/>
      <c r="J979" s="658"/>
    </row>
    <row r="980" s="652" customFormat="1" ht="36" customHeight="1" spans="1:10">
      <c r="A980" s="652">
        <f t="shared" si="47"/>
        <v>7</v>
      </c>
      <c r="B980" s="431">
        <v>2140401</v>
      </c>
      <c r="C980" s="432" t="s">
        <v>858</v>
      </c>
      <c r="D980" s="313">
        <f>VLOOKUP(B980,'[113]L02'!$A$6:$F$1327,6,FALSE)</f>
        <v>0</v>
      </c>
      <c r="E980" s="313">
        <f>VLOOKUP(B980,'[114]23'!$A$4:$C$1326,3,FALSE)</f>
        <v>0</v>
      </c>
      <c r="F980" s="367">
        <v>0</v>
      </c>
      <c r="G980" s="123" t="str">
        <f t="shared" si="48"/>
        <v/>
      </c>
      <c r="H980" s="123" t="str">
        <f t="shared" si="49"/>
        <v/>
      </c>
      <c r="I980" s="657"/>
      <c r="J980" s="658"/>
    </row>
    <row r="981" s="652" customFormat="1" ht="36" customHeight="1" spans="1:10">
      <c r="A981" s="652">
        <f t="shared" si="47"/>
        <v>7</v>
      </c>
      <c r="B981" s="431">
        <v>2140402</v>
      </c>
      <c r="C981" s="432" t="s">
        <v>859</v>
      </c>
      <c r="D981" s="313">
        <f>VLOOKUP(B981,'[113]L02'!$A$6:$F$1327,6,FALSE)</f>
        <v>0</v>
      </c>
      <c r="E981" s="313">
        <f>VLOOKUP(B981,'[114]23'!$A$4:$C$1326,3,FALSE)</f>
        <v>0</v>
      </c>
      <c r="F981" s="367">
        <v>0</v>
      </c>
      <c r="G981" s="123" t="str">
        <f t="shared" si="48"/>
        <v/>
      </c>
      <c r="H981" s="123" t="str">
        <f t="shared" si="49"/>
        <v/>
      </c>
      <c r="I981" s="657"/>
      <c r="J981" s="658"/>
    </row>
    <row r="982" s="652" customFormat="1" ht="36" customHeight="1" spans="1:10">
      <c r="A982" s="652">
        <f t="shared" si="47"/>
        <v>7</v>
      </c>
      <c r="B982" s="431">
        <v>2140403</v>
      </c>
      <c r="C982" s="432" t="s">
        <v>860</v>
      </c>
      <c r="D982" s="313">
        <f>VLOOKUP(B982,'[113]L02'!$A$6:$F$1327,6,FALSE)</f>
        <v>0</v>
      </c>
      <c r="E982" s="313">
        <f>VLOOKUP(B982,'[114]23'!$A$4:$C$1326,3,FALSE)</f>
        <v>0</v>
      </c>
      <c r="F982" s="367">
        <v>0</v>
      </c>
      <c r="G982" s="123" t="str">
        <f t="shared" si="48"/>
        <v/>
      </c>
      <c r="H982" s="123" t="str">
        <f t="shared" si="49"/>
        <v/>
      </c>
      <c r="I982" s="657"/>
      <c r="J982" s="658"/>
    </row>
    <row r="983" s="652" customFormat="1" ht="36" customHeight="1" spans="1:10">
      <c r="A983" s="652">
        <f t="shared" si="47"/>
        <v>7</v>
      </c>
      <c r="B983" s="431">
        <v>2140499</v>
      </c>
      <c r="C983" s="432" t="s">
        <v>861</v>
      </c>
      <c r="D983" s="313">
        <f>VLOOKUP(B983,'[113]L02'!$A$6:$F$1327,6,FALSE)</f>
        <v>0</v>
      </c>
      <c r="E983" s="313">
        <f>VLOOKUP(B983,'[114]23'!$A$4:$C$1326,3,FALSE)</f>
        <v>0</v>
      </c>
      <c r="F983" s="367">
        <v>467</v>
      </c>
      <c r="G983" s="123" t="str">
        <f t="shared" si="48"/>
        <v/>
      </c>
      <c r="H983" s="123" t="str">
        <f t="shared" si="49"/>
        <v/>
      </c>
      <c r="I983" s="657"/>
      <c r="J983" s="658"/>
    </row>
    <row r="984" s="652" customFormat="1" ht="36" customHeight="1" spans="1:10">
      <c r="A984" s="652">
        <f t="shared" si="47"/>
        <v>5</v>
      </c>
      <c r="B984" s="433">
        <v>21405</v>
      </c>
      <c r="C984" s="304" t="s">
        <v>862</v>
      </c>
      <c r="D984" s="309">
        <f>SUM(D985:D990)</f>
        <v>0</v>
      </c>
      <c r="E984" s="309">
        <f>SUM(E985:E990)</f>
        <v>0</v>
      </c>
      <c r="F984" s="309">
        <v>0</v>
      </c>
      <c r="G984" s="119" t="str">
        <f t="shared" si="48"/>
        <v/>
      </c>
      <c r="H984" s="119" t="str">
        <f t="shared" si="49"/>
        <v/>
      </c>
      <c r="I984" s="657"/>
      <c r="J984" s="658"/>
    </row>
    <row r="985" s="652" customFormat="1" ht="36" customHeight="1" spans="1:10">
      <c r="A985" s="652">
        <f t="shared" si="47"/>
        <v>7</v>
      </c>
      <c r="B985" s="431">
        <v>2140501</v>
      </c>
      <c r="C985" s="432" t="s">
        <v>152</v>
      </c>
      <c r="D985" s="313">
        <f>VLOOKUP(B985,'[113]L02'!$A$6:$F$1327,6,FALSE)</f>
        <v>0</v>
      </c>
      <c r="E985" s="313">
        <f>VLOOKUP(B985,'[114]23'!$A$4:$C$1326,3,FALSE)</f>
        <v>0</v>
      </c>
      <c r="F985" s="367">
        <v>0</v>
      </c>
      <c r="G985" s="123" t="str">
        <f t="shared" si="48"/>
        <v/>
      </c>
      <c r="H985" s="123" t="str">
        <f t="shared" si="49"/>
        <v/>
      </c>
      <c r="I985" s="657"/>
      <c r="J985" s="658"/>
    </row>
    <row r="986" s="652" customFormat="1" ht="36" customHeight="1" spans="1:10">
      <c r="A986" s="652">
        <f t="shared" si="47"/>
        <v>7</v>
      </c>
      <c r="B986" s="431">
        <v>2140502</v>
      </c>
      <c r="C986" s="432" t="s">
        <v>153</v>
      </c>
      <c r="D986" s="313">
        <f>VLOOKUP(B986,'[113]L02'!$A$6:$F$1327,6,FALSE)</f>
        <v>0</v>
      </c>
      <c r="E986" s="313">
        <f>VLOOKUP(B986,'[114]23'!$A$4:$C$1326,3,FALSE)</f>
        <v>0</v>
      </c>
      <c r="F986" s="367">
        <v>0</v>
      </c>
      <c r="G986" s="123" t="str">
        <f t="shared" si="48"/>
        <v/>
      </c>
      <c r="H986" s="123" t="str">
        <f t="shared" si="49"/>
        <v/>
      </c>
      <c r="I986" s="657"/>
      <c r="J986" s="658"/>
    </row>
    <row r="987" s="652" customFormat="1" ht="36" customHeight="1" spans="1:10">
      <c r="A987" s="652">
        <f t="shared" si="47"/>
        <v>7</v>
      </c>
      <c r="B987" s="431">
        <v>2140503</v>
      </c>
      <c r="C987" s="432" t="s">
        <v>154</v>
      </c>
      <c r="D987" s="313">
        <f>VLOOKUP(B987,'[113]L02'!$A$6:$F$1327,6,FALSE)</f>
        <v>0</v>
      </c>
      <c r="E987" s="313">
        <f>VLOOKUP(B987,'[114]23'!$A$4:$C$1326,3,FALSE)</f>
        <v>0</v>
      </c>
      <c r="F987" s="367">
        <v>0</v>
      </c>
      <c r="G987" s="123" t="str">
        <f t="shared" si="48"/>
        <v/>
      </c>
      <c r="H987" s="123" t="str">
        <f t="shared" si="49"/>
        <v/>
      </c>
      <c r="I987" s="657"/>
      <c r="J987" s="658"/>
    </row>
    <row r="988" s="652" customFormat="1" ht="36" customHeight="1" spans="1:10">
      <c r="A988" s="652">
        <f t="shared" si="47"/>
        <v>7</v>
      </c>
      <c r="B988" s="431">
        <v>2140504</v>
      </c>
      <c r="C988" s="432" t="s">
        <v>848</v>
      </c>
      <c r="D988" s="313">
        <f>VLOOKUP(B988,'[113]L02'!$A$6:$F$1327,6,FALSE)</f>
        <v>0</v>
      </c>
      <c r="E988" s="313">
        <f>VLOOKUP(B988,'[114]23'!$A$4:$C$1326,3,FALSE)</f>
        <v>0</v>
      </c>
      <c r="F988" s="367">
        <v>0</v>
      </c>
      <c r="G988" s="123" t="str">
        <f t="shared" si="48"/>
        <v/>
      </c>
      <c r="H988" s="123" t="str">
        <f t="shared" si="49"/>
        <v/>
      </c>
      <c r="I988" s="657"/>
      <c r="J988" s="658"/>
    </row>
    <row r="989" s="652" customFormat="1" ht="36" customHeight="1" spans="1:10">
      <c r="A989" s="652">
        <f t="shared" si="47"/>
        <v>7</v>
      </c>
      <c r="B989" s="431">
        <v>2140505</v>
      </c>
      <c r="C989" s="432" t="s">
        <v>863</v>
      </c>
      <c r="D989" s="313">
        <f>VLOOKUP(B989,'[113]L02'!$A$6:$F$1327,6,FALSE)</f>
        <v>0</v>
      </c>
      <c r="E989" s="313">
        <f>VLOOKUP(B989,'[114]23'!$A$4:$C$1326,3,FALSE)</f>
        <v>0</v>
      </c>
      <c r="F989" s="367">
        <v>0</v>
      </c>
      <c r="G989" s="123" t="str">
        <f t="shared" si="48"/>
        <v/>
      </c>
      <c r="H989" s="123" t="str">
        <f t="shared" si="49"/>
        <v/>
      </c>
      <c r="I989" s="657"/>
      <c r="J989" s="658"/>
    </row>
    <row r="990" s="652" customFormat="1" ht="36" customHeight="1" spans="1:10">
      <c r="A990" s="652">
        <f t="shared" si="47"/>
        <v>7</v>
      </c>
      <c r="B990" s="431">
        <v>2140599</v>
      </c>
      <c r="C990" s="432" t="s">
        <v>864</v>
      </c>
      <c r="D990" s="313">
        <f>VLOOKUP(B990,'[113]L02'!$A$6:$F$1327,6,FALSE)</f>
        <v>0</v>
      </c>
      <c r="E990" s="313">
        <f>VLOOKUP(B990,'[114]23'!$A$4:$C$1326,3,FALSE)</f>
        <v>0</v>
      </c>
      <c r="F990" s="367">
        <v>0</v>
      </c>
      <c r="G990" s="123" t="str">
        <f t="shared" si="48"/>
        <v/>
      </c>
      <c r="H990" s="123" t="str">
        <f t="shared" si="49"/>
        <v/>
      </c>
      <c r="I990" s="657"/>
      <c r="J990" s="658"/>
    </row>
    <row r="991" s="652" customFormat="1" ht="36" customHeight="1" spans="1:10">
      <c r="A991" s="652">
        <f t="shared" si="47"/>
        <v>5</v>
      </c>
      <c r="B991" s="433">
        <v>21406</v>
      </c>
      <c r="C991" s="304" t="s">
        <v>865</v>
      </c>
      <c r="D991" s="309">
        <f>SUM(D992:D995)</f>
        <v>0</v>
      </c>
      <c r="E991" s="309">
        <f>SUM(E992:E995)</f>
        <v>0</v>
      </c>
      <c r="F991" s="309">
        <v>0</v>
      </c>
      <c r="G991" s="119" t="str">
        <f t="shared" si="48"/>
        <v/>
      </c>
      <c r="H991" s="119" t="str">
        <f t="shared" si="49"/>
        <v/>
      </c>
      <c r="I991" s="657"/>
      <c r="J991" s="658"/>
    </row>
    <row r="992" s="652" customFormat="1" ht="64" customHeight="1" spans="1:10">
      <c r="A992" s="652">
        <f t="shared" si="47"/>
        <v>7</v>
      </c>
      <c r="B992" s="431">
        <v>2140601</v>
      </c>
      <c r="C992" s="432" t="s">
        <v>866</v>
      </c>
      <c r="D992" s="313">
        <f>VLOOKUP(B992,'[113]L02'!$A$6:$F$1327,6,FALSE)</f>
        <v>0</v>
      </c>
      <c r="E992" s="313">
        <f>VLOOKUP(B992,'[114]23'!$A$4:$C$1326,3,FALSE)</f>
        <v>0</v>
      </c>
      <c r="F992" s="367">
        <v>0</v>
      </c>
      <c r="G992" s="123" t="str">
        <f t="shared" si="48"/>
        <v/>
      </c>
      <c r="H992" s="123" t="str">
        <f t="shared" si="49"/>
        <v/>
      </c>
      <c r="I992" s="657"/>
      <c r="J992" s="658"/>
    </row>
    <row r="993" s="652" customFormat="1" ht="36" customHeight="1" spans="1:10">
      <c r="A993" s="652">
        <f t="shared" si="47"/>
        <v>7</v>
      </c>
      <c r="B993" s="431">
        <v>2140602</v>
      </c>
      <c r="C993" s="432" t="s">
        <v>867</v>
      </c>
      <c r="D993" s="313">
        <f>VLOOKUP(B993,'[113]L02'!$A$6:$F$1327,6,FALSE)</f>
        <v>0</v>
      </c>
      <c r="E993" s="313">
        <f>VLOOKUP(B993,'[114]23'!$A$4:$C$1326,3,FALSE)</f>
        <v>0</v>
      </c>
      <c r="F993" s="367">
        <v>0</v>
      </c>
      <c r="G993" s="123" t="str">
        <f t="shared" si="48"/>
        <v/>
      </c>
      <c r="H993" s="123" t="str">
        <f t="shared" si="49"/>
        <v/>
      </c>
      <c r="I993" s="657"/>
      <c r="J993" s="658"/>
    </row>
    <row r="994" s="652" customFormat="1" ht="64" customHeight="1" spans="1:10">
      <c r="A994" s="652">
        <f t="shared" si="47"/>
        <v>7</v>
      </c>
      <c r="B994" s="431">
        <v>2140603</v>
      </c>
      <c r="C994" s="432" t="s">
        <v>868</v>
      </c>
      <c r="D994" s="313">
        <f>VLOOKUP(B994,'[113]L02'!$A$6:$F$1327,6,FALSE)</f>
        <v>0</v>
      </c>
      <c r="E994" s="313">
        <f>VLOOKUP(B994,'[114]23'!$A$4:$C$1326,3,FALSE)</f>
        <v>0</v>
      </c>
      <c r="F994" s="367">
        <v>0</v>
      </c>
      <c r="G994" s="123" t="str">
        <f t="shared" si="48"/>
        <v/>
      </c>
      <c r="H994" s="123" t="str">
        <f t="shared" si="49"/>
        <v/>
      </c>
      <c r="I994" s="657"/>
      <c r="J994" s="658"/>
    </row>
    <row r="995" s="652" customFormat="1" ht="36" customHeight="1" spans="1:10">
      <c r="A995" s="652">
        <f t="shared" si="47"/>
        <v>7</v>
      </c>
      <c r="B995" s="431">
        <v>2140699</v>
      </c>
      <c r="C995" s="432" t="s">
        <v>869</v>
      </c>
      <c r="D995" s="313">
        <f>VLOOKUP(B995,'[113]L02'!$A$6:$F$1327,6,FALSE)</f>
        <v>0</v>
      </c>
      <c r="E995" s="313">
        <f>VLOOKUP(B995,'[114]23'!$A$4:$C$1326,3,FALSE)</f>
        <v>0</v>
      </c>
      <c r="F995" s="367">
        <v>0</v>
      </c>
      <c r="G995" s="123" t="str">
        <f t="shared" si="48"/>
        <v/>
      </c>
      <c r="H995" s="123" t="str">
        <f t="shared" si="49"/>
        <v/>
      </c>
      <c r="I995" s="657"/>
      <c r="J995" s="658"/>
    </row>
    <row r="996" s="652" customFormat="1" ht="36" customHeight="1" spans="1:10">
      <c r="A996" s="652">
        <f t="shared" si="47"/>
        <v>5</v>
      </c>
      <c r="B996" s="433">
        <v>21499</v>
      </c>
      <c r="C996" s="304" t="s">
        <v>870</v>
      </c>
      <c r="D996" s="309">
        <f>SUM(D997:D998)</f>
        <v>0</v>
      </c>
      <c r="E996" s="309">
        <f>SUM(E997:E998)</f>
        <v>0</v>
      </c>
      <c r="F996" s="309">
        <v>96</v>
      </c>
      <c r="G996" s="119" t="str">
        <f t="shared" si="48"/>
        <v/>
      </c>
      <c r="H996" s="119" t="str">
        <f t="shared" si="49"/>
        <v/>
      </c>
      <c r="I996" s="657"/>
      <c r="J996" s="658"/>
    </row>
    <row r="997" s="652" customFormat="1" ht="36" customHeight="1" spans="1:10">
      <c r="A997" s="652">
        <f t="shared" si="47"/>
        <v>7</v>
      </c>
      <c r="B997" s="431">
        <v>2149901</v>
      </c>
      <c r="C997" s="432" t="s">
        <v>871</v>
      </c>
      <c r="D997" s="313">
        <f>VLOOKUP(B997,'[113]L02'!$A$6:$F$1327,6,FALSE)</f>
        <v>0</v>
      </c>
      <c r="E997" s="313">
        <f>VLOOKUP(B997,'[114]23'!$A$4:$C$1326,3,FALSE)</f>
        <v>0</v>
      </c>
      <c r="F997" s="367">
        <v>96</v>
      </c>
      <c r="G997" s="123" t="str">
        <f t="shared" si="48"/>
        <v/>
      </c>
      <c r="H997" s="123" t="str">
        <f t="shared" si="49"/>
        <v/>
      </c>
      <c r="I997" s="657"/>
      <c r="J997" s="658"/>
    </row>
    <row r="998" s="652" customFormat="1" ht="36" customHeight="1" spans="1:10">
      <c r="A998" s="652">
        <f t="shared" si="47"/>
        <v>7</v>
      </c>
      <c r="B998" s="431">
        <v>2149999</v>
      </c>
      <c r="C998" s="432" t="s">
        <v>870</v>
      </c>
      <c r="D998" s="313">
        <f>VLOOKUP(B998,'[113]L02'!$A$6:$F$1327,6,FALSE)</f>
        <v>0</v>
      </c>
      <c r="E998" s="313">
        <f>VLOOKUP(B998,'[114]23'!$A$4:$C$1326,3,FALSE)</f>
        <v>0</v>
      </c>
      <c r="F998" s="367">
        <v>0</v>
      </c>
      <c r="G998" s="123" t="str">
        <f t="shared" si="48"/>
        <v/>
      </c>
      <c r="H998" s="123" t="str">
        <f t="shared" si="49"/>
        <v/>
      </c>
      <c r="I998" s="657"/>
      <c r="J998" s="658"/>
    </row>
    <row r="999" s="652" customFormat="1" ht="36" customHeight="1" spans="1:10">
      <c r="A999" s="652">
        <f t="shared" si="47"/>
        <v>3</v>
      </c>
      <c r="B999" s="433">
        <v>215</v>
      </c>
      <c r="C999" s="302" t="s">
        <v>120</v>
      </c>
      <c r="D999" s="309">
        <f>SUM(D1000,D1010,D1026,D1031,D1042,D1049,D1057)</f>
        <v>597</v>
      </c>
      <c r="E999" s="309">
        <f>SUM(E1000,E1010,E1026,E1031,E1042,E1049,E1057)</f>
        <v>608</v>
      </c>
      <c r="F999" s="309">
        <v>1741</v>
      </c>
      <c r="G999" s="119">
        <f t="shared" si="48"/>
        <v>1.916</v>
      </c>
      <c r="H999" s="119">
        <f t="shared" si="49"/>
        <v>2.863</v>
      </c>
      <c r="I999" s="657"/>
      <c r="J999" s="658"/>
    </row>
    <row r="1000" s="652" customFormat="1" ht="36" customHeight="1" spans="1:10">
      <c r="A1000" s="652">
        <f t="shared" si="47"/>
        <v>5</v>
      </c>
      <c r="B1000" s="433">
        <v>21501</v>
      </c>
      <c r="C1000" s="304" t="s">
        <v>872</v>
      </c>
      <c r="D1000" s="309">
        <f>SUM(D1001:D1009)</f>
        <v>31</v>
      </c>
      <c r="E1000" s="309">
        <f>SUM(E1001:E1009)</f>
        <v>0</v>
      </c>
      <c r="F1000" s="309">
        <v>0</v>
      </c>
      <c r="G1000" s="119">
        <f t="shared" si="48"/>
        <v>-1</v>
      </c>
      <c r="H1000" s="119" t="str">
        <f t="shared" si="49"/>
        <v/>
      </c>
      <c r="I1000" s="657"/>
      <c r="J1000" s="658"/>
    </row>
    <row r="1001" s="652" customFormat="1" ht="36" customHeight="1" spans="1:10">
      <c r="A1001" s="652">
        <f t="shared" si="47"/>
        <v>7</v>
      </c>
      <c r="B1001" s="431">
        <v>2150101</v>
      </c>
      <c r="C1001" s="432" t="s">
        <v>152</v>
      </c>
      <c r="D1001" s="313">
        <f>VLOOKUP(B1001,'[113]L02'!$A$6:$F$1327,6,FALSE)</f>
        <v>31</v>
      </c>
      <c r="E1001" s="313">
        <f>VLOOKUP(B1001,'[114]23'!$A$4:$C$1326,3,FALSE)</f>
        <v>0</v>
      </c>
      <c r="F1001" s="367">
        <v>0</v>
      </c>
      <c r="G1001" s="123">
        <f t="shared" si="48"/>
        <v>-1</v>
      </c>
      <c r="H1001" s="123" t="str">
        <f t="shared" si="49"/>
        <v/>
      </c>
      <c r="I1001" s="657"/>
      <c r="J1001" s="658"/>
    </row>
    <row r="1002" s="652" customFormat="1" ht="36" customHeight="1" spans="1:10">
      <c r="A1002" s="652">
        <f t="shared" si="47"/>
        <v>7</v>
      </c>
      <c r="B1002" s="431">
        <v>2150102</v>
      </c>
      <c r="C1002" s="432" t="s">
        <v>153</v>
      </c>
      <c r="D1002" s="313">
        <f>VLOOKUP(B1002,'[113]L02'!$A$6:$F$1327,6,FALSE)</f>
        <v>0</v>
      </c>
      <c r="E1002" s="313">
        <f>VLOOKUP(B1002,'[114]23'!$A$4:$C$1326,3,FALSE)</f>
        <v>0</v>
      </c>
      <c r="F1002" s="367">
        <v>0</v>
      </c>
      <c r="G1002" s="123" t="str">
        <f t="shared" si="48"/>
        <v/>
      </c>
      <c r="H1002" s="123" t="str">
        <f t="shared" si="49"/>
        <v/>
      </c>
      <c r="I1002" s="657"/>
      <c r="J1002" s="658"/>
    </row>
    <row r="1003" s="652" customFormat="1" ht="36" customHeight="1" spans="1:10">
      <c r="A1003" s="652">
        <f t="shared" si="47"/>
        <v>7</v>
      </c>
      <c r="B1003" s="431">
        <v>2150103</v>
      </c>
      <c r="C1003" s="432" t="s">
        <v>154</v>
      </c>
      <c r="D1003" s="313">
        <f>VLOOKUP(B1003,'[113]L02'!$A$6:$F$1327,6,FALSE)</f>
        <v>0</v>
      </c>
      <c r="E1003" s="313">
        <f>VLOOKUP(B1003,'[114]23'!$A$4:$C$1326,3,FALSE)</f>
        <v>0</v>
      </c>
      <c r="F1003" s="367">
        <v>0</v>
      </c>
      <c r="G1003" s="123" t="str">
        <f t="shared" si="48"/>
        <v/>
      </c>
      <c r="H1003" s="123" t="str">
        <f t="shared" si="49"/>
        <v/>
      </c>
      <c r="I1003" s="657"/>
      <c r="J1003" s="658"/>
    </row>
    <row r="1004" s="652" customFormat="1" ht="36" customHeight="1" spans="1:10">
      <c r="A1004" s="652">
        <f t="shared" si="47"/>
        <v>7</v>
      </c>
      <c r="B1004" s="431">
        <v>2150104</v>
      </c>
      <c r="C1004" s="432" t="s">
        <v>873</v>
      </c>
      <c r="D1004" s="313">
        <f>VLOOKUP(B1004,'[113]L02'!$A$6:$F$1327,6,FALSE)</f>
        <v>0</v>
      </c>
      <c r="E1004" s="313">
        <f>VLOOKUP(B1004,'[114]23'!$A$4:$C$1326,3,FALSE)</f>
        <v>0</v>
      </c>
      <c r="F1004" s="367">
        <v>0</v>
      </c>
      <c r="G1004" s="123" t="str">
        <f t="shared" si="48"/>
        <v/>
      </c>
      <c r="H1004" s="123" t="str">
        <f t="shared" si="49"/>
        <v/>
      </c>
      <c r="I1004" s="657"/>
      <c r="J1004" s="658"/>
    </row>
    <row r="1005" s="652" customFormat="1" ht="36" customHeight="1" spans="1:10">
      <c r="A1005" s="652">
        <f t="shared" si="47"/>
        <v>7</v>
      </c>
      <c r="B1005" s="431">
        <v>2150105</v>
      </c>
      <c r="C1005" s="432" t="s">
        <v>874</v>
      </c>
      <c r="D1005" s="313">
        <f>VLOOKUP(B1005,'[113]L02'!$A$6:$F$1327,6,FALSE)</f>
        <v>0</v>
      </c>
      <c r="E1005" s="313">
        <f>VLOOKUP(B1005,'[114]23'!$A$4:$C$1326,3,FALSE)</f>
        <v>0</v>
      </c>
      <c r="F1005" s="367">
        <v>0</v>
      </c>
      <c r="G1005" s="123" t="str">
        <f t="shared" si="48"/>
        <v/>
      </c>
      <c r="H1005" s="123" t="str">
        <f t="shared" si="49"/>
        <v/>
      </c>
      <c r="I1005" s="657"/>
      <c r="J1005" s="658"/>
    </row>
    <row r="1006" s="652" customFormat="1" ht="36" customHeight="1" spans="1:10">
      <c r="A1006" s="652">
        <f t="shared" si="47"/>
        <v>7</v>
      </c>
      <c r="B1006" s="431">
        <v>2150106</v>
      </c>
      <c r="C1006" s="432" t="s">
        <v>875</v>
      </c>
      <c r="D1006" s="313">
        <f>VLOOKUP(B1006,'[113]L02'!$A$6:$F$1327,6,FALSE)</f>
        <v>0</v>
      </c>
      <c r="E1006" s="313">
        <f>VLOOKUP(B1006,'[114]23'!$A$4:$C$1326,3,FALSE)</f>
        <v>0</v>
      </c>
      <c r="F1006" s="367">
        <v>0</v>
      </c>
      <c r="G1006" s="123" t="str">
        <f t="shared" si="48"/>
        <v/>
      </c>
      <c r="H1006" s="123" t="str">
        <f t="shared" si="49"/>
        <v/>
      </c>
      <c r="I1006" s="657"/>
      <c r="J1006" s="658"/>
    </row>
    <row r="1007" s="652" customFormat="1" ht="36" customHeight="1" spans="1:10">
      <c r="A1007" s="652">
        <f t="shared" si="47"/>
        <v>7</v>
      </c>
      <c r="B1007" s="431">
        <v>2150107</v>
      </c>
      <c r="C1007" s="432" t="s">
        <v>876</v>
      </c>
      <c r="D1007" s="313">
        <f>VLOOKUP(B1007,'[113]L02'!$A$6:$F$1327,6,FALSE)</f>
        <v>0</v>
      </c>
      <c r="E1007" s="313">
        <f>VLOOKUP(B1007,'[114]23'!$A$4:$C$1326,3,FALSE)</f>
        <v>0</v>
      </c>
      <c r="F1007" s="367">
        <v>0</v>
      </c>
      <c r="G1007" s="123" t="str">
        <f t="shared" si="48"/>
        <v/>
      </c>
      <c r="H1007" s="123" t="str">
        <f t="shared" si="49"/>
        <v/>
      </c>
      <c r="I1007" s="657"/>
      <c r="J1007" s="658"/>
    </row>
    <row r="1008" s="652" customFormat="1" ht="36" customHeight="1" spans="1:10">
      <c r="A1008" s="652">
        <f t="shared" si="47"/>
        <v>7</v>
      </c>
      <c r="B1008" s="431">
        <v>2150108</v>
      </c>
      <c r="C1008" s="432" t="s">
        <v>877</v>
      </c>
      <c r="D1008" s="313">
        <f>VLOOKUP(B1008,'[113]L02'!$A$6:$F$1327,6,FALSE)</f>
        <v>0</v>
      </c>
      <c r="E1008" s="313">
        <f>VLOOKUP(B1008,'[114]23'!$A$4:$C$1326,3,FALSE)</f>
        <v>0</v>
      </c>
      <c r="F1008" s="367">
        <v>0</v>
      </c>
      <c r="G1008" s="123" t="str">
        <f t="shared" si="48"/>
        <v/>
      </c>
      <c r="H1008" s="123" t="str">
        <f t="shared" si="49"/>
        <v/>
      </c>
      <c r="I1008" s="657"/>
      <c r="J1008" s="658"/>
    </row>
    <row r="1009" s="652" customFormat="1" ht="36" customHeight="1" spans="1:10">
      <c r="A1009" s="652">
        <f t="shared" si="47"/>
        <v>7</v>
      </c>
      <c r="B1009" s="431">
        <v>2150199</v>
      </c>
      <c r="C1009" s="432" t="s">
        <v>878</v>
      </c>
      <c r="D1009" s="313">
        <f>VLOOKUP(B1009,'[113]L02'!$A$6:$F$1327,6,FALSE)</f>
        <v>0</v>
      </c>
      <c r="E1009" s="313">
        <f>VLOOKUP(B1009,'[114]23'!$A$4:$C$1326,3,FALSE)</f>
        <v>0</v>
      </c>
      <c r="F1009" s="367">
        <v>0</v>
      </c>
      <c r="G1009" s="123" t="str">
        <f t="shared" si="48"/>
        <v/>
      </c>
      <c r="H1009" s="123" t="str">
        <f t="shared" si="49"/>
        <v/>
      </c>
      <c r="I1009" s="657"/>
      <c r="J1009" s="658"/>
    </row>
    <row r="1010" s="652" customFormat="1" ht="36" customHeight="1" spans="1:10">
      <c r="A1010" s="652">
        <f t="shared" si="47"/>
        <v>5</v>
      </c>
      <c r="B1010" s="433">
        <v>21502</v>
      </c>
      <c r="C1010" s="304" t="s">
        <v>879</v>
      </c>
      <c r="D1010" s="309">
        <f>SUM(D1011:D1025)</f>
        <v>0</v>
      </c>
      <c r="E1010" s="309">
        <f>SUM(E1011:E1025)</f>
        <v>0</v>
      </c>
      <c r="F1010" s="309">
        <v>0</v>
      </c>
      <c r="G1010" s="119" t="str">
        <f t="shared" si="48"/>
        <v/>
      </c>
      <c r="H1010" s="119" t="str">
        <f t="shared" si="49"/>
        <v/>
      </c>
      <c r="I1010" s="657"/>
      <c r="J1010" s="658"/>
    </row>
    <row r="1011" s="652" customFormat="1" ht="36" customHeight="1" spans="1:10">
      <c r="A1011" s="652">
        <f t="shared" si="47"/>
        <v>7</v>
      </c>
      <c r="B1011" s="431">
        <v>2150201</v>
      </c>
      <c r="C1011" s="432" t="s">
        <v>152</v>
      </c>
      <c r="D1011" s="313">
        <f>VLOOKUP(B1011,'[113]L02'!$A$6:$F$1327,6,FALSE)</f>
        <v>0</v>
      </c>
      <c r="E1011" s="313">
        <f>VLOOKUP(B1011,'[114]23'!$A$4:$C$1326,3,FALSE)</f>
        <v>0</v>
      </c>
      <c r="F1011" s="367">
        <v>0</v>
      </c>
      <c r="G1011" s="123" t="str">
        <f t="shared" si="48"/>
        <v/>
      </c>
      <c r="H1011" s="123" t="str">
        <f t="shared" si="49"/>
        <v/>
      </c>
      <c r="I1011" s="657"/>
      <c r="J1011" s="658"/>
    </row>
    <row r="1012" s="652" customFormat="1" ht="36" customHeight="1" spans="1:10">
      <c r="A1012" s="652">
        <f t="shared" si="47"/>
        <v>7</v>
      </c>
      <c r="B1012" s="431">
        <v>2150202</v>
      </c>
      <c r="C1012" s="432" t="s">
        <v>153</v>
      </c>
      <c r="D1012" s="313">
        <f>VLOOKUP(B1012,'[113]L02'!$A$6:$F$1327,6,FALSE)</f>
        <v>0</v>
      </c>
      <c r="E1012" s="313">
        <f>VLOOKUP(B1012,'[114]23'!$A$4:$C$1326,3,FALSE)</f>
        <v>0</v>
      </c>
      <c r="F1012" s="367">
        <v>0</v>
      </c>
      <c r="G1012" s="123" t="str">
        <f t="shared" si="48"/>
        <v/>
      </c>
      <c r="H1012" s="123" t="str">
        <f t="shared" si="49"/>
        <v/>
      </c>
      <c r="I1012" s="657"/>
      <c r="J1012" s="658"/>
    </row>
    <row r="1013" s="652" customFormat="1" ht="36" customHeight="1" spans="1:10">
      <c r="A1013" s="652">
        <f t="shared" si="47"/>
        <v>7</v>
      </c>
      <c r="B1013" s="431">
        <v>2150203</v>
      </c>
      <c r="C1013" s="432" t="s">
        <v>154</v>
      </c>
      <c r="D1013" s="313">
        <f>VLOOKUP(B1013,'[113]L02'!$A$6:$F$1327,6,FALSE)</f>
        <v>0</v>
      </c>
      <c r="E1013" s="313">
        <f>VLOOKUP(B1013,'[114]23'!$A$4:$C$1326,3,FALSE)</f>
        <v>0</v>
      </c>
      <c r="F1013" s="367">
        <v>0</v>
      </c>
      <c r="G1013" s="123" t="str">
        <f t="shared" si="48"/>
        <v/>
      </c>
      <c r="H1013" s="123" t="str">
        <f t="shared" si="49"/>
        <v/>
      </c>
      <c r="I1013" s="657"/>
      <c r="J1013" s="658"/>
    </row>
    <row r="1014" s="652" customFormat="1" ht="36" customHeight="1" spans="1:10">
      <c r="A1014" s="652">
        <f t="shared" si="47"/>
        <v>7</v>
      </c>
      <c r="B1014" s="431">
        <v>2150204</v>
      </c>
      <c r="C1014" s="432" t="s">
        <v>880</v>
      </c>
      <c r="D1014" s="313">
        <f>VLOOKUP(B1014,'[113]L02'!$A$6:$F$1327,6,FALSE)</f>
        <v>0</v>
      </c>
      <c r="E1014" s="313">
        <f>VLOOKUP(B1014,'[114]23'!$A$4:$C$1326,3,FALSE)</f>
        <v>0</v>
      </c>
      <c r="F1014" s="367">
        <v>0</v>
      </c>
      <c r="G1014" s="123" t="str">
        <f t="shared" si="48"/>
        <v/>
      </c>
      <c r="H1014" s="123" t="str">
        <f t="shared" si="49"/>
        <v/>
      </c>
      <c r="I1014" s="657"/>
      <c r="J1014" s="658"/>
    </row>
    <row r="1015" s="652" customFormat="1" ht="36" customHeight="1" spans="1:10">
      <c r="A1015" s="652">
        <f t="shared" si="47"/>
        <v>7</v>
      </c>
      <c r="B1015" s="431">
        <v>2150205</v>
      </c>
      <c r="C1015" s="432" t="s">
        <v>881</v>
      </c>
      <c r="D1015" s="313">
        <f>VLOOKUP(B1015,'[113]L02'!$A$6:$F$1327,6,FALSE)</f>
        <v>0</v>
      </c>
      <c r="E1015" s="313">
        <f>VLOOKUP(B1015,'[114]23'!$A$4:$C$1326,3,FALSE)</f>
        <v>0</v>
      </c>
      <c r="F1015" s="367">
        <v>0</v>
      </c>
      <c r="G1015" s="123" t="str">
        <f t="shared" si="48"/>
        <v/>
      </c>
      <c r="H1015" s="123" t="str">
        <f t="shared" si="49"/>
        <v/>
      </c>
      <c r="I1015" s="657"/>
      <c r="J1015" s="658"/>
    </row>
    <row r="1016" s="652" customFormat="1" ht="36" customHeight="1" spans="1:10">
      <c r="A1016" s="652">
        <f t="shared" si="47"/>
        <v>7</v>
      </c>
      <c r="B1016" s="431">
        <v>2150206</v>
      </c>
      <c r="C1016" s="432" t="s">
        <v>882</v>
      </c>
      <c r="D1016" s="313">
        <f>VLOOKUP(B1016,'[113]L02'!$A$6:$F$1327,6,FALSE)</f>
        <v>0</v>
      </c>
      <c r="E1016" s="313">
        <f>VLOOKUP(B1016,'[114]23'!$A$4:$C$1326,3,FALSE)</f>
        <v>0</v>
      </c>
      <c r="F1016" s="367">
        <v>0</v>
      </c>
      <c r="G1016" s="123" t="str">
        <f t="shared" si="48"/>
        <v/>
      </c>
      <c r="H1016" s="123" t="str">
        <f t="shared" si="49"/>
        <v/>
      </c>
      <c r="I1016" s="657"/>
      <c r="J1016" s="658"/>
    </row>
    <row r="1017" s="652" customFormat="1" ht="64" customHeight="1" spans="1:10">
      <c r="A1017" s="652">
        <f t="shared" si="47"/>
        <v>7</v>
      </c>
      <c r="B1017" s="431">
        <v>2150207</v>
      </c>
      <c r="C1017" s="432" t="s">
        <v>883</v>
      </c>
      <c r="D1017" s="313">
        <f>VLOOKUP(B1017,'[113]L02'!$A$6:$F$1327,6,FALSE)</f>
        <v>0</v>
      </c>
      <c r="E1017" s="313">
        <f>VLOOKUP(B1017,'[114]23'!$A$4:$C$1326,3,FALSE)</f>
        <v>0</v>
      </c>
      <c r="F1017" s="367">
        <v>0</v>
      </c>
      <c r="G1017" s="123" t="str">
        <f t="shared" si="48"/>
        <v/>
      </c>
      <c r="H1017" s="123" t="str">
        <f t="shared" si="49"/>
        <v/>
      </c>
      <c r="I1017" s="657"/>
      <c r="J1017" s="658"/>
    </row>
    <row r="1018" s="652" customFormat="1" ht="36" customHeight="1" spans="1:10">
      <c r="A1018" s="652">
        <f t="shared" si="47"/>
        <v>7</v>
      </c>
      <c r="B1018" s="431">
        <v>2150208</v>
      </c>
      <c r="C1018" s="432" t="s">
        <v>884</v>
      </c>
      <c r="D1018" s="313">
        <f>VLOOKUP(B1018,'[113]L02'!$A$6:$F$1327,6,FALSE)</f>
        <v>0</v>
      </c>
      <c r="E1018" s="313">
        <f>VLOOKUP(B1018,'[114]23'!$A$4:$C$1326,3,FALSE)</f>
        <v>0</v>
      </c>
      <c r="F1018" s="367">
        <v>0</v>
      </c>
      <c r="G1018" s="123" t="str">
        <f t="shared" si="48"/>
        <v/>
      </c>
      <c r="H1018" s="123" t="str">
        <f t="shared" si="49"/>
        <v/>
      </c>
      <c r="I1018" s="657"/>
      <c r="J1018" s="658"/>
    </row>
    <row r="1019" s="652" customFormat="1" ht="36" customHeight="1" spans="1:10">
      <c r="A1019" s="652">
        <f t="shared" si="47"/>
        <v>7</v>
      </c>
      <c r="B1019" s="431">
        <v>2150209</v>
      </c>
      <c r="C1019" s="432" t="s">
        <v>885</v>
      </c>
      <c r="D1019" s="313">
        <f>VLOOKUP(B1019,'[113]L02'!$A$6:$F$1327,6,FALSE)</f>
        <v>0</v>
      </c>
      <c r="E1019" s="313">
        <f>VLOOKUP(B1019,'[114]23'!$A$4:$C$1326,3,FALSE)</f>
        <v>0</v>
      </c>
      <c r="F1019" s="367">
        <v>0</v>
      </c>
      <c r="G1019" s="123" t="str">
        <f t="shared" si="48"/>
        <v/>
      </c>
      <c r="H1019" s="123" t="str">
        <f t="shared" si="49"/>
        <v/>
      </c>
      <c r="I1019" s="657"/>
      <c r="J1019" s="658"/>
    </row>
    <row r="1020" s="652" customFormat="1" ht="36" customHeight="1" spans="1:10">
      <c r="A1020" s="652">
        <f t="shared" si="47"/>
        <v>7</v>
      </c>
      <c r="B1020" s="431">
        <v>2150210</v>
      </c>
      <c r="C1020" s="432" t="s">
        <v>886</v>
      </c>
      <c r="D1020" s="313">
        <f>VLOOKUP(B1020,'[113]L02'!$A$6:$F$1327,6,FALSE)</f>
        <v>0</v>
      </c>
      <c r="E1020" s="313">
        <f>VLOOKUP(B1020,'[114]23'!$A$4:$C$1326,3,FALSE)</f>
        <v>0</v>
      </c>
      <c r="F1020" s="367">
        <v>0</v>
      </c>
      <c r="G1020" s="123" t="str">
        <f t="shared" si="48"/>
        <v/>
      </c>
      <c r="H1020" s="123" t="str">
        <f t="shared" si="49"/>
        <v/>
      </c>
      <c r="I1020" s="657"/>
      <c r="J1020" s="658"/>
    </row>
    <row r="1021" s="652" customFormat="1" ht="36" customHeight="1" spans="1:10">
      <c r="A1021" s="652">
        <f t="shared" si="47"/>
        <v>7</v>
      </c>
      <c r="B1021" s="431">
        <v>2150212</v>
      </c>
      <c r="C1021" s="432" t="s">
        <v>887</v>
      </c>
      <c r="D1021" s="313">
        <f>VLOOKUP(B1021,'[113]L02'!$A$6:$F$1327,6,FALSE)</f>
        <v>0</v>
      </c>
      <c r="E1021" s="313">
        <f>VLOOKUP(B1021,'[114]23'!$A$4:$C$1326,3,FALSE)</f>
        <v>0</v>
      </c>
      <c r="F1021" s="367">
        <v>0</v>
      </c>
      <c r="G1021" s="123" t="str">
        <f t="shared" si="48"/>
        <v/>
      </c>
      <c r="H1021" s="123" t="str">
        <f t="shared" si="49"/>
        <v/>
      </c>
      <c r="I1021" s="657"/>
      <c r="J1021" s="658"/>
    </row>
    <row r="1022" s="652" customFormat="1" ht="36" customHeight="1" spans="1:10">
      <c r="A1022" s="652">
        <f t="shared" si="47"/>
        <v>7</v>
      </c>
      <c r="B1022" s="431">
        <v>2150213</v>
      </c>
      <c r="C1022" s="432" t="s">
        <v>888</v>
      </c>
      <c r="D1022" s="313">
        <f>VLOOKUP(B1022,'[113]L02'!$A$6:$F$1327,6,FALSE)</f>
        <v>0</v>
      </c>
      <c r="E1022" s="313">
        <f>VLOOKUP(B1022,'[114]23'!$A$4:$C$1326,3,FALSE)</f>
        <v>0</v>
      </c>
      <c r="F1022" s="367">
        <v>0</v>
      </c>
      <c r="G1022" s="123" t="str">
        <f t="shared" si="48"/>
        <v/>
      </c>
      <c r="H1022" s="123" t="str">
        <f t="shared" si="49"/>
        <v/>
      </c>
      <c r="I1022" s="657"/>
      <c r="J1022" s="658"/>
    </row>
    <row r="1023" s="652" customFormat="1" ht="36" customHeight="1" spans="1:10">
      <c r="A1023" s="652">
        <f t="shared" si="47"/>
        <v>7</v>
      </c>
      <c r="B1023" s="431">
        <v>2150214</v>
      </c>
      <c r="C1023" s="432" t="s">
        <v>889</v>
      </c>
      <c r="D1023" s="313">
        <f>VLOOKUP(B1023,'[113]L02'!$A$6:$F$1327,6,FALSE)</f>
        <v>0</v>
      </c>
      <c r="E1023" s="313">
        <f>VLOOKUP(B1023,'[114]23'!$A$4:$C$1326,3,FALSE)</f>
        <v>0</v>
      </c>
      <c r="F1023" s="367">
        <v>0</v>
      </c>
      <c r="G1023" s="123" t="str">
        <f t="shared" si="48"/>
        <v/>
      </c>
      <c r="H1023" s="123" t="str">
        <f t="shared" si="49"/>
        <v/>
      </c>
      <c r="I1023" s="657"/>
      <c r="J1023" s="658"/>
    </row>
    <row r="1024" s="652" customFormat="1" ht="36" customHeight="1" spans="1:10">
      <c r="A1024" s="652">
        <f t="shared" si="47"/>
        <v>7</v>
      </c>
      <c r="B1024" s="431">
        <v>2150215</v>
      </c>
      <c r="C1024" s="432" t="s">
        <v>890</v>
      </c>
      <c r="D1024" s="313">
        <f>VLOOKUP(B1024,'[113]L02'!$A$6:$F$1327,6,FALSE)</f>
        <v>0</v>
      </c>
      <c r="E1024" s="313">
        <f>VLOOKUP(B1024,'[114]23'!$A$4:$C$1326,3,FALSE)</f>
        <v>0</v>
      </c>
      <c r="F1024" s="367">
        <v>0</v>
      </c>
      <c r="G1024" s="123" t="str">
        <f t="shared" si="48"/>
        <v/>
      </c>
      <c r="H1024" s="123" t="str">
        <f t="shared" si="49"/>
        <v/>
      </c>
      <c r="I1024" s="657"/>
      <c r="J1024" s="658"/>
    </row>
    <row r="1025" s="652" customFormat="1" ht="36" customHeight="1" spans="1:10">
      <c r="A1025" s="652">
        <f t="shared" si="47"/>
        <v>7</v>
      </c>
      <c r="B1025" s="431">
        <v>2150299</v>
      </c>
      <c r="C1025" s="432" t="s">
        <v>891</v>
      </c>
      <c r="D1025" s="313">
        <f>VLOOKUP(B1025,'[113]L02'!$A$6:$F$1327,6,FALSE)</f>
        <v>0</v>
      </c>
      <c r="E1025" s="313">
        <f>VLOOKUP(B1025,'[114]23'!$A$4:$C$1326,3,FALSE)</f>
        <v>0</v>
      </c>
      <c r="F1025" s="367">
        <v>0</v>
      </c>
      <c r="G1025" s="123" t="str">
        <f t="shared" si="48"/>
        <v/>
      </c>
      <c r="H1025" s="123" t="str">
        <f t="shared" si="49"/>
        <v/>
      </c>
      <c r="I1025" s="657"/>
      <c r="J1025" s="658"/>
    </row>
    <row r="1026" s="652" customFormat="1" ht="36" customHeight="1" spans="1:10">
      <c r="A1026" s="652">
        <f t="shared" si="47"/>
        <v>5</v>
      </c>
      <c r="B1026" s="433">
        <v>21503</v>
      </c>
      <c r="C1026" s="304" t="s">
        <v>892</v>
      </c>
      <c r="D1026" s="309">
        <f>SUM(D1027:D1030)</f>
        <v>0</v>
      </c>
      <c r="E1026" s="309">
        <f>SUM(E1027:E1030)</f>
        <v>0</v>
      </c>
      <c r="F1026" s="309">
        <v>0</v>
      </c>
      <c r="G1026" s="119" t="str">
        <f t="shared" si="48"/>
        <v/>
      </c>
      <c r="H1026" s="119" t="str">
        <f t="shared" si="49"/>
        <v/>
      </c>
      <c r="I1026" s="657"/>
      <c r="J1026" s="658"/>
    </row>
    <row r="1027" s="652" customFormat="1" ht="36" customHeight="1" spans="1:10">
      <c r="A1027" s="652">
        <f t="shared" si="47"/>
        <v>7</v>
      </c>
      <c r="B1027" s="431">
        <v>2150301</v>
      </c>
      <c r="C1027" s="432" t="s">
        <v>152</v>
      </c>
      <c r="D1027" s="313">
        <f>VLOOKUP(B1027,'[113]L02'!$A$6:$F$1327,6,FALSE)</f>
        <v>0</v>
      </c>
      <c r="E1027" s="313">
        <f>VLOOKUP(B1027,'[114]23'!$A$4:$C$1326,3,FALSE)</f>
        <v>0</v>
      </c>
      <c r="F1027" s="367">
        <v>0</v>
      </c>
      <c r="G1027" s="123" t="str">
        <f t="shared" si="48"/>
        <v/>
      </c>
      <c r="H1027" s="123" t="str">
        <f t="shared" si="49"/>
        <v/>
      </c>
      <c r="I1027" s="657"/>
      <c r="J1027" s="658"/>
    </row>
    <row r="1028" s="652" customFormat="1" ht="36" customHeight="1" spans="1:10">
      <c r="A1028" s="652">
        <f t="shared" si="47"/>
        <v>7</v>
      </c>
      <c r="B1028" s="431">
        <v>2150302</v>
      </c>
      <c r="C1028" s="432" t="s">
        <v>153</v>
      </c>
      <c r="D1028" s="313">
        <f>VLOOKUP(B1028,'[113]L02'!$A$6:$F$1327,6,FALSE)</f>
        <v>0</v>
      </c>
      <c r="E1028" s="313">
        <f>VLOOKUP(B1028,'[114]23'!$A$4:$C$1326,3,FALSE)</f>
        <v>0</v>
      </c>
      <c r="F1028" s="367">
        <v>0</v>
      </c>
      <c r="G1028" s="123" t="str">
        <f t="shared" si="48"/>
        <v/>
      </c>
      <c r="H1028" s="123" t="str">
        <f t="shared" si="49"/>
        <v/>
      </c>
      <c r="I1028" s="657"/>
      <c r="J1028" s="658"/>
    </row>
    <row r="1029" s="652" customFormat="1" ht="36" customHeight="1" spans="1:10">
      <c r="A1029" s="652">
        <f t="shared" ref="A1029:A1092" si="50">LEN(B1029)</f>
        <v>7</v>
      </c>
      <c r="B1029" s="431">
        <v>2150303</v>
      </c>
      <c r="C1029" s="432" t="s">
        <v>154</v>
      </c>
      <c r="D1029" s="313">
        <f>VLOOKUP(B1029,'[113]L02'!$A$6:$F$1327,6,FALSE)</f>
        <v>0</v>
      </c>
      <c r="E1029" s="313">
        <f>VLOOKUP(B1029,'[114]23'!$A$4:$C$1326,3,FALSE)</f>
        <v>0</v>
      </c>
      <c r="F1029" s="367">
        <v>0</v>
      </c>
      <c r="G1029" s="123" t="str">
        <f t="shared" ref="G1029:G1092" si="51">IF(D1029&gt;0,F1029/D1029-1,"")</f>
        <v/>
      </c>
      <c r="H1029" s="123" t="str">
        <f t="shared" ref="H1029:H1092" si="52">IF(E1029&gt;0,F1029/E1029,"")</f>
        <v/>
      </c>
      <c r="I1029" s="657"/>
      <c r="J1029" s="658"/>
    </row>
    <row r="1030" s="652" customFormat="1" ht="36" customHeight="1" spans="1:10">
      <c r="A1030" s="652">
        <f t="shared" si="50"/>
        <v>7</v>
      </c>
      <c r="B1030" s="431">
        <v>2150399</v>
      </c>
      <c r="C1030" s="432" t="s">
        <v>893</v>
      </c>
      <c r="D1030" s="313">
        <f>VLOOKUP(B1030,'[113]L02'!$A$6:$F$1327,6,FALSE)</f>
        <v>0</v>
      </c>
      <c r="E1030" s="313">
        <f>VLOOKUP(B1030,'[114]23'!$A$4:$C$1326,3,FALSE)</f>
        <v>0</v>
      </c>
      <c r="F1030" s="367">
        <v>0</v>
      </c>
      <c r="G1030" s="123" t="str">
        <f t="shared" si="51"/>
        <v/>
      </c>
      <c r="H1030" s="123" t="str">
        <f t="shared" si="52"/>
        <v/>
      </c>
      <c r="I1030" s="657"/>
      <c r="J1030" s="658"/>
    </row>
    <row r="1031" s="652" customFormat="1" ht="36" customHeight="1" spans="1:10">
      <c r="A1031" s="652">
        <f t="shared" si="50"/>
        <v>5</v>
      </c>
      <c r="B1031" s="433">
        <v>21505</v>
      </c>
      <c r="C1031" s="304" t="s">
        <v>894</v>
      </c>
      <c r="D1031" s="309">
        <f>SUM(D1032:D1041)</f>
        <v>566</v>
      </c>
      <c r="E1031" s="309">
        <f>SUM(E1032:E1041)</f>
        <v>572</v>
      </c>
      <c r="F1031" s="309">
        <v>1041</v>
      </c>
      <c r="G1031" s="119">
        <f t="shared" si="51"/>
        <v>0.839</v>
      </c>
      <c r="H1031" s="119">
        <f t="shared" si="52"/>
        <v>1.82</v>
      </c>
      <c r="I1031" s="657"/>
      <c r="J1031" s="658"/>
    </row>
    <row r="1032" s="652" customFormat="1" ht="36" customHeight="1" spans="1:10">
      <c r="A1032" s="652">
        <f t="shared" si="50"/>
        <v>7</v>
      </c>
      <c r="B1032" s="431">
        <v>2150501</v>
      </c>
      <c r="C1032" s="432" t="s">
        <v>152</v>
      </c>
      <c r="D1032" s="313">
        <f>VLOOKUP(B1032,'[113]L02'!$A$6:$F$1327,6,FALSE)</f>
        <v>393</v>
      </c>
      <c r="E1032" s="313">
        <f>VLOOKUP(B1032,'[114]23'!$A$4:$C$1326,3,FALSE)</f>
        <v>425</v>
      </c>
      <c r="F1032" s="367">
        <v>423</v>
      </c>
      <c r="G1032" s="123">
        <f t="shared" si="51"/>
        <v>0.076</v>
      </c>
      <c r="H1032" s="123">
        <f t="shared" si="52"/>
        <v>0.995</v>
      </c>
      <c r="I1032" s="657"/>
      <c r="J1032" s="658"/>
    </row>
    <row r="1033" s="652" customFormat="1" ht="36" customHeight="1" spans="1:10">
      <c r="A1033" s="652">
        <f t="shared" si="50"/>
        <v>7</v>
      </c>
      <c r="B1033" s="431">
        <v>2150502</v>
      </c>
      <c r="C1033" s="432" t="s">
        <v>153</v>
      </c>
      <c r="D1033" s="313">
        <f>VLOOKUP(B1033,'[113]L02'!$A$6:$F$1327,6,FALSE)</f>
        <v>0</v>
      </c>
      <c r="E1033" s="313">
        <f>VLOOKUP(B1033,'[114]23'!$A$4:$C$1326,3,FALSE)</f>
        <v>0</v>
      </c>
      <c r="F1033" s="367">
        <v>0</v>
      </c>
      <c r="G1033" s="123" t="str">
        <f t="shared" si="51"/>
        <v/>
      </c>
      <c r="H1033" s="123" t="str">
        <f t="shared" si="52"/>
        <v/>
      </c>
      <c r="I1033" s="657"/>
      <c r="J1033" s="658"/>
    </row>
    <row r="1034" s="652" customFormat="1" ht="36" customHeight="1" spans="1:10">
      <c r="A1034" s="652">
        <f t="shared" si="50"/>
        <v>7</v>
      </c>
      <c r="B1034" s="431">
        <v>2150503</v>
      </c>
      <c r="C1034" s="432" t="s">
        <v>154</v>
      </c>
      <c r="D1034" s="313">
        <f>VLOOKUP(B1034,'[113]L02'!$A$6:$F$1327,6,FALSE)</f>
        <v>0</v>
      </c>
      <c r="E1034" s="313">
        <f>VLOOKUP(B1034,'[114]23'!$A$4:$C$1326,3,FALSE)</f>
        <v>0</v>
      </c>
      <c r="F1034" s="367">
        <v>0</v>
      </c>
      <c r="G1034" s="123" t="str">
        <f t="shared" si="51"/>
        <v/>
      </c>
      <c r="H1034" s="123" t="str">
        <f t="shared" si="52"/>
        <v/>
      </c>
      <c r="I1034" s="657"/>
      <c r="J1034" s="658"/>
    </row>
    <row r="1035" s="652" customFormat="1" ht="36" customHeight="1" spans="1:10">
      <c r="A1035" s="652">
        <f t="shared" si="50"/>
        <v>7</v>
      </c>
      <c r="B1035" s="431">
        <v>2150505</v>
      </c>
      <c r="C1035" s="432" t="s">
        <v>895</v>
      </c>
      <c r="D1035" s="313">
        <f>VLOOKUP(B1035,'[113]L02'!$A$6:$F$1327,6,FALSE)</f>
        <v>0</v>
      </c>
      <c r="E1035" s="313">
        <f>VLOOKUP(B1035,'[114]23'!$A$4:$C$1326,3,FALSE)</f>
        <v>0</v>
      </c>
      <c r="F1035" s="367">
        <v>0</v>
      </c>
      <c r="G1035" s="123" t="str">
        <f t="shared" si="51"/>
        <v/>
      </c>
      <c r="H1035" s="123" t="str">
        <f t="shared" si="52"/>
        <v/>
      </c>
      <c r="I1035" s="657"/>
      <c r="J1035" s="658"/>
    </row>
    <row r="1036" s="652" customFormat="1" ht="36" customHeight="1" spans="1:10">
      <c r="A1036" s="652">
        <f t="shared" si="50"/>
        <v>7</v>
      </c>
      <c r="B1036" s="431">
        <v>2150507</v>
      </c>
      <c r="C1036" s="432" t="s">
        <v>896</v>
      </c>
      <c r="D1036" s="313">
        <f>VLOOKUP(B1036,'[113]L02'!$A$6:$F$1327,6,FALSE)</f>
        <v>0</v>
      </c>
      <c r="E1036" s="313">
        <f>VLOOKUP(B1036,'[114]23'!$A$4:$C$1326,3,FALSE)</f>
        <v>0</v>
      </c>
      <c r="F1036" s="367">
        <v>0</v>
      </c>
      <c r="G1036" s="123" t="str">
        <f t="shared" si="51"/>
        <v/>
      </c>
      <c r="H1036" s="123" t="str">
        <f t="shared" si="52"/>
        <v/>
      </c>
      <c r="I1036" s="657"/>
      <c r="J1036" s="658"/>
    </row>
    <row r="1037" s="652" customFormat="1" ht="36" customHeight="1" spans="1:10">
      <c r="A1037" s="652">
        <f t="shared" si="50"/>
        <v>7</v>
      </c>
      <c r="B1037" s="431">
        <v>2150508</v>
      </c>
      <c r="C1037" s="432" t="s">
        <v>897</v>
      </c>
      <c r="D1037" s="313">
        <f>VLOOKUP(B1037,'[113]L02'!$A$6:$F$1327,6,FALSE)</f>
        <v>0</v>
      </c>
      <c r="E1037" s="313">
        <f>VLOOKUP(B1037,'[114]23'!$A$4:$C$1326,3,FALSE)</f>
        <v>0</v>
      </c>
      <c r="F1037" s="367">
        <v>0</v>
      </c>
      <c r="G1037" s="123" t="str">
        <f t="shared" si="51"/>
        <v/>
      </c>
      <c r="H1037" s="123" t="str">
        <f t="shared" si="52"/>
        <v/>
      </c>
      <c r="I1037" s="657"/>
      <c r="J1037" s="658"/>
    </row>
    <row r="1038" s="652" customFormat="1" ht="36" customHeight="1" spans="1:10">
      <c r="A1038" s="652">
        <f t="shared" si="50"/>
        <v>7</v>
      </c>
      <c r="B1038" s="435">
        <v>2150516</v>
      </c>
      <c r="C1038" s="445" t="s">
        <v>898</v>
      </c>
      <c r="D1038" s="313">
        <f>VLOOKUP(B1038,'[113]L02'!$A$6:$F$1327,6,FALSE)</f>
        <v>0</v>
      </c>
      <c r="E1038" s="313">
        <f>VLOOKUP(B1038,'[114]23'!$A$4:$C$1326,3,FALSE)</f>
        <v>0</v>
      </c>
      <c r="F1038" s="367">
        <v>0</v>
      </c>
      <c r="G1038" s="123" t="str">
        <f t="shared" si="51"/>
        <v/>
      </c>
      <c r="H1038" s="123" t="str">
        <f t="shared" si="52"/>
        <v/>
      </c>
      <c r="I1038" s="657"/>
      <c r="J1038" s="658"/>
    </row>
    <row r="1039" s="652" customFormat="1" ht="36" customHeight="1" spans="1:10">
      <c r="A1039" s="652">
        <f t="shared" si="50"/>
        <v>7</v>
      </c>
      <c r="B1039" s="435">
        <v>2150517</v>
      </c>
      <c r="C1039" s="445" t="s">
        <v>899</v>
      </c>
      <c r="D1039" s="313">
        <f>VLOOKUP(B1039,'[113]L02'!$A$6:$F$1327,6,FALSE)</f>
        <v>0</v>
      </c>
      <c r="E1039" s="313">
        <f>VLOOKUP(B1039,'[114]23'!$A$4:$C$1326,3,FALSE)</f>
        <v>0</v>
      </c>
      <c r="F1039" s="367">
        <v>435</v>
      </c>
      <c r="G1039" s="123" t="str">
        <f t="shared" si="51"/>
        <v/>
      </c>
      <c r="H1039" s="123" t="str">
        <f t="shared" si="52"/>
        <v/>
      </c>
      <c r="I1039" s="657"/>
      <c r="J1039" s="658"/>
    </row>
    <row r="1040" s="652" customFormat="1" ht="36" customHeight="1" spans="1:10">
      <c r="A1040" s="652">
        <f t="shared" si="50"/>
        <v>7</v>
      </c>
      <c r="B1040" s="435">
        <v>2150550</v>
      </c>
      <c r="C1040" s="445" t="s">
        <v>161</v>
      </c>
      <c r="D1040" s="313">
        <f>VLOOKUP(B1040,'[113]L02'!$A$6:$F$1327,6,FALSE)</f>
        <v>24</v>
      </c>
      <c r="E1040" s="313">
        <f>VLOOKUP(B1040,'[114]23'!$A$4:$C$1326,3,FALSE)</f>
        <v>20</v>
      </c>
      <c r="F1040" s="367">
        <v>34</v>
      </c>
      <c r="G1040" s="123">
        <f t="shared" si="51"/>
        <v>0.417</v>
      </c>
      <c r="H1040" s="123">
        <f t="shared" si="52"/>
        <v>1.7</v>
      </c>
      <c r="I1040" s="657"/>
      <c r="J1040" s="658"/>
    </row>
    <row r="1041" s="652" customFormat="1" ht="36" customHeight="1" spans="1:10">
      <c r="A1041" s="652">
        <f t="shared" si="50"/>
        <v>7</v>
      </c>
      <c r="B1041" s="431">
        <v>2150599</v>
      </c>
      <c r="C1041" s="432" t="s">
        <v>900</v>
      </c>
      <c r="D1041" s="313">
        <f>VLOOKUP(B1041,'[113]L02'!$A$6:$F$1327,6,FALSE)</f>
        <v>149</v>
      </c>
      <c r="E1041" s="313">
        <f>VLOOKUP(B1041,'[114]23'!$A$4:$C$1326,3,FALSE)</f>
        <v>127</v>
      </c>
      <c r="F1041" s="367">
        <v>149</v>
      </c>
      <c r="G1041" s="123">
        <f t="shared" si="51"/>
        <v>0</v>
      </c>
      <c r="H1041" s="123">
        <f t="shared" si="52"/>
        <v>1.173</v>
      </c>
      <c r="I1041" s="657"/>
      <c r="J1041" s="658"/>
    </row>
    <row r="1042" s="652" customFormat="1" ht="36" customHeight="1" spans="1:10">
      <c r="A1042" s="652">
        <f t="shared" si="50"/>
        <v>5</v>
      </c>
      <c r="B1042" s="433">
        <v>21507</v>
      </c>
      <c r="C1042" s="304" t="s">
        <v>901</v>
      </c>
      <c r="D1042" s="309">
        <f>SUM(D1043:D1048)</f>
        <v>0</v>
      </c>
      <c r="E1042" s="309">
        <f>SUM(E1043:E1048)</f>
        <v>0</v>
      </c>
      <c r="F1042" s="309">
        <v>0</v>
      </c>
      <c r="G1042" s="119" t="str">
        <f t="shared" si="51"/>
        <v/>
      </c>
      <c r="H1042" s="119" t="str">
        <f t="shared" si="52"/>
        <v/>
      </c>
      <c r="I1042" s="657"/>
      <c r="J1042" s="658"/>
    </row>
    <row r="1043" s="652" customFormat="1" ht="36" customHeight="1" spans="1:10">
      <c r="A1043" s="652">
        <f t="shared" si="50"/>
        <v>7</v>
      </c>
      <c r="B1043" s="431">
        <v>2150701</v>
      </c>
      <c r="C1043" s="432" t="s">
        <v>152</v>
      </c>
      <c r="D1043" s="313">
        <f>VLOOKUP(B1043,'[113]L02'!$A$6:$F$1327,6,FALSE)</f>
        <v>0</v>
      </c>
      <c r="E1043" s="313">
        <f>VLOOKUP(B1043,'[114]23'!$A$4:$C$1326,3,FALSE)</f>
        <v>0</v>
      </c>
      <c r="F1043" s="367">
        <v>0</v>
      </c>
      <c r="G1043" s="123" t="str">
        <f t="shared" si="51"/>
        <v/>
      </c>
      <c r="H1043" s="123" t="str">
        <f t="shared" si="52"/>
        <v/>
      </c>
      <c r="I1043" s="657"/>
      <c r="J1043" s="658"/>
    </row>
    <row r="1044" s="652" customFormat="1" ht="36" customHeight="1" spans="1:10">
      <c r="A1044" s="652">
        <f t="shared" si="50"/>
        <v>7</v>
      </c>
      <c r="B1044" s="431">
        <v>2150702</v>
      </c>
      <c r="C1044" s="432" t="s">
        <v>153</v>
      </c>
      <c r="D1044" s="313">
        <f>VLOOKUP(B1044,'[113]L02'!$A$6:$F$1327,6,FALSE)</f>
        <v>0</v>
      </c>
      <c r="E1044" s="313">
        <f>VLOOKUP(B1044,'[114]23'!$A$4:$C$1326,3,FALSE)</f>
        <v>0</v>
      </c>
      <c r="F1044" s="367">
        <v>0</v>
      </c>
      <c r="G1044" s="123" t="str">
        <f t="shared" si="51"/>
        <v/>
      </c>
      <c r="H1044" s="123" t="str">
        <f t="shared" si="52"/>
        <v/>
      </c>
      <c r="I1044" s="657"/>
      <c r="J1044" s="658"/>
    </row>
    <row r="1045" s="652" customFormat="1" ht="36" customHeight="1" spans="1:10">
      <c r="A1045" s="652">
        <f t="shared" si="50"/>
        <v>7</v>
      </c>
      <c r="B1045" s="431">
        <v>2150703</v>
      </c>
      <c r="C1045" s="432" t="s">
        <v>154</v>
      </c>
      <c r="D1045" s="313">
        <f>VLOOKUP(B1045,'[113]L02'!$A$6:$F$1327,6,FALSE)</f>
        <v>0</v>
      </c>
      <c r="E1045" s="313">
        <f>VLOOKUP(B1045,'[114]23'!$A$4:$C$1326,3,FALSE)</f>
        <v>0</v>
      </c>
      <c r="F1045" s="367">
        <v>0</v>
      </c>
      <c r="G1045" s="123" t="str">
        <f t="shared" si="51"/>
        <v/>
      </c>
      <c r="H1045" s="123" t="str">
        <f t="shared" si="52"/>
        <v/>
      </c>
      <c r="I1045" s="657"/>
      <c r="J1045" s="658"/>
    </row>
    <row r="1046" s="652" customFormat="1" ht="36" customHeight="1" spans="1:10">
      <c r="A1046" s="652">
        <f t="shared" si="50"/>
        <v>7</v>
      </c>
      <c r="B1046" s="431">
        <v>2150704</v>
      </c>
      <c r="C1046" s="432" t="s">
        <v>902</v>
      </c>
      <c r="D1046" s="313">
        <f>VLOOKUP(B1046,'[113]L02'!$A$6:$F$1327,6,FALSE)</f>
        <v>0</v>
      </c>
      <c r="E1046" s="313">
        <f>VLOOKUP(B1046,'[114]23'!$A$4:$C$1326,3,FALSE)</f>
        <v>0</v>
      </c>
      <c r="F1046" s="367">
        <v>0</v>
      </c>
      <c r="G1046" s="123" t="str">
        <f t="shared" si="51"/>
        <v/>
      </c>
      <c r="H1046" s="123" t="str">
        <f t="shared" si="52"/>
        <v/>
      </c>
      <c r="I1046" s="657"/>
      <c r="J1046" s="658"/>
    </row>
    <row r="1047" s="652" customFormat="1" ht="36" customHeight="1" spans="1:10">
      <c r="A1047" s="652">
        <f t="shared" si="50"/>
        <v>7</v>
      </c>
      <c r="B1047" s="431">
        <v>2150705</v>
      </c>
      <c r="C1047" s="432" t="s">
        <v>903</v>
      </c>
      <c r="D1047" s="313">
        <f>VLOOKUP(B1047,'[113]L02'!$A$6:$F$1327,6,FALSE)</f>
        <v>0</v>
      </c>
      <c r="E1047" s="313">
        <f>VLOOKUP(B1047,'[114]23'!$A$4:$C$1326,3,FALSE)</f>
        <v>0</v>
      </c>
      <c r="F1047" s="367">
        <v>0</v>
      </c>
      <c r="G1047" s="123" t="str">
        <f t="shared" si="51"/>
        <v/>
      </c>
      <c r="H1047" s="123" t="str">
        <f t="shared" si="52"/>
        <v/>
      </c>
      <c r="I1047" s="657"/>
      <c r="J1047" s="658"/>
    </row>
    <row r="1048" s="652" customFormat="1" ht="36" customHeight="1" spans="1:10">
      <c r="A1048" s="652">
        <f t="shared" si="50"/>
        <v>7</v>
      </c>
      <c r="B1048" s="431">
        <v>2150799</v>
      </c>
      <c r="C1048" s="432" t="s">
        <v>904</v>
      </c>
      <c r="D1048" s="313">
        <f>VLOOKUP(B1048,'[113]L02'!$A$6:$F$1327,6,FALSE)</f>
        <v>0</v>
      </c>
      <c r="E1048" s="313">
        <f>VLOOKUP(B1048,'[114]23'!$A$4:$C$1326,3,FALSE)</f>
        <v>0</v>
      </c>
      <c r="F1048" s="367">
        <v>0</v>
      </c>
      <c r="G1048" s="123" t="str">
        <f t="shared" si="51"/>
        <v/>
      </c>
      <c r="H1048" s="123" t="str">
        <f t="shared" si="52"/>
        <v/>
      </c>
      <c r="I1048" s="657"/>
      <c r="J1048" s="658"/>
    </row>
    <row r="1049" s="652" customFormat="1" ht="36" customHeight="1" spans="1:10">
      <c r="A1049" s="652">
        <f t="shared" si="50"/>
        <v>5</v>
      </c>
      <c r="B1049" s="433">
        <v>21508</v>
      </c>
      <c r="C1049" s="304" t="s">
        <v>905</v>
      </c>
      <c r="D1049" s="309">
        <f>SUM(D1050:D1056)</f>
        <v>0</v>
      </c>
      <c r="E1049" s="309">
        <f>SUM(E1050:E1056)</f>
        <v>36</v>
      </c>
      <c r="F1049" s="309">
        <v>0</v>
      </c>
      <c r="G1049" s="119" t="str">
        <f t="shared" si="51"/>
        <v/>
      </c>
      <c r="H1049" s="119">
        <f t="shared" si="52"/>
        <v>0</v>
      </c>
      <c r="I1049" s="657"/>
      <c r="J1049" s="658"/>
    </row>
    <row r="1050" s="652" customFormat="1" ht="36" customHeight="1" spans="1:10">
      <c r="A1050" s="652">
        <f t="shared" si="50"/>
        <v>7</v>
      </c>
      <c r="B1050" s="431">
        <v>2150801</v>
      </c>
      <c r="C1050" s="432" t="s">
        <v>152</v>
      </c>
      <c r="D1050" s="313">
        <f>VLOOKUP(B1050,'[113]L02'!$A$6:$F$1327,6,FALSE)</f>
        <v>0</v>
      </c>
      <c r="E1050" s="313">
        <f>VLOOKUP(B1050,'[114]23'!$A$4:$C$1326,3,FALSE)</f>
        <v>0</v>
      </c>
      <c r="F1050" s="367">
        <v>0</v>
      </c>
      <c r="G1050" s="123" t="str">
        <f t="shared" si="51"/>
        <v/>
      </c>
      <c r="H1050" s="123" t="str">
        <f t="shared" si="52"/>
        <v/>
      </c>
      <c r="I1050" s="657"/>
      <c r="J1050" s="658"/>
    </row>
    <row r="1051" s="652" customFormat="1" ht="36" customHeight="1" spans="1:10">
      <c r="A1051" s="652">
        <f t="shared" si="50"/>
        <v>7</v>
      </c>
      <c r="B1051" s="431">
        <v>2150802</v>
      </c>
      <c r="C1051" s="432" t="s">
        <v>153</v>
      </c>
      <c r="D1051" s="313">
        <f>VLOOKUP(B1051,'[113]L02'!$A$6:$F$1327,6,FALSE)</f>
        <v>0</v>
      </c>
      <c r="E1051" s="313">
        <f>VLOOKUP(B1051,'[114]23'!$A$4:$C$1326,3,FALSE)</f>
        <v>0</v>
      </c>
      <c r="F1051" s="367">
        <v>0</v>
      </c>
      <c r="G1051" s="123" t="str">
        <f t="shared" si="51"/>
        <v/>
      </c>
      <c r="H1051" s="123" t="str">
        <f t="shared" si="52"/>
        <v/>
      </c>
      <c r="I1051" s="657"/>
      <c r="J1051" s="658"/>
    </row>
    <row r="1052" s="652" customFormat="1" ht="36" customHeight="1" spans="1:10">
      <c r="A1052" s="652">
        <f t="shared" si="50"/>
        <v>7</v>
      </c>
      <c r="B1052" s="431">
        <v>2150803</v>
      </c>
      <c r="C1052" s="432" t="s">
        <v>154</v>
      </c>
      <c r="D1052" s="313">
        <f>VLOOKUP(B1052,'[113]L02'!$A$6:$F$1327,6,FALSE)</f>
        <v>0</v>
      </c>
      <c r="E1052" s="313">
        <f>VLOOKUP(B1052,'[114]23'!$A$4:$C$1326,3,FALSE)</f>
        <v>0</v>
      </c>
      <c r="F1052" s="367">
        <v>0</v>
      </c>
      <c r="G1052" s="123" t="str">
        <f t="shared" si="51"/>
        <v/>
      </c>
      <c r="H1052" s="123" t="str">
        <f t="shared" si="52"/>
        <v/>
      </c>
      <c r="I1052" s="657"/>
      <c r="J1052" s="658"/>
    </row>
    <row r="1053" s="652" customFormat="1" ht="36" customHeight="1" spans="1:10">
      <c r="A1053" s="652">
        <f t="shared" si="50"/>
        <v>7</v>
      </c>
      <c r="B1053" s="431">
        <v>2150804</v>
      </c>
      <c r="C1053" s="432" t="s">
        <v>906</v>
      </c>
      <c r="D1053" s="313">
        <f>VLOOKUP(B1053,'[113]L02'!$A$6:$F$1327,6,FALSE)</f>
        <v>0</v>
      </c>
      <c r="E1053" s="313">
        <f>VLOOKUP(B1053,'[114]23'!$A$4:$C$1326,3,FALSE)</f>
        <v>0</v>
      </c>
      <c r="F1053" s="367">
        <v>0</v>
      </c>
      <c r="G1053" s="123" t="str">
        <f t="shared" si="51"/>
        <v/>
      </c>
      <c r="H1053" s="123" t="str">
        <f t="shared" si="52"/>
        <v/>
      </c>
      <c r="I1053" s="657"/>
      <c r="J1053" s="658"/>
    </row>
    <row r="1054" s="652" customFormat="1" ht="36" customHeight="1" spans="1:10">
      <c r="A1054" s="652">
        <f t="shared" si="50"/>
        <v>7</v>
      </c>
      <c r="B1054" s="431">
        <v>2150805</v>
      </c>
      <c r="C1054" s="432" t="s">
        <v>907</v>
      </c>
      <c r="D1054" s="313">
        <f>VLOOKUP(B1054,'[113]L02'!$A$6:$F$1327,6,FALSE)</f>
        <v>0</v>
      </c>
      <c r="E1054" s="313">
        <f>VLOOKUP(B1054,'[114]23'!$A$4:$C$1326,3,FALSE)</f>
        <v>36</v>
      </c>
      <c r="F1054" s="367">
        <v>0</v>
      </c>
      <c r="G1054" s="123" t="str">
        <f t="shared" si="51"/>
        <v/>
      </c>
      <c r="H1054" s="123">
        <f t="shared" si="52"/>
        <v>0</v>
      </c>
      <c r="I1054" s="657"/>
      <c r="J1054" s="658"/>
    </row>
    <row r="1055" s="652" customFormat="1" ht="36" customHeight="1" spans="1:10">
      <c r="A1055" s="652">
        <f t="shared" si="50"/>
        <v>7</v>
      </c>
      <c r="B1055" s="435">
        <v>2150806</v>
      </c>
      <c r="C1055" s="442" t="s">
        <v>908</v>
      </c>
      <c r="D1055" s="313">
        <f>VLOOKUP(B1055,'[113]L02'!$A$6:$F$1327,6,FALSE)</f>
        <v>0</v>
      </c>
      <c r="E1055" s="313">
        <f>VLOOKUP(B1055,'[114]23'!$A$4:$C$1326,3,FALSE)</f>
        <v>0</v>
      </c>
      <c r="F1055" s="367">
        <v>0</v>
      </c>
      <c r="G1055" s="123" t="str">
        <f t="shared" si="51"/>
        <v/>
      </c>
      <c r="H1055" s="123" t="str">
        <f t="shared" si="52"/>
        <v/>
      </c>
      <c r="I1055" s="657"/>
      <c r="J1055" s="658"/>
    </row>
    <row r="1056" s="652" customFormat="1" ht="36" customHeight="1" spans="1:10">
      <c r="A1056" s="652">
        <f t="shared" si="50"/>
        <v>7</v>
      </c>
      <c r="B1056" s="431">
        <v>2150899</v>
      </c>
      <c r="C1056" s="432" t="s">
        <v>909</v>
      </c>
      <c r="D1056" s="313">
        <f>VLOOKUP(B1056,'[113]L02'!$A$6:$F$1327,6,FALSE)</f>
        <v>0</v>
      </c>
      <c r="E1056" s="313">
        <f>VLOOKUP(B1056,'[114]23'!$A$4:$C$1326,3,FALSE)</f>
        <v>0</v>
      </c>
      <c r="F1056" s="367">
        <v>0</v>
      </c>
      <c r="G1056" s="123" t="str">
        <f t="shared" si="51"/>
        <v/>
      </c>
      <c r="H1056" s="123" t="str">
        <f t="shared" si="52"/>
        <v/>
      </c>
      <c r="I1056" s="657"/>
      <c r="J1056" s="658"/>
    </row>
    <row r="1057" s="652" customFormat="1" ht="36" customHeight="1" spans="1:10">
      <c r="A1057" s="652">
        <f t="shared" si="50"/>
        <v>5</v>
      </c>
      <c r="B1057" s="433">
        <v>21599</v>
      </c>
      <c r="C1057" s="304" t="s">
        <v>910</v>
      </c>
      <c r="D1057" s="309">
        <f>SUM(D1058:D1062)</f>
        <v>0</v>
      </c>
      <c r="E1057" s="309">
        <f>SUM(E1058:E1062)</f>
        <v>0</v>
      </c>
      <c r="F1057" s="309">
        <v>700</v>
      </c>
      <c r="G1057" s="119" t="str">
        <f t="shared" si="51"/>
        <v/>
      </c>
      <c r="H1057" s="119" t="str">
        <f t="shared" si="52"/>
        <v/>
      </c>
      <c r="I1057" s="657"/>
      <c r="J1057" s="658"/>
    </row>
    <row r="1058" s="652" customFormat="1" ht="36" customHeight="1" spans="1:10">
      <c r="A1058" s="652">
        <f t="shared" si="50"/>
        <v>7</v>
      </c>
      <c r="B1058" s="431">
        <v>2159901</v>
      </c>
      <c r="C1058" s="432" t="s">
        <v>911</v>
      </c>
      <c r="D1058" s="313">
        <f>VLOOKUP(B1058,'[113]L02'!$A$6:$F$1327,6,FALSE)</f>
        <v>0</v>
      </c>
      <c r="E1058" s="313">
        <f>VLOOKUP(B1058,'[114]23'!$A$4:$C$1326,3,FALSE)</f>
        <v>0</v>
      </c>
      <c r="F1058" s="367">
        <v>0</v>
      </c>
      <c r="G1058" s="123" t="str">
        <f t="shared" si="51"/>
        <v/>
      </c>
      <c r="H1058" s="123" t="str">
        <f t="shared" si="52"/>
        <v/>
      </c>
      <c r="I1058" s="657"/>
      <c r="J1058" s="658"/>
    </row>
    <row r="1059" s="652" customFormat="1" ht="36" customHeight="1" spans="1:10">
      <c r="A1059" s="652">
        <f t="shared" si="50"/>
        <v>7</v>
      </c>
      <c r="B1059" s="431">
        <v>2159904</v>
      </c>
      <c r="C1059" s="432" t="s">
        <v>912</v>
      </c>
      <c r="D1059" s="313">
        <f>VLOOKUP(B1059,'[113]L02'!$A$6:$F$1327,6,FALSE)</f>
        <v>0</v>
      </c>
      <c r="E1059" s="313">
        <f>VLOOKUP(B1059,'[114]23'!$A$4:$C$1326,3,FALSE)</f>
        <v>0</v>
      </c>
      <c r="F1059" s="367">
        <v>0</v>
      </c>
      <c r="G1059" s="123" t="str">
        <f t="shared" si="51"/>
        <v/>
      </c>
      <c r="H1059" s="123" t="str">
        <f t="shared" si="52"/>
        <v/>
      </c>
      <c r="I1059" s="657"/>
      <c r="J1059" s="658"/>
    </row>
    <row r="1060" s="652" customFormat="1" ht="36" customHeight="1" spans="1:10">
      <c r="A1060" s="652">
        <f t="shared" si="50"/>
        <v>7</v>
      </c>
      <c r="B1060" s="431">
        <v>2159905</v>
      </c>
      <c r="C1060" s="432" t="s">
        <v>913</v>
      </c>
      <c r="D1060" s="313">
        <f>VLOOKUP(B1060,'[113]L02'!$A$6:$F$1327,6,FALSE)</f>
        <v>0</v>
      </c>
      <c r="E1060" s="313">
        <f>VLOOKUP(B1060,'[114]23'!$A$4:$C$1326,3,FALSE)</f>
        <v>0</v>
      </c>
      <c r="F1060" s="367">
        <v>0</v>
      </c>
      <c r="G1060" s="123" t="str">
        <f t="shared" si="51"/>
        <v/>
      </c>
      <c r="H1060" s="123" t="str">
        <f t="shared" si="52"/>
        <v/>
      </c>
      <c r="I1060" s="657"/>
      <c r="J1060" s="658"/>
    </row>
    <row r="1061" s="652" customFormat="1" ht="64" customHeight="1" spans="1:10">
      <c r="A1061" s="652">
        <f t="shared" si="50"/>
        <v>7</v>
      </c>
      <c r="B1061" s="431">
        <v>2159906</v>
      </c>
      <c r="C1061" s="432" t="s">
        <v>914</v>
      </c>
      <c r="D1061" s="313">
        <f>VLOOKUP(B1061,'[113]L02'!$A$6:$F$1327,6,FALSE)</f>
        <v>0</v>
      </c>
      <c r="E1061" s="313">
        <f>VLOOKUP(B1061,'[114]23'!$A$4:$C$1326,3,FALSE)</f>
        <v>0</v>
      </c>
      <c r="F1061" s="367">
        <v>0</v>
      </c>
      <c r="G1061" s="123" t="str">
        <f t="shared" si="51"/>
        <v/>
      </c>
      <c r="H1061" s="123" t="str">
        <f t="shared" si="52"/>
        <v/>
      </c>
      <c r="I1061" s="657"/>
      <c r="J1061" s="658"/>
    </row>
    <row r="1062" s="652" customFormat="1" ht="36" customHeight="1" spans="1:10">
      <c r="A1062" s="652">
        <f t="shared" si="50"/>
        <v>7</v>
      </c>
      <c r="B1062" s="431">
        <v>2159999</v>
      </c>
      <c r="C1062" s="432" t="s">
        <v>910</v>
      </c>
      <c r="D1062" s="313">
        <f>VLOOKUP(B1062,'[113]L02'!$A$6:$F$1327,6,FALSE)</f>
        <v>0</v>
      </c>
      <c r="E1062" s="313">
        <f>VLOOKUP(B1062,'[114]23'!$A$4:$C$1326,3,FALSE)</f>
        <v>0</v>
      </c>
      <c r="F1062" s="367">
        <v>700</v>
      </c>
      <c r="G1062" s="123" t="str">
        <f t="shared" si="51"/>
        <v/>
      </c>
      <c r="H1062" s="123" t="str">
        <f t="shared" si="52"/>
        <v/>
      </c>
      <c r="I1062" s="657"/>
      <c r="J1062" s="658"/>
    </row>
    <row r="1063" s="652" customFormat="1" ht="36" customHeight="1" spans="1:10">
      <c r="A1063" s="652">
        <f t="shared" si="50"/>
        <v>3</v>
      </c>
      <c r="B1063" s="433">
        <v>216</v>
      </c>
      <c r="C1063" s="302" t="s">
        <v>121</v>
      </c>
      <c r="D1063" s="309">
        <f>SUM(D1064,D1074,D1080)</f>
        <v>214</v>
      </c>
      <c r="E1063" s="309">
        <f>SUM(E1064,E1074,E1080)</f>
        <v>321</v>
      </c>
      <c r="F1063" s="309">
        <v>388</v>
      </c>
      <c r="G1063" s="119">
        <f t="shared" si="51"/>
        <v>0.813</v>
      </c>
      <c r="H1063" s="119">
        <f t="shared" si="52"/>
        <v>1.209</v>
      </c>
      <c r="I1063" s="657"/>
      <c r="J1063" s="658"/>
    </row>
    <row r="1064" s="652" customFormat="1" ht="36" customHeight="1" spans="1:10">
      <c r="A1064" s="652">
        <f t="shared" si="50"/>
        <v>5</v>
      </c>
      <c r="B1064" s="433">
        <v>21602</v>
      </c>
      <c r="C1064" s="304" t="s">
        <v>915</v>
      </c>
      <c r="D1064" s="309">
        <f>SUM(D1065:D1073)</f>
        <v>214</v>
      </c>
      <c r="E1064" s="309">
        <f>SUM(E1065:E1073)</f>
        <v>321</v>
      </c>
      <c r="F1064" s="309">
        <v>308</v>
      </c>
      <c r="G1064" s="119">
        <f t="shared" si="51"/>
        <v>0.439</v>
      </c>
      <c r="H1064" s="119">
        <f t="shared" si="52"/>
        <v>0.96</v>
      </c>
      <c r="I1064" s="657"/>
      <c r="J1064" s="658"/>
    </row>
    <row r="1065" s="652" customFormat="1" ht="36" customHeight="1" spans="1:10">
      <c r="A1065" s="652">
        <f t="shared" si="50"/>
        <v>7</v>
      </c>
      <c r="B1065" s="431">
        <v>2160201</v>
      </c>
      <c r="C1065" s="432" t="s">
        <v>152</v>
      </c>
      <c r="D1065" s="313">
        <f>VLOOKUP(B1065,'[113]L02'!$A$6:$F$1327,6,FALSE)</f>
        <v>207</v>
      </c>
      <c r="E1065" s="313">
        <f>VLOOKUP(B1065,'[114]23'!$A$4:$C$1326,3,FALSE)</f>
        <v>228</v>
      </c>
      <c r="F1065" s="367">
        <v>238</v>
      </c>
      <c r="G1065" s="123">
        <f t="shared" si="51"/>
        <v>0.15</v>
      </c>
      <c r="H1065" s="123">
        <f t="shared" si="52"/>
        <v>1.044</v>
      </c>
      <c r="I1065" s="657"/>
      <c r="J1065" s="658"/>
    </row>
    <row r="1066" s="652" customFormat="1" ht="36" customHeight="1" spans="1:10">
      <c r="A1066" s="652">
        <f t="shared" si="50"/>
        <v>7</v>
      </c>
      <c r="B1066" s="431">
        <v>2160202</v>
      </c>
      <c r="C1066" s="432" t="s">
        <v>153</v>
      </c>
      <c r="D1066" s="313">
        <f>VLOOKUP(B1066,'[113]L02'!$A$6:$F$1327,6,FALSE)</f>
        <v>7</v>
      </c>
      <c r="E1066" s="313">
        <f>VLOOKUP(B1066,'[114]23'!$A$4:$C$1326,3,FALSE)</f>
        <v>0</v>
      </c>
      <c r="F1066" s="367">
        <v>0</v>
      </c>
      <c r="G1066" s="123">
        <f t="shared" si="51"/>
        <v>-1</v>
      </c>
      <c r="H1066" s="123" t="str">
        <f t="shared" si="52"/>
        <v/>
      </c>
      <c r="I1066" s="657"/>
      <c r="J1066" s="658"/>
    </row>
    <row r="1067" s="652" customFormat="1" ht="36" customHeight="1" spans="1:10">
      <c r="A1067" s="652">
        <f t="shared" si="50"/>
        <v>7</v>
      </c>
      <c r="B1067" s="431">
        <v>2160203</v>
      </c>
      <c r="C1067" s="432" t="s">
        <v>154</v>
      </c>
      <c r="D1067" s="313">
        <f>VLOOKUP(B1067,'[113]L02'!$A$6:$F$1327,6,FALSE)</f>
        <v>0</v>
      </c>
      <c r="E1067" s="313">
        <f>VLOOKUP(B1067,'[114]23'!$A$4:$C$1326,3,FALSE)</f>
        <v>0</v>
      </c>
      <c r="F1067" s="367">
        <v>0</v>
      </c>
      <c r="G1067" s="123" t="str">
        <f t="shared" si="51"/>
        <v/>
      </c>
      <c r="H1067" s="123" t="str">
        <f t="shared" si="52"/>
        <v/>
      </c>
      <c r="I1067" s="657"/>
      <c r="J1067" s="658"/>
    </row>
    <row r="1068" s="652" customFormat="1" ht="36" customHeight="1" spans="1:10">
      <c r="A1068" s="652">
        <f t="shared" si="50"/>
        <v>7</v>
      </c>
      <c r="B1068" s="431">
        <v>2160216</v>
      </c>
      <c r="C1068" s="432" t="s">
        <v>916</v>
      </c>
      <c r="D1068" s="313">
        <f>VLOOKUP(B1068,'[113]L02'!$A$6:$F$1327,6,FALSE)</f>
        <v>0</v>
      </c>
      <c r="E1068" s="313">
        <f>VLOOKUP(B1068,'[114]23'!$A$4:$C$1326,3,FALSE)</f>
        <v>0</v>
      </c>
      <c r="F1068" s="367">
        <v>0</v>
      </c>
      <c r="G1068" s="123" t="str">
        <f t="shared" si="51"/>
        <v/>
      </c>
      <c r="H1068" s="123" t="str">
        <f t="shared" si="52"/>
        <v/>
      </c>
      <c r="I1068" s="657"/>
      <c r="J1068" s="658"/>
    </row>
    <row r="1069" s="652" customFormat="1" ht="36" customHeight="1" spans="1:10">
      <c r="A1069" s="652">
        <f t="shared" si="50"/>
        <v>7</v>
      </c>
      <c r="B1069" s="431">
        <v>2160217</v>
      </c>
      <c r="C1069" s="432" t="s">
        <v>917</v>
      </c>
      <c r="D1069" s="313">
        <f>VLOOKUP(B1069,'[113]L02'!$A$6:$F$1327,6,FALSE)</f>
        <v>0</v>
      </c>
      <c r="E1069" s="313">
        <f>VLOOKUP(B1069,'[114]23'!$A$4:$C$1326,3,FALSE)</f>
        <v>0</v>
      </c>
      <c r="F1069" s="367">
        <v>0</v>
      </c>
      <c r="G1069" s="123" t="str">
        <f t="shared" si="51"/>
        <v/>
      </c>
      <c r="H1069" s="123" t="str">
        <f t="shared" si="52"/>
        <v/>
      </c>
      <c r="I1069" s="657"/>
      <c r="J1069" s="658"/>
    </row>
    <row r="1070" s="652" customFormat="1" ht="36" customHeight="1" spans="1:10">
      <c r="A1070" s="652">
        <f t="shared" si="50"/>
        <v>7</v>
      </c>
      <c r="B1070" s="431">
        <v>2160218</v>
      </c>
      <c r="C1070" s="432" t="s">
        <v>918</v>
      </c>
      <c r="D1070" s="313">
        <f>VLOOKUP(B1070,'[113]L02'!$A$6:$F$1327,6,FALSE)</f>
        <v>0</v>
      </c>
      <c r="E1070" s="313">
        <f>VLOOKUP(B1070,'[114]23'!$A$4:$C$1326,3,FALSE)</f>
        <v>0</v>
      </c>
      <c r="F1070" s="367">
        <v>0</v>
      </c>
      <c r="G1070" s="123" t="str">
        <f t="shared" si="51"/>
        <v/>
      </c>
      <c r="H1070" s="123" t="str">
        <f t="shared" si="52"/>
        <v/>
      </c>
      <c r="I1070" s="657"/>
      <c r="J1070" s="658"/>
    </row>
    <row r="1071" s="652" customFormat="1" ht="36" customHeight="1" spans="1:10">
      <c r="A1071" s="652">
        <f t="shared" si="50"/>
        <v>7</v>
      </c>
      <c r="B1071" s="431">
        <v>2160219</v>
      </c>
      <c r="C1071" s="432" t="s">
        <v>919</v>
      </c>
      <c r="D1071" s="313">
        <f>VLOOKUP(B1071,'[113]L02'!$A$6:$F$1327,6,FALSE)</f>
        <v>0</v>
      </c>
      <c r="E1071" s="313">
        <f>VLOOKUP(B1071,'[114]23'!$A$4:$C$1326,3,FALSE)</f>
        <v>0</v>
      </c>
      <c r="F1071" s="367">
        <v>0</v>
      </c>
      <c r="G1071" s="123" t="str">
        <f t="shared" si="51"/>
        <v/>
      </c>
      <c r="H1071" s="123" t="str">
        <f t="shared" si="52"/>
        <v/>
      </c>
      <c r="I1071" s="657"/>
      <c r="J1071" s="658"/>
    </row>
    <row r="1072" s="652" customFormat="1" ht="36" customHeight="1" spans="1:10">
      <c r="A1072" s="652">
        <f t="shared" si="50"/>
        <v>7</v>
      </c>
      <c r="B1072" s="431">
        <v>2160250</v>
      </c>
      <c r="C1072" s="432" t="s">
        <v>161</v>
      </c>
      <c r="D1072" s="313">
        <f>VLOOKUP(B1072,'[113]L02'!$A$6:$F$1327,6,FALSE)</f>
        <v>0</v>
      </c>
      <c r="E1072" s="313">
        <f>VLOOKUP(B1072,'[114]23'!$A$4:$C$1326,3,FALSE)</f>
        <v>0</v>
      </c>
      <c r="F1072" s="367">
        <v>0</v>
      </c>
      <c r="G1072" s="123" t="str">
        <f t="shared" si="51"/>
        <v/>
      </c>
      <c r="H1072" s="123" t="str">
        <f t="shared" si="52"/>
        <v/>
      </c>
      <c r="I1072" s="657"/>
      <c r="J1072" s="658"/>
    </row>
    <row r="1073" s="652" customFormat="1" ht="36" customHeight="1" spans="1:10">
      <c r="A1073" s="652">
        <f t="shared" si="50"/>
        <v>7</v>
      </c>
      <c r="B1073" s="431">
        <v>2160299</v>
      </c>
      <c r="C1073" s="432" t="s">
        <v>920</v>
      </c>
      <c r="D1073" s="313">
        <f>VLOOKUP(B1073,'[113]L02'!$A$6:$F$1327,6,FALSE)</f>
        <v>0</v>
      </c>
      <c r="E1073" s="313">
        <f>VLOOKUP(B1073,'[114]23'!$A$4:$C$1326,3,FALSE)</f>
        <v>93</v>
      </c>
      <c r="F1073" s="367">
        <v>70</v>
      </c>
      <c r="G1073" s="123" t="str">
        <f t="shared" si="51"/>
        <v/>
      </c>
      <c r="H1073" s="123">
        <f t="shared" si="52"/>
        <v>0.753</v>
      </c>
      <c r="I1073" s="657"/>
      <c r="J1073" s="658"/>
    </row>
    <row r="1074" s="652" customFormat="1" ht="36" customHeight="1" spans="1:10">
      <c r="A1074" s="652">
        <f t="shared" si="50"/>
        <v>5</v>
      </c>
      <c r="B1074" s="433">
        <v>21606</v>
      </c>
      <c r="C1074" s="304" t="s">
        <v>921</v>
      </c>
      <c r="D1074" s="309">
        <f>SUM(D1075:D1079)</f>
        <v>0</v>
      </c>
      <c r="E1074" s="309">
        <f>SUM(E1075:E1079)</f>
        <v>0</v>
      </c>
      <c r="F1074" s="309">
        <v>80</v>
      </c>
      <c r="G1074" s="119" t="str">
        <f t="shared" si="51"/>
        <v/>
      </c>
      <c r="H1074" s="119" t="str">
        <f t="shared" si="52"/>
        <v/>
      </c>
      <c r="I1074" s="657"/>
      <c r="J1074" s="658"/>
    </row>
    <row r="1075" s="652" customFormat="1" ht="36" customHeight="1" spans="1:10">
      <c r="A1075" s="652">
        <f t="shared" si="50"/>
        <v>7</v>
      </c>
      <c r="B1075" s="431">
        <v>2160601</v>
      </c>
      <c r="C1075" s="432" t="s">
        <v>152</v>
      </c>
      <c r="D1075" s="313">
        <f>VLOOKUP(B1075,'[113]L02'!$A$6:$F$1327,6,FALSE)</f>
        <v>0</v>
      </c>
      <c r="E1075" s="313">
        <f>VLOOKUP(B1075,'[114]23'!$A$4:$C$1326,3,FALSE)</f>
        <v>0</v>
      </c>
      <c r="F1075" s="367">
        <v>0</v>
      </c>
      <c r="G1075" s="123" t="str">
        <f t="shared" si="51"/>
        <v/>
      </c>
      <c r="H1075" s="123" t="str">
        <f t="shared" si="52"/>
        <v/>
      </c>
      <c r="I1075" s="657"/>
      <c r="J1075" s="658"/>
    </row>
    <row r="1076" s="652" customFormat="1" ht="36" customHeight="1" spans="1:10">
      <c r="A1076" s="652">
        <f t="shared" si="50"/>
        <v>7</v>
      </c>
      <c r="B1076" s="431">
        <v>2160602</v>
      </c>
      <c r="C1076" s="432" t="s">
        <v>153</v>
      </c>
      <c r="D1076" s="313">
        <f>VLOOKUP(B1076,'[113]L02'!$A$6:$F$1327,6,FALSE)</f>
        <v>0</v>
      </c>
      <c r="E1076" s="313">
        <f>VLOOKUP(B1076,'[114]23'!$A$4:$C$1326,3,FALSE)</f>
        <v>0</v>
      </c>
      <c r="F1076" s="367">
        <v>0</v>
      </c>
      <c r="G1076" s="123" t="str">
        <f t="shared" si="51"/>
        <v/>
      </c>
      <c r="H1076" s="123" t="str">
        <f t="shared" si="52"/>
        <v/>
      </c>
      <c r="I1076" s="657"/>
      <c r="J1076" s="658"/>
    </row>
    <row r="1077" s="652" customFormat="1" ht="36" customHeight="1" spans="1:10">
      <c r="A1077" s="652">
        <f t="shared" si="50"/>
        <v>7</v>
      </c>
      <c r="B1077" s="431">
        <v>2160603</v>
      </c>
      <c r="C1077" s="432" t="s">
        <v>154</v>
      </c>
      <c r="D1077" s="313">
        <f>VLOOKUP(B1077,'[113]L02'!$A$6:$F$1327,6,FALSE)</f>
        <v>0</v>
      </c>
      <c r="E1077" s="313">
        <f>VLOOKUP(B1077,'[114]23'!$A$4:$C$1326,3,FALSE)</f>
        <v>0</v>
      </c>
      <c r="F1077" s="367">
        <v>0</v>
      </c>
      <c r="G1077" s="123" t="str">
        <f t="shared" si="51"/>
        <v/>
      </c>
      <c r="H1077" s="123" t="str">
        <f t="shared" si="52"/>
        <v/>
      </c>
      <c r="I1077" s="657"/>
      <c r="J1077" s="658"/>
    </row>
    <row r="1078" s="652" customFormat="1" ht="36" customHeight="1" spans="1:10">
      <c r="A1078" s="652">
        <f t="shared" si="50"/>
        <v>7</v>
      </c>
      <c r="B1078" s="431">
        <v>2160607</v>
      </c>
      <c r="C1078" s="432" t="s">
        <v>922</v>
      </c>
      <c r="D1078" s="313">
        <f>VLOOKUP(B1078,'[113]L02'!$A$6:$F$1327,6,FALSE)</f>
        <v>0</v>
      </c>
      <c r="E1078" s="313">
        <f>VLOOKUP(B1078,'[114]23'!$A$4:$C$1326,3,FALSE)</f>
        <v>0</v>
      </c>
      <c r="F1078" s="367">
        <v>0</v>
      </c>
      <c r="G1078" s="123" t="str">
        <f t="shared" si="51"/>
        <v/>
      </c>
      <c r="H1078" s="123" t="str">
        <f t="shared" si="52"/>
        <v/>
      </c>
      <c r="I1078" s="657"/>
      <c r="J1078" s="658"/>
    </row>
    <row r="1079" s="652" customFormat="1" ht="36" customHeight="1" spans="1:10">
      <c r="A1079" s="652">
        <f t="shared" si="50"/>
        <v>7</v>
      </c>
      <c r="B1079" s="431">
        <v>2160699</v>
      </c>
      <c r="C1079" s="432" t="s">
        <v>923</v>
      </c>
      <c r="D1079" s="313">
        <f>VLOOKUP(B1079,'[113]L02'!$A$6:$F$1327,6,FALSE)</f>
        <v>0</v>
      </c>
      <c r="E1079" s="313">
        <f>VLOOKUP(B1079,'[114]23'!$A$4:$C$1326,3,FALSE)</f>
        <v>0</v>
      </c>
      <c r="F1079" s="367">
        <v>80</v>
      </c>
      <c r="G1079" s="123" t="str">
        <f t="shared" si="51"/>
        <v/>
      </c>
      <c r="H1079" s="123" t="str">
        <f t="shared" si="52"/>
        <v/>
      </c>
      <c r="I1079" s="657"/>
      <c r="J1079" s="658"/>
    </row>
    <row r="1080" s="652" customFormat="1" ht="36" customHeight="1" spans="1:10">
      <c r="A1080" s="652">
        <f t="shared" si="50"/>
        <v>5</v>
      </c>
      <c r="B1080" s="433">
        <v>21699</v>
      </c>
      <c r="C1080" s="304" t="s">
        <v>924</v>
      </c>
      <c r="D1080" s="309">
        <f>SUM(D1081:D1082)</f>
        <v>0</v>
      </c>
      <c r="E1080" s="309">
        <f>SUM(E1081:E1082)</f>
        <v>0</v>
      </c>
      <c r="F1080" s="309">
        <v>0</v>
      </c>
      <c r="G1080" s="119" t="str">
        <f t="shared" si="51"/>
        <v/>
      </c>
      <c r="H1080" s="119" t="str">
        <f t="shared" si="52"/>
        <v/>
      </c>
      <c r="I1080" s="657"/>
      <c r="J1080" s="658"/>
    </row>
    <row r="1081" s="652" customFormat="1" ht="36" customHeight="1" spans="1:10">
      <c r="A1081" s="652">
        <f t="shared" si="50"/>
        <v>7</v>
      </c>
      <c r="B1081" s="431">
        <v>2169901</v>
      </c>
      <c r="C1081" s="432" t="s">
        <v>925</v>
      </c>
      <c r="D1081" s="313">
        <f>VLOOKUP(B1081,'[113]L02'!$A$6:$F$1327,6,FALSE)</f>
        <v>0</v>
      </c>
      <c r="E1081" s="313">
        <f>VLOOKUP(B1081,'[114]23'!$A$4:$C$1326,3,FALSE)</f>
        <v>0</v>
      </c>
      <c r="F1081" s="367">
        <v>0</v>
      </c>
      <c r="G1081" s="123" t="str">
        <f t="shared" si="51"/>
        <v/>
      </c>
      <c r="H1081" s="123" t="str">
        <f t="shared" si="52"/>
        <v/>
      </c>
      <c r="I1081" s="657"/>
      <c r="J1081" s="658"/>
    </row>
    <row r="1082" s="652" customFormat="1" ht="36" customHeight="1" spans="1:10">
      <c r="A1082" s="652">
        <f t="shared" si="50"/>
        <v>7</v>
      </c>
      <c r="B1082" s="431">
        <v>2169999</v>
      </c>
      <c r="C1082" s="432" t="s">
        <v>924</v>
      </c>
      <c r="D1082" s="313">
        <f>VLOOKUP(B1082,'[113]L02'!$A$6:$F$1327,6,FALSE)</f>
        <v>0</v>
      </c>
      <c r="E1082" s="313">
        <f>VLOOKUP(B1082,'[114]23'!$A$4:$C$1326,3,FALSE)</f>
        <v>0</v>
      </c>
      <c r="F1082" s="367">
        <v>0</v>
      </c>
      <c r="G1082" s="123" t="str">
        <f t="shared" si="51"/>
        <v/>
      </c>
      <c r="H1082" s="123" t="str">
        <f t="shared" si="52"/>
        <v/>
      </c>
      <c r="I1082" s="657"/>
      <c r="J1082" s="658"/>
    </row>
    <row r="1083" s="652" customFormat="1" ht="36" customHeight="1" spans="1:10">
      <c r="A1083" s="652">
        <f t="shared" si="50"/>
        <v>3</v>
      </c>
      <c r="B1083" s="433">
        <v>217</v>
      </c>
      <c r="C1083" s="302" t="s">
        <v>122</v>
      </c>
      <c r="D1083" s="309">
        <f>SUM(D1084,D1091,D1101,D1107)</f>
        <v>363</v>
      </c>
      <c r="E1083" s="309">
        <f>SUM(E1084,E1091,E1101,E1107)</f>
        <v>0</v>
      </c>
      <c r="F1083" s="309">
        <v>20</v>
      </c>
      <c r="G1083" s="119">
        <f t="shared" si="51"/>
        <v>-0.945</v>
      </c>
      <c r="H1083" s="119" t="str">
        <f t="shared" si="52"/>
        <v/>
      </c>
      <c r="I1083" s="657"/>
      <c r="J1083" s="658"/>
    </row>
    <row r="1084" s="652" customFormat="1" ht="36" customHeight="1" spans="1:10">
      <c r="A1084" s="652">
        <f t="shared" si="50"/>
        <v>5</v>
      </c>
      <c r="B1084" s="433">
        <v>21701</v>
      </c>
      <c r="C1084" s="304" t="s">
        <v>926</v>
      </c>
      <c r="D1084" s="309">
        <f>SUM(D1085:D1090)</f>
        <v>0</v>
      </c>
      <c r="E1084" s="309">
        <f>SUM(E1085:E1090)</f>
        <v>0</v>
      </c>
      <c r="F1084" s="309">
        <v>0</v>
      </c>
      <c r="G1084" s="119" t="str">
        <f t="shared" si="51"/>
        <v/>
      </c>
      <c r="H1084" s="119" t="str">
        <f t="shared" si="52"/>
        <v/>
      </c>
      <c r="I1084" s="657"/>
      <c r="J1084" s="658"/>
    </row>
    <row r="1085" s="652" customFormat="1" ht="36" customHeight="1" spans="1:10">
      <c r="A1085" s="652">
        <f t="shared" si="50"/>
        <v>7</v>
      </c>
      <c r="B1085" s="431">
        <v>2170101</v>
      </c>
      <c r="C1085" s="432" t="s">
        <v>152</v>
      </c>
      <c r="D1085" s="313">
        <f>VLOOKUP(B1085,'[113]L02'!$A$6:$F$1327,6,FALSE)</f>
        <v>0</v>
      </c>
      <c r="E1085" s="313">
        <f>VLOOKUP(B1085,'[114]23'!$A$4:$C$1326,3,FALSE)</f>
        <v>0</v>
      </c>
      <c r="F1085" s="367">
        <v>0</v>
      </c>
      <c r="G1085" s="123" t="str">
        <f t="shared" si="51"/>
        <v/>
      </c>
      <c r="H1085" s="123" t="str">
        <f t="shared" si="52"/>
        <v/>
      </c>
      <c r="I1085" s="657"/>
      <c r="J1085" s="658"/>
    </row>
    <row r="1086" s="652" customFormat="1" ht="36" customHeight="1" spans="1:10">
      <c r="A1086" s="652">
        <f t="shared" si="50"/>
        <v>7</v>
      </c>
      <c r="B1086" s="431">
        <v>2170102</v>
      </c>
      <c r="C1086" s="432" t="s">
        <v>153</v>
      </c>
      <c r="D1086" s="313">
        <f>VLOOKUP(B1086,'[113]L02'!$A$6:$F$1327,6,FALSE)</f>
        <v>0</v>
      </c>
      <c r="E1086" s="313">
        <f>VLOOKUP(B1086,'[114]23'!$A$4:$C$1326,3,FALSE)</f>
        <v>0</v>
      </c>
      <c r="F1086" s="367">
        <v>0</v>
      </c>
      <c r="G1086" s="123" t="str">
        <f t="shared" si="51"/>
        <v/>
      </c>
      <c r="H1086" s="123" t="str">
        <f t="shared" si="52"/>
        <v/>
      </c>
      <c r="I1086" s="657"/>
      <c r="J1086" s="658"/>
    </row>
    <row r="1087" s="652" customFormat="1" ht="36" customHeight="1" spans="1:10">
      <c r="A1087" s="652">
        <f t="shared" si="50"/>
        <v>7</v>
      </c>
      <c r="B1087" s="431">
        <v>2170103</v>
      </c>
      <c r="C1087" s="432" t="s">
        <v>154</v>
      </c>
      <c r="D1087" s="313">
        <f>VLOOKUP(B1087,'[113]L02'!$A$6:$F$1327,6,FALSE)</f>
        <v>0</v>
      </c>
      <c r="E1087" s="313">
        <f>VLOOKUP(B1087,'[114]23'!$A$4:$C$1326,3,FALSE)</f>
        <v>0</v>
      </c>
      <c r="F1087" s="367">
        <v>0</v>
      </c>
      <c r="G1087" s="123" t="str">
        <f t="shared" si="51"/>
        <v/>
      </c>
      <c r="H1087" s="123" t="str">
        <f t="shared" si="52"/>
        <v/>
      </c>
      <c r="I1087" s="657"/>
      <c r="J1087" s="658"/>
    </row>
    <row r="1088" s="652" customFormat="1" ht="36" customHeight="1" spans="1:10">
      <c r="A1088" s="652">
        <f t="shared" si="50"/>
        <v>7</v>
      </c>
      <c r="B1088" s="431">
        <v>2170104</v>
      </c>
      <c r="C1088" s="432" t="s">
        <v>927</v>
      </c>
      <c r="D1088" s="313">
        <f>VLOOKUP(B1088,'[113]L02'!$A$6:$F$1327,6,FALSE)</f>
        <v>0</v>
      </c>
      <c r="E1088" s="313">
        <f>VLOOKUP(B1088,'[114]23'!$A$4:$C$1326,3,FALSE)</f>
        <v>0</v>
      </c>
      <c r="F1088" s="367">
        <v>0</v>
      </c>
      <c r="G1088" s="123" t="str">
        <f t="shared" si="51"/>
        <v/>
      </c>
      <c r="H1088" s="123" t="str">
        <f t="shared" si="52"/>
        <v/>
      </c>
      <c r="I1088" s="657"/>
      <c r="J1088" s="658"/>
    </row>
    <row r="1089" s="652" customFormat="1" ht="36" customHeight="1" spans="1:10">
      <c r="A1089" s="652">
        <f t="shared" si="50"/>
        <v>7</v>
      </c>
      <c r="B1089" s="431">
        <v>2170150</v>
      </c>
      <c r="C1089" s="432" t="s">
        <v>161</v>
      </c>
      <c r="D1089" s="313">
        <f>VLOOKUP(B1089,'[113]L02'!$A$6:$F$1327,6,FALSE)</f>
        <v>0</v>
      </c>
      <c r="E1089" s="313">
        <f>VLOOKUP(B1089,'[114]23'!$A$4:$C$1326,3,FALSE)</f>
        <v>0</v>
      </c>
      <c r="F1089" s="367">
        <v>0</v>
      </c>
      <c r="G1089" s="123" t="str">
        <f t="shared" si="51"/>
        <v/>
      </c>
      <c r="H1089" s="123" t="str">
        <f t="shared" si="52"/>
        <v/>
      </c>
      <c r="I1089" s="657"/>
      <c r="J1089" s="658"/>
    </row>
    <row r="1090" s="652" customFormat="1" ht="36" customHeight="1" spans="1:10">
      <c r="A1090" s="652">
        <f t="shared" si="50"/>
        <v>7</v>
      </c>
      <c r="B1090" s="431">
        <v>2170199</v>
      </c>
      <c r="C1090" s="432" t="s">
        <v>928</v>
      </c>
      <c r="D1090" s="313">
        <f>VLOOKUP(B1090,'[113]L02'!$A$6:$F$1327,6,FALSE)</f>
        <v>0</v>
      </c>
      <c r="E1090" s="313">
        <f>VLOOKUP(B1090,'[114]23'!$A$4:$C$1326,3,FALSE)</f>
        <v>0</v>
      </c>
      <c r="F1090" s="367">
        <v>0</v>
      </c>
      <c r="G1090" s="123" t="str">
        <f t="shared" si="51"/>
        <v/>
      </c>
      <c r="H1090" s="123" t="str">
        <f t="shared" si="52"/>
        <v/>
      </c>
      <c r="I1090" s="657"/>
      <c r="J1090" s="658"/>
    </row>
    <row r="1091" s="652" customFormat="1" ht="36" customHeight="1" spans="1:10">
      <c r="A1091" s="652">
        <f t="shared" si="50"/>
        <v>5</v>
      </c>
      <c r="B1091" s="302">
        <v>21702</v>
      </c>
      <c r="C1091" s="446" t="s">
        <v>929</v>
      </c>
      <c r="D1091" s="309">
        <f>SUM(D1092:D1100)</f>
        <v>0</v>
      </c>
      <c r="E1091" s="309">
        <f>SUM(E1092:E1100)</f>
        <v>0</v>
      </c>
      <c r="F1091" s="309">
        <v>0</v>
      </c>
      <c r="G1091" s="119" t="str">
        <f t="shared" si="51"/>
        <v/>
      </c>
      <c r="H1091" s="119" t="str">
        <f t="shared" si="52"/>
        <v/>
      </c>
      <c r="I1091" s="657"/>
      <c r="J1091" s="658"/>
    </row>
    <row r="1092" s="652" customFormat="1" ht="36" customHeight="1" spans="1:10">
      <c r="A1092" s="652">
        <f t="shared" si="50"/>
        <v>7</v>
      </c>
      <c r="B1092" s="447">
        <v>2170201</v>
      </c>
      <c r="C1092" s="448" t="s">
        <v>930</v>
      </c>
      <c r="D1092" s="313">
        <f>VLOOKUP(B1092,'[113]L02'!$A$6:$F$1327,6,FALSE)</f>
        <v>0</v>
      </c>
      <c r="E1092" s="313">
        <f>VLOOKUP(B1092,'[114]23'!$A$4:$C$1326,3,FALSE)</f>
        <v>0</v>
      </c>
      <c r="F1092" s="367">
        <v>0</v>
      </c>
      <c r="G1092" s="123" t="str">
        <f t="shared" si="51"/>
        <v/>
      </c>
      <c r="H1092" s="123" t="str">
        <f t="shared" si="52"/>
        <v/>
      </c>
      <c r="I1092" s="657"/>
      <c r="J1092" s="658"/>
    </row>
    <row r="1093" s="652" customFormat="1" ht="36" customHeight="1" spans="1:10">
      <c r="A1093" s="652">
        <f t="shared" ref="A1093:A1156" si="53">LEN(B1093)</f>
        <v>7</v>
      </c>
      <c r="B1093" s="447">
        <v>2170202</v>
      </c>
      <c r="C1093" s="448" t="s">
        <v>931</v>
      </c>
      <c r="D1093" s="313">
        <f>VLOOKUP(B1093,'[113]L02'!$A$6:$F$1327,6,FALSE)</f>
        <v>0</v>
      </c>
      <c r="E1093" s="313">
        <f>VLOOKUP(B1093,'[114]23'!$A$4:$C$1326,3,FALSE)</f>
        <v>0</v>
      </c>
      <c r="F1093" s="367">
        <v>0</v>
      </c>
      <c r="G1093" s="123" t="str">
        <f t="shared" ref="G1093:G1156" si="54">IF(D1093&gt;0,F1093/D1093-1,"")</f>
        <v/>
      </c>
      <c r="H1093" s="123" t="str">
        <f t="shared" ref="H1093:H1156" si="55">IF(E1093&gt;0,F1093/E1093,"")</f>
        <v/>
      </c>
      <c r="I1093" s="657"/>
      <c r="J1093" s="658"/>
    </row>
    <row r="1094" s="652" customFormat="1" ht="36" customHeight="1" spans="1:10">
      <c r="A1094" s="652">
        <f t="shared" si="53"/>
        <v>7</v>
      </c>
      <c r="B1094" s="447">
        <v>2170203</v>
      </c>
      <c r="C1094" s="448" t="s">
        <v>932</v>
      </c>
      <c r="D1094" s="313">
        <f>VLOOKUP(B1094,'[113]L02'!$A$6:$F$1327,6,FALSE)</f>
        <v>0</v>
      </c>
      <c r="E1094" s="313">
        <f>VLOOKUP(B1094,'[114]23'!$A$4:$C$1326,3,FALSE)</f>
        <v>0</v>
      </c>
      <c r="F1094" s="367">
        <v>0</v>
      </c>
      <c r="G1094" s="123" t="str">
        <f t="shared" si="54"/>
        <v/>
      </c>
      <c r="H1094" s="123" t="str">
        <f t="shared" si="55"/>
        <v/>
      </c>
      <c r="I1094" s="657"/>
      <c r="J1094" s="658"/>
    </row>
    <row r="1095" s="652" customFormat="1" ht="36" customHeight="1" spans="1:10">
      <c r="A1095" s="652">
        <f t="shared" si="53"/>
        <v>7</v>
      </c>
      <c r="B1095" s="447">
        <v>2170204</v>
      </c>
      <c r="C1095" s="448" t="s">
        <v>933</v>
      </c>
      <c r="D1095" s="313">
        <f>VLOOKUP(B1095,'[113]L02'!$A$6:$F$1327,6,FALSE)</f>
        <v>0</v>
      </c>
      <c r="E1095" s="313">
        <f>VLOOKUP(B1095,'[114]23'!$A$4:$C$1326,3,FALSE)</f>
        <v>0</v>
      </c>
      <c r="F1095" s="367">
        <v>0</v>
      </c>
      <c r="G1095" s="123" t="str">
        <f t="shared" si="54"/>
        <v/>
      </c>
      <c r="H1095" s="123" t="str">
        <f t="shared" si="55"/>
        <v/>
      </c>
      <c r="I1095" s="657"/>
      <c r="J1095" s="658"/>
    </row>
    <row r="1096" s="652" customFormat="1" ht="36" customHeight="1" spans="1:10">
      <c r="A1096" s="652">
        <f t="shared" si="53"/>
        <v>7</v>
      </c>
      <c r="B1096" s="447">
        <v>2170205</v>
      </c>
      <c r="C1096" s="448" t="s">
        <v>934</v>
      </c>
      <c r="D1096" s="313">
        <f>VLOOKUP(B1096,'[113]L02'!$A$6:$F$1327,6,FALSE)</f>
        <v>0</v>
      </c>
      <c r="E1096" s="313">
        <f>VLOOKUP(B1096,'[114]23'!$A$4:$C$1326,3,FALSE)</f>
        <v>0</v>
      </c>
      <c r="F1096" s="367">
        <v>0</v>
      </c>
      <c r="G1096" s="123" t="str">
        <f t="shared" si="54"/>
        <v/>
      </c>
      <c r="H1096" s="123" t="str">
        <f t="shared" si="55"/>
        <v/>
      </c>
      <c r="I1096" s="657"/>
      <c r="J1096" s="658"/>
    </row>
    <row r="1097" s="652" customFormat="1" ht="36" customHeight="1" spans="1:10">
      <c r="A1097" s="652">
        <f t="shared" si="53"/>
        <v>7</v>
      </c>
      <c r="B1097" s="447">
        <v>2170206</v>
      </c>
      <c r="C1097" s="448" t="s">
        <v>935</v>
      </c>
      <c r="D1097" s="313">
        <f>VLOOKUP(B1097,'[113]L02'!$A$6:$F$1327,6,FALSE)</f>
        <v>0</v>
      </c>
      <c r="E1097" s="313">
        <f>VLOOKUP(B1097,'[114]23'!$A$4:$C$1326,3,FALSE)</f>
        <v>0</v>
      </c>
      <c r="F1097" s="367">
        <v>0</v>
      </c>
      <c r="G1097" s="123" t="str">
        <f t="shared" si="54"/>
        <v/>
      </c>
      <c r="H1097" s="123" t="str">
        <f t="shared" si="55"/>
        <v/>
      </c>
      <c r="I1097" s="657"/>
      <c r="J1097" s="658"/>
    </row>
    <row r="1098" s="652" customFormat="1" ht="36" customHeight="1" spans="1:10">
      <c r="A1098" s="652">
        <f t="shared" si="53"/>
        <v>7</v>
      </c>
      <c r="B1098" s="447">
        <v>2170207</v>
      </c>
      <c r="C1098" s="448" t="s">
        <v>936</v>
      </c>
      <c r="D1098" s="313">
        <f>VLOOKUP(B1098,'[113]L02'!$A$6:$F$1327,6,FALSE)</f>
        <v>0</v>
      </c>
      <c r="E1098" s="313">
        <f>VLOOKUP(B1098,'[114]23'!$A$4:$C$1326,3,FALSE)</f>
        <v>0</v>
      </c>
      <c r="F1098" s="367">
        <v>0</v>
      </c>
      <c r="G1098" s="123" t="str">
        <f t="shared" si="54"/>
        <v/>
      </c>
      <c r="H1098" s="123" t="str">
        <f t="shared" si="55"/>
        <v/>
      </c>
      <c r="I1098" s="657"/>
      <c r="J1098" s="658"/>
    </row>
    <row r="1099" s="652" customFormat="1" ht="36" customHeight="1" spans="1:10">
      <c r="A1099" s="652">
        <f t="shared" si="53"/>
        <v>7</v>
      </c>
      <c r="B1099" s="447">
        <v>2170208</v>
      </c>
      <c r="C1099" s="448" t="s">
        <v>937</v>
      </c>
      <c r="D1099" s="313">
        <f>VLOOKUP(B1099,'[113]L02'!$A$6:$F$1327,6,FALSE)</f>
        <v>0</v>
      </c>
      <c r="E1099" s="313">
        <f>VLOOKUP(B1099,'[114]23'!$A$4:$C$1326,3,FALSE)</f>
        <v>0</v>
      </c>
      <c r="F1099" s="367">
        <v>0</v>
      </c>
      <c r="G1099" s="123" t="str">
        <f t="shared" si="54"/>
        <v/>
      </c>
      <c r="H1099" s="123" t="str">
        <f t="shared" si="55"/>
        <v/>
      </c>
      <c r="I1099" s="657"/>
      <c r="J1099" s="658"/>
    </row>
    <row r="1100" s="652" customFormat="1" ht="36" customHeight="1" spans="1:10">
      <c r="A1100" s="652">
        <f t="shared" si="53"/>
        <v>7</v>
      </c>
      <c r="B1100" s="447">
        <v>2170299</v>
      </c>
      <c r="C1100" s="448" t="s">
        <v>938</v>
      </c>
      <c r="D1100" s="313">
        <f>VLOOKUP(B1100,'[113]L02'!$A$6:$F$1327,6,FALSE)</f>
        <v>0</v>
      </c>
      <c r="E1100" s="313">
        <f>VLOOKUP(B1100,'[114]23'!$A$4:$C$1326,3,FALSE)</f>
        <v>0</v>
      </c>
      <c r="F1100" s="367">
        <v>0</v>
      </c>
      <c r="G1100" s="123" t="str">
        <f t="shared" si="54"/>
        <v/>
      </c>
      <c r="H1100" s="123" t="str">
        <f t="shared" si="55"/>
        <v/>
      </c>
      <c r="I1100" s="657"/>
      <c r="J1100" s="658"/>
    </row>
    <row r="1101" s="652" customFormat="1" ht="36" customHeight="1" spans="1:10">
      <c r="A1101" s="652">
        <f t="shared" si="53"/>
        <v>5</v>
      </c>
      <c r="B1101" s="433">
        <v>21703</v>
      </c>
      <c r="C1101" s="304" t="s">
        <v>939</v>
      </c>
      <c r="D1101" s="309">
        <f>SUM(D1102:D1106)</f>
        <v>0</v>
      </c>
      <c r="E1101" s="309">
        <f>SUM(E1102:E1106)</f>
        <v>0</v>
      </c>
      <c r="F1101" s="309">
        <v>0</v>
      </c>
      <c r="G1101" s="119" t="str">
        <f t="shared" si="54"/>
        <v/>
      </c>
      <c r="H1101" s="119" t="str">
        <f t="shared" si="55"/>
        <v/>
      </c>
      <c r="I1101" s="657"/>
      <c r="J1101" s="658"/>
    </row>
    <row r="1102" s="652" customFormat="1" ht="36" customHeight="1" spans="1:10">
      <c r="A1102" s="652">
        <f t="shared" si="53"/>
        <v>7</v>
      </c>
      <c r="B1102" s="431">
        <v>2170301</v>
      </c>
      <c r="C1102" s="432" t="s">
        <v>940</v>
      </c>
      <c r="D1102" s="313">
        <f>VLOOKUP(B1102,'[113]L02'!$A$6:$F$1327,6,FALSE)</f>
        <v>0</v>
      </c>
      <c r="E1102" s="313">
        <f>VLOOKUP(B1102,'[114]23'!$A$4:$C$1326,3,FALSE)</f>
        <v>0</v>
      </c>
      <c r="F1102" s="367">
        <v>0</v>
      </c>
      <c r="G1102" s="123" t="str">
        <f t="shared" si="54"/>
        <v/>
      </c>
      <c r="H1102" s="123" t="str">
        <f t="shared" si="55"/>
        <v/>
      </c>
      <c r="I1102" s="657"/>
      <c r="J1102" s="658"/>
    </row>
    <row r="1103" s="652" customFormat="1" ht="36" customHeight="1" spans="1:10">
      <c r="A1103" s="652">
        <f t="shared" si="53"/>
        <v>7</v>
      </c>
      <c r="B1103" s="431">
        <v>2170302</v>
      </c>
      <c r="C1103" s="432" t="s">
        <v>941</v>
      </c>
      <c r="D1103" s="313">
        <f>VLOOKUP(B1103,'[113]L02'!$A$6:$F$1327,6,FALSE)</f>
        <v>0</v>
      </c>
      <c r="E1103" s="313">
        <f>VLOOKUP(B1103,'[114]23'!$A$4:$C$1326,3,FALSE)</f>
        <v>0</v>
      </c>
      <c r="F1103" s="367">
        <v>0</v>
      </c>
      <c r="G1103" s="123" t="str">
        <f t="shared" si="54"/>
        <v/>
      </c>
      <c r="H1103" s="123" t="str">
        <f t="shared" si="55"/>
        <v/>
      </c>
      <c r="I1103" s="657"/>
      <c r="J1103" s="658"/>
    </row>
    <row r="1104" s="652" customFormat="1" ht="36" customHeight="1" spans="1:10">
      <c r="A1104" s="652">
        <f t="shared" si="53"/>
        <v>7</v>
      </c>
      <c r="B1104" s="431">
        <v>2170303</v>
      </c>
      <c r="C1104" s="432" t="s">
        <v>942</v>
      </c>
      <c r="D1104" s="313">
        <f>VLOOKUP(B1104,'[113]L02'!$A$6:$F$1327,6,FALSE)</f>
        <v>0</v>
      </c>
      <c r="E1104" s="313">
        <f>VLOOKUP(B1104,'[114]23'!$A$4:$C$1326,3,FALSE)</f>
        <v>0</v>
      </c>
      <c r="F1104" s="367">
        <v>0</v>
      </c>
      <c r="G1104" s="123" t="str">
        <f t="shared" si="54"/>
        <v/>
      </c>
      <c r="H1104" s="123" t="str">
        <f t="shared" si="55"/>
        <v/>
      </c>
      <c r="I1104" s="657"/>
      <c r="J1104" s="658"/>
    </row>
    <row r="1105" s="652" customFormat="1" ht="36" customHeight="1" spans="1:10">
      <c r="A1105" s="652">
        <f t="shared" si="53"/>
        <v>7</v>
      </c>
      <c r="B1105" s="431">
        <v>2170304</v>
      </c>
      <c r="C1105" s="432" t="s">
        <v>943</v>
      </c>
      <c r="D1105" s="313">
        <f>VLOOKUP(B1105,'[113]L02'!$A$6:$F$1327,6,FALSE)</f>
        <v>0</v>
      </c>
      <c r="E1105" s="313">
        <f>VLOOKUP(B1105,'[114]23'!$A$4:$C$1326,3,FALSE)</f>
        <v>0</v>
      </c>
      <c r="F1105" s="367">
        <v>0</v>
      </c>
      <c r="G1105" s="123" t="str">
        <f t="shared" si="54"/>
        <v/>
      </c>
      <c r="H1105" s="123" t="str">
        <f t="shared" si="55"/>
        <v/>
      </c>
      <c r="I1105" s="657"/>
      <c r="J1105" s="658"/>
    </row>
    <row r="1106" s="652" customFormat="1" ht="36" customHeight="1" spans="1:10">
      <c r="A1106" s="652">
        <f t="shared" si="53"/>
        <v>7</v>
      </c>
      <c r="B1106" s="431">
        <v>2170399</v>
      </c>
      <c r="C1106" s="432" t="s">
        <v>944</v>
      </c>
      <c r="D1106" s="313">
        <f>VLOOKUP(B1106,'[113]L02'!$A$6:$F$1327,6,FALSE)</f>
        <v>0</v>
      </c>
      <c r="E1106" s="313">
        <f>VLOOKUP(B1106,'[114]23'!$A$4:$C$1326,3,FALSE)</f>
        <v>0</v>
      </c>
      <c r="F1106" s="367">
        <v>0</v>
      </c>
      <c r="G1106" s="123" t="str">
        <f t="shared" si="54"/>
        <v/>
      </c>
      <c r="H1106" s="123" t="str">
        <f t="shared" si="55"/>
        <v/>
      </c>
      <c r="I1106" s="657"/>
      <c r="J1106" s="658"/>
    </row>
    <row r="1107" s="652" customFormat="1" ht="36" customHeight="1" spans="1:10">
      <c r="A1107" s="652">
        <f t="shared" si="53"/>
        <v>5</v>
      </c>
      <c r="B1107" s="433">
        <v>21799</v>
      </c>
      <c r="C1107" s="304" t="s">
        <v>945</v>
      </c>
      <c r="D1107" s="309">
        <f>SUM(D1108:D1109)</f>
        <v>363</v>
      </c>
      <c r="E1107" s="309">
        <f>SUM(E1108:E1109)</f>
        <v>0</v>
      </c>
      <c r="F1107" s="309">
        <v>20</v>
      </c>
      <c r="G1107" s="119">
        <f t="shared" si="54"/>
        <v>-0.945</v>
      </c>
      <c r="H1107" s="119" t="str">
        <f t="shared" si="55"/>
        <v/>
      </c>
      <c r="I1107" s="657"/>
      <c r="J1107" s="658"/>
    </row>
    <row r="1108" s="652" customFormat="1" ht="36" customHeight="1" spans="1:10">
      <c r="A1108" s="652">
        <f t="shared" si="53"/>
        <v>7</v>
      </c>
      <c r="B1108" s="319">
        <v>2179902</v>
      </c>
      <c r="C1108" s="432" t="s">
        <v>946</v>
      </c>
      <c r="D1108" s="313">
        <f>VLOOKUP(B1108,'[113]L02'!$A$6:$F$1327,6,FALSE)</f>
        <v>313</v>
      </c>
      <c r="E1108" s="313">
        <f>VLOOKUP(B1108,'[114]23'!$A$4:$C$1326,3,FALSE)</f>
        <v>0</v>
      </c>
      <c r="F1108" s="367">
        <v>0</v>
      </c>
      <c r="G1108" s="123">
        <f t="shared" si="54"/>
        <v>-1</v>
      </c>
      <c r="H1108" s="123" t="str">
        <f t="shared" si="55"/>
        <v/>
      </c>
      <c r="I1108" s="657"/>
      <c r="J1108" s="658"/>
    </row>
    <row r="1109" s="652" customFormat="1" ht="36" customHeight="1" spans="1:10">
      <c r="A1109" s="652">
        <f t="shared" si="53"/>
        <v>7</v>
      </c>
      <c r="B1109" s="319">
        <v>2179999</v>
      </c>
      <c r="C1109" s="432" t="s">
        <v>944</v>
      </c>
      <c r="D1109" s="313">
        <f>VLOOKUP(B1109,'[113]L02'!$A$6:$F$1327,6,FALSE)</f>
        <v>50</v>
      </c>
      <c r="E1109" s="313">
        <f>VLOOKUP(B1109,'[114]23'!$A$4:$C$1326,3,FALSE)</f>
        <v>0</v>
      </c>
      <c r="F1109" s="367">
        <v>20</v>
      </c>
      <c r="G1109" s="123">
        <f t="shared" si="54"/>
        <v>-0.6</v>
      </c>
      <c r="H1109" s="123" t="str">
        <f t="shared" si="55"/>
        <v/>
      </c>
      <c r="I1109" s="657"/>
      <c r="J1109" s="658"/>
    </row>
    <row r="1110" s="652" customFormat="1" ht="36" customHeight="1" spans="1:10">
      <c r="A1110" s="652">
        <f t="shared" si="53"/>
        <v>3</v>
      </c>
      <c r="B1110" s="433">
        <v>219</v>
      </c>
      <c r="C1110" s="302" t="s">
        <v>123</v>
      </c>
      <c r="D1110" s="309">
        <f>SUM(D1111:D1119)</f>
        <v>0</v>
      </c>
      <c r="E1110" s="309">
        <f>SUM(E1111:E1119)</f>
        <v>0</v>
      </c>
      <c r="F1110" s="309">
        <v>0</v>
      </c>
      <c r="G1110" s="119" t="str">
        <f t="shared" si="54"/>
        <v/>
      </c>
      <c r="H1110" s="119" t="str">
        <f t="shared" si="55"/>
        <v/>
      </c>
      <c r="I1110" s="657"/>
      <c r="J1110" s="658"/>
    </row>
    <row r="1111" s="652" customFormat="1" ht="36" customHeight="1" spans="1:10">
      <c r="A1111" s="652">
        <f t="shared" si="53"/>
        <v>5</v>
      </c>
      <c r="B1111" s="433">
        <v>21901</v>
      </c>
      <c r="C1111" s="304" t="s">
        <v>947</v>
      </c>
      <c r="D1111" s="309"/>
      <c r="E1111" s="309"/>
      <c r="F1111" s="309"/>
      <c r="G1111" s="119" t="str">
        <f t="shared" si="54"/>
        <v/>
      </c>
      <c r="H1111" s="119" t="str">
        <f t="shared" si="55"/>
        <v/>
      </c>
      <c r="I1111" s="657"/>
      <c r="J1111" s="658"/>
    </row>
    <row r="1112" s="652" customFormat="1" ht="36" customHeight="1" spans="1:10">
      <c r="A1112" s="652">
        <f t="shared" si="53"/>
        <v>5</v>
      </c>
      <c r="B1112" s="433">
        <v>21902</v>
      </c>
      <c r="C1112" s="304" t="s">
        <v>948</v>
      </c>
      <c r="D1112" s="309"/>
      <c r="E1112" s="309"/>
      <c r="F1112" s="309"/>
      <c r="G1112" s="119" t="str">
        <f t="shared" si="54"/>
        <v/>
      </c>
      <c r="H1112" s="119" t="str">
        <f t="shared" si="55"/>
        <v/>
      </c>
      <c r="I1112" s="657"/>
      <c r="J1112" s="658"/>
    </row>
    <row r="1113" s="652" customFormat="1" ht="36" customHeight="1" spans="1:10">
      <c r="A1113" s="652">
        <f t="shared" si="53"/>
        <v>5</v>
      </c>
      <c r="B1113" s="433">
        <v>21903</v>
      </c>
      <c r="C1113" s="316" t="s">
        <v>949</v>
      </c>
      <c r="D1113" s="309"/>
      <c r="E1113" s="309"/>
      <c r="F1113" s="309"/>
      <c r="G1113" s="119" t="str">
        <f t="shared" si="54"/>
        <v/>
      </c>
      <c r="H1113" s="119" t="str">
        <f t="shared" si="55"/>
        <v/>
      </c>
      <c r="I1113" s="657"/>
      <c r="J1113" s="658"/>
    </row>
    <row r="1114" s="652" customFormat="1" ht="36" customHeight="1" spans="1:10">
      <c r="A1114" s="652">
        <f t="shared" si="53"/>
        <v>5</v>
      </c>
      <c r="B1114" s="433">
        <v>21904</v>
      </c>
      <c r="C1114" s="316" t="s">
        <v>950</v>
      </c>
      <c r="D1114" s="309"/>
      <c r="E1114" s="309"/>
      <c r="F1114" s="309"/>
      <c r="G1114" s="119" t="str">
        <f t="shared" si="54"/>
        <v/>
      </c>
      <c r="H1114" s="119" t="str">
        <f t="shared" si="55"/>
        <v/>
      </c>
      <c r="I1114" s="657"/>
      <c r="J1114" s="658"/>
    </row>
    <row r="1115" s="652" customFormat="1" ht="36" customHeight="1" spans="1:10">
      <c r="A1115" s="652">
        <f t="shared" si="53"/>
        <v>5</v>
      </c>
      <c r="B1115" s="433">
        <v>21905</v>
      </c>
      <c r="C1115" s="304" t="s">
        <v>951</v>
      </c>
      <c r="D1115" s="309"/>
      <c r="E1115" s="309"/>
      <c r="F1115" s="309"/>
      <c r="G1115" s="119" t="str">
        <f t="shared" si="54"/>
        <v/>
      </c>
      <c r="H1115" s="119" t="str">
        <f t="shared" si="55"/>
        <v/>
      </c>
      <c r="I1115" s="657"/>
      <c r="J1115" s="658"/>
    </row>
    <row r="1116" s="652" customFormat="1" ht="36" customHeight="1" spans="1:10">
      <c r="A1116" s="652">
        <f t="shared" si="53"/>
        <v>5</v>
      </c>
      <c r="B1116" s="433">
        <v>21906</v>
      </c>
      <c r="C1116" s="316" t="s">
        <v>952</v>
      </c>
      <c r="D1116" s="309"/>
      <c r="E1116" s="309"/>
      <c r="F1116" s="309"/>
      <c r="G1116" s="119" t="str">
        <f t="shared" si="54"/>
        <v/>
      </c>
      <c r="H1116" s="119" t="str">
        <f t="shared" si="55"/>
        <v/>
      </c>
      <c r="I1116" s="657"/>
      <c r="J1116" s="658"/>
    </row>
    <row r="1117" s="652" customFormat="1" ht="36" customHeight="1" spans="1:10">
      <c r="A1117" s="652">
        <f t="shared" si="53"/>
        <v>5</v>
      </c>
      <c r="B1117" s="433">
        <v>21907</v>
      </c>
      <c r="C1117" s="304" t="s">
        <v>953</v>
      </c>
      <c r="D1117" s="309"/>
      <c r="E1117" s="309"/>
      <c r="F1117" s="309"/>
      <c r="G1117" s="119" t="str">
        <f t="shared" si="54"/>
        <v/>
      </c>
      <c r="H1117" s="119" t="str">
        <f t="shared" si="55"/>
        <v/>
      </c>
      <c r="I1117" s="657"/>
      <c r="J1117" s="658"/>
    </row>
    <row r="1118" s="652" customFormat="1" ht="36" customHeight="1" spans="1:10">
      <c r="A1118" s="652">
        <f t="shared" si="53"/>
        <v>5</v>
      </c>
      <c r="B1118" s="433">
        <v>21908</v>
      </c>
      <c r="C1118" s="304" t="s">
        <v>954</v>
      </c>
      <c r="D1118" s="309"/>
      <c r="E1118" s="309"/>
      <c r="F1118" s="309"/>
      <c r="G1118" s="119" t="str">
        <f t="shared" si="54"/>
        <v/>
      </c>
      <c r="H1118" s="119" t="str">
        <f t="shared" si="55"/>
        <v/>
      </c>
      <c r="I1118" s="657"/>
      <c r="J1118" s="658"/>
    </row>
    <row r="1119" s="652" customFormat="1" ht="36" customHeight="1" spans="1:10">
      <c r="A1119" s="652">
        <f t="shared" si="53"/>
        <v>5</v>
      </c>
      <c r="B1119" s="433">
        <v>21999</v>
      </c>
      <c r="C1119" s="304" t="s">
        <v>955</v>
      </c>
      <c r="D1119" s="309"/>
      <c r="E1119" s="309"/>
      <c r="F1119" s="309"/>
      <c r="G1119" s="119" t="str">
        <f t="shared" si="54"/>
        <v/>
      </c>
      <c r="H1119" s="119" t="str">
        <f t="shared" si="55"/>
        <v/>
      </c>
      <c r="I1119" s="657"/>
      <c r="J1119" s="658"/>
    </row>
    <row r="1120" s="652" customFormat="1" ht="36" customHeight="1" spans="1:10">
      <c r="A1120" s="652">
        <f t="shared" si="53"/>
        <v>3</v>
      </c>
      <c r="B1120" s="433">
        <v>220</v>
      </c>
      <c r="C1120" s="302" t="s">
        <v>124</v>
      </c>
      <c r="D1120" s="309">
        <f>SUM(D1121,D1148,D1163)</f>
        <v>1455</v>
      </c>
      <c r="E1120" s="309">
        <f>SUM(E1121,E1148,E1163)</f>
        <v>1774</v>
      </c>
      <c r="F1120" s="309">
        <v>1477</v>
      </c>
      <c r="G1120" s="119">
        <f t="shared" si="54"/>
        <v>0.015</v>
      </c>
      <c r="H1120" s="119">
        <f t="shared" si="55"/>
        <v>0.833</v>
      </c>
      <c r="I1120" s="657"/>
      <c r="J1120" s="658"/>
    </row>
    <row r="1121" s="652" customFormat="1" ht="36" customHeight="1" spans="1:10">
      <c r="A1121" s="652">
        <f t="shared" si="53"/>
        <v>5</v>
      </c>
      <c r="B1121" s="433">
        <v>22001</v>
      </c>
      <c r="C1121" s="304" t="s">
        <v>956</v>
      </c>
      <c r="D1121" s="309">
        <f>SUM(D1122:D1147)</f>
        <v>1271</v>
      </c>
      <c r="E1121" s="309">
        <f>SUM(E1122:E1147)</f>
        <v>1716</v>
      </c>
      <c r="F1121" s="309">
        <v>1363</v>
      </c>
      <c r="G1121" s="119">
        <f t="shared" si="54"/>
        <v>0.072</v>
      </c>
      <c r="H1121" s="119">
        <f t="shared" si="55"/>
        <v>0.794</v>
      </c>
      <c r="I1121" s="657"/>
      <c r="J1121" s="658"/>
    </row>
    <row r="1122" s="652" customFormat="1" ht="36" customHeight="1" spans="1:10">
      <c r="A1122" s="652">
        <f t="shared" si="53"/>
        <v>7</v>
      </c>
      <c r="B1122" s="431">
        <v>2200101</v>
      </c>
      <c r="C1122" s="432" t="s">
        <v>152</v>
      </c>
      <c r="D1122" s="313">
        <f>VLOOKUP(B1122,'[113]L02'!$A$6:$F$1327,6,FALSE)</f>
        <v>539</v>
      </c>
      <c r="E1122" s="313">
        <f>VLOOKUP(B1122,'[114]23'!$A$4:$C$1326,3,FALSE)</f>
        <v>527</v>
      </c>
      <c r="F1122" s="367">
        <v>525</v>
      </c>
      <c r="G1122" s="123">
        <f t="shared" si="54"/>
        <v>-0.026</v>
      </c>
      <c r="H1122" s="123">
        <f t="shared" si="55"/>
        <v>0.996</v>
      </c>
      <c r="I1122" s="657"/>
      <c r="J1122" s="658"/>
    </row>
    <row r="1123" s="652" customFormat="1" ht="36" customHeight="1" spans="1:10">
      <c r="A1123" s="652">
        <f t="shared" si="53"/>
        <v>7</v>
      </c>
      <c r="B1123" s="431">
        <v>2200102</v>
      </c>
      <c r="C1123" s="432" t="s">
        <v>153</v>
      </c>
      <c r="D1123" s="313">
        <f>VLOOKUP(B1123,'[113]L02'!$A$6:$F$1327,6,FALSE)</f>
        <v>0</v>
      </c>
      <c r="E1123" s="313">
        <f>VLOOKUP(B1123,'[114]23'!$A$4:$C$1326,3,FALSE)</f>
        <v>0</v>
      </c>
      <c r="F1123" s="367">
        <v>0</v>
      </c>
      <c r="G1123" s="123" t="str">
        <f t="shared" si="54"/>
        <v/>
      </c>
      <c r="H1123" s="123" t="str">
        <f t="shared" si="55"/>
        <v/>
      </c>
      <c r="I1123" s="657"/>
      <c r="J1123" s="658"/>
    </row>
    <row r="1124" s="652" customFormat="1" ht="36" customHeight="1" spans="1:10">
      <c r="A1124" s="652">
        <f t="shared" si="53"/>
        <v>7</v>
      </c>
      <c r="B1124" s="431">
        <v>2200103</v>
      </c>
      <c r="C1124" s="432" t="s">
        <v>154</v>
      </c>
      <c r="D1124" s="313">
        <f>VLOOKUP(B1124,'[113]L02'!$A$6:$F$1327,6,FALSE)</f>
        <v>0</v>
      </c>
      <c r="E1124" s="313">
        <f>VLOOKUP(B1124,'[114]23'!$A$4:$C$1326,3,FALSE)</f>
        <v>0</v>
      </c>
      <c r="F1124" s="367">
        <v>0</v>
      </c>
      <c r="G1124" s="123" t="str">
        <f t="shared" si="54"/>
        <v/>
      </c>
      <c r="H1124" s="123" t="str">
        <f t="shared" si="55"/>
        <v/>
      </c>
      <c r="I1124" s="657"/>
      <c r="J1124" s="658"/>
    </row>
    <row r="1125" s="652" customFormat="1" ht="36" customHeight="1" spans="1:10">
      <c r="A1125" s="652">
        <f t="shared" si="53"/>
        <v>7</v>
      </c>
      <c r="B1125" s="431">
        <v>2200104</v>
      </c>
      <c r="C1125" s="432" t="s">
        <v>957</v>
      </c>
      <c r="D1125" s="313">
        <f>VLOOKUP(B1125,'[113]L02'!$A$6:$F$1327,6,FALSE)</f>
        <v>85</v>
      </c>
      <c r="E1125" s="313">
        <f>VLOOKUP(B1125,'[114]23'!$A$4:$C$1326,3,FALSE)</f>
        <v>0</v>
      </c>
      <c r="F1125" s="367">
        <v>0</v>
      </c>
      <c r="G1125" s="123">
        <f t="shared" si="54"/>
        <v>-1</v>
      </c>
      <c r="H1125" s="123" t="str">
        <f t="shared" si="55"/>
        <v/>
      </c>
      <c r="I1125" s="657"/>
      <c r="J1125" s="658"/>
    </row>
    <row r="1126" s="652" customFormat="1" ht="36" customHeight="1" spans="1:10">
      <c r="A1126" s="652">
        <f t="shared" si="53"/>
        <v>7</v>
      </c>
      <c r="B1126" s="431">
        <v>2200106</v>
      </c>
      <c r="C1126" s="432" t="s">
        <v>958</v>
      </c>
      <c r="D1126" s="313">
        <f>VLOOKUP(B1126,'[113]L02'!$A$6:$F$1327,6,FALSE)</f>
        <v>44</v>
      </c>
      <c r="E1126" s="313">
        <f>VLOOKUP(B1126,'[114]23'!$A$4:$C$1326,3,FALSE)</f>
        <v>299</v>
      </c>
      <c r="F1126" s="367">
        <v>50</v>
      </c>
      <c r="G1126" s="123">
        <f t="shared" si="54"/>
        <v>0.136</v>
      </c>
      <c r="H1126" s="123">
        <f t="shared" si="55"/>
        <v>0.167</v>
      </c>
      <c r="I1126" s="657"/>
      <c r="J1126" s="658"/>
    </row>
    <row r="1127" s="652" customFormat="1" ht="36" customHeight="1" spans="1:10">
      <c r="A1127" s="652">
        <f t="shared" si="53"/>
        <v>7</v>
      </c>
      <c r="B1127" s="431">
        <v>2200107</v>
      </c>
      <c r="C1127" s="432" t="s">
        <v>959</v>
      </c>
      <c r="D1127" s="313">
        <f>VLOOKUP(B1127,'[113]L02'!$A$6:$F$1327,6,FALSE)</f>
        <v>0</v>
      </c>
      <c r="E1127" s="313">
        <f>VLOOKUP(B1127,'[114]23'!$A$4:$C$1326,3,FALSE)</f>
        <v>0</v>
      </c>
      <c r="F1127" s="367">
        <v>0</v>
      </c>
      <c r="G1127" s="123" t="str">
        <f t="shared" si="54"/>
        <v/>
      </c>
      <c r="H1127" s="123" t="str">
        <f t="shared" si="55"/>
        <v/>
      </c>
      <c r="I1127" s="657"/>
      <c r="J1127" s="658"/>
    </row>
    <row r="1128" s="652" customFormat="1" ht="36" customHeight="1" spans="1:10">
      <c r="A1128" s="652">
        <f t="shared" si="53"/>
        <v>7</v>
      </c>
      <c r="B1128" s="431">
        <v>2200108</v>
      </c>
      <c r="C1128" s="432" t="s">
        <v>960</v>
      </c>
      <c r="D1128" s="313">
        <f>VLOOKUP(B1128,'[113]L02'!$A$6:$F$1327,6,FALSE)</f>
        <v>147</v>
      </c>
      <c r="E1128" s="313">
        <f>VLOOKUP(B1128,'[114]23'!$A$4:$C$1326,3,FALSE)</f>
        <v>40</v>
      </c>
      <c r="F1128" s="367">
        <v>40</v>
      </c>
      <c r="G1128" s="123">
        <f t="shared" si="54"/>
        <v>-0.728</v>
      </c>
      <c r="H1128" s="123">
        <f t="shared" si="55"/>
        <v>1</v>
      </c>
      <c r="I1128" s="657"/>
      <c r="J1128" s="658"/>
    </row>
    <row r="1129" s="652" customFormat="1" ht="36" customHeight="1" spans="1:10">
      <c r="A1129" s="652">
        <f t="shared" si="53"/>
        <v>7</v>
      </c>
      <c r="B1129" s="431">
        <v>2200109</v>
      </c>
      <c r="C1129" s="432" t="s">
        <v>961</v>
      </c>
      <c r="D1129" s="313">
        <f>VLOOKUP(B1129,'[113]L02'!$A$6:$F$1327,6,FALSE)</f>
        <v>41</v>
      </c>
      <c r="E1129" s="313">
        <f>VLOOKUP(B1129,'[114]23'!$A$4:$C$1326,3,FALSE)</f>
        <v>0</v>
      </c>
      <c r="F1129" s="367">
        <v>0</v>
      </c>
      <c r="G1129" s="123">
        <f t="shared" si="54"/>
        <v>-1</v>
      </c>
      <c r="H1129" s="123" t="str">
        <f t="shared" si="55"/>
        <v/>
      </c>
      <c r="I1129" s="657"/>
      <c r="J1129" s="658"/>
    </row>
    <row r="1130" s="652" customFormat="1" ht="36" customHeight="1" spans="1:10">
      <c r="A1130" s="652">
        <f t="shared" si="53"/>
        <v>7</v>
      </c>
      <c r="B1130" s="431">
        <v>2200112</v>
      </c>
      <c r="C1130" s="432" t="s">
        <v>962</v>
      </c>
      <c r="D1130" s="313">
        <f>VLOOKUP(B1130,'[113]L02'!$A$6:$F$1327,6,FALSE)</f>
        <v>0</v>
      </c>
      <c r="E1130" s="313">
        <f>VLOOKUP(B1130,'[114]23'!$A$4:$C$1326,3,FALSE)</f>
        <v>0</v>
      </c>
      <c r="F1130" s="367">
        <v>0</v>
      </c>
      <c r="G1130" s="123" t="str">
        <f t="shared" si="54"/>
        <v/>
      </c>
      <c r="H1130" s="123" t="str">
        <f t="shared" si="55"/>
        <v/>
      </c>
      <c r="I1130" s="657"/>
      <c r="J1130" s="658"/>
    </row>
    <row r="1131" s="652" customFormat="1" ht="36" customHeight="1" spans="1:10">
      <c r="A1131" s="652">
        <f t="shared" si="53"/>
        <v>7</v>
      </c>
      <c r="B1131" s="431">
        <v>2200113</v>
      </c>
      <c r="C1131" s="432" t="s">
        <v>963</v>
      </c>
      <c r="D1131" s="313">
        <f>VLOOKUP(B1131,'[113]L02'!$A$6:$F$1327,6,FALSE)</f>
        <v>0</v>
      </c>
      <c r="E1131" s="313">
        <f>VLOOKUP(B1131,'[114]23'!$A$4:$C$1326,3,FALSE)</f>
        <v>0</v>
      </c>
      <c r="F1131" s="367">
        <v>0</v>
      </c>
      <c r="G1131" s="123" t="str">
        <f t="shared" si="54"/>
        <v/>
      </c>
      <c r="H1131" s="123" t="str">
        <f t="shared" si="55"/>
        <v/>
      </c>
      <c r="I1131" s="657"/>
      <c r="J1131" s="658"/>
    </row>
    <row r="1132" s="652" customFormat="1" ht="36" customHeight="1" spans="1:10">
      <c r="A1132" s="652">
        <f t="shared" si="53"/>
        <v>7</v>
      </c>
      <c r="B1132" s="431">
        <v>2200114</v>
      </c>
      <c r="C1132" s="432" t="s">
        <v>964</v>
      </c>
      <c r="D1132" s="313">
        <f>VLOOKUP(B1132,'[113]L02'!$A$6:$F$1327,6,FALSE)</f>
        <v>0</v>
      </c>
      <c r="E1132" s="313">
        <f>VLOOKUP(B1132,'[114]23'!$A$4:$C$1326,3,FALSE)</f>
        <v>0</v>
      </c>
      <c r="F1132" s="367">
        <v>0</v>
      </c>
      <c r="G1132" s="123" t="str">
        <f t="shared" si="54"/>
        <v/>
      </c>
      <c r="H1132" s="123" t="str">
        <f t="shared" si="55"/>
        <v/>
      </c>
      <c r="I1132" s="657"/>
      <c r="J1132" s="658"/>
    </row>
    <row r="1133" s="652" customFormat="1" ht="36" customHeight="1" spans="1:10">
      <c r="A1133" s="652">
        <f t="shared" si="53"/>
        <v>7</v>
      </c>
      <c r="B1133" s="431">
        <v>2200115</v>
      </c>
      <c r="C1133" s="432" t="s">
        <v>965</v>
      </c>
      <c r="D1133" s="313">
        <f>VLOOKUP(B1133,'[113]L02'!$A$6:$F$1327,6,FALSE)</f>
        <v>0</v>
      </c>
      <c r="E1133" s="313">
        <f>VLOOKUP(B1133,'[114]23'!$A$4:$C$1326,3,FALSE)</f>
        <v>0</v>
      </c>
      <c r="F1133" s="367">
        <v>0</v>
      </c>
      <c r="G1133" s="123" t="str">
        <f t="shared" si="54"/>
        <v/>
      </c>
      <c r="H1133" s="123" t="str">
        <f t="shared" si="55"/>
        <v/>
      </c>
      <c r="I1133" s="657"/>
      <c r="J1133" s="658"/>
    </row>
    <row r="1134" s="652" customFormat="1" ht="36" customHeight="1" spans="1:10">
      <c r="A1134" s="652">
        <f t="shared" si="53"/>
        <v>7</v>
      </c>
      <c r="B1134" s="431">
        <v>2200116</v>
      </c>
      <c r="C1134" s="432" t="s">
        <v>966</v>
      </c>
      <c r="D1134" s="313">
        <f>VLOOKUP(B1134,'[113]L02'!$A$6:$F$1327,6,FALSE)</f>
        <v>0</v>
      </c>
      <c r="E1134" s="313">
        <f>VLOOKUP(B1134,'[114]23'!$A$4:$C$1326,3,FALSE)</f>
        <v>0</v>
      </c>
      <c r="F1134" s="367">
        <v>0</v>
      </c>
      <c r="G1134" s="123" t="str">
        <f t="shared" si="54"/>
        <v/>
      </c>
      <c r="H1134" s="123" t="str">
        <f t="shared" si="55"/>
        <v/>
      </c>
      <c r="I1134" s="657"/>
      <c r="J1134" s="658"/>
    </row>
    <row r="1135" s="652" customFormat="1" ht="36" customHeight="1" spans="1:10">
      <c r="A1135" s="652">
        <f t="shared" si="53"/>
        <v>7</v>
      </c>
      <c r="B1135" s="431">
        <v>2200119</v>
      </c>
      <c r="C1135" s="432" t="s">
        <v>967</v>
      </c>
      <c r="D1135" s="313">
        <f>VLOOKUP(B1135,'[113]L02'!$A$6:$F$1327,6,FALSE)</f>
        <v>0</v>
      </c>
      <c r="E1135" s="313">
        <f>VLOOKUP(B1135,'[114]23'!$A$4:$C$1326,3,FALSE)</f>
        <v>0</v>
      </c>
      <c r="F1135" s="367">
        <v>0</v>
      </c>
      <c r="G1135" s="123" t="str">
        <f t="shared" si="54"/>
        <v/>
      </c>
      <c r="H1135" s="123" t="str">
        <f t="shared" si="55"/>
        <v/>
      </c>
      <c r="I1135" s="657"/>
      <c r="J1135" s="658"/>
    </row>
    <row r="1136" s="652" customFormat="1" ht="36" customHeight="1" spans="1:10">
      <c r="A1136" s="652">
        <f t="shared" si="53"/>
        <v>7</v>
      </c>
      <c r="B1136" s="431">
        <v>2200120</v>
      </c>
      <c r="C1136" s="432" t="s">
        <v>968</v>
      </c>
      <c r="D1136" s="313">
        <f>VLOOKUP(B1136,'[113]L02'!$A$6:$F$1327,6,FALSE)</f>
        <v>0</v>
      </c>
      <c r="E1136" s="313">
        <f>VLOOKUP(B1136,'[114]23'!$A$4:$C$1326,3,FALSE)</f>
        <v>0</v>
      </c>
      <c r="F1136" s="367">
        <v>0</v>
      </c>
      <c r="G1136" s="123" t="str">
        <f t="shared" si="54"/>
        <v/>
      </c>
      <c r="H1136" s="123" t="str">
        <f t="shared" si="55"/>
        <v/>
      </c>
      <c r="I1136" s="657"/>
      <c r="J1136" s="658"/>
    </row>
    <row r="1137" s="652" customFormat="1" ht="36" customHeight="1" spans="1:10">
      <c r="A1137" s="652">
        <f t="shared" si="53"/>
        <v>7</v>
      </c>
      <c r="B1137" s="431">
        <v>2200121</v>
      </c>
      <c r="C1137" s="432" t="s">
        <v>969</v>
      </c>
      <c r="D1137" s="313">
        <f>VLOOKUP(B1137,'[113]L02'!$A$6:$F$1327,6,FALSE)</f>
        <v>0</v>
      </c>
      <c r="E1137" s="313">
        <f>VLOOKUP(B1137,'[114]23'!$A$4:$C$1326,3,FALSE)</f>
        <v>0</v>
      </c>
      <c r="F1137" s="367">
        <v>0</v>
      </c>
      <c r="G1137" s="123" t="str">
        <f t="shared" si="54"/>
        <v/>
      </c>
      <c r="H1137" s="123" t="str">
        <f t="shared" si="55"/>
        <v/>
      </c>
      <c r="I1137" s="657"/>
      <c r="J1137" s="658"/>
    </row>
    <row r="1138" s="652" customFormat="1" ht="36" customHeight="1" spans="1:10">
      <c r="A1138" s="652">
        <f t="shared" si="53"/>
        <v>7</v>
      </c>
      <c r="B1138" s="431">
        <v>2200122</v>
      </c>
      <c r="C1138" s="432" t="s">
        <v>970</v>
      </c>
      <c r="D1138" s="313">
        <f>VLOOKUP(B1138,'[113]L02'!$A$6:$F$1327,6,FALSE)</f>
        <v>0</v>
      </c>
      <c r="E1138" s="313">
        <f>VLOOKUP(B1138,'[114]23'!$A$4:$C$1326,3,FALSE)</f>
        <v>0</v>
      </c>
      <c r="F1138" s="367">
        <v>0</v>
      </c>
      <c r="G1138" s="123" t="str">
        <f t="shared" si="54"/>
        <v/>
      </c>
      <c r="H1138" s="123" t="str">
        <f t="shared" si="55"/>
        <v/>
      </c>
      <c r="I1138" s="657"/>
      <c r="J1138" s="658"/>
    </row>
    <row r="1139" s="652" customFormat="1" ht="36" customHeight="1" spans="1:10">
      <c r="A1139" s="652">
        <f t="shared" si="53"/>
        <v>7</v>
      </c>
      <c r="B1139" s="431">
        <v>2200123</v>
      </c>
      <c r="C1139" s="432" t="s">
        <v>971</v>
      </c>
      <c r="D1139" s="313">
        <f>VLOOKUP(B1139,'[113]L02'!$A$6:$F$1327,6,FALSE)</f>
        <v>0</v>
      </c>
      <c r="E1139" s="313">
        <f>VLOOKUP(B1139,'[114]23'!$A$4:$C$1326,3,FALSE)</f>
        <v>0</v>
      </c>
      <c r="F1139" s="367">
        <v>0</v>
      </c>
      <c r="G1139" s="123" t="str">
        <f t="shared" si="54"/>
        <v/>
      </c>
      <c r="H1139" s="123" t="str">
        <f t="shared" si="55"/>
        <v/>
      </c>
      <c r="I1139" s="657"/>
      <c r="J1139" s="658"/>
    </row>
    <row r="1140" s="652" customFormat="1" ht="36" customHeight="1" spans="1:10">
      <c r="A1140" s="652">
        <f t="shared" si="53"/>
        <v>7</v>
      </c>
      <c r="B1140" s="431">
        <v>2200124</v>
      </c>
      <c r="C1140" s="432" t="s">
        <v>972</v>
      </c>
      <c r="D1140" s="313">
        <f>VLOOKUP(B1140,'[113]L02'!$A$6:$F$1327,6,FALSE)</f>
        <v>0</v>
      </c>
      <c r="E1140" s="313">
        <f>VLOOKUP(B1140,'[114]23'!$A$4:$C$1326,3,FALSE)</f>
        <v>0</v>
      </c>
      <c r="F1140" s="367">
        <v>0</v>
      </c>
      <c r="G1140" s="123" t="str">
        <f t="shared" si="54"/>
        <v/>
      </c>
      <c r="H1140" s="123" t="str">
        <f t="shared" si="55"/>
        <v/>
      </c>
      <c r="I1140" s="657"/>
      <c r="J1140" s="658"/>
    </row>
    <row r="1141" s="652" customFormat="1" ht="36" customHeight="1" spans="1:10">
      <c r="A1141" s="652">
        <f t="shared" si="53"/>
        <v>7</v>
      </c>
      <c r="B1141" s="431">
        <v>2200125</v>
      </c>
      <c r="C1141" s="432" t="s">
        <v>973</v>
      </c>
      <c r="D1141" s="313">
        <f>VLOOKUP(B1141,'[113]L02'!$A$6:$F$1327,6,FALSE)</f>
        <v>0</v>
      </c>
      <c r="E1141" s="313">
        <f>VLOOKUP(B1141,'[114]23'!$A$4:$C$1326,3,FALSE)</f>
        <v>0</v>
      </c>
      <c r="F1141" s="367">
        <v>0</v>
      </c>
      <c r="G1141" s="123" t="str">
        <f t="shared" si="54"/>
        <v/>
      </c>
      <c r="H1141" s="123" t="str">
        <f t="shared" si="55"/>
        <v/>
      </c>
      <c r="I1141" s="657"/>
      <c r="J1141" s="658"/>
    </row>
    <row r="1142" s="652" customFormat="1" ht="36" customHeight="1" spans="1:10">
      <c r="A1142" s="652">
        <f t="shared" si="53"/>
        <v>7</v>
      </c>
      <c r="B1142" s="431">
        <v>2200126</v>
      </c>
      <c r="C1142" s="432" t="s">
        <v>974</v>
      </c>
      <c r="D1142" s="313">
        <f>VLOOKUP(B1142,'[113]L02'!$A$6:$F$1327,6,FALSE)</f>
        <v>0</v>
      </c>
      <c r="E1142" s="313">
        <f>VLOOKUP(B1142,'[114]23'!$A$4:$C$1326,3,FALSE)</f>
        <v>0</v>
      </c>
      <c r="F1142" s="367">
        <v>0</v>
      </c>
      <c r="G1142" s="123" t="str">
        <f t="shared" si="54"/>
        <v/>
      </c>
      <c r="H1142" s="123" t="str">
        <f t="shared" si="55"/>
        <v/>
      </c>
      <c r="I1142" s="657"/>
      <c r="J1142" s="658"/>
    </row>
    <row r="1143" s="652" customFormat="1" ht="36" customHeight="1" spans="1:10">
      <c r="A1143" s="652">
        <f t="shared" si="53"/>
        <v>7</v>
      </c>
      <c r="B1143" s="431">
        <v>2200127</v>
      </c>
      <c r="C1143" s="432" t="s">
        <v>975</v>
      </c>
      <c r="D1143" s="313">
        <f>VLOOKUP(B1143,'[113]L02'!$A$6:$F$1327,6,FALSE)</f>
        <v>0</v>
      </c>
      <c r="E1143" s="313">
        <f>VLOOKUP(B1143,'[114]23'!$A$4:$C$1326,3,FALSE)</f>
        <v>0</v>
      </c>
      <c r="F1143" s="367">
        <v>0</v>
      </c>
      <c r="G1143" s="123" t="str">
        <f t="shared" si="54"/>
        <v/>
      </c>
      <c r="H1143" s="123" t="str">
        <f t="shared" si="55"/>
        <v/>
      </c>
      <c r="I1143" s="657"/>
      <c r="J1143" s="658"/>
    </row>
    <row r="1144" s="652" customFormat="1" ht="36" customHeight="1" spans="1:10">
      <c r="A1144" s="652">
        <f t="shared" si="53"/>
        <v>7</v>
      </c>
      <c r="B1144" s="431">
        <v>2200128</v>
      </c>
      <c r="C1144" s="432" t="s">
        <v>976</v>
      </c>
      <c r="D1144" s="313">
        <f>VLOOKUP(B1144,'[113]L02'!$A$6:$F$1327,6,FALSE)</f>
        <v>0</v>
      </c>
      <c r="E1144" s="313">
        <f>VLOOKUP(B1144,'[114]23'!$A$4:$C$1326,3,FALSE)</f>
        <v>0</v>
      </c>
      <c r="F1144" s="367">
        <v>0</v>
      </c>
      <c r="G1144" s="123" t="str">
        <f t="shared" si="54"/>
        <v/>
      </c>
      <c r="H1144" s="123" t="str">
        <f t="shared" si="55"/>
        <v/>
      </c>
      <c r="I1144" s="657"/>
      <c r="J1144" s="658"/>
    </row>
    <row r="1145" s="652" customFormat="1" ht="36" customHeight="1" spans="1:10">
      <c r="A1145" s="652">
        <f t="shared" si="53"/>
        <v>7</v>
      </c>
      <c r="B1145" s="431">
        <v>2200129</v>
      </c>
      <c r="C1145" s="432" t="s">
        <v>977</v>
      </c>
      <c r="D1145" s="313">
        <f>VLOOKUP(B1145,'[113]L02'!$A$6:$F$1327,6,FALSE)</f>
        <v>0</v>
      </c>
      <c r="E1145" s="313">
        <f>VLOOKUP(B1145,'[114]23'!$A$4:$C$1326,3,FALSE)</f>
        <v>0</v>
      </c>
      <c r="F1145" s="367">
        <v>0</v>
      </c>
      <c r="G1145" s="123" t="str">
        <f t="shared" si="54"/>
        <v/>
      </c>
      <c r="H1145" s="123" t="str">
        <f t="shared" si="55"/>
        <v/>
      </c>
      <c r="I1145" s="657"/>
      <c r="J1145" s="658"/>
    </row>
    <row r="1146" s="652" customFormat="1" ht="36" customHeight="1" spans="1:10">
      <c r="A1146" s="652">
        <f t="shared" si="53"/>
        <v>7</v>
      </c>
      <c r="B1146" s="431">
        <v>2200150</v>
      </c>
      <c r="C1146" s="432" t="s">
        <v>161</v>
      </c>
      <c r="D1146" s="313">
        <f>VLOOKUP(B1146,'[113]L02'!$A$6:$F$1327,6,FALSE)</f>
        <v>415</v>
      </c>
      <c r="E1146" s="313">
        <f>VLOOKUP(B1146,'[114]23'!$A$4:$C$1326,3,FALSE)</f>
        <v>472</v>
      </c>
      <c r="F1146" s="367">
        <v>481</v>
      </c>
      <c r="G1146" s="123">
        <f t="shared" si="54"/>
        <v>0.159</v>
      </c>
      <c r="H1146" s="123">
        <f t="shared" si="55"/>
        <v>1.019</v>
      </c>
      <c r="I1146" s="657"/>
      <c r="J1146" s="658"/>
    </row>
    <row r="1147" s="652" customFormat="1" ht="36" customHeight="1" spans="1:10">
      <c r="A1147" s="652">
        <f t="shared" si="53"/>
        <v>7</v>
      </c>
      <c r="B1147" s="431">
        <v>2200199</v>
      </c>
      <c r="C1147" s="432" t="s">
        <v>978</v>
      </c>
      <c r="D1147" s="313">
        <f>VLOOKUP(B1147,'[113]L02'!$A$6:$F$1327,6,FALSE)</f>
        <v>0</v>
      </c>
      <c r="E1147" s="313">
        <f>VLOOKUP(B1147,'[114]23'!$A$4:$C$1326,3,FALSE)</f>
        <v>378</v>
      </c>
      <c r="F1147" s="367">
        <v>267</v>
      </c>
      <c r="G1147" s="123" t="str">
        <f t="shared" si="54"/>
        <v/>
      </c>
      <c r="H1147" s="123">
        <f t="shared" si="55"/>
        <v>0.706</v>
      </c>
      <c r="I1147" s="657"/>
      <c r="J1147" s="658"/>
    </row>
    <row r="1148" s="652" customFormat="1" ht="36" customHeight="1" spans="1:10">
      <c r="A1148" s="652">
        <f t="shared" si="53"/>
        <v>5</v>
      </c>
      <c r="B1148" s="433">
        <v>22005</v>
      </c>
      <c r="C1148" s="304" t="s">
        <v>979</v>
      </c>
      <c r="D1148" s="309">
        <f>SUM(D1149:D1162)</f>
        <v>173</v>
      </c>
      <c r="E1148" s="309">
        <f>SUM(E1149:E1162)</f>
        <v>58</v>
      </c>
      <c r="F1148" s="309">
        <v>114</v>
      </c>
      <c r="G1148" s="119">
        <f t="shared" si="54"/>
        <v>-0.341</v>
      </c>
      <c r="H1148" s="119">
        <f t="shared" si="55"/>
        <v>1.966</v>
      </c>
      <c r="I1148" s="657"/>
      <c r="J1148" s="658"/>
    </row>
    <row r="1149" s="652" customFormat="1" ht="36" customHeight="1" spans="1:10">
      <c r="A1149" s="652">
        <f t="shared" si="53"/>
        <v>7</v>
      </c>
      <c r="B1149" s="431">
        <v>2200501</v>
      </c>
      <c r="C1149" s="432" t="s">
        <v>152</v>
      </c>
      <c r="D1149" s="313">
        <f>VLOOKUP(B1149,'[113]L02'!$A$6:$F$1327,6,FALSE)</f>
        <v>20</v>
      </c>
      <c r="E1149" s="313">
        <f>VLOOKUP(B1149,'[114]23'!$A$4:$C$1326,3,FALSE)</f>
        <v>17</v>
      </c>
      <c r="F1149" s="367">
        <v>17</v>
      </c>
      <c r="G1149" s="123">
        <f t="shared" si="54"/>
        <v>-0.15</v>
      </c>
      <c r="H1149" s="123">
        <f t="shared" si="55"/>
        <v>1</v>
      </c>
      <c r="I1149" s="657"/>
      <c r="J1149" s="658"/>
    </row>
    <row r="1150" s="652" customFormat="1" ht="36" customHeight="1" spans="1:10">
      <c r="A1150" s="652">
        <f t="shared" si="53"/>
        <v>7</v>
      </c>
      <c r="B1150" s="431">
        <v>2200502</v>
      </c>
      <c r="C1150" s="432" t="s">
        <v>153</v>
      </c>
      <c r="D1150" s="313">
        <f>VLOOKUP(B1150,'[113]L02'!$A$6:$F$1327,6,FALSE)</f>
        <v>18</v>
      </c>
      <c r="E1150" s="313">
        <f>VLOOKUP(B1150,'[114]23'!$A$4:$C$1326,3,FALSE)</f>
        <v>2</v>
      </c>
      <c r="F1150" s="367">
        <v>2</v>
      </c>
      <c r="G1150" s="123">
        <f t="shared" si="54"/>
        <v>-0.889</v>
      </c>
      <c r="H1150" s="123">
        <f t="shared" si="55"/>
        <v>1</v>
      </c>
      <c r="I1150" s="657"/>
      <c r="J1150" s="658"/>
    </row>
    <row r="1151" s="652" customFormat="1" ht="36" customHeight="1" spans="1:10">
      <c r="A1151" s="652">
        <f t="shared" si="53"/>
        <v>7</v>
      </c>
      <c r="B1151" s="431">
        <v>2200503</v>
      </c>
      <c r="C1151" s="432" t="s">
        <v>154</v>
      </c>
      <c r="D1151" s="313">
        <f>VLOOKUP(B1151,'[113]L02'!$A$6:$F$1327,6,FALSE)</f>
        <v>0</v>
      </c>
      <c r="E1151" s="313">
        <f>VLOOKUP(B1151,'[114]23'!$A$4:$C$1326,3,FALSE)</f>
        <v>0</v>
      </c>
      <c r="F1151" s="367">
        <v>0</v>
      </c>
      <c r="G1151" s="123" t="str">
        <f t="shared" si="54"/>
        <v/>
      </c>
      <c r="H1151" s="123" t="str">
        <f t="shared" si="55"/>
        <v/>
      </c>
      <c r="I1151" s="657"/>
      <c r="J1151" s="658"/>
    </row>
    <row r="1152" s="652" customFormat="1" ht="36" customHeight="1" spans="1:10">
      <c r="A1152" s="652">
        <f t="shared" si="53"/>
        <v>7</v>
      </c>
      <c r="B1152" s="431">
        <v>2200504</v>
      </c>
      <c r="C1152" s="432" t="s">
        <v>980</v>
      </c>
      <c r="D1152" s="313">
        <f>VLOOKUP(B1152,'[113]L02'!$A$6:$F$1327,6,FALSE)</f>
        <v>11</v>
      </c>
      <c r="E1152" s="313">
        <f>VLOOKUP(B1152,'[114]23'!$A$4:$C$1326,3,FALSE)</f>
        <v>11</v>
      </c>
      <c r="F1152" s="367">
        <v>72</v>
      </c>
      <c r="G1152" s="123">
        <f t="shared" si="54"/>
        <v>5.545</v>
      </c>
      <c r="H1152" s="123">
        <f t="shared" si="55"/>
        <v>6.545</v>
      </c>
      <c r="I1152" s="657"/>
      <c r="J1152" s="658"/>
    </row>
    <row r="1153" s="652" customFormat="1" ht="36" customHeight="1" spans="1:10">
      <c r="A1153" s="652">
        <f t="shared" si="53"/>
        <v>7</v>
      </c>
      <c r="B1153" s="431">
        <v>2200506</v>
      </c>
      <c r="C1153" s="432" t="s">
        <v>981</v>
      </c>
      <c r="D1153" s="313">
        <f>VLOOKUP(B1153,'[113]L02'!$A$6:$F$1327,6,FALSE)</f>
        <v>2</v>
      </c>
      <c r="E1153" s="313">
        <f>VLOOKUP(B1153,'[114]23'!$A$4:$C$1326,3,FALSE)</f>
        <v>7</v>
      </c>
      <c r="F1153" s="367">
        <v>7</v>
      </c>
      <c r="G1153" s="123">
        <f t="shared" si="54"/>
        <v>2.5</v>
      </c>
      <c r="H1153" s="123">
        <f t="shared" si="55"/>
        <v>1</v>
      </c>
      <c r="I1153" s="657"/>
      <c r="J1153" s="658"/>
    </row>
    <row r="1154" s="652" customFormat="1" ht="36" customHeight="1" spans="1:10">
      <c r="A1154" s="652">
        <f t="shared" si="53"/>
        <v>7</v>
      </c>
      <c r="B1154" s="431">
        <v>2200507</v>
      </c>
      <c r="C1154" s="432" t="s">
        <v>982</v>
      </c>
      <c r="D1154" s="313">
        <f>VLOOKUP(B1154,'[113]L02'!$A$6:$F$1327,6,FALSE)</f>
        <v>15</v>
      </c>
      <c r="E1154" s="313">
        <f>VLOOKUP(B1154,'[114]23'!$A$4:$C$1326,3,FALSE)</f>
        <v>20</v>
      </c>
      <c r="F1154" s="367">
        <v>15</v>
      </c>
      <c r="G1154" s="123">
        <f t="shared" si="54"/>
        <v>0</v>
      </c>
      <c r="H1154" s="123">
        <f t="shared" si="55"/>
        <v>0.75</v>
      </c>
      <c r="I1154" s="657"/>
      <c r="J1154" s="658"/>
    </row>
    <row r="1155" s="652" customFormat="1" ht="36" customHeight="1" spans="1:10">
      <c r="A1155" s="652">
        <f t="shared" si="53"/>
        <v>7</v>
      </c>
      <c r="B1155" s="431">
        <v>2200508</v>
      </c>
      <c r="C1155" s="432" t="s">
        <v>983</v>
      </c>
      <c r="D1155" s="313">
        <f>VLOOKUP(B1155,'[113]L02'!$A$6:$F$1327,6,FALSE)</f>
        <v>0</v>
      </c>
      <c r="E1155" s="313">
        <f>VLOOKUP(B1155,'[114]23'!$A$4:$C$1326,3,FALSE)</f>
        <v>0</v>
      </c>
      <c r="F1155" s="367">
        <v>0</v>
      </c>
      <c r="G1155" s="123" t="str">
        <f t="shared" si="54"/>
        <v/>
      </c>
      <c r="H1155" s="123" t="str">
        <f t="shared" si="55"/>
        <v/>
      </c>
      <c r="I1155" s="657"/>
      <c r="J1155" s="658"/>
    </row>
    <row r="1156" s="652" customFormat="1" ht="36" customHeight="1" spans="1:10">
      <c r="A1156" s="652">
        <f t="shared" si="53"/>
        <v>7</v>
      </c>
      <c r="B1156" s="431">
        <v>2200509</v>
      </c>
      <c r="C1156" s="432" t="s">
        <v>984</v>
      </c>
      <c r="D1156" s="313">
        <f>VLOOKUP(B1156,'[113]L02'!$A$6:$F$1327,6,FALSE)</f>
        <v>27</v>
      </c>
      <c r="E1156" s="313">
        <f>VLOOKUP(B1156,'[114]23'!$A$4:$C$1326,3,FALSE)</f>
        <v>0</v>
      </c>
      <c r="F1156" s="367">
        <v>0</v>
      </c>
      <c r="G1156" s="123">
        <f t="shared" si="54"/>
        <v>-1</v>
      </c>
      <c r="H1156" s="123" t="str">
        <f t="shared" si="55"/>
        <v/>
      </c>
      <c r="I1156" s="657"/>
      <c r="J1156" s="658"/>
    </row>
    <row r="1157" s="652" customFormat="1" ht="36" customHeight="1" spans="1:10">
      <c r="A1157" s="652">
        <f t="shared" ref="A1157:A1220" si="56">LEN(B1157)</f>
        <v>7</v>
      </c>
      <c r="B1157" s="431">
        <v>2200510</v>
      </c>
      <c r="C1157" s="432" t="s">
        <v>985</v>
      </c>
      <c r="D1157" s="313">
        <f>VLOOKUP(B1157,'[113]L02'!$A$6:$F$1327,6,FALSE)</f>
        <v>3</v>
      </c>
      <c r="E1157" s="313">
        <f>VLOOKUP(B1157,'[114]23'!$A$4:$C$1326,3,FALSE)</f>
        <v>0</v>
      </c>
      <c r="F1157" s="367">
        <v>0</v>
      </c>
      <c r="G1157" s="123">
        <f t="shared" ref="G1157:G1220" si="57">IF(D1157&gt;0,F1157/D1157-1,"")</f>
        <v>-1</v>
      </c>
      <c r="H1157" s="123" t="str">
        <f t="shared" ref="H1157:H1220" si="58">IF(E1157&gt;0,F1157/E1157,"")</f>
        <v/>
      </c>
      <c r="I1157" s="657"/>
      <c r="J1157" s="658"/>
    </row>
    <row r="1158" s="652" customFormat="1" ht="36" customHeight="1" spans="1:10">
      <c r="A1158" s="652">
        <f t="shared" si="56"/>
        <v>7</v>
      </c>
      <c r="B1158" s="431">
        <v>2200511</v>
      </c>
      <c r="C1158" s="432" t="s">
        <v>986</v>
      </c>
      <c r="D1158" s="313">
        <f>VLOOKUP(B1158,'[113]L02'!$A$6:$F$1327,6,FALSE)</f>
        <v>52</v>
      </c>
      <c r="E1158" s="313">
        <f>VLOOKUP(B1158,'[114]23'!$A$4:$C$1326,3,FALSE)</f>
        <v>0</v>
      </c>
      <c r="F1158" s="367">
        <v>0</v>
      </c>
      <c r="G1158" s="123">
        <f t="shared" si="57"/>
        <v>-1</v>
      </c>
      <c r="H1158" s="123" t="str">
        <f t="shared" si="58"/>
        <v/>
      </c>
      <c r="I1158" s="657"/>
      <c r="J1158" s="658"/>
    </row>
    <row r="1159" s="652" customFormat="1" ht="36" customHeight="1" spans="1:10">
      <c r="A1159" s="652">
        <f t="shared" si="56"/>
        <v>7</v>
      </c>
      <c r="B1159" s="431">
        <v>2200512</v>
      </c>
      <c r="C1159" s="432" t="s">
        <v>987</v>
      </c>
      <c r="D1159" s="313">
        <f>VLOOKUP(B1159,'[113]L02'!$A$6:$F$1327,6,FALSE)</f>
        <v>0</v>
      </c>
      <c r="E1159" s="313">
        <f>VLOOKUP(B1159,'[114]23'!$A$4:$C$1326,3,FALSE)</f>
        <v>0</v>
      </c>
      <c r="F1159" s="367">
        <v>0</v>
      </c>
      <c r="G1159" s="123" t="str">
        <f t="shared" si="57"/>
        <v/>
      </c>
      <c r="H1159" s="123" t="str">
        <f t="shared" si="58"/>
        <v/>
      </c>
      <c r="I1159" s="657"/>
      <c r="J1159" s="658"/>
    </row>
    <row r="1160" s="652" customFormat="1" ht="36" customHeight="1" spans="1:10">
      <c r="A1160" s="652">
        <f t="shared" si="56"/>
        <v>7</v>
      </c>
      <c r="B1160" s="431">
        <v>2200513</v>
      </c>
      <c r="C1160" s="432" t="s">
        <v>988</v>
      </c>
      <c r="D1160" s="313">
        <f>VLOOKUP(B1160,'[113]L02'!$A$6:$F$1327,6,FALSE)</f>
        <v>0</v>
      </c>
      <c r="E1160" s="313">
        <f>VLOOKUP(B1160,'[114]23'!$A$4:$C$1326,3,FALSE)</f>
        <v>0</v>
      </c>
      <c r="F1160" s="367">
        <v>0</v>
      </c>
      <c r="G1160" s="123" t="str">
        <f t="shared" si="57"/>
        <v/>
      </c>
      <c r="H1160" s="123" t="str">
        <f t="shared" si="58"/>
        <v/>
      </c>
      <c r="I1160" s="657"/>
      <c r="J1160" s="658"/>
    </row>
    <row r="1161" s="652" customFormat="1" ht="36" customHeight="1" spans="1:10">
      <c r="A1161" s="652">
        <f t="shared" si="56"/>
        <v>7</v>
      </c>
      <c r="B1161" s="431">
        <v>2200514</v>
      </c>
      <c r="C1161" s="432" t="s">
        <v>989</v>
      </c>
      <c r="D1161" s="313">
        <f>VLOOKUP(B1161,'[113]L02'!$A$6:$F$1327,6,FALSE)</f>
        <v>0</v>
      </c>
      <c r="E1161" s="313">
        <f>VLOOKUP(B1161,'[114]23'!$A$4:$C$1326,3,FALSE)</f>
        <v>0</v>
      </c>
      <c r="F1161" s="367">
        <v>0</v>
      </c>
      <c r="G1161" s="123" t="str">
        <f t="shared" si="57"/>
        <v/>
      </c>
      <c r="H1161" s="123" t="str">
        <f t="shared" si="58"/>
        <v/>
      </c>
      <c r="I1161" s="657"/>
      <c r="J1161" s="658"/>
    </row>
    <row r="1162" s="652" customFormat="1" ht="36" customHeight="1" spans="1:10">
      <c r="A1162" s="652">
        <f t="shared" si="56"/>
        <v>7</v>
      </c>
      <c r="B1162" s="431">
        <v>2200599</v>
      </c>
      <c r="C1162" s="432" t="s">
        <v>990</v>
      </c>
      <c r="D1162" s="313">
        <f>VLOOKUP(B1162,'[113]L02'!$A$6:$F$1327,6,FALSE)</f>
        <v>25</v>
      </c>
      <c r="E1162" s="313">
        <f>VLOOKUP(B1162,'[114]23'!$A$4:$C$1326,3,FALSE)</f>
        <v>1</v>
      </c>
      <c r="F1162" s="367">
        <v>1</v>
      </c>
      <c r="G1162" s="123">
        <f t="shared" si="57"/>
        <v>-0.96</v>
      </c>
      <c r="H1162" s="123">
        <f t="shared" si="58"/>
        <v>1</v>
      </c>
      <c r="I1162" s="657"/>
      <c r="J1162" s="658"/>
    </row>
    <row r="1163" s="652" customFormat="1" ht="36" customHeight="1" spans="1:10">
      <c r="A1163" s="652">
        <f t="shared" si="56"/>
        <v>5</v>
      </c>
      <c r="B1163" s="433">
        <v>22099</v>
      </c>
      <c r="C1163" s="304" t="s">
        <v>991</v>
      </c>
      <c r="D1163" s="309">
        <f>D1164</f>
        <v>11</v>
      </c>
      <c r="E1163" s="309">
        <f>E1164</f>
        <v>0</v>
      </c>
      <c r="F1163" s="309">
        <v>0</v>
      </c>
      <c r="G1163" s="119">
        <f t="shared" si="57"/>
        <v>-1</v>
      </c>
      <c r="H1163" s="119" t="str">
        <f t="shared" si="58"/>
        <v/>
      </c>
      <c r="I1163" s="657"/>
      <c r="J1163" s="658"/>
    </row>
    <row r="1164" s="652" customFormat="1" ht="36" customHeight="1" spans="1:10">
      <c r="A1164" s="652">
        <f t="shared" si="56"/>
        <v>7</v>
      </c>
      <c r="B1164" s="319">
        <v>2209999</v>
      </c>
      <c r="C1164" s="432" t="s">
        <v>991</v>
      </c>
      <c r="D1164" s="313">
        <f>VLOOKUP(B1164,'[113]L02'!$A$6:$F$1327,6,FALSE)</f>
        <v>11</v>
      </c>
      <c r="E1164" s="313">
        <f>VLOOKUP(B1164,'[114]23'!$A$4:$C$1326,3,FALSE)</f>
        <v>0</v>
      </c>
      <c r="F1164" s="367">
        <v>0</v>
      </c>
      <c r="G1164" s="123">
        <f t="shared" si="57"/>
        <v>-1</v>
      </c>
      <c r="H1164" s="123" t="str">
        <f t="shared" si="58"/>
        <v/>
      </c>
      <c r="I1164" s="657"/>
      <c r="J1164" s="658"/>
    </row>
    <row r="1165" s="652" customFormat="1" ht="36" customHeight="1" spans="1:10">
      <c r="A1165" s="652">
        <f t="shared" si="56"/>
        <v>3</v>
      </c>
      <c r="B1165" s="433">
        <v>221</v>
      </c>
      <c r="C1165" s="302" t="s">
        <v>125</v>
      </c>
      <c r="D1165" s="309">
        <f>SUM(D1166,D1177,D1181)</f>
        <v>17338</v>
      </c>
      <c r="E1165" s="309">
        <f>SUM(E1166,E1177,E1181)</f>
        <v>8009</v>
      </c>
      <c r="F1165" s="309">
        <v>8545</v>
      </c>
      <c r="G1165" s="119">
        <f t="shared" si="57"/>
        <v>-0.507</v>
      </c>
      <c r="H1165" s="119">
        <f t="shared" si="58"/>
        <v>1.067</v>
      </c>
      <c r="I1165" s="657"/>
      <c r="J1165" s="658"/>
    </row>
    <row r="1166" s="652" customFormat="1" ht="36" customHeight="1" spans="1:10">
      <c r="A1166" s="652">
        <f t="shared" si="56"/>
        <v>5</v>
      </c>
      <c r="B1166" s="433">
        <v>22101</v>
      </c>
      <c r="C1166" s="304" t="s">
        <v>992</v>
      </c>
      <c r="D1166" s="309">
        <f>SUM(D1167:D1176)</f>
        <v>4259</v>
      </c>
      <c r="E1166" s="309">
        <f>SUM(E1167:E1176)</f>
        <v>57</v>
      </c>
      <c r="F1166" s="309">
        <v>50</v>
      </c>
      <c r="G1166" s="119">
        <f t="shared" si="57"/>
        <v>-0.988</v>
      </c>
      <c r="H1166" s="119">
        <f t="shared" si="58"/>
        <v>0.877</v>
      </c>
      <c r="I1166" s="657"/>
      <c r="J1166" s="658"/>
    </row>
    <row r="1167" s="652" customFormat="1" ht="36" customHeight="1" spans="1:10">
      <c r="A1167" s="652">
        <f t="shared" si="56"/>
        <v>7</v>
      </c>
      <c r="B1167" s="431">
        <v>2210101</v>
      </c>
      <c r="C1167" s="432" t="s">
        <v>993</v>
      </c>
      <c r="D1167" s="313">
        <f>VLOOKUP(B1167,'[113]L02'!$A$6:$F$1327,6,FALSE)</f>
        <v>48</v>
      </c>
      <c r="E1167" s="313">
        <f>VLOOKUP(B1167,'[114]23'!$A$4:$C$1326,3,FALSE)</f>
        <v>0</v>
      </c>
      <c r="F1167" s="367">
        <v>0</v>
      </c>
      <c r="G1167" s="123">
        <f t="shared" si="57"/>
        <v>-1</v>
      </c>
      <c r="H1167" s="123" t="str">
        <f t="shared" si="58"/>
        <v/>
      </c>
      <c r="I1167" s="657"/>
      <c r="J1167" s="658"/>
    </row>
    <row r="1168" s="652" customFormat="1" ht="36" customHeight="1" spans="1:10">
      <c r="A1168" s="652">
        <f t="shared" si="56"/>
        <v>7</v>
      </c>
      <c r="B1168" s="431">
        <v>2210102</v>
      </c>
      <c r="C1168" s="432" t="s">
        <v>994</v>
      </c>
      <c r="D1168" s="313">
        <f>VLOOKUP(B1168,'[113]L02'!$A$6:$F$1327,6,FALSE)</f>
        <v>0</v>
      </c>
      <c r="E1168" s="313">
        <f>VLOOKUP(B1168,'[114]23'!$A$4:$C$1326,3,FALSE)</f>
        <v>0</v>
      </c>
      <c r="F1168" s="367">
        <v>0</v>
      </c>
      <c r="G1168" s="123" t="str">
        <f t="shared" si="57"/>
        <v/>
      </c>
      <c r="H1168" s="123" t="str">
        <f t="shared" si="58"/>
        <v/>
      </c>
      <c r="I1168" s="657"/>
      <c r="J1168" s="658"/>
    </row>
    <row r="1169" s="652" customFormat="1" ht="36" customHeight="1" spans="1:10">
      <c r="A1169" s="652">
        <f t="shared" si="56"/>
        <v>7</v>
      </c>
      <c r="B1169" s="431">
        <v>2210103</v>
      </c>
      <c r="C1169" s="432" t="s">
        <v>995</v>
      </c>
      <c r="D1169" s="313">
        <f>VLOOKUP(B1169,'[113]L02'!$A$6:$F$1327,6,FALSE)</f>
        <v>4181</v>
      </c>
      <c r="E1169" s="313">
        <f>VLOOKUP(B1169,'[114]23'!$A$4:$C$1326,3,FALSE)</f>
        <v>0</v>
      </c>
      <c r="F1169" s="367">
        <v>0</v>
      </c>
      <c r="G1169" s="123">
        <f t="shared" si="57"/>
        <v>-1</v>
      </c>
      <c r="H1169" s="123" t="str">
        <f t="shared" si="58"/>
        <v/>
      </c>
      <c r="I1169" s="657"/>
      <c r="J1169" s="658"/>
    </row>
    <row r="1170" s="652" customFormat="1" ht="36" customHeight="1" spans="1:10">
      <c r="A1170" s="652">
        <f t="shared" si="56"/>
        <v>7</v>
      </c>
      <c r="B1170" s="431">
        <v>2210104</v>
      </c>
      <c r="C1170" s="432" t="s">
        <v>996</v>
      </c>
      <c r="D1170" s="313">
        <f>VLOOKUP(B1170,'[113]L02'!$A$6:$F$1327,6,FALSE)</f>
        <v>0</v>
      </c>
      <c r="E1170" s="313">
        <f>VLOOKUP(B1170,'[114]23'!$A$4:$C$1326,3,FALSE)</f>
        <v>0</v>
      </c>
      <c r="F1170" s="367">
        <v>0</v>
      </c>
      <c r="G1170" s="123" t="str">
        <f t="shared" si="57"/>
        <v/>
      </c>
      <c r="H1170" s="123" t="str">
        <f t="shared" si="58"/>
        <v/>
      </c>
      <c r="I1170" s="657"/>
      <c r="J1170" s="658"/>
    </row>
    <row r="1171" s="652" customFormat="1" ht="36" customHeight="1" spans="1:10">
      <c r="A1171" s="652">
        <f t="shared" si="56"/>
        <v>7</v>
      </c>
      <c r="B1171" s="431">
        <v>2210105</v>
      </c>
      <c r="C1171" s="432" t="s">
        <v>997</v>
      </c>
      <c r="D1171" s="313">
        <f>VLOOKUP(B1171,'[113]L02'!$A$6:$F$1327,6,FALSE)</f>
        <v>30</v>
      </c>
      <c r="E1171" s="313">
        <f>VLOOKUP(B1171,'[114]23'!$A$4:$C$1326,3,FALSE)</f>
        <v>7</v>
      </c>
      <c r="F1171" s="367">
        <v>0</v>
      </c>
      <c r="G1171" s="123">
        <f t="shared" si="57"/>
        <v>-1</v>
      </c>
      <c r="H1171" s="123">
        <f t="shared" si="58"/>
        <v>0</v>
      </c>
      <c r="I1171" s="657"/>
      <c r="J1171" s="658"/>
    </row>
    <row r="1172" s="652" customFormat="1" ht="36" customHeight="1" spans="1:10">
      <c r="A1172" s="652">
        <f t="shared" si="56"/>
        <v>7</v>
      </c>
      <c r="B1172" s="431">
        <v>2210106</v>
      </c>
      <c r="C1172" s="432" t="s">
        <v>998</v>
      </c>
      <c r="D1172" s="313">
        <f>VLOOKUP(B1172,'[113]L02'!$A$6:$F$1327,6,FALSE)</f>
        <v>0</v>
      </c>
      <c r="E1172" s="313">
        <f>VLOOKUP(B1172,'[114]23'!$A$4:$C$1326,3,FALSE)</f>
        <v>0</v>
      </c>
      <c r="F1172" s="367">
        <v>0</v>
      </c>
      <c r="G1172" s="123" t="str">
        <f t="shared" si="57"/>
        <v/>
      </c>
      <c r="H1172" s="123" t="str">
        <f t="shared" si="58"/>
        <v/>
      </c>
      <c r="I1172" s="657"/>
      <c r="J1172" s="658"/>
    </row>
    <row r="1173" s="652" customFormat="1" ht="36" customHeight="1" spans="1:10">
      <c r="A1173" s="652">
        <f t="shared" si="56"/>
        <v>7</v>
      </c>
      <c r="B1173" s="431">
        <v>2210107</v>
      </c>
      <c r="C1173" s="432" t="s">
        <v>999</v>
      </c>
      <c r="D1173" s="313">
        <f>VLOOKUP(B1173,'[113]L02'!$A$6:$F$1327,6,FALSE)</f>
        <v>0</v>
      </c>
      <c r="E1173" s="313">
        <f>VLOOKUP(B1173,'[114]23'!$A$4:$C$1326,3,FALSE)</f>
        <v>50</v>
      </c>
      <c r="F1173" s="367">
        <v>50</v>
      </c>
      <c r="G1173" s="123" t="str">
        <f t="shared" si="57"/>
        <v/>
      </c>
      <c r="H1173" s="123">
        <f t="shared" si="58"/>
        <v>1</v>
      </c>
      <c r="I1173" s="657"/>
      <c r="J1173" s="658"/>
    </row>
    <row r="1174" s="652" customFormat="1" ht="36" customHeight="1" spans="1:10">
      <c r="A1174" s="652">
        <f t="shared" si="56"/>
        <v>7</v>
      </c>
      <c r="B1174" s="431">
        <v>2210108</v>
      </c>
      <c r="C1174" s="432" t="s">
        <v>1000</v>
      </c>
      <c r="D1174" s="313">
        <f>VLOOKUP(B1174,'[113]L02'!$A$6:$F$1327,6,FALSE)</f>
        <v>0</v>
      </c>
      <c r="E1174" s="313">
        <f>VLOOKUP(B1174,'[114]23'!$A$4:$C$1326,3,FALSE)</f>
        <v>0</v>
      </c>
      <c r="F1174" s="367">
        <v>0</v>
      </c>
      <c r="G1174" s="123" t="str">
        <f t="shared" si="57"/>
        <v/>
      </c>
      <c r="H1174" s="123" t="str">
        <f t="shared" si="58"/>
        <v/>
      </c>
      <c r="I1174" s="657"/>
      <c r="J1174" s="658"/>
    </row>
    <row r="1175" s="652" customFormat="1" ht="36" customHeight="1" spans="1:10">
      <c r="A1175" s="652">
        <f t="shared" si="56"/>
        <v>7</v>
      </c>
      <c r="B1175" s="431">
        <v>2210109</v>
      </c>
      <c r="C1175" s="432" t="s">
        <v>1001</v>
      </c>
      <c r="D1175" s="313">
        <f>VLOOKUP(B1175,'[113]L02'!$A$6:$F$1327,6,FALSE)</f>
        <v>0</v>
      </c>
      <c r="E1175" s="313">
        <f>VLOOKUP(B1175,'[114]23'!$A$4:$C$1326,3,FALSE)</f>
        <v>0</v>
      </c>
      <c r="F1175" s="367">
        <v>0</v>
      </c>
      <c r="G1175" s="123" t="str">
        <f t="shared" si="57"/>
        <v/>
      </c>
      <c r="H1175" s="123" t="str">
        <f t="shared" si="58"/>
        <v/>
      </c>
      <c r="I1175" s="657"/>
      <c r="J1175" s="658"/>
    </row>
    <row r="1176" s="652" customFormat="1" ht="36" customHeight="1" spans="1:10">
      <c r="A1176" s="652">
        <f t="shared" si="56"/>
        <v>7</v>
      </c>
      <c r="B1176" s="431">
        <v>2210199</v>
      </c>
      <c r="C1176" s="432" t="s">
        <v>1002</v>
      </c>
      <c r="D1176" s="313">
        <f>VLOOKUP(B1176,'[113]L02'!$A$6:$F$1327,6,FALSE)</f>
        <v>0</v>
      </c>
      <c r="E1176" s="313">
        <f>VLOOKUP(B1176,'[114]23'!$A$4:$C$1326,3,FALSE)</f>
        <v>0</v>
      </c>
      <c r="F1176" s="367">
        <v>0</v>
      </c>
      <c r="G1176" s="123" t="str">
        <f t="shared" si="57"/>
        <v/>
      </c>
      <c r="H1176" s="123" t="str">
        <f t="shared" si="58"/>
        <v/>
      </c>
      <c r="I1176" s="657"/>
      <c r="J1176" s="658"/>
    </row>
    <row r="1177" s="652" customFormat="1" ht="36" customHeight="1" spans="1:10">
      <c r="A1177" s="652">
        <f t="shared" si="56"/>
        <v>5</v>
      </c>
      <c r="B1177" s="433">
        <v>22102</v>
      </c>
      <c r="C1177" s="304" t="s">
        <v>1003</v>
      </c>
      <c r="D1177" s="309">
        <f>SUM(D1178:D1180)</f>
        <v>7079</v>
      </c>
      <c r="E1177" s="309">
        <f>SUM(E1178:E1180)</f>
        <v>7952</v>
      </c>
      <c r="F1177" s="309">
        <v>8495</v>
      </c>
      <c r="G1177" s="119">
        <f t="shared" si="57"/>
        <v>0.2</v>
      </c>
      <c r="H1177" s="119">
        <f t="shared" si="58"/>
        <v>1.068</v>
      </c>
      <c r="I1177" s="657"/>
      <c r="J1177" s="658"/>
    </row>
    <row r="1178" s="652" customFormat="1" ht="36" customHeight="1" spans="1:10">
      <c r="A1178" s="652">
        <f t="shared" si="56"/>
        <v>7</v>
      </c>
      <c r="B1178" s="431">
        <v>2210201</v>
      </c>
      <c r="C1178" s="432" t="s">
        <v>1004</v>
      </c>
      <c r="D1178" s="313">
        <f>VLOOKUP(B1178,'[113]L02'!$A$6:$F$1327,6,FALSE)</f>
        <v>6593</v>
      </c>
      <c r="E1178" s="313">
        <f>VLOOKUP(B1178,'[114]23'!$A$4:$C$1326,3,FALSE)</f>
        <v>7410</v>
      </c>
      <c r="F1178" s="367">
        <v>7822</v>
      </c>
      <c r="G1178" s="123">
        <f t="shared" si="57"/>
        <v>0.186</v>
      </c>
      <c r="H1178" s="123">
        <f t="shared" si="58"/>
        <v>1.056</v>
      </c>
      <c r="I1178" s="657"/>
      <c r="J1178" s="658"/>
    </row>
    <row r="1179" s="652" customFormat="1" ht="36" customHeight="1" spans="1:10">
      <c r="A1179" s="652">
        <f t="shared" si="56"/>
        <v>7</v>
      </c>
      <c r="B1179" s="431">
        <v>2210202</v>
      </c>
      <c r="C1179" s="432" t="s">
        <v>1005</v>
      </c>
      <c r="D1179" s="313">
        <f>VLOOKUP(B1179,'[113]L02'!$A$6:$F$1327,6,FALSE)</f>
        <v>0</v>
      </c>
      <c r="E1179" s="313">
        <f>VLOOKUP(B1179,'[114]23'!$A$4:$C$1326,3,FALSE)</f>
        <v>0</v>
      </c>
      <c r="F1179" s="367">
        <v>0</v>
      </c>
      <c r="G1179" s="123" t="str">
        <f t="shared" si="57"/>
        <v/>
      </c>
      <c r="H1179" s="123" t="str">
        <f t="shared" si="58"/>
        <v/>
      </c>
      <c r="I1179" s="657"/>
      <c r="J1179" s="658"/>
    </row>
    <row r="1180" s="652" customFormat="1" ht="36" customHeight="1" spans="1:10">
      <c r="A1180" s="652">
        <f t="shared" si="56"/>
        <v>7</v>
      </c>
      <c r="B1180" s="431">
        <v>2210203</v>
      </c>
      <c r="C1180" s="432" t="s">
        <v>1006</v>
      </c>
      <c r="D1180" s="313">
        <f>VLOOKUP(B1180,'[113]L02'!$A$6:$F$1327,6,FALSE)</f>
        <v>486</v>
      </c>
      <c r="E1180" s="313">
        <f>VLOOKUP(B1180,'[114]23'!$A$4:$C$1326,3,FALSE)</f>
        <v>542</v>
      </c>
      <c r="F1180" s="367">
        <v>673</v>
      </c>
      <c r="G1180" s="123">
        <f t="shared" si="57"/>
        <v>0.385</v>
      </c>
      <c r="H1180" s="123">
        <f t="shared" si="58"/>
        <v>1.242</v>
      </c>
      <c r="I1180" s="657"/>
      <c r="J1180" s="658"/>
    </row>
    <row r="1181" s="652" customFormat="1" ht="36" customHeight="1" spans="1:10">
      <c r="A1181" s="652">
        <f t="shared" si="56"/>
        <v>5</v>
      </c>
      <c r="B1181" s="433">
        <v>22103</v>
      </c>
      <c r="C1181" s="304" t="s">
        <v>1007</v>
      </c>
      <c r="D1181" s="309">
        <f>SUM(D1182:D1184)</f>
        <v>6000</v>
      </c>
      <c r="E1181" s="309">
        <f>SUM(E1182:E1184)</f>
        <v>0</v>
      </c>
      <c r="F1181" s="309">
        <v>0</v>
      </c>
      <c r="G1181" s="119">
        <f t="shared" si="57"/>
        <v>-1</v>
      </c>
      <c r="H1181" s="119" t="str">
        <f t="shared" si="58"/>
        <v/>
      </c>
      <c r="I1181" s="657"/>
      <c r="J1181" s="658"/>
    </row>
    <row r="1182" s="652" customFormat="1" ht="36" customHeight="1" spans="1:10">
      <c r="A1182" s="652">
        <f t="shared" si="56"/>
        <v>7</v>
      </c>
      <c r="B1182" s="431">
        <v>2210301</v>
      </c>
      <c r="C1182" s="432" t="s">
        <v>1008</v>
      </c>
      <c r="D1182" s="313">
        <f>VLOOKUP(B1182,'[113]L02'!$A$6:$F$1327,6,FALSE)</f>
        <v>0</v>
      </c>
      <c r="E1182" s="313">
        <f>VLOOKUP(B1182,'[114]23'!$A$4:$C$1326,3,FALSE)</f>
        <v>0</v>
      </c>
      <c r="F1182" s="367">
        <v>0</v>
      </c>
      <c r="G1182" s="123" t="str">
        <f t="shared" si="57"/>
        <v/>
      </c>
      <c r="H1182" s="123" t="str">
        <f t="shared" si="58"/>
        <v/>
      </c>
      <c r="I1182" s="657"/>
      <c r="J1182" s="658"/>
    </row>
    <row r="1183" s="652" customFormat="1" ht="36" customHeight="1" spans="1:10">
      <c r="A1183" s="652">
        <f t="shared" si="56"/>
        <v>7</v>
      </c>
      <c r="B1183" s="431">
        <v>2210302</v>
      </c>
      <c r="C1183" s="432" t="s">
        <v>1009</v>
      </c>
      <c r="D1183" s="313">
        <f>VLOOKUP(B1183,'[113]L02'!$A$6:$F$1327,6,FALSE)</f>
        <v>0</v>
      </c>
      <c r="E1183" s="313">
        <f>VLOOKUP(B1183,'[114]23'!$A$4:$C$1326,3,FALSE)</f>
        <v>0</v>
      </c>
      <c r="F1183" s="367">
        <v>0</v>
      </c>
      <c r="G1183" s="123" t="str">
        <f t="shared" si="57"/>
        <v/>
      </c>
      <c r="H1183" s="123" t="str">
        <f t="shared" si="58"/>
        <v/>
      </c>
      <c r="I1183" s="657"/>
      <c r="J1183" s="658"/>
    </row>
    <row r="1184" s="652" customFormat="1" ht="36" customHeight="1" spans="1:10">
      <c r="A1184" s="652">
        <f t="shared" si="56"/>
        <v>7</v>
      </c>
      <c r="B1184" s="431">
        <v>2210399</v>
      </c>
      <c r="C1184" s="432" t="s">
        <v>1010</v>
      </c>
      <c r="D1184" s="313">
        <f>VLOOKUP(B1184,'[113]L02'!$A$6:$F$1327,6,FALSE)</f>
        <v>6000</v>
      </c>
      <c r="E1184" s="313">
        <f>VLOOKUP(B1184,'[114]23'!$A$4:$C$1326,3,FALSE)</f>
        <v>0</v>
      </c>
      <c r="F1184" s="367">
        <v>0</v>
      </c>
      <c r="G1184" s="123">
        <f t="shared" si="57"/>
        <v>-1</v>
      </c>
      <c r="H1184" s="123" t="str">
        <f t="shared" si="58"/>
        <v/>
      </c>
      <c r="I1184" s="657"/>
      <c r="J1184" s="658"/>
    </row>
    <row r="1185" s="652" customFormat="1" ht="36" customHeight="1" spans="1:10">
      <c r="A1185" s="652">
        <f t="shared" si="56"/>
        <v>3</v>
      </c>
      <c r="B1185" s="433">
        <v>222</v>
      </c>
      <c r="C1185" s="302" t="s">
        <v>126</v>
      </c>
      <c r="D1185" s="309">
        <f>SUM(D1186,D1204,D1210,D1216)</f>
        <v>386</v>
      </c>
      <c r="E1185" s="309">
        <f>SUM(E1186,E1204,E1210,E1216)</f>
        <v>65</v>
      </c>
      <c r="F1185" s="309">
        <v>663</v>
      </c>
      <c r="G1185" s="119">
        <f t="shared" si="57"/>
        <v>0.718</v>
      </c>
      <c r="H1185" s="119">
        <f t="shared" si="58"/>
        <v>10.2</v>
      </c>
      <c r="I1185" s="657"/>
      <c r="J1185" s="658"/>
    </row>
    <row r="1186" s="652" customFormat="1" ht="36" customHeight="1" spans="1:10">
      <c r="A1186" s="652">
        <f t="shared" si="56"/>
        <v>5</v>
      </c>
      <c r="B1186" s="433">
        <v>22201</v>
      </c>
      <c r="C1186" s="304" t="s">
        <v>1011</v>
      </c>
      <c r="D1186" s="309">
        <f>SUM(D1187:D1203)</f>
        <v>270</v>
      </c>
      <c r="E1186" s="309">
        <f>SUM(E1187:E1203)</f>
        <v>65</v>
      </c>
      <c r="F1186" s="309">
        <v>515</v>
      </c>
      <c r="G1186" s="119">
        <f t="shared" si="57"/>
        <v>0.907</v>
      </c>
      <c r="H1186" s="119">
        <f t="shared" si="58"/>
        <v>7.923</v>
      </c>
      <c r="I1186" s="657"/>
      <c r="J1186" s="658"/>
    </row>
    <row r="1187" s="652" customFormat="1" ht="36" customHeight="1" spans="1:10">
      <c r="A1187" s="652">
        <f t="shared" si="56"/>
        <v>7</v>
      </c>
      <c r="B1187" s="431">
        <v>2220101</v>
      </c>
      <c r="C1187" s="432" t="s">
        <v>152</v>
      </c>
      <c r="D1187" s="313">
        <f>VLOOKUP(B1187,'[113]L02'!$A$6:$F$1327,6,FALSE)</f>
        <v>0</v>
      </c>
      <c r="E1187" s="313">
        <f>VLOOKUP(B1187,'[114]23'!$A$4:$C$1326,3,FALSE)</f>
        <v>0</v>
      </c>
      <c r="F1187" s="367">
        <v>0</v>
      </c>
      <c r="G1187" s="123" t="str">
        <f t="shared" si="57"/>
        <v/>
      </c>
      <c r="H1187" s="123" t="str">
        <f t="shared" si="58"/>
        <v/>
      </c>
      <c r="I1187" s="657"/>
      <c r="J1187" s="658"/>
    </row>
    <row r="1188" s="652" customFormat="1" ht="36" customHeight="1" spans="1:10">
      <c r="A1188" s="652">
        <f t="shared" si="56"/>
        <v>7</v>
      </c>
      <c r="B1188" s="431">
        <v>2220102</v>
      </c>
      <c r="C1188" s="432" t="s">
        <v>153</v>
      </c>
      <c r="D1188" s="313">
        <f>VLOOKUP(B1188,'[113]L02'!$A$6:$F$1327,6,FALSE)</f>
        <v>0</v>
      </c>
      <c r="E1188" s="313">
        <f>VLOOKUP(B1188,'[114]23'!$A$4:$C$1326,3,FALSE)</f>
        <v>0</v>
      </c>
      <c r="F1188" s="367">
        <v>0</v>
      </c>
      <c r="G1188" s="123" t="str">
        <f t="shared" si="57"/>
        <v/>
      </c>
      <c r="H1188" s="123" t="str">
        <f t="shared" si="58"/>
        <v/>
      </c>
      <c r="I1188" s="657"/>
      <c r="J1188" s="658"/>
    </row>
    <row r="1189" s="652" customFormat="1" ht="36" customHeight="1" spans="1:10">
      <c r="A1189" s="652">
        <f t="shared" si="56"/>
        <v>7</v>
      </c>
      <c r="B1189" s="431">
        <v>2220103</v>
      </c>
      <c r="C1189" s="432" t="s">
        <v>154</v>
      </c>
      <c r="D1189" s="313">
        <f>VLOOKUP(B1189,'[113]L02'!$A$6:$F$1327,6,FALSE)</f>
        <v>0</v>
      </c>
      <c r="E1189" s="313">
        <f>VLOOKUP(B1189,'[114]23'!$A$4:$C$1326,3,FALSE)</f>
        <v>0</v>
      </c>
      <c r="F1189" s="367">
        <v>0</v>
      </c>
      <c r="G1189" s="123" t="str">
        <f t="shared" si="57"/>
        <v/>
      </c>
      <c r="H1189" s="123" t="str">
        <f t="shared" si="58"/>
        <v/>
      </c>
      <c r="I1189" s="657"/>
      <c r="J1189" s="658"/>
    </row>
    <row r="1190" s="652" customFormat="1" ht="36" customHeight="1" spans="1:10">
      <c r="A1190" s="652">
        <f t="shared" si="56"/>
        <v>7</v>
      </c>
      <c r="B1190" s="431">
        <v>2220104</v>
      </c>
      <c r="C1190" s="432" t="s">
        <v>1012</v>
      </c>
      <c r="D1190" s="313">
        <f>VLOOKUP(B1190,'[113]L02'!$A$6:$F$1327,6,FALSE)</f>
        <v>0</v>
      </c>
      <c r="E1190" s="313">
        <f>VLOOKUP(B1190,'[114]23'!$A$4:$C$1326,3,FALSE)</f>
        <v>0</v>
      </c>
      <c r="F1190" s="367">
        <v>0</v>
      </c>
      <c r="G1190" s="123" t="str">
        <f t="shared" si="57"/>
        <v/>
      </c>
      <c r="H1190" s="123" t="str">
        <f t="shared" si="58"/>
        <v/>
      </c>
      <c r="I1190" s="657"/>
      <c r="J1190" s="658"/>
    </row>
    <row r="1191" s="652" customFormat="1" ht="36" customHeight="1" spans="1:10">
      <c r="A1191" s="652">
        <f t="shared" si="56"/>
        <v>7</v>
      </c>
      <c r="B1191" s="431">
        <v>2220105</v>
      </c>
      <c r="C1191" s="432" t="s">
        <v>1013</v>
      </c>
      <c r="D1191" s="313">
        <f>VLOOKUP(B1191,'[113]L02'!$A$6:$F$1327,6,FALSE)</f>
        <v>1</v>
      </c>
      <c r="E1191" s="313">
        <f>VLOOKUP(B1191,'[114]23'!$A$4:$C$1326,3,FALSE)</f>
        <v>2</v>
      </c>
      <c r="F1191" s="367">
        <v>2</v>
      </c>
      <c r="G1191" s="123">
        <f t="shared" si="57"/>
        <v>1</v>
      </c>
      <c r="H1191" s="123">
        <f t="shared" si="58"/>
        <v>1</v>
      </c>
      <c r="I1191" s="657"/>
      <c r="J1191" s="658"/>
    </row>
    <row r="1192" s="652" customFormat="1" ht="36" customHeight="1" spans="1:10">
      <c r="A1192" s="652">
        <f t="shared" si="56"/>
        <v>7</v>
      </c>
      <c r="B1192" s="431">
        <v>2220106</v>
      </c>
      <c r="C1192" s="432" t="s">
        <v>1014</v>
      </c>
      <c r="D1192" s="313">
        <f>VLOOKUP(B1192,'[113]L02'!$A$6:$F$1327,6,FALSE)</f>
        <v>18</v>
      </c>
      <c r="E1192" s="313">
        <f>VLOOKUP(B1192,'[114]23'!$A$4:$C$1326,3,FALSE)</f>
        <v>22</v>
      </c>
      <c r="F1192" s="367">
        <v>22</v>
      </c>
      <c r="G1192" s="123">
        <f t="shared" si="57"/>
        <v>0.222</v>
      </c>
      <c r="H1192" s="123">
        <f t="shared" si="58"/>
        <v>1</v>
      </c>
      <c r="I1192" s="657"/>
      <c r="J1192" s="658"/>
    </row>
    <row r="1193" s="652" customFormat="1" ht="36" customHeight="1" spans="1:10">
      <c r="A1193" s="652">
        <f t="shared" si="56"/>
        <v>7</v>
      </c>
      <c r="B1193" s="431">
        <v>2220107</v>
      </c>
      <c r="C1193" s="432" t="s">
        <v>1015</v>
      </c>
      <c r="D1193" s="313">
        <f>VLOOKUP(B1193,'[113]L02'!$A$6:$F$1327,6,FALSE)</f>
        <v>0</v>
      </c>
      <c r="E1193" s="313">
        <f>VLOOKUP(B1193,'[114]23'!$A$4:$C$1326,3,FALSE)</f>
        <v>0</v>
      </c>
      <c r="F1193" s="367">
        <v>0</v>
      </c>
      <c r="G1193" s="123" t="str">
        <f t="shared" si="57"/>
        <v/>
      </c>
      <c r="H1193" s="123" t="str">
        <f t="shared" si="58"/>
        <v/>
      </c>
      <c r="I1193" s="657"/>
      <c r="J1193" s="658"/>
    </row>
    <row r="1194" s="652" customFormat="1" ht="36" customHeight="1" spans="1:10">
      <c r="A1194" s="652">
        <f t="shared" si="56"/>
        <v>7</v>
      </c>
      <c r="B1194" s="431">
        <v>2220112</v>
      </c>
      <c r="C1194" s="432" t="s">
        <v>1016</v>
      </c>
      <c r="D1194" s="313">
        <f>VLOOKUP(B1194,'[113]L02'!$A$6:$F$1327,6,FALSE)</f>
        <v>0</v>
      </c>
      <c r="E1194" s="313">
        <f>VLOOKUP(B1194,'[114]23'!$A$4:$C$1326,3,FALSE)</f>
        <v>0</v>
      </c>
      <c r="F1194" s="367">
        <v>0</v>
      </c>
      <c r="G1194" s="123" t="str">
        <f t="shared" si="57"/>
        <v/>
      </c>
      <c r="H1194" s="123" t="str">
        <f t="shared" si="58"/>
        <v/>
      </c>
      <c r="I1194" s="657"/>
      <c r="J1194" s="658"/>
    </row>
    <row r="1195" s="652" customFormat="1" ht="36" customHeight="1" spans="1:10">
      <c r="A1195" s="652">
        <f t="shared" si="56"/>
        <v>7</v>
      </c>
      <c r="B1195" s="431">
        <v>2220113</v>
      </c>
      <c r="C1195" s="432" t="s">
        <v>1017</v>
      </c>
      <c r="D1195" s="313">
        <f>VLOOKUP(B1195,'[113]L02'!$A$6:$F$1327,6,FALSE)</f>
        <v>0</v>
      </c>
      <c r="E1195" s="313">
        <f>VLOOKUP(B1195,'[114]23'!$A$4:$C$1326,3,FALSE)</f>
        <v>0</v>
      </c>
      <c r="F1195" s="367">
        <v>61</v>
      </c>
      <c r="G1195" s="123" t="str">
        <f t="shared" si="57"/>
        <v/>
      </c>
      <c r="H1195" s="123" t="str">
        <f t="shared" si="58"/>
        <v/>
      </c>
      <c r="I1195" s="657"/>
      <c r="J1195" s="658"/>
    </row>
    <row r="1196" s="652" customFormat="1" ht="36" customHeight="1" spans="1:10">
      <c r="A1196" s="652">
        <f t="shared" si="56"/>
        <v>7</v>
      </c>
      <c r="B1196" s="431">
        <v>2220114</v>
      </c>
      <c r="C1196" s="432" t="s">
        <v>1018</v>
      </c>
      <c r="D1196" s="313">
        <f>VLOOKUP(B1196,'[113]L02'!$A$6:$F$1327,6,FALSE)</f>
        <v>0</v>
      </c>
      <c r="E1196" s="313">
        <f>VLOOKUP(B1196,'[114]23'!$A$4:$C$1326,3,FALSE)</f>
        <v>0</v>
      </c>
      <c r="F1196" s="367">
        <v>0</v>
      </c>
      <c r="G1196" s="123" t="str">
        <f t="shared" si="57"/>
        <v/>
      </c>
      <c r="H1196" s="123" t="str">
        <f t="shared" si="58"/>
        <v/>
      </c>
      <c r="I1196" s="657"/>
      <c r="J1196" s="658"/>
    </row>
    <row r="1197" s="652" customFormat="1" ht="36" customHeight="1" spans="1:10">
      <c r="A1197" s="652">
        <f t="shared" si="56"/>
        <v>7</v>
      </c>
      <c r="B1197" s="431">
        <v>2220115</v>
      </c>
      <c r="C1197" s="432" t="s">
        <v>1019</v>
      </c>
      <c r="D1197" s="313">
        <f>VLOOKUP(B1197,'[113]L02'!$A$6:$F$1327,6,FALSE)</f>
        <v>130</v>
      </c>
      <c r="E1197" s="313">
        <f>VLOOKUP(B1197,'[114]23'!$A$4:$C$1326,3,FALSE)</f>
        <v>0</v>
      </c>
      <c r="F1197" s="367">
        <v>389</v>
      </c>
      <c r="G1197" s="123">
        <f t="shared" si="57"/>
        <v>1.992</v>
      </c>
      <c r="H1197" s="123" t="str">
        <f t="shared" si="58"/>
        <v/>
      </c>
      <c r="I1197" s="657"/>
      <c r="J1197" s="658"/>
    </row>
    <row r="1198" s="652" customFormat="1" ht="36" customHeight="1" spans="1:10">
      <c r="A1198" s="652">
        <f t="shared" si="56"/>
        <v>7</v>
      </c>
      <c r="B1198" s="431">
        <v>2220118</v>
      </c>
      <c r="C1198" s="432" t="s">
        <v>1020</v>
      </c>
      <c r="D1198" s="313">
        <f>VLOOKUP(B1198,'[113]L02'!$A$6:$F$1327,6,FALSE)</f>
        <v>0</v>
      </c>
      <c r="E1198" s="313">
        <f>VLOOKUP(B1198,'[114]23'!$A$4:$C$1326,3,FALSE)</f>
        <v>0</v>
      </c>
      <c r="F1198" s="367">
        <v>0</v>
      </c>
      <c r="G1198" s="123" t="str">
        <f t="shared" si="57"/>
        <v/>
      </c>
      <c r="H1198" s="123" t="str">
        <f t="shared" si="58"/>
        <v/>
      </c>
      <c r="I1198" s="657"/>
      <c r="J1198" s="658"/>
    </row>
    <row r="1199" s="652" customFormat="1" ht="36" customHeight="1" spans="1:10">
      <c r="A1199" s="652">
        <f t="shared" si="56"/>
        <v>7</v>
      </c>
      <c r="B1199" s="435">
        <v>2220119</v>
      </c>
      <c r="C1199" s="445" t="s">
        <v>1021</v>
      </c>
      <c r="D1199" s="313">
        <f>VLOOKUP(B1199,'[113]L02'!$A$6:$F$1327,6,FALSE)</f>
        <v>0</v>
      </c>
      <c r="E1199" s="313">
        <f>VLOOKUP(B1199,'[114]23'!$A$4:$C$1326,3,FALSE)</f>
        <v>0</v>
      </c>
      <c r="F1199" s="367">
        <v>0</v>
      </c>
      <c r="G1199" s="123" t="str">
        <f t="shared" si="57"/>
        <v/>
      </c>
      <c r="H1199" s="123" t="str">
        <f t="shared" si="58"/>
        <v/>
      </c>
      <c r="I1199" s="657"/>
      <c r="J1199" s="658"/>
    </row>
    <row r="1200" s="652" customFormat="1" ht="36" customHeight="1" spans="1:10">
      <c r="A1200" s="652">
        <f t="shared" si="56"/>
        <v>7</v>
      </c>
      <c r="B1200" s="435">
        <v>2220120</v>
      </c>
      <c r="C1200" s="445" t="s">
        <v>1022</v>
      </c>
      <c r="D1200" s="313">
        <f>VLOOKUP(B1200,'[113]L02'!$A$6:$F$1327,6,FALSE)</f>
        <v>0</v>
      </c>
      <c r="E1200" s="313">
        <f>VLOOKUP(B1200,'[114]23'!$A$4:$C$1326,3,FALSE)</f>
        <v>0</v>
      </c>
      <c r="F1200" s="367">
        <v>0</v>
      </c>
      <c r="G1200" s="123" t="str">
        <f t="shared" si="57"/>
        <v/>
      </c>
      <c r="H1200" s="123" t="str">
        <f t="shared" si="58"/>
        <v/>
      </c>
      <c r="I1200" s="657"/>
      <c r="J1200" s="658"/>
    </row>
    <row r="1201" s="652" customFormat="1" ht="36" customHeight="1" spans="1:10">
      <c r="A1201" s="652">
        <f t="shared" si="56"/>
        <v>7</v>
      </c>
      <c r="B1201" s="435">
        <v>2220121</v>
      </c>
      <c r="C1201" s="445" t="s">
        <v>1023</v>
      </c>
      <c r="D1201" s="313">
        <f>VLOOKUP(B1201,'[113]L02'!$A$6:$F$1327,6,FALSE)</f>
        <v>0</v>
      </c>
      <c r="E1201" s="313">
        <f>VLOOKUP(B1201,'[114]23'!$A$4:$C$1326,3,FALSE)</f>
        <v>0</v>
      </c>
      <c r="F1201" s="367">
        <v>0</v>
      </c>
      <c r="G1201" s="123" t="str">
        <f t="shared" si="57"/>
        <v/>
      </c>
      <c r="H1201" s="123" t="str">
        <f t="shared" si="58"/>
        <v/>
      </c>
      <c r="I1201" s="657"/>
      <c r="J1201" s="658"/>
    </row>
    <row r="1202" s="652" customFormat="1" ht="36" customHeight="1" spans="1:10">
      <c r="A1202" s="652">
        <f t="shared" si="56"/>
        <v>7</v>
      </c>
      <c r="B1202" s="431">
        <v>2220150</v>
      </c>
      <c r="C1202" s="432" t="s">
        <v>161</v>
      </c>
      <c r="D1202" s="313">
        <f>VLOOKUP(B1202,'[113]L02'!$A$6:$F$1327,6,FALSE)</f>
        <v>0</v>
      </c>
      <c r="E1202" s="313">
        <f>VLOOKUP(B1202,'[114]23'!$A$4:$C$1326,3,FALSE)</f>
        <v>0</v>
      </c>
      <c r="F1202" s="367">
        <v>0</v>
      </c>
      <c r="G1202" s="123" t="str">
        <f t="shared" si="57"/>
        <v/>
      </c>
      <c r="H1202" s="123" t="str">
        <f t="shared" si="58"/>
        <v/>
      </c>
      <c r="I1202" s="657"/>
      <c r="J1202" s="658"/>
    </row>
    <row r="1203" s="652" customFormat="1" ht="36" customHeight="1" spans="1:10">
      <c r="A1203" s="652">
        <f t="shared" si="56"/>
        <v>7</v>
      </c>
      <c r="B1203" s="431">
        <v>2220199</v>
      </c>
      <c r="C1203" s="432" t="s">
        <v>1024</v>
      </c>
      <c r="D1203" s="313">
        <f>VLOOKUP(B1203,'[113]L02'!$A$6:$F$1327,6,FALSE)</f>
        <v>121</v>
      </c>
      <c r="E1203" s="313">
        <f>VLOOKUP(B1203,'[114]23'!$A$4:$C$1326,3,FALSE)</f>
        <v>41</v>
      </c>
      <c r="F1203" s="367">
        <v>41</v>
      </c>
      <c r="G1203" s="123">
        <f t="shared" si="57"/>
        <v>-0.661</v>
      </c>
      <c r="H1203" s="123">
        <f t="shared" si="58"/>
        <v>1</v>
      </c>
      <c r="I1203" s="657"/>
      <c r="J1203" s="658"/>
    </row>
    <row r="1204" s="652" customFormat="1" ht="36" customHeight="1" spans="1:10">
      <c r="A1204" s="652">
        <f t="shared" si="56"/>
        <v>5</v>
      </c>
      <c r="B1204" s="433">
        <v>22203</v>
      </c>
      <c r="C1204" s="304" t="s">
        <v>1025</v>
      </c>
      <c r="D1204" s="309">
        <f>SUM(D1205:D1209)</f>
        <v>0</v>
      </c>
      <c r="E1204" s="309">
        <f>SUM(E1205:E1209)</f>
        <v>0</v>
      </c>
      <c r="F1204" s="309">
        <v>0</v>
      </c>
      <c r="G1204" s="119" t="str">
        <f t="shared" si="57"/>
        <v/>
      </c>
      <c r="H1204" s="119" t="str">
        <f t="shared" si="58"/>
        <v/>
      </c>
      <c r="I1204" s="657"/>
      <c r="J1204" s="658"/>
    </row>
    <row r="1205" s="652" customFormat="1" ht="36" customHeight="1" spans="1:10">
      <c r="A1205" s="652">
        <f t="shared" si="56"/>
        <v>7</v>
      </c>
      <c r="B1205" s="431">
        <v>2220301</v>
      </c>
      <c r="C1205" s="432" t="s">
        <v>1026</v>
      </c>
      <c r="D1205" s="313">
        <f>VLOOKUP(B1205,'[113]L02'!$A$6:$F$1327,6,FALSE)</f>
        <v>0</v>
      </c>
      <c r="E1205" s="313">
        <f>VLOOKUP(B1205,'[114]23'!$A$4:$C$1326,3,FALSE)</f>
        <v>0</v>
      </c>
      <c r="F1205" s="367">
        <v>0</v>
      </c>
      <c r="G1205" s="123" t="str">
        <f t="shared" si="57"/>
        <v/>
      </c>
      <c r="H1205" s="123" t="str">
        <f t="shared" si="58"/>
        <v/>
      </c>
      <c r="I1205" s="657"/>
      <c r="J1205" s="658"/>
    </row>
    <row r="1206" s="652" customFormat="1" ht="36" customHeight="1" spans="1:10">
      <c r="A1206" s="652">
        <f t="shared" si="56"/>
        <v>7</v>
      </c>
      <c r="B1206" s="431">
        <v>2220303</v>
      </c>
      <c r="C1206" s="432" t="s">
        <v>1027</v>
      </c>
      <c r="D1206" s="313">
        <f>VLOOKUP(B1206,'[113]L02'!$A$6:$F$1327,6,FALSE)</f>
        <v>0</v>
      </c>
      <c r="E1206" s="313">
        <f>VLOOKUP(B1206,'[114]23'!$A$4:$C$1326,3,FALSE)</f>
        <v>0</v>
      </c>
      <c r="F1206" s="367">
        <v>0</v>
      </c>
      <c r="G1206" s="123" t="str">
        <f t="shared" si="57"/>
        <v/>
      </c>
      <c r="H1206" s="123" t="str">
        <f t="shared" si="58"/>
        <v/>
      </c>
      <c r="I1206" s="657"/>
      <c r="J1206" s="658"/>
    </row>
    <row r="1207" s="652" customFormat="1" ht="36" customHeight="1" spans="1:10">
      <c r="A1207" s="652">
        <f t="shared" si="56"/>
        <v>7</v>
      </c>
      <c r="B1207" s="431">
        <v>2220304</v>
      </c>
      <c r="C1207" s="432" t="s">
        <v>1028</v>
      </c>
      <c r="D1207" s="313">
        <f>VLOOKUP(B1207,'[113]L02'!$A$6:$F$1327,6,FALSE)</f>
        <v>0</v>
      </c>
      <c r="E1207" s="313">
        <f>VLOOKUP(B1207,'[114]23'!$A$4:$C$1326,3,FALSE)</f>
        <v>0</v>
      </c>
      <c r="F1207" s="367">
        <v>0</v>
      </c>
      <c r="G1207" s="123" t="str">
        <f t="shared" si="57"/>
        <v/>
      </c>
      <c r="H1207" s="123" t="str">
        <f t="shared" si="58"/>
        <v/>
      </c>
      <c r="I1207" s="657"/>
      <c r="J1207" s="658"/>
    </row>
    <row r="1208" s="652" customFormat="1" ht="36" customHeight="1" spans="1:10">
      <c r="A1208" s="652">
        <f t="shared" si="56"/>
        <v>7</v>
      </c>
      <c r="B1208" s="435">
        <v>2220305</v>
      </c>
      <c r="C1208" s="445" t="s">
        <v>1029</v>
      </c>
      <c r="D1208" s="313">
        <f>VLOOKUP(B1208,'[113]L02'!$A$6:$F$1327,6,FALSE)</f>
        <v>0</v>
      </c>
      <c r="E1208" s="313">
        <f>VLOOKUP(B1208,'[114]23'!$A$4:$C$1326,3,FALSE)</f>
        <v>0</v>
      </c>
      <c r="F1208" s="367">
        <v>0</v>
      </c>
      <c r="G1208" s="123" t="str">
        <f t="shared" si="57"/>
        <v/>
      </c>
      <c r="H1208" s="123" t="str">
        <f t="shared" si="58"/>
        <v/>
      </c>
      <c r="I1208" s="657"/>
      <c r="J1208" s="658"/>
    </row>
    <row r="1209" s="652" customFormat="1" ht="36" customHeight="1" spans="1:10">
      <c r="A1209" s="652">
        <f t="shared" si="56"/>
        <v>7</v>
      </c>
      <c r="B1209" s="431">
        <v>2220399</v>
      </c>
      <c r="C1209" s="432" t="s">
        <v>1030</v>
      </c>
      <c r="D1209" s="313">
        <f>VLOOKUP(B1209,'[113]L02'!$A$6:$F$1327,6,FALSE)</f>
        <v>0</v>
      </c>
      <c r="E1209" s="313">
        <f>VLOOKUP(B1209,'[114]23'!$A$4:$C$1326,3,FALSE)</f>
        <v>0</v>
      </c>
      <c r="F1209" s="367">
        <v>0</v>
      </c>
      <c r="G1209" s="123" t="str">
        <f t="shared" si="57"/>
        <v/>
      </c>
      <c r="H1209" s="123" t="str">
        <f t="shared" si="58"/>
        <v/>
      </c>
      <c r="I1209" s="657"/>
      <c r="J1209" s="658"/>
    </row>
    <row r="1210" s="652" customFormat="1" ht="36" customHeight="1" spans="1:10">
      <c r="A1210" s="652">
        <f t="shared" si="56"/>
        <v>5</v>
      </c>
      <c r="B1210" s="433">
        <v>22204</v>
      </c>
      <c r="C1210" s="304" t="s">
        <v>1031</v>
      </c>
      <c r="D1210" s="309">
        <f>SUM(D1211:D1215)</f>
        <v>116</v>
      </c>
      <c r="E1210" s="309">
        <f>SUM(E1211:E1215)</f>
        <v>0</v>
      </c>
      <c r="F1210" s="309">
        <v>148</v>
      </c>
      <c r="G1210" s="119">
        <f t="shared" si="57"/>
        <v>0.276</v>
      </c>
      <c r="H1210" s="119" t="str">
        <f t="shared" si="58"/>
        <v/>
      </c>
      <c r="I1210" s="657"/>
      <c r="J1210" s="658"/>
    </row>
    <row r="1211" s="652" customFormat="1" ht="36" customHeight="1" spans="1:10">
      <c r="A1211" s="652">
        <f t="shared" si="56"/>
        <v>7</v>
      </c>
      <c r="B1211" s="431">
        <v>2220401</v>
      </c>
      <c r="C1211" s="432" t="s">
        <v>1032</v>
      </c>
      <c r="D1211" s="313">
        <f>VLOOKUP(B1211,'[113]L02'!$A$6:$F$1327,6,FALSE)</f>
        <v>24</v>
      </c>
      <c r="E1211" s="313">
        <f>VLOOKUP(B1211,'[114]23'!$A$4:$C$1326,3,FALSE)</f>
        <v>0</v>
      </c>
      <c r="F1211" s="367">
        <v>0</v>
      </c>
      <c r="G1211" s="123">
        <f t="shared" si="57"/>
        <v>-1</v>
      </c>
      <c r="H1211" s="123" t="str">
        <f t="shared" si="58"/>
        <v/>
      </c>
      <c r="I1211" s="657"/>
      <c r="J1211" s="658"/>
    </row>
    <row r="1212" s="652" customFormat="1" ht="36" customHeight="1" spans="1:10">
      <c r="A1212" s="652">
        <f t="shared" si="56"/>
        <v>7</v>
      </c>
      <c r="B1212" s="431">
        <v>2220402</v>
      </c>
      <c r="C1212" s="432" t="s">
        <v>1033</v>
      </c>
      <c r="D1212" s="313">
        <f>VLOOKUP(B1212,'[113]L02'!$A$6:$F$1327,6,FALSE)</f>
        <v>92</v>
      </c>
      <c r="E1212" s="313">
        <f>VLOOKUP(B1212,'[114]23'!$A$4:$C$1326,3,FALSE)</f>
        <v>0</v>
      </c>
      <c r="F1212" s="367">
        <v>79</v>
      </c>
      <c r="G1212" s="123">
        <f t="shared" si="57"/>
        <v>-0.141</v>
      </c>
      <c r="H1212" s="123" t="str">
        <f t="shared" si="58"/>
        <v/>
      </c>
      <c r="I1212" s="657"/>
      <c r="J1212" s="658"/>
    </row>
    <row r="1213" s="652" customFormat="1" ht="36" customHeight="1" spans="1:10">
      <c r="A1213" s="652">
        <f t="shared" si="56"/>
        <v>7</v>
      </c>
      <c r="B1213" s="431">
        <v>2220403</v>
      </c>
      <c r="C1213" s="432" t="s">
        <v>1034</v>
      </c>
      <c r="D1213" s="313">
        <f>VLOOKUP(B1213,'[113]L02'!$A$6:$F$1327,6,FALSE)</f>
        <v>0</v>
      </c>
      <c r="E1213" s="313">
        <f>VLOOKUP(B1213,'[114]23'!$A$4:$C$1326,3,FALSE)</f>
        <v>0</v>
      </c>
      <c r="F1213" s="367">
        <v>69</v>
      </c>
      <c r="G1213" s="123" t="str">
        <f t="shared" si="57"/>
        <v/>
      </c>
      <c r="H1213" s="123" t="str">
        <f t="shared" si="58"/>
        <v/>
      </c>
      <c r="I1213" s="657"/>
      <c r="J1213" s="658"/>
    </row>
    <row r="1214" s="652" customFormat="1" ht="36" customHeight="1" spans="1:10">
      <c r="A1214" s="652">
        <f t="shared" si="56"/>
        <v>7</v>
      </c>
      <c r="B1214" s="431">
        <v>2220404</v>
      </c>
      <c r="C1214" s="432" t="s">
        <v>1035</v>
      </c>
      <c r="D1214" s="313">
        <f>VLOOKUP(B1214,'[113]L02'!$A$6:$F$1327,6,FALSE)</f>
        <v>0</v>
      </c>
      <c r="E1214" s="313">
        <f>VLOOKUP(B1214,'[114]23'!$A$4:$C$1326,3,FALSE)</f>
        <v>0</v>
      </c>
      <c r="F1214" s="367">
        <v>0</v>
      </c>
      <c r="G1214" s="123" t="str">
        <f t="shared" si="57"/>
        <v/>
      </c>
      <c r="H1214" s="123" t="str">
        <f t="shared" si="58"/>
        <v/>
      </c>
      <c r="I1214" s="657"/>
      <c r="J1214" s="658"/>
    </row>
    <row r="1215" s="652" customFormat="1" ht="36" customHeight="1" spans="1:10">
      <c r="A1215" s="652">
        <f t="shared" si="56"/>
        <v>7</v>
      </c>
      <c r="B1215" s="431">
        <v>2220499</v>
      </c>
      <c r="C1215" s="432" t="s">
        <v>1036</v>
      </c>
      <c r="D1215" s="313">
        <f>VLOOKUP(B1215,'[113]L02'!$A$6:$F$1327,6,FALSE)</f>
        <v>0</v>
      </c>
      <c r="E1215" s="313">
        <f>VLOOKUP(B1215,'[114]23'!$A$4:$C$1326,3,FALSE)</f>
        <v>0</v>
      </c>
      <c r="F1215" s="367">
        <v>0</v>
      </c>
      <c r="G1215" s="123" t="str">
        <f t="shared" si="57"/>
        <v/>
      </c>
      <c r="H1215" s="123" t="str">
        <f t="shared" si="58"/>
        <v/>
      </c>
      <c r="I1215" s="657"/>
      <c r="J1215" s="658"/>
    </row>
    <row r="1216" s="652" customFormat="1" ht="36" customHeight="1" spans="1:10">
      <c r="A1216" s="652">
        <f t="shared" si="56"/>
        <v>5</v>
      </c>
      <c r="B1216" s="433">
        <v>22205</v>
      </c>
      <c r="C1216" s="304" t="s">
        <v>1037</v>
      </c>
      <c r="D1216" s="309">
        <f>SUM(D1217:D1228)</f>
        <v>0</v>
      </c>
      <c r="E1216" s="309">
        <f>SUM(E1217:E1228)</f>
        <v>0</v>
      </c>
      <c r="F1216" s="309">
        <v>0</v>
      </c>
      <c r="G1216" s="119" t="str">
        <f t="shared" si="57"/>
        <v/>
      </c>
      <c r="H1216" s="119" t="str">
        <f t="shared" si="58"/>
        <v/>
      </c>
      <c r="I1216" s="657"/>
      <c r="J1216" s="658"/>
    </row>
    <row r="1217" s="652" customFormat="1" ht="36" customHeight="1" spans="1:10">
      <c r="A1217" s="652">
        <f t="shared" si="56"/>
        <v>7</v>
      </c>
      <c r="B1217" s="431">
        <v>2220501</v>
      </c>
      <c r="C1217" s="432" t="s">
        <v>1038</v>
      </c>
      <c r="D1217" s="313">
        <f>VLOOKUP(B1217,'[113]L02'!$A$6:$F$1327,6,FALSE)</f>
        <v>0</v>
      </c>
      <c r="E1217" s="313">
        <f>VLOOKUP(B1217,'[114]23'!$A$4:$C$1326,3,FALSE)</f>
        <v>0</v>
      </c>
      <c r="F1217" s="367">
        <v>0</v>
      </c>
      <c r="G1217" s="123" t="str">
        <f t="shared" si="57"/>
        <v/>
      </c>
      <c r="H1217" s="123" t="str">
        <f t="shared" si="58"/>
        <v/>
      </c>
      <c r="I1217" s="657"/>
      <c r="J1217" s="658"/>
    </row>
    <row r="1218" s="652" customFormat="1" ht="36" customHeight="1" spans="1:10">
      <c r="A1218" s="652">
        <f t="shared" si="56"/>
        <v>7</v>
      </c>
      <c r="B1218" s="431">
        <v>2220502</v>
      </c>
      <c r="C1218" s="432" t="s">
        <v>1039</v>
      </c>
      <c r="D1218" s="313">
        <f>VLOOKUP(B1218,'[113]L02'!$A$6:$F$1327,6,FALSE)</f>
        <v>0</v>
      </c>
      <c r="E1218" s="313">
        <f>VLOOKUP(B1218,'[114]23'!$A$4:$C$1326,3,FALSE)</f>
        <v>0</v>
      </c>
      <c r="F1218" s="367">
        <v>0</v>
      </c>
      <c r="G1218" s="123" t="str">
        <f t="shared" si="57"/>
        <v/>
      </c>
      <c r="H1218" s="123" t="str">
        <f t="shared" si="58"/>
        <v/>
      </c>
      <c r="I1218" s="657"/>
      <c r="J1218" s="658"/>
    </row>
    <row r="1219" s="652" customFormat="1" ht="36" customHeight="1" spans="1:10">
      <c r="A1219" s="652">
        <f t="shared" si="56"/>
        <v>7</v>
      </c>
      <c r="B1219" s="431">
        <v>2220503</v>
      </c>
      <c r="C1219" s="432" t="s">
        <v>1040</v>
      </c>
      <c r="D1219" s="313">
        <f>VLOOKUP(B1219,'[113]L02'!$A$6:$F$1327,6,FALSE)</f>
        <v>0</v>
      </c>
      <c r="E1219" s="313">
        <f>VLOOKUP(B1219,'[114]23'!$A$4:$C$1326,3,FALSE)</f>
        <v>0</v>
      </c>
      <c r="F1219" s="367">
        <v>0</v>
      </c>
      <c r="G1219" s="123" t="str">
        <f t="shared" si="57"/>
        <v/>
      </c>
      <c r="H1219" s="123" t="str">
        <f t="shared" si="58"/>
        <v/>
      </c>
      <c r="I1219" s="657"/>
      <c r="J1219" s="658"/>
    </row>
    <row r="1220" s="652" customFormat="1" ht="36" customHeight="1" spans="1:10">
      <c r="A1220" s="652">
        <f t="shared" si="56"/>
        <v>7</v>
      </c>
      <c r="B1220" s="431">
        <v>2220504</v>
      </c>
      <c r="C1220" s="432" t="s">
        <v>1041</v>
      </c>
      <c r="D1220" s="313">
        <f>VLOOKUP(B1220,'[113]L02'!$A$6:$F$1327,6,FALSE)</f>
        <v>0</v>
      </c>
      <c r="E1220" s="313">
        <f>VLOOKUP(B1220,'[114]23'!$A$4:$C$1326,3,FALSE)</f>
        <v>0</v>
      </c>
      <c r="F1220" s="367">
        <v>0</v>
      </c>
      <c r="G1220" s="123" t="str">
        <f t="shared" si="57"/>
        <v/>
      </c>
      <c r="H1220" s="123" t="str">
        <f t="shared" si="58"/>
        <v/>
      </c>
      <c r="I1220" s="657"/>
      <c r="J1220" s="658"/>
    </row>
    <row r="1221" s="652" customFormat="1" ht="36" customHeight="1" spans="1:10">
      <c r="A1221" s="652">
        <f t="shared" ref="A1221:A1284" si="59">LEN(B1221)</f>
        <v>7</v>
      </c>
      <c r="B1221" s="431">
        <v>2220505</v>
      </c>
      <c r="C1221" s="432" t="s">
        <v>1042</v>
      </c>
      <c r="D1221" s="313">
        <f>VLOOKUP(B1221,'[113]L02'!$A$6:$F$1327,6,FALSE)</f>
        <v>0</v>
      </c>
      <c r="E1221" s="313">
        <f>VLOOKUP(B1221,'[114]23'!$A$4:$C$1326,3,FALSE)</f>
        <v>0</v>
      </c>
      <c r="F1221" s="367">
        <v>0</v>
      </c>
      <c r="G1221" s="123" t="str">
        <f t="shared" ref="G1221:G1284" si="60">IF(D1221&gt;0,F1221/D1221-1,"")</f>
        <v/>
      </c>
      <c r="H1221" s="123" t="str">
        <f t="shared" ref="H1221:H1284" si="61">IF(E1221&gt;0,F1221/E1221,"")</f>
        <v/>
      </c>
      <c r="I1221" s="657"/>
      <c r="J1221" s="658"/>
    </row>
    <row r="1222" s="652" customFormat="1" ht="36" customHeight="1" spans="1:10">
      <c r="A1222" s="652">
        <f t="shared" si="59"/>
        <v>7</v>
      </c>
      <c r="B1222" s="431">
        <v>2220506</v>
      </c>
      <c r="C1222" s="432" t="s">
        <v>1043</v>
      </c>
      <c r="D1222" s="313">
        <f>VLOOKUP(B1222,'[113]L02'!$A$6:$F$1327,6,FALSE)</f>
        <v>0</v>
      </c>
      <c r="E1222" s="313">
        <f>VLOOKUP(B1222,'[114]23'!$A$4:$C$1326,3,FALSE)</f>
        <v>0</v>
      </c>
      <c r="F1222" s="367">
        <v>0</v>
      </c>
      <c r="G1222" s="123" t="str">
        <f t="shared" si="60"/>
        <v/>
      </c>
      <c r="H1222" s="123" t="str">
        <f t="shared" si="61"/>
        <v/>
      </c>
      <c r="I1222" s="657"/>
      <c r="J1222" s="658"/>
    </row>
    <row r="1223" s="652" customFormat="1" ht="36" customHeight="1" spans="1:10">
      <c r="A1223" s="652">
        <f t="shared" si="59"/>
        <v>7</v>
      </c>
      <c r="B1223" s="431">
        <v>2220507</v>
      </c>
      <c r="C1223" s="432" t="s">
        <v>1044</v>
      </c>
      <c r="D1223" s="313">
        <f>VLOOKUP(B1223,'[113]L02'!$A$6:$F$1327,6,FALSE)</f>
        <v>0</v>
      </c>
      <c r="E1223" s="313">
        <f>VLOOKUP(B1223,'[114]23'!$A$4:$C$1326,3,FALSE)</f>
        <v>0</v>
      </c>
      <c r="F1223" s="367">
        <v>0</v>
      </c>
      <c r="G1223" s="123" t="str">
        <f t="shared" si="60"/>
        <v/>
      </c>
      <c r="H1223" s="123" t="str">
        <f t="shared" si="61"/>
        <v/>
      </c>
      <c r="I1223" s="657"/>
      <c r="J1223" s="658"/>
    </row>
    <row r="1224" s="652" customFormat="1" ht="36" customHeight="1" spans="1:10">
      <c r="A1224" s="652">
        <f t="shared" si="59"/>
        <v>7</v>
      </c>
      <c r="B1224" s="431">
        <v>2220508</v>
      </c>
      <c r="C1224" s="432" t="s">
        <v>1045</v>
      </c>
      <c r="D1224" s="313">
        <f>VLOOKUP(B1224,'[113]L02'!$A$6:$F$1327,6,FALSE)</f>
        <v>0</v>
      </c>
      <c r="E1224" s="313">
        <f>VLOOKUP(B1224,'[114]23'!$A$4:$C$1326,3,FALSE)</f>
        <v>0</v>
      </c>
      <c r="F1224" s="367">
        <v>0</v>
      </c>
      <c r="G1224" s="123" t="str">
        <f t="shared" si="60"/>
        <v/>
      </c>
      <c r="H1224" s="123" t="str">
        <f t="shared" si="61"/>
        <v/>
      </c>
      <c r="I1224" s="657"/>
      <c r="J1224" s="658"/>
    </row>
    <row r="1225" s="652" customFormat="1" ht="36" customHeight="1" spans="1:10">
      <c r="A1225" s="652">
        <f t="shared" si="59"/>
        <v>7</v>
      </c>
      <c r="B1225" s="431">
        <v>2220509</v>
      </c>
      <c r="C1225" s="432" t="s">
        <v>1046</v>
      </c>
      <c r="D1225" s="313">
        <f>VLOOKUP(B1225,'[113]L02'!$A$6:$F$1327,6,FALSE)</f>
        <v>0</v>
      </c>
      <c r="E1225" s="313">
        <f>VLOOKUP(B1225,'[114]23'!$A$4:$C$1326,3,FALSE)</f>
        <v>0</v>
      </c>
      <c r="F1225" s="367">
        <v>0</v>
      </c>
      <c r="G1225" s="123" t="str">
        <f t="shared" si="60"/>
        <v/>
      </c>
      <c r="H1225" s="123" t="str">
        <f t="shared" si="61"/>
        <v/>
      </c>
      <c r="I1225" s="657"/>
      <c r="J1225" s="658"/>
    </row>
    <row r="1226" s="652" customFormat="1" ht="36" customHeight="1" spans="1:10">
      <c r="A1226" s="652">
        <f t="shared" si="59"/>
        <v>7</v>
      </c>
      <c r="B1226" s="431">
        <v>2220510</v>
      </c>
      <c r="C1226" s="432" t="s">
        <v>1047</v>
      </c>
      <c r="D1226" s="313">
        <f>VLOOKUP(B1226,'[113]L02'!$A$6:$F$1327,6,FALSE)</f>
        <v>0</v>
      </c>
      <c r="E1226" s="313">
        <f>VLOOKUP(B1226,'[114]23'!$A$4:$C$1326,3,FALSE)</f>
        <v>0</v>
      </c>
      <c r="F1226" s="367">
        <v>0</v>
      </c>
      <c r="G1226" s="123" t="str">
        <f t="shared" si="60"/>
        <v/>
      </c>
      <c r="H1226" s="123" t="str">
        <f t="shared" si="61"/>
        <v/>
      </c>
      <c r="I1226" s="657"/>
      <c r="J1226" s="658"/>
    </row>
    <row r="1227" s="652" customFormat="1" ht="36" customHeight="1" spans="1:10">
      <c r="A1227" s="652">
        <f t="shared" si="59"/>
        <v>7</v>
      </c>
      <c r="B1227" s="319">
        <v>2220511</v>
      </c>
      <c r="C1227" s="432" t="s">
        <v>1048</v>
      </c>
      <c r="D1227" s="313">
        <f>VLOOKUP(B1227,'[113]L02'!$A$6:$F$1327,6,FALSE)</f>
        <v>0</v>
      </c>
      <c r="E1227" s="313">
        <f>VLOOKUP(B1227,'[114]23'!$A$4:$C$1326,3,FALSE)</f>
        <v>0</v>
      </c>
      <c r="F1227" s="367">
        <v>0</v>
      </c>
      <c r="G1227" s="123" t="str">
        <f t="shared" si="60"/>
        <v/>
      </c>
      <c r="H1227" s="123" t="str">
        <f t="shared" si="61"/>
        <v/>
      </c>
      <c r="I1227" s="657"/>
      <c r="J1227" s="658"/>
    </row>
    <row r="1228" s="652" customFormat="1" ht="36" customHeight="1" spans="1:10">
      <c r="A1228" s="652">
        <f t="shared" si="59"/>
        <v>7</v>
      </c>
      <c r="B1228" s="431">
        <v>2220599</v>
      </c>
      <c r="C1228" s="432" t="s">
        <v>1049</v>
      </c>
      <c r="D1228" s="313">
        <f>VLOOKUP(B1228,'[113]L02'!$A$6:$F$1327,6,FALSE)</f>
        <v>0</v>
      </c>
      <c r="E1228" s="313">
        <f>VLOOKUP(B1228,'[114]23'!$A$4:$C$1326,3,FALSE)</f>
        <v>0</v>
      </c>
      <c r="F1228" s="367">
        <v>0</v>
      </c>
      <c r="G1228" s="123" t="str">
        <f t="shared" si="60"/>
        <v/>
      </c>
      <c r="H1228" s="123" t="str">
        <f t="shared" si="61"/>
        <v/>
      </c>
      <c r="I1228" s="657"/>
      <c r="J1228" s="658"/>
    </row>
    <row r="1229" s="652" customFormat="1" ht="36" customHeight="1" spans="1:10">
      <c r="A1229" s="652">
        <f t="shared" si="59"/>
        <v>3</v>
      </c>
      <c r="B1229" s="433">
        <v>224</v>
      </c>
      <c r="C1229" s="302" t="s">
        <v>127</v>
      </c>
      <c r="D1229" s="309">
        <f>SUM(D1230,D1242,D1248,D1254,D1262,D1275,D1279,D1283)</f>
        <v>1201</v>
      </c>
      <c r="E1229" s="309">
        <f>SUM(E1230,E1242,E1248,E1254,E1262,E1275,E1279,E1283)</f>
        <v>2842</v>
      </c>
      <c r="F1229" s="309">
        <v>2722</v>
      </c>
      <c r="G1229" s="119">
        <f t="shared" si="60"/>
        <v>1.266</v>
      </c>
      <c r="H1229" s="119">
        <f t="shared" si="61"/>
        <v>0.958</v>
      </c>
      <c r="I1229" s="657"/>
      <c r="J1229" s="658"/>
    </row>
    <row r="1230" s="652" customFormat="1" ht="36" customHeight="1" spans="1:10">
      <c r="A1230" s="652">
        <f t="shared" si="59"/>
        <v>5</v>
      </c>
      <c r="B1230" s="433">
        <v>22401</v>
      </c>
      <c r="C1230" s="304" t="s">
        <v>1050</v>
      </c>
      <c r="D1230" s="309">
        <f>SUM(D1231:D1241)</f>
        <v>652</v>
      </c>
      <c r="E1230" s="309">
        <f>SUM(E1231:E1241)</f>
        <v>1026</v>
      </c>
      <c r="F1230" s="309">
        <v>1100</v>
      </c>
      <c r="G1230" s="119">
        <f t="shared" si="60"/>
        <v>0.687</v>
      </c>
      <c r="H1230" s="119">
        <f t="shared" si="61"/>
        <v>1.072</v>
      </c>
      <c r="I1230" s="657"/>
      <c r="J1230" s="658"/>
    </row>
    <row r="1231" s="652" customFormat="1" ht="36" customHeight="1" spans="1:10">
      <c r="A1231" s="652">
        <f t="shared" si="59"/>
        <v>7</v>
      </c>
      <c r="B1231" s="431">
        <v>2240101</v>
      </c>
      <c r="C1231" s="432" t="s">
        <v>152</v>
      </c>
      <c r="D1231" s="313">
        <f>VLOOKUP(B1231,'[113]L02'!$A$6:$F$1327,6,FALSE)</f>
        <v>387</v>
      </c>
      <c r="E1231" s="313">
        <f>VLOOKUP(B1231,'[114]23'!$A$4:$C$1326,3,FALSE)</f>
        <v>384</v>
      </c>
      <c r="F1231" s="367">
        <v>382</v>
      </c>
      <c r="G1231" s="123">
        <f t="shared" si="60"/>
        <v>-0.013</v>
      </c>
      <c r="H1231" s="123">
        <f t="shared" si="61"/>
        <v>0.995</v>
      </c>
      <c r="I1231" s="657"/>
      <c r="J1231" s="658"/>
    </row>
    <row r="1232" s="652" customFormat="1" ht="36" customHeight="1" spans="1:10">
      <c r="A1232" s="652">
        <f t="shared" si="59"/>
        <v>7</v>
      </c>
      <c r="B1232" s="431">
        <v>2240102</v>
      </c>
      <c r="C1232" s="432" t="s">
        <v>153</v>
      </c>
      <c r="D1232" s="313">
        <f>VLOOKUP(B1232,'[113]L02'!$A$6:$F$1327,6,FALSE)</f>
        <v>0</v>
      </c>
      <c r="E1232" s="313">
        <f>VLOOKUP(B1232,'[114]23'!$A$4:$C$1326,3,FALSE)</f>
        <v>0</v>
      </c>
      <c r="F1232" s="367">
        <v>0</v>
      </c>
      <c r="G1232" s="123" t="str">
        <f t="shared" si="60"/>
        <v/>
      </c>
      <c r="H1232" s="123" t="str">
        <f t="shared" si="61"/>
        <v/>
      </c>
      <c r="I1232" s="657"/>
      <c r="J1232" s="658"/>
    </row>
    <row r="1233" s="652" customFormat="1" ht="36" customHeight="1" spans="1:10">
      <c r="A1233" s="652">
        <f t="shared" si="59"/>
        <v>7</v>
      </c>
      <c r="B1233" s="431">
        <v>2240103</v>
      </c>
      <c r="C1233" s="432" t="s">
        <v>154</v>
      </c>
      <c r="D1233" s="313">
        <f>VLOOKUP(B1233,'[113]L02'!$A$6:$F$1327,6,FALSE)</f>
        <v>0</v>
      </c>
      <c r="E1233" s="313">
        <f>VLOOKUP(B1233,'[114]23'!$A$4:$C$1326,3,FALSE)</f>
        <v>0</v>
      </c>
      <c r="F1233" s="367">
        <v>0</v>
      </c>
      <c r="G1233" s="123" t="str">
        <f t="shared" si="60"/>
        <v/>
      </c>
      <c r="H1233" s="123" t="str">
        <f t="shared" si="61"/>
        <v/>
      </c>
      <c r="I1233" s="657"/>
      <c r="J1233" s="658"/>
    </row>
    <row r="1234" s="652" customFormat="1" ht="36" customHeight="1" spans="1:10">
      <c r="A1234" s="652">
        <f t="shared" si="59"/>
        <v>7</v>
      </c>
      <c r="B1234" s="431">
        <v>2240104</v>
      </c>
      <c r="C1234" s="432" t="s">
        <v>1051</v>
      </c>
      <c r="D1234" s="313">
        <f>VLOOKUP(B1234,'[113]L02'!$A$6:$F$1327,6,FALSE)</f>
        <v>28</v>
      </c>
      <c r="E1234" s="313">
        <f>VLOOKUP(B1234,'[114]23'!$A$4:$C$1326,3,FALSE)</f>
        <v>0</v>
      </c>
      <c r="F1234" s="367">
        <v>0</v>
      </c>
      <c r="G1234" s="123">
        <f t="shared" si="60"/>
        <v>-1</v>
      </c>
      <c r="H1234" s="123" t="str">
        <f t="shared" si="61"/>
        <v/>
      </c>
      <c r="I1234" s="657"/>
      <c r="J1234" s="658"/>
    </row>
    <row r="1235" s="652" customFormat="1" ht="36" customHeight="1" spans="1:10">
      <c r="A1235" s="652">
        <f t="shared" si="59"/>
        <v>7</v>
      </c>
      <c r="B1235" s="431">
        <v>2240105</v>
      </c>
      <c r="C1235" s="432" t="s">
        <v>1052</v>
      </c>
      <c r="D1235" s="313">
        <f>VLOOKUP(B1235,'[113]L02'!$A$6:$F$1327,6,FALSE)</f>
        <v>0</v>
      </c>
      <c r="E1235" s="313">
        <f>VLOOKUP(B1235,'[114]23'!$A$4:$C$1326,3,FALSE)</f>
        <v>0</v>
      </c>
      <c r="F1235" s="367">
        <v>0</v>
      </c>
      <c r="G1235" s="123" t="str">
        <f t="shared" si="60"/>
        <v/>
      </c>
      <c r="H1235" s="123" t="str">
        <f t="shared" si="61"/>
        <v/>
      </c>
      <c r="I1235" s="657"/>
      <c r="J1235" s="658"/>
    </row>
    <row r="1236" s="652" customFormat="1" ht="36" customHeight="1" spans="1:10">
      <c r="A1236" s="652">
        <f t="shared" si="59"/>
        <v>7</v>
      </c>
      <c r="B1236" s="431">
        <v>2240106</v>
      </c>
      <c r="C1236" s="432" t="s">
        <v>1053</v>
      </c>
      <c r="D1236" s="313">
        <f>VLOOKUP(B1236,'[113]L02'!$A$6:$F$1327,6,FALSE)</f>
        <v>0</v>
      </c>
      <c r="E1236" s="313">
        <f>VLOOKUP(B1236,'[114]23'!$A$4:$C$1326,3,FALSE)</f>
        <v>130</v>
      </c>
      <c r="F1236" s="367">
        <v>130</v>
      </c>
      <c r="G1236" s="123" t="str">
        <f t="shared" si="60"/>
        <v/>
      </c>
      <c r="H1236" s="123">
        <f t="shared" si="61"/>
        <v>1</v>
      </c>
      <c r="I1236" s="657"/>
      <c r="J1236" s="658"/>
    </row>
    <row r="1237" s="652" customFormat="1" ht="36" customHeight="1" spans="1:10">
      <c r="A1237" s="652">
        <f t="shared" si="59"/>
        <v>7</v>
      </c>
      <c r="B1237" s="431">
        <v>2240107</v>
      </c>
      <c r="C1237" s="432" t="s">
        <v>1054</v>
      </c>
      <c r="D1237" s="313">
        <f>VLOOKUP(B1237,'[113]L02'!$A$6:$F$1327,6,FALSE)</f>
        <v>0</v>
      </c>
      <c r="E1237" s="313">
        <f>VLOOKUP(B1237,'[114]23'!$A$4:$C$1326,3,FALSE)</f>
        <v>0</v>
      </c>
      <c r="F1237" s="367">
        <v>0</v>
      </c>
      <c r="G1237" s="123" t="str">
        <f t="shared" si="60"/>
        <v/>
      </c>
      <c r="H1237" s="123" t="str">
        <f t="shared" si="61"/>
        <v/>
      </c>
      <c r="I1237" s="657"/>
      <c r="J1237" s="658"/>
    </row>
    <row r="1238" s="652" customFormat="1" ht="36" customHeight="1" spans="1:10">
      <c r="A1238" s="652">
        <f t="shared" si="59"/>
        <v>7</v>
      </c>
      <c r="B1238" s="431">
        <v>2240108</v>
      </c>
      <c r="C1238" s="432" t="s">
        <v>1055</v>
      </c>
      <c r="D1238" s="313">
        <f>VLOOKUP(B1238,'[113]L02'!$A$6:$F$1327,6,FALSE)</f>
        <v>7</v>
      </c>
      <c r="E1238" s="313">
        <f>VLOOKUP(B1238,'[114]23'!$A$4:$C$1326,3,FALSE)</f>
        <v>87</v>
      </c>
      <c r="F1238" s="367">
        <v>87</v>
      </c>
      <c r="G1238" s="123">
        <f t="shared" si="60"/>
        <v>11.429</v>
      </c>
      <c r="H1238" s="123">
        <f t="shared" si="61"/>
        <v>1</v>
      </c>
      <c r="I1238" s="657"/>
      <c r="J1238" s="658"/>
    </row>
    <row r="1239" s="652" customFormat="1" ht="36" customHeight="1" spans="1:10">
      <c r="A1239" s="652">
        <f t="shared" si="59"/>
        <v>7</v>
      </c>
      <c r="B1239" s="431">
        <v>2240109</v>
      </c>
      <c r="C1239" s="432" t="s">
        <v>1056</v>
      </c>
      <c r="D1239" s="313">
        <f>VLOOKUP(B1239,'[113]L02'!$A$6:$F$1327,6,FALSE)</f>
        <v>39</v>
      </c>
      <c r="E1239" s="313">
        <f>VLOOKUP(B1239,'[114]23'!$A$4:$C$1326,3,FALSE)</f>
        <v>260</v>
      </c>
      <c r="F1239" s="367">
        <v>90</v>
      </c>
      <c r="G1239" s="123">
        <f t="shared" si="60"/>
        <v>1.308</v>
      </c>
      <c r="H1239" s="123">
        <f t="shared" si="61"/>
        <v>0.346</v>
      </c>
      <c r="I1239" s="657"/>
      <c r="J1239" s="658"/>
    </row>
    <row r="1240" s="652" customFormat="1" ht="36" customHeight="1" spans="1:10">
      <c r="A1240" s="652">
        <f t="shared" si="59"/>
        <v>7</v>
      </c>
      <c r="B1240" s="431">
        <v>2240150</v>
      </c>
      <c r="C1240" s="432" t="s">
        <v>161</v>
      </c>
      <c r="D1240" s="313">
        <f>VLOOKUP(B1240,'[113]L02'!$A$6:$F$1327,6,FALSE)</f>
        <v>191</v>
      </c>
      <c r="E1240" s="313">
        <f>VLOOKUP(B1240,'[114]23'!$A$4:$C$1326,3,FALSE)</f>
        <v>165</v>
      </c>
      <c r="F1240" s="367">
        <v>309</v>
      </c>
      <c r="G1240" s="123">
        <f t="shared" si="60"/>
        <v>0.618</v>
      </c>
      <c r="H1240" s="123">
        <f t="shared" si="61"/>
        <v>1.873</v>
      </c>
      <c r="I1240" s="657"/>
      <c r="J1240" s="658"/>
    </row>
    <row r="1241" s="652" customFormat="1" ht="36" customHeight="1" spans="1:10">
      <c r="A1241" s="652">
        <f t="shared" si="59"/>
        <v>7</v>
      </c>
      <c r="B1241" s="431">
        <v>2240199</v>
      </c>
      <c r="C1241" s="432" t="s">
        <v>1057</v>
      </c>
      <c r="D1241" s="313">
        <f>VLOOKUP(B1241,'[113]L02'!$A$6:$F$1327,6,FALSE)</f>
        <v>0</v>
      </c>
      <c r="E1241" s="313">
        <f>VLOOKUP(B1241,'[114]23'!$A$4:$C$1326,3,FALSE)</f>
        <v>0</v>
      </c>
      <c r="F1241" s="367">
        <v>102</v>
      </c>
      <c r="G1241" s="123" t="str">
        <f t="shared" si="60"/>
        <v/>
      </c>
      <c r="H1241" s="123" t="str">
        <f t="shared" si="61"/>
        <v/>
      </c>
      <c r="I1241" s="657"/>
      <c r="J1241" s="658"/>
    </row>
    <row r="1242" s="652" customFormat="1" ht="36" customHeight="1" spans="1:10">
      <c r="A1242" s="652">
        <f t="shared" si="59"/>
        <v>5</v>
      </c>
      <c r="B1242" s="433">
        <v>22402</v>
      </c>
      <c r="C1242" s="316" t="s">
        <v>1058</v>
      </c>
      <c r="D1242" s="309">
        <f>SUM(D1243:D1247)</f>
        <v>379</v>
      </c>
      <c r="E1242" s="309">
        <f>SUM(E1243:E1247)</f>
        <v>1143</v>
      </c>
      <c r="F1242" s="309">
        <v>1061</v>
      </c>
      <c r="G1242" s="119">
        <f t="shared" si="60"/>
        <v>1.799</v>
      </c>
      <c r="H1242" s="119">
        <f t="shared" si="61"/>
        <v>0.928</v>
      </c>
      <c r="I1242" s="657"/>
      <c r="J1242" s="658"/>
    </row>
    <row r="1243" s="652" customFormat="1" ht="36" customHeight="1" spans="1:10">
      <c r="A1243" s="652">
        <f t="shared" si="59"/>
        <v>7</v>
      </c>
      <c r="B1243" s="431">
        <v>2240201</v>
      </c>
      <c r="C1243" s="432" t="s">
        <v>152</v>
      </c>
      <c r="D1243" s="313">
        <f>VLOOKUP(B1243,'[113]L02'!$A$6:$F$1327,6,FALSE)</f>
        <v>52</v>
      </c>
      <c r="E1243" s="313">
        <f>VLOOKUP(B1243,'[114]23'!$A$4:$C$1326,3,FALSE)</f>
        <v>967</v>
      </c>
      <c r="F1243" s="367">
        <v>887</v>
      </c>
      <c r="G1243" s="123">
        <f t="shared" si="60"/>
        <v>16.058</v>
      </c>
      <c r="H1243" s="123">
        <f t="shared" si="61"/>
        <v>0.917</v>
      </c>
      <c r="I1243" s="657"/>
      <c r="J1243" s="658"/>
    </row>
    <row r="1244" s="652" customFormat="1" ht="36" customHeight="1" spans="1:10">
      <c r="A1244" s="652">
        <f t="shared" si="59"/>
        <v>7</v>
      </c>
      <c r="B1244" s="431">
        <v>2240202</v>
      </c>
      <c r="C1244" s="432" t="s">
        <v>153</v>
      </c>
      <c r="D1244" s="313">
        <f>VLOOKUP(B1244,'[113]L02'!$A$6:$F$1327,6,FALSE)</f>
        <v>0</v>
      </c>
      <c r="E1244" s="313">
        <f>VLOOKUP(B1244,'[114]23'!$A$4:$C$1326,3,FALSE)</f>
        <v>0</v>
      </c>
      <c r="F1244" s="367">
        <v>0</v>
      </c>
      <c r="G1244" s="123" t="str">
        <f t="shared" si="60"/>
        <v/>
      </c>
      <c r="H1244" s="123" t="str">
        <f t="shared" si="61"/>
        <v/>
      </c>
      <c r="I1244" s="657"/>
      <c r="J1244" s="658"/>
    </row>
    <row r="1245" s="652" customFormat="1" ht="36" customHeight="1" spans="1:10">
      <c r="A1245" s="652">
        <f t="shared" si="59"/>
        <v>7</v>
      </c>
      <c r="B1245" s="431">
        <v>2240203</v>
      </c>
      <c r="C1245" s="432" t="s">
        <v>154</v>
      </c>
      <c r="D1245" s="313">
        <f>VLOOKUP(B1245,'[113]L02'!$A$6:$F$1327,6,FALSE)</f>
        <v>0</v>
      </c>
      <c r="E1245" s="313">
        <f>VLOOKUP(B1245,'[114]23'!$A$4:$C$1326,3,FALSE)</f>
        <v>0</v>
      </c>
      <c r="F1245" s="367">
        <v>0</v>
      </c>
      <c r="G1245" s="123" t="str">
        <f t="shared" si="60"/>
        <v/>
      </c>
      <c r="H1245" s="123" t="str">
        <f t="shared" si="61"/>
        <v/>
      </c>
      <c r="I1245" s="657"/>
      <c r="J1245" s="658"/>
    </row>
    <row r="1246" s="652" customFormat="1" ht="36" customHeight="1" spans="1:10">
      <c r="A1246" s="652">
        <f t="shared" si="59"/>
        <v>7</v>
      </c>
      <c r="B1246" s="431">
        <v>2240204</v>
      </c>
      <c r="C1246" s="432" t="s">
        <v>1059</v>
      </c>
      <c r="D1246" s="313">
        <f>VLOOKUP(B1246,'[113]L02'!$A$6:$F$1327,6,FALSE)</f>
        <v>327</v>
      </c>
      <c r="E1246" s="313">
        <f>VLOOKUP(B1246,'[114]23'!$A$4:$C$1326,3,FALSE)</f>
        <v>176</v>
      </c>
      <c r="F1246" s="367">
        <v>174</v>
      </c>
      <c r="G1246" s="123">
        <f t="shared" si="60"/>
        <v>-0.468</v>
      </c>
      <c r="H1246" s="123">
        <f t="shared" si="61"/>
        <v>0.989</v>
      </c>
      <c r="I1246" s="657"/>
      <c r="J1246" s="658"/>
    </row>
    <row r="1247" s="652" customFormat="1" ht="36" customHeight="1" spans="1:10">
      <c r="A1247" s="652">
        <f t="shared" si="59"/>
        <v>7</v>
      </c>
      <c r="B1247" s="431">
        <v>2240299</v>
      </c>
      <c r="C1247" s="438" t="s">
        <v>1060</v>
      </c>
      <c r="D1247" s="313">
        <f>VLOOKUP(B1247,'[113]L02'!$A$6:$F$1327,6,FALSE)</f>
        <v>0</v>
      </c>
      <c r="E1247" s="313">
        <f>VLOOKUP(B1247,'[114]23'!$A$4:$C$1326,3,FALSE)</f>
        <v>0</v>
      </c>
      <c r="F1247" s="367">
        <v>0</v>
      </c>
      <c r="G1247" s="123" t="str">
        <f t="shared" si="60"/>
        <v/>
      </c>
      <c r="H1247" s="123" t="str">
        <f t="shared" si="61"/>
        <v/>
      </c>
      <c r="I1247" s="657"/>
      <c r="J1247" s="658"/>
    </row>
    <row r="1248" s="652" customFormat="1" ht="36" customHeight="1" spans="1:10">
      <c r="A1248" s="652">
        <f t="shared" si="59"/>
        <v>5</v>
      </c>
      <c r="B1248" s="433">
        <v>22403</v>
      </c>
      <c r="C1248" s="304" t="s">
        <v>1061</v>
      </c>
      <c r="D1248" s="309">
        <f>SUM(D1249:D1253)</f>
        <v>0</v>
      </c>
      <c r="E1248" s="309"/>
      <c r="F1248" s="309"/>
      <c r="G1248" s="119" t="str">
        <f t="shared" si="60"/>
        <v/>
      </c>
      <c r="H1248" s="119" t="str">
        <f t="shared" si="61"/>
        <v/>
      </c>
      <c r="I1248" s="657"/>
      <c r="J1248" s="658"/>
    </row>
    <row r="1249" s="652" customFormat="1" ht="36" customHeight="1" spans="1:10">
      <c r="A1249" s="652">
        <f t="shared" si="59"/>
        <v>7</v>
      </c>
      <c r="B1249" s="431">
        <v>2240301</v>
      </c>
      <c r="C1249" s="432" t="s">
        <v>1062</v>
      </c>
      <c r="D1249" s="313">
        <f>VLOOKUP(B1249,'[113]L02'!$A$6:$F$1327,6,FALSE)</f>
        <v>0</v>
      </c>
      <c r="E1249" s="313">
        <f>VLOOKUP(B1249,'[114]23'!$A$4:$C$1326,3,FALSE)</f>
        <v>0</v>
      </c>
      <c r="F1249" s="367">
        <v>0</v>
      </c>
      <c r="G1249" s="123" t="str">
        <f t="shared" si="60"/>
        <v/>
      </c>
      <c r="H1249" s="123" t="str">
        <f t="shared" si="61"/>
        <v/>
      </c>
      <c r="I1249" s="657"/>
      <c r="J1249" s="658"/>
    </row>
    <row r="1250" s="652" customFormat="1" ht="36" customHeight="1" spans="1:10">
      <c r="A1250" s="652">
        <f t="shared" si="59"/>
        <v>7</v>
      </c>
      <c r="B1250" s="431">
        <v>2240302</v>
      </c>
      <c r="C1250" s="432" t="s">
        <v>1063</v>
      </c>
      <c r="D1250" s="313">
        <f>VLOOKUP(B1250,'[113]L02'!$A$6:$F$1327,6,FALSE)</f>
        <v>0</v>
      </c>
      <c r="E1250" s="313">
        <f>VLOOKUP(B1250,'[114]23'!$A$4:$C$1326,3,FALSE)</f>
        <v>0</v>
      </c>
      <c r="F1250" s="367">
        <v>0</v>
      </c>
      <c r="G1250" s="123" t="str">
        <f t="shared" si="60"/>
        <v/>
      </c>
      <c r="H1250" s="123" t="str">
        <f t="shared" si="61"/>
        <v/>
      </c>
      <c r="I1250" s="657"/>
      <c r="J1250" s="658"/>
    </row>
    <row r="1251" s="652" customFormat="1" ht="36" customHeight="1" spans="1:10">
      <c r="A1251" s="652">
        <f t="shared" si="59"/>
        <v>7</v>
      </c>
      <c r="B1251" s="431">
        <v>2240303</v>
      </c>
      <c r="C1251" s="432" t="s">
        <v>1064</v>
      </c>
      <c r="D1251" s="313">
        <f>VLOOKUP(B1251,'[113]L02'!$A$6:$F$1327,6,FALSE)</f>
        <v>0</v>
      </c>
      <c r="E1251" s="313">
        <f>VLOOKUP(B1251,'[114]23'!$A$4:$C$1326,3,FALSE)</f>
        <v>0</v>
      </c>
      <c r="F1251" s="367">
        <v>0</v>
      </c>
      <c r="G1251" s="123" t="str">
        <f t="shared" si="60"/>
        <v/>
      </c>
      <c r="H1251" s="123" t="str">
        <f t="shared" si="61"/>
        <v/>
      </c>
      <c r="I1251" s="657"/>
      <c r="J1251" s="658"/>
    </row>
    <row r="1252" s="652" customFormat="1" ht="36" customHeight="1" spans="1:10">
      <c r="A1252" s="652">
        <f t="shared" si="59"/>
        <v>7</v>
      </c>
      <c r="B1252" s="431">
        <v>2240304</v>
      </c>
      <c r="C1252" s="432" t="s">
        <v>1065</v>
      </c>
      <c r="D1252" s="313">
        <f>VLOOKUP(B1252,'[113]L02'!$A$6:$F$1327,6,FALSE)</f>
        <v>0</v>
      </c>
      <c r="E1252" s="313">
        <f>VLOOKUP(B1252,'[114]23'!$A$4:$C$1326,3,FALSE)</f>
        <v>0</v>
      </c>
      <c r="F1252" s="367">
        <v>0</v>
      </c>
      <c r="G1252" s="123" t="str">
        <f t="shared" si="60"/>
        <v/>
      </c>
      <c r="H1252" s="123" t="str">
        <f t="shared" si="61"/>
        <v/>
      </c>
      <c r="I1252" s="657"/>
      <c r="J1252" s="658"/>
    </row>
    <row r="1253" s="652" customFormat="1" ht="36" customHeight="1" spans="1:10">
      <c r="A1253" s="652">
        <f t="shared" si="59"/>
        <v>7</v>
      </c>
      <c r="B1253" s="431">
        <v>2240399</v>
      </c>
      <c r="C1253" s="432" t="s">
        <v>1066</v>
      </c>
      <c r="D1253" s="313">
        <f>VLOOKUP(B1253,'[113]L02'!$A$6:$F$1327,6,FALSE)</f>
        <v>0</v>
      </c>
      <c r="E1253" s="313">
        <f>VLOOKUP(B1253,'[114]23'!$A$4:$C$1326,3,FALSE)</f>
        <v>0</v>
      </c>
      <c r="F1253" s="367">
        <v>0</v>
      </c>
      <c r="G1253" s="123" t="str">
        <f t="shared" si="60"/>
        <v/>
      </c>
      <c r="H1253" s="123" t="str">
        <f t="shared" si="61"/>
        <v/>
      </c>
      <c r="I1253" s="657"/>
      <c r="J1253" s="658"/>
    </row>
    <row r="1254" s="652" customFormat="1" ht="36" customHeight="1" spans="1:10">
      <c r="A1254" s="652">
        <f t="shared" si="59"/>
        <v>5</v>
      </c>
      <c r="B1254" s="433">
        <v>22404</v>
      </c>
      <c r="C1254" s="304" t="s">
        <v>1067</v>
      </c>
      <c r="D1254" s="309">
        <f>SUM(D1255:D1261)</f>
        <v>0</v>
      </c>
      <c r="E1254" s="309">
        <f>SUM(E1255:E1261)</f>
        <v>0</v>
      </c>
      <c r="F1254" s="309">
        <v>0</v>
      </c>
      <c r="G1254" s="119" t="str">
        <f t="shared" si="60"/>
        <v/>
      </c>
      <c r="H1254" s="119" t="str">
        <f t="shared" si="61"/>
        <v/>
      </c>
      <c r="I1254" s="657"/>
      <c r="J1254" s="658"/>
    </row>
    <row r="1255" s="652" customFormat="1" ht="36" customHeight="1" spans="1:10">
      <c r="A1255" s="652">
        <f t="shared" si="59"/>
        <v>7</v>
      </c>
      <c r="B1255" s="431">
        <v>2240401</v>
      </c>
      <c r="C1255" s="432" t="s">
        <v>152</v>
      </c>
      <c r="D1255" s="313">
        <f>VLOOKUP(B1255,'[113]L02'!$A$6:$F$1327,6,FALSE)</f>
        <v>0</v>
      </c>
      <c r="E1255" s="313">
        <f>VLOOKUP(B1255,'[114]23'!$A$4:$C$1326,3,FALSE)</f>
        <v>0</v>
      </c>
      <c r="F1255" s="367">
        <v>0</v>
      </c>
      <c r="G1255" s="123" t="str">
        <f t="shared" si="60"/>
        <v/>
      </c>
      <c r="H1255" s="123" t="str">
        <f t="shared" si="61"/>
        <v/>
      </c>
      <c r="I1255" s="657"/>
      <c r="J1255" s="658"/>
    </row>
    <row r="1256" s="652" customFormat="1" ht="36" customHeight="1" spans="1:10">
      <c r="A1256" s="652">
        <f t="shared" si="59"/>
        <v>7</v>
      </c>
      <c r="B1256" s="431">
        <v>2240402</v>
      </c>
      <c r="C1256" s="432" t="s">
        <v>153</v>
      </c>
      <c r="D1256" s="313">
        <f>VLOOKUP(B1256,'[113]L02'!$A$6:$F$1327,6,FALSE)</f>
        <v>0</v>
      </c>
      <c r="E1256" s="313">
        <f>VLOOKUP(B1256,'[114]23'!$A$4:$C$1326,3,FALSE)</f>
        <v>0</v>
      </c>
      <c r="F1256" s="367">
        <v>0</v>
      </c>
      <c r="G1256" s="123" t="str">
        <f t="shared" si="60"/>
        <v/>
      </c>
      <c r="H1256" s="123" t="str">
        <f t="shared" si="61"/>
        <v/>
      </c>
      <c r="I1256" s="657"/>
      <c r="J1256" s="658"/>
    </row>
    <row r="1257" s="652" customFormat="1" ht="36" customHeight="1" spans="1:10">
      <c r="A1257" s="652">
        <f t="shared" si="59"/>
        <v>7</v>
      </c>
      <c r="B1257" s="431">
        <v>2240403</v>
      </c>
      <c r="C1257" s="432" t="s">
        <v>154</v>
      </c>
      <c r="D1257" s="313">
        <f>VLOOKUP(B1257,'[113]L02'!$A$6:$F$1327,6,FALSE)</f>
        <v>0</v>
      </c>
      <c r="E1257" s="313">
        <f>VLOOKUP(B1257,'[114]23'!$A$4:$C$1326,3,FALSE)</f>
        <v>0</v>
      </c>
      <c r="F1257" s="367">
        <v>0</v>
      </c>
      <c r="G1257" s="123" t="str">
        <f t="shared" si="60"/>
        <v/>
      </c>
      <c r="H1257" s="123" t="str">
        <f t="shared" si="61"/>
        <v/>
      </c>
      <c r="I1257" s="657"/>
      <c r="J1257" s="658"/>
    </row>
    <row r="1258" s="652" customFormat="1" ht="36" customHeight="1" spans="1:10">
      <c r="A1258" s="652">
        <f t="shared" si="59"/>
        <v>7</v>
      </c>
      <c r="B1258" s="431">
        <v>2240404</v>
      </c>
      <c r="C1258" s="438" t="s">
        <v>1068</v>
      </c>
      <c r="D1258" s="313">
        <f>VLOOKUP(B1258,'[113]L02'!$A$6:$F$1327,6,FALSE)</f>
        <v>0</v>
      </c>
      <c r="E1258" s="313">
        <f>VLOOKUP(B1258,'[114]23'!$A$4:$C$1326,3,FALSE)</f>
        <v>0</v>
      </c>
      <c r="F1258" s="367">
        <v>0</v>
      </c>
      <c r="G1258" s="123" t="str">
        <f t="shared" si="60"/>
        <v/>
      </c>
      <c r="H1258" s="123" t="str">
        <f t="shared" si="61"/>
        <v/>
      </c>
      <c r="I1258" s="657"/>
      <c r="J1258" s="658"/>
    </row>
    <row r="1259" s="652" customFormat="1" ht="36" customHeight="1" spans="1:10">
      <c r="A1259" s="652">
        <f t="shared" si="59"/>
        <v>7</v>
      </c>
      <c r="B1259" s="431">
        <v>2240405</v>
      </c>
      <c r="C1259" s="438" t="s">
        <v>1069</v>
      </c>
      <c r="D1259" s="313">
        <f>VLOOKUP(B1259,'[113]L02'!$A$6:$F$1327,6,FALSE)</f>
        <v>0</v>
      </c>
      <c r="E1259" s="313">
        <f>VLOOKUP(B1259,'[114]23'!$A$4:$C$1326,3,FALSE)</f>
        <v>0</v>
      </c>
      <c r="F1259" s="367">
        <v>0</v>
      </c>
      <c r="G1259" s="123" t="str">
        <f t="shared" si="60"/>
        <v/>
      </c>
      <c r="H1259" s="123" t="str">
        <f t="shared" si="61"/>
        <v/>
      </c>
      <c r="I1259" s="657"/>
      <c r="J1259" s="658"/>
    </row>
    <row r="1260" s="652" customFormat="1" ht="36" customHeight="1" spans="1:10">
      <c r="A1260" s="652">
        <f t="shared" si="59"/>
        <v>7</v>
      </c>
      <c r="B1260" s="431">
        <v>2240450</v>
      </c>
      <c r="C1260" s="432" t="s">
        <v>161</v>
      </c>
      <c r="D1260" s="313">
        <f>VLOOKUP(B1260,'[113]L02'!$A$6:$F$1327,6,FALSE)</f>
        <v>0</v>
      </c>
      <c r="E1260" s="313">
        <f>VLOOKUP(B1260,'[114]23'!$A$4:$C$1326,3,FALSE)</f>
        <v>0</v>
      </c>
      <c r="F1260" s="367">
        <v>0</v>
      </c>
      <c r="G1260" s="123" t="str">
        <f t="shared" si="60"/>
        <v/>
      </c>
      <c r="H1260" s="123" t="str">
        <f t="shared" si="61"/>
        <v/>
      </c>
      <c r="I1260" s="657"/>
      <c r="J1260" s="658"/>
    </row>
    <row r="1261" s="652" customFormat="1" ht="36" customHeight="1" spans="1:10">
      <c r="A1261" s="652">
        <f t="shared" si="59"/>
        <v>7</v>
      </c>
      <c r="B1261" s="431">
        <v>2240499</v>
      </c>
      <c r="C1261" s="438" t="s">
        <v>1070</v>
      </c>
      <c r="D1261" s="313">
        <f>VLOOKUP(B1261,'[113]L02'!$A$6:$F$1327,6,FALSE)</f>
        <v>0</v>
      </c>
      <c r="E1261" s="313">
        <f>VLOOKUP(B1261,'[114]23'!$A$4:$C$1326,3,FALSE)</f>
        <v>0</v>
      </c>
      <c r="F1261" s="367">
        <v>0</v>
      </c>
      <c r="G1261" s="123" t="str">
        <f t="shared" si="60"/>
        <v/>
      </c>
      <c r="H1261" s="123" t="str">
        <f t="shared" si="61"/>
        <v/>
      </c>
      <c r="I1261" s="657"/>
      <c r="J1261" s="658"/>
    </row>
    <row r="1262" s="652" customFormat="1" ht="36" customHeight="1" spans="1:10">
      <c r="A1262" s="652">
        <f t="shared" si="59"/>
        <v>5</v>
      </c>
      <c r="B1262" s="433">
        <v>22405</v>
      </c>
      <c r="C1262" s="304" t="s">
        <v>1071</v>
      </c>
      <c r="D1262" s="309">
        <f>SUM(D1263:D1274)</f>
        <v>126</v>
      </c>
      <c r="E1262" s="309">
        <f>SUM(E1263:E1274)</f>
        <v>125</v>
      </c>
      <c r="F1262" s="309">
        <v>122</v>
      </c>
      <c r="G1262" s="119">
        <f t="shared" si="60"/>
        <v>-0.032</v>
      </c>
      <c r="H1262" s="119">
        <f t="shared" si="61"/>
        <v>0.976</v>
      </c>
      <c r="I1262" s="657"/>
      <c r="J1262" s="658"/>
    </row>
    <row r="1263" s="652" customFormat="1" ht="36" customHeight="1" spans="1:10">
      <c r="A1263" s="652">
        <f t="shared" si="59"/>
        <v>7</v>
      </c>
      <c r="B1263" s="431">
        <v>2240501</v>
      </c>
      <c r="C1263" s="432" t="s">
        <v>152</v>
      </c>
      <c r="D1263" s="313">
        <f>VLOOKUP(B1263,'[113]L02'!$A$6:$F$1327,6,FALSE)</f>
        <v>124</v>
      </c>
      <c r="E1263" s="313">
        <f>VLOOKUP(B1263,'[114]23'!$A$4:$C$1326,3,FALSE)</f>
        <v>123</v>
      </c>
      <c r="F1263" s="367">
        <v>120</v>
      </c>
      <c r="G1263" s="123">
        <f t="shared" si="60"/>
        <v>-0.032</v>
      </c>
      <c r="H1263" s="123">
        <f t="shared" si="61"/>
        <v>0.976</v>
      </c>
      <c r="I1263" s="657"/>
      <c r="J1263" s="658"/>
    </row>
    <row r="1264" s="652" customFormat="1" ht="36" customHeight="1" spans="1:10">
      <c r="A1264" s="652">
        <f t="shared" si="59"/>
        <v>7</v>
      </c>
      <c r="B1264" s="431">
        <v>2240502</v>
      </c>
      <c r="C1264" s="432" t="s">
        <v>153</v>
      </c>
      <c r="D1264" s="313">
        <f>VLOOKUP(B1264,'[113]L02'!$A$6:$F$1327,6,FALSE)</f>
        <v>0</v>
      </c>
      <c r="E1264" s="313">
        <f>VLOOKUP(B1264,'[114]23'!$A$4:$C$1326,3,FALSE)</f>
        <v>0</v>
      </c>
      <c r="F1264" s="367">
        <v>0</v>
      </c>
      <c r="G1264" s="123" t="str">
        <f t="shared" si="60"/>
        <v/>
      </c>
      <c r="H1264" s="123" t="str">
        <f t="shared" si="61"/>
        <v/>
      </c>
      <c r="I1264" s="657"/>
      <c r="J1264" s="658"/>
    </row>
    <row r="1265" s="652" customFormat="1" ht="36" customHeight="1" spans="1:10">
      <c r="A1265" s="652">
        <f t="shared" si="59"/>
        <v>7</v>
      </c>
      <c r="B1265" s="431">
        <v>2240503</v>
      </c>
      <c r="C1265" s="432" t="s">
        <v>154</v>
      </c>
      <c r="D1265" s="313">
        <f>VLOOKUP(B1265,'[113]L02'!$A$6:$F$1327,6,FALSE)</f>
        <v>0</v>
      </c>
      <c r="E1265" s="313">
        <f>VLOOKUP(B1265,'[114]23'!$A$4:$C$1326,3,FALSE)</f>
        <v>0</v>
      </c>
      <c r="F1265" s="367">
        <v>0</v>
      </c>
      <c r="G1265" s="123" t="str">
        <f t="shared" si="60"/>
        <v/>
      </c>
      <c r="H1265" s="123" t="str">
        <f t="shared" si="61"/>
        <v/>
      </c>
      <c r="I1265" s="657"/>
      <c r="J1265" s="658"/>
    </row>
    <row r="1266" s="652" customFormat="1" ht="36" customHeight="1" spans="1:10">
      <c r="A1266" s="652">
        <f t="shared" si="59"/>
        <v>7</v>
      </c>
      <c r="B1266" s="431">
        <v>2240504</v>
      </c>
      <c r="C1266" s="432" t="s">
        <v>1072</v>
      </c>
      <c r="D1266" s="313">
        <f>VLOOKUP(B1266,'[113]L02'!$A$6:$F$1327,6,FALSE)</f>
        <v>0</v>
      </c>
      <c r="E1266" s="313">
        <f>VLOOKUP(B1266,'[114]23'!$A$4:$C$1326,3,FALSE)</f>
        <v>0</v>
      </c>
      <c r="F1266" s="367">
        <v>0</v>
      </c>
      <c r="G1266" s="123" t="str">
        <f t="shared" si="60"/>
        <v/>
      </c>
      <c r="H1266" s="123" t="str">
        <f t="shared" si="61"/>
        <v/>
      </c>
      <c r="I1266" s="657"/>
      <c r="J1266" s="658"/>
    </row>
    <row r="1267" s="652" customFormat="1" ht="36" customHeight="1" spans="1:10">
      <c r="A1267" s="652">
        <f t="shared" si="59"/>
        <v>7</v>
      </c>
      <c r="B1267" s="431">
        <v>2240505</v>
      </c>
      <c r="C1267" s="432" t="s">
        <v>1073</v>
      </c>
      <c r="D1267" s="313">
        <f>VLOOKUP(B1267,'[113]L02'!$A$6:$F$1327,6,FALSE)</f>
        <v>2</v>
      </c>
      <c r="E1267" s="313">
        <f>VLOOKUP(B1267,'[114]23'!$A$4:$C$1326,3,FALSE)</f>
        <v>2</v>
      </c>
      <c r="F1267" s="367">
        <v>2</v>
      </c>
      <c r="G1267" s="123">
        <f t="shared" si="60"/>
        <v>0</v>
      </c>
      <c r="H1267" s="123">
        <f t="shared" si="61"/>
        <v>1</v>
      </c>
      <c r="I1267" s="657"/>
      <c r="J1267" s="658"/>
    </row>
    <row r="1268" s="652" customFormat="1" ht="36" customHeight="1" spans="1:10">
      <c r="A1268" s="652">
        <f t="shared" si="59"/>
        <v>7</v>
      </c>
      <c r="B1268" s="431">
        <v>2240506</v>
      </c>
      <c r="C1268" s="432" t="s">
        <v>1074</v>
      </c>
      <c r="D1268" s="313">
        <f>VLOOKUP(B1268,'[113]L02'!$A$6:$F$1327,6,FALSE)</f>
        <v>0</v>
      </c>
      <c r="E1268" s="313">
        <f>VLOOKUP(B1268,'[114]23'!$A$4:$C$1326,3,FALSE)</f>
        <v>0</v>
      </c>
      <c r="F1268" s="367">
        <v>0</v>
      </c>
      <c r="G1268" s="119" t="str">
        <f t="shared" si="60"/>
        <v/>
      </c>
      <c r="H1268" s="119" t="str">
        <f t="shared" si="61"/>
        <v/>
      </c>
      <c r="I1268" s="657"/>
      <c r="J1268" s="658"/>
    </row>
    <row r="1269" s="652" customFormat="1" ht="36" customHeight="1" spans="1:10">
      <c r="A1269" s="652">
        <f t="shared" si="59"/>
        <v>7</v>
      </c>
      <c r="B1269" s="431">
        <v>2240507</v>
      </c>
      <c r="C1269" s="432" t="s">
        <v>1075</v>
      </c>
      <c r="D1269" s="313">
        <f>VLOOKUP(B1269,'[113]L02'!$A$6:$F$1327,6,FALSE)</f>
        <v>0</v>
      </c>
      <c r="E1269" s="313">
        <f>VLOOKUP(B1269,'[114]23'!$A$4:$C$1326,3,FALSE)</f>
        <v>0</v>
      </c>
      <c r="F1269" s="367">
        <v>0</v>
      </c>
      <c r="G1269" s="119" t="str">
        <f t="shared" si="60"/>
        <v/>
      </c>
      <c r="H1269" s="119" t="str">
        <f t="shared" si="61"/>
        <v/>
      </c>
      <c r="I1269" s="657"/>
      <c r="J1269" s="658"/>
    </row>
    <row r="1270" s="652" customFormat="1" ht="36" customHeight="1" spans="1:10">
      <c r="A1270" s="652">
        <f t="shared" si="59"/>
        <v>7</v>
      </c>
      <c r="B1270" s="431">
        <v>2240508</v>
      </c>
      <c r="C1270" s="432" t="s">
        <v>1076</v>
      </c>
      <c r="D1270" s="313">
        <f>VLOOKUP(B1270,'[113]L02'!$A$6:$F$1327,6,FALSE)</f>
        <v>0</v>
      </c>
      <c r="E1270" s="313">
        <f>VLOOKUP(B1270,'[114]23'!$A$4:$C$1326,3,FALSE)</f>
        <v>0</v>
      </c>
      <c r="F1270" s="367">
        <v>0</v>
      </c>
      <c r="G1270" s="119" t="str">
        <f t="shared" si="60"/>
        <v/>
      </c>
      <c r="H1270" s="119" t="str">
        <f t="shared" si="61"/>
        <v/>
      </c>
      <c r="I1270" s="657"/>
      <c r="J1270" s="658"/>
    </row>
    <row r="1271" s="652" customFormat="1" ht="36" customHeight="1" spans="1:10">
      <c r="A1271" s="652">
        <f t="shared" si="59"/>
        <v>7</v>
      </c>
      <c r="B1271" s="431">
        <v>2240509</v>
      </c>
      <c r="C1271" s="432" t="s">
        <v>1077</v>
      </c>
      <c r="D1271" s="313">
        <f>VLOOKUP(B1271,'[113]L02'!$A$6:$F$1327,6,FALSE)</f>
        <v>0</v>
      </c>
      <c r="E1271" s="313">
        <f>VLOOKUP(B1271,'[114]23'!$A$4:$C$1326,3,FALSE)</f>
        <v>0</v>
      </c>
      <c r="F1271" s="367">
        <v>0</v>
      </c>
      <c r="G1271" s="119" t="str">
        <f t="shared" si="60"/>
        <v/>
      </c>
      <c r="H1271" s="119" t="str">
        <f t="shared" si="61"/>
        <v/>
      </c>
      <c r="I1271" s="657"/>
      <c r="J1271" s="658"/>
    </row>
    <row r="1272" s="652" customFormat="1" ht="36" customHeight="1" spans="1:10">
      <c r="A1272" s="652">
        <f t="shared" si="59"/>
        <v>7</v>
      </c>
      <c r="B1272" s="431">
        <v>2240510</v>
      </c>
      <c r="C1272" s="432" t="s">
        <v>1078</v>
      </c>
      <c r="D1272" s="313">
        <f>VLOOKUP(B1272,'[113]L02'!$A$6:$F$1327,6,FALSE)</f>
        <v>0</v>
      </c>
      <c r="E1272" s="313">
        <f>VLOOKUP(B1272,'[114]23'!$A$4:$C$1326,3,FALSE)</f>
        <v>0</v>
      </c>
      <c r="F1272" s="367">
        <v>0</v>
      </c>
      <c r="G1272" s="119" t="str">
        <f t="shared" si="60"/>
        <v/>
      </c>
      <c r="H1272" s="119" t="str">
        <f t="shared" si="61"/>
        <v/>
      </c>
      <c r="I1272" s="657"/>
      <c r="J1272" s="658"/>
    </row>
    <row r="1273" s="652" customFormat="1" ht="36" customHeight="1" spans="1:10">
      <c r="A1273" s="652">
        <f t="shared" si="59"/>
        <v>7</v>
      </c>
      <c r="B1273" s="431">
        <v>2240550</v>
      </c>
      <c r="C1273" s="432" t="s">
        <v>1079</v>
      </c>
      <c r="D1273" s="313">
        <f>VLOOKUP(B1273,'[113]L02'!$A$6:$F$1327,6,FALSE)</f>
        <v>0</v>
      </c>
      <c r="E1273" s="313">
        <f>VLOOKUP(B1273,'[114]23'!$A$4:$C$1326,3,FALSE)</f>
        <v>0</v>
      </c>
      <c r="F1273" s="367">
        <v>0</v>
      </c>
      <c r="G1273" s="119" t="str">
        <f t="shared" si="60"/>
        <v/>
      </c>
      <c r="H1273" s="119" t="str">
        <f t="shared" si="61"/>
        <v/>
      </c>
      <c r="I1273" s="657"/>
      <c r="J1273" s="658"/>
    </row>
    <row r="1274" s="652" customFormat="1" ht="36" customHeight="1" spans="1:10">
      <c r="A1274" s="652">
        <f t="shared" si="59"/>
        <v>7</v>
      </c>
      <c r="B1274" s="431">
        <v>2240599</v>
      </c>
      <c r="C1274" s="432" t="s">
        <v>1080</v>
      </c>
      <c r="D1274" s="313">
        <f>VLOOKUP(B1274,'[113]L02'!$A$6:$F$1327,6,FALSE)</f>
        <v>0</v>
      </c>
      <c r="E1274" s="313">
        <f>VLOOKUP(B1274,'[114]23'!$A$4:$C$1326,3,FALSE)</f>
        <v>0</v>
      </c>
      <c r="F1274" s="367">
        <v>0</v>
      </c>
      <c r="G1274" s="119" t="str">
        <f t="shared" si="60"/>
        <v/>
      </c>
      <c r="H1274" s="119" t="str">
        <f t="shared" si="61"/>
        <v/>
      </c>
      <c r="I1274" s="657"/>
      <c r="J1274" s="658"/>
    </row>
    <row r="1275" s="652" customFormat="1" ht="36" customHeight="1" spans="1:10">
      <c r="A1275" s="652">
        <f t="shared" si="59"/>
        <v>5</v>
      </c>
      <c r="B1275" s="433">
        <v>22406</v>
      </c>
      <c r="C1275" s="304" t="s">
        <v>1081</v>
      </c>
      <c r="D1275" s="309">
        <f>SUM(D1276:D1278)</f>
        <v>44</v>
      </c>
      <c r="E1275" s="309">
        <f>SUM(E1276:E1278)</f>
        <v>436</v>
      </c>
      <c r="F1275" s="309">
        <v>384</v>
      </c>
      <c r="G1275" s="119">
        <f t="shared" si="60"/>
        <v>7.727</v>
      </c>
      <c r="H1275" s="119">
        <f t="shared" si="61"/>
        <v>0.881</v>
      </c>
      <c r="I1275" s="657"/>
      <c r="J1275" s="658"/>
    </row>
    <row r="1276" s="652" customFormat="1" ht="36" customHeight="1" spans="1:10">
      <c r="A1276" s="652">
        <f t="shared" si="59"/>
        <v>7</v>
      </c>
      <c r="B1276" s="431">
        <v>2240601</v>
      </c>
      <c r="C1276" s="432" t="s">
        <v>1082</v>
      </c>
      <c r="D1276" s="313">
        <f>VLOOKUP(B1276,'[113]L02'!$A$6:$F$1327,6,FALSE)</f>
        <v>44</v>
      </c>
      <c r="E1276" s="313">
        <f>VLOOKUP(B1276,'[114]23'!$A$4:$C$1326,3,FALSE)</f>
        <v>189</v>
      </c>
      <c r="F1276" s="367">
        <v>142</v>
      </c>
      <c r="G1276" s="123">
        <f t="shared" si="60"/>
        <v>2.227</v>
      </c>
      <c r="H1276" s="123">
        <f t="shared" si="61"/>
        <v>0.751</v>
      </c>
      <c r="I1276" s="657"/>
      <c r="J1276" s="658"/>
    </row>
    <row r="1277" s="652" customFormat="1" ht="36" customHeight="1" spans="1:10">
      <c r="A1277" s="652">
        <f t="shared" si="59"/>
        <v>7</v>
      </c>
      <c r="B1277" s="431">
        <v>2240602</v>
      </c>
      <c r="C1277" s="432" t="s">
        <v>1083</v>
      </c>
      <c r="D1277" s="313">
        <f>VLOOKUP(B1277,'[113]L02'!$A$6:$F$1327,6,FALSE)</f>
        <v>0</v>
      </c>
      <c r="E1277" s="313">
        <f>VLOOKUP(B1277,'[114]23'!$A$4:$C$1326,3,FALSE)</f>
        <v>227</v>
      </c>
      <c r="F1277" s="367">
        <v>227</v>
      </c>
      <c r="G1277" s="123" t="str">
        <f t="shared" si="60"/>
        <v/>
      </c>
      <c r="H1277" s="123">
        <f t="shared" si="61"/>
        <v>1</v>
      </c>
      <c r="I1277" s="657"/>
      <c r="J1277" s="658"/>
    </row>
    <row r="1278" s="652" customFormat="1" ht="36" customHeight="1" spans="1:10">
      <c r="A1278" s="652">
        <f t="shared" si="59"/>
        <v>7</v>
      </c>
      <c r="B1278" s="431">
        <v>2240699</v>
      </c>
      <c r="C1278" s="432" t="s">
        <v>1084</v>
      </c>
      <c r="D1278" s="313">
        <f>VLOOKUP(B1278,'[113]L02'!$A$6:$F$1327,6,FALSE)</f>
        <v>0</v>
      </c>
      <c r="E1278" s="313">
        <f>VLOOKUP(B1278,'[114]23'!$A$4:$C$1326,3,FALSE)</f>
        <v>20</v>
      </c>
      <c r="F1278" s="367">
        <v>15</v>
      </c>
      <c r="G1278" s="123" t="str">
        <f t="shared" si="60"/>
        <v/>
      </c>
      <c r="H1278" s="123">
        <f t="shared" si="61"/>
        <v>0.75</v>
      </c>
      <c r="I1278" s="657"/>
      <c r="J1278" s="658"/>
    </row>
    <row r="1279" s="652" customFormat="1" ht="36" customHeight="1" spans="1:10">
      <c r="A1279" s="652">
        <f t="shared" si="59"/>
        <v>5</v>
      </c>
      <c r="B1279" s="433">
        <v>22407</v>
      </c>
      <c r="C1279" s="304" t="s">
        <v>1085</v>
      </c>
      <c r="D1279" s="309">
        <f>SUM(D1280:D1282)</f>
        <v>0</v>
      </c>
      <c r="E1279" s="309">
        <f>SUM(E1280:E1282)</f>
        <v>77</v>
      </c>
      <c r="F1279" s="309">
        <v>20</v>
      </c>
      <c r="G1279" s="119" t="str">
        <f t="shared" si="60"/>
        <v/>
      </c>
      <c r="H1279" s="119">
        <f t="shared" si="61"/>
        <v>0.26</v>
      </c>
      <c r="I1279" s="657"/>
      <c r="J1279" s="658"/>
    </row>
    <row r="1280" s="652" customFormat="1" ht="36" customHeight="1" spans="1:10">
      <c r="A1280" s="652">
        <f t="shared" si="59"/>
        <v>7</v>
      </c>
      <c r="B1280" s="431">
        <v>2240703</v>
      </c>
      <c r="C1280" s="432" t="s">
        <v>1086</v>
      </c>
      <c r="D1280" s="313">
        <f>VLOOKUP(B1280,'[113]L02'!$A$6:$F$1327,6,FALSE)</f>
        <v>0</v>
      </c>
      <c r="E1280" s="313">
        <f>VLOOKUP(B1280,'[114]23'!$A$4:$C$1326,3,FALSE)</f>
        <v>77</v>
      </c>
      <c r="F1280" s="367">
        <v>20</v>
      </c>
      <c r="G1280" s="119" t="str">
        <f t="shared" si="60"/>
        <v/>
      </c>
      <c r="H1280" s="123">
        <f t="shared" si="61"/>
        <v>0.26</v>
      </c>
      <c r="I1280" s="657"/>
      <c r="J1280" s="658"/>
    </row>
    <row r="1281" s="652" customFormat="1" ht="36" customHeight="1" spans="1:10">
      <c r="A1281" s="652">
        <f t="shared" si="59"/>
        <v>7</v>
      </c>
      <c r="B1281" s="431">
        <v>2240704</v>
      </c>
      <c r="C1281" s="432" t="s">
        <v>1087</v>
      </c>
      <c r="D1281" s="313">
        <f>VLOOKUP(B1281,'[113]L02'!$A$6:$F$1327,6,FALSE)</f>
        <v>0</v>
      </c>
      <c r="E1281" s="313">
        <f>VLOOKUP(B1281,'[114]23'!$A$4:$C$1326,3,FALSE)</f>
        <v>0</v>
      </c>
      <c r="F1281" s="367">
        <v>0</v>
      </c>
      <c r="G1281" s="119" t="str">
        <f t="shared" si="60"/>
        <v/>
      </c>
      <c r="H1281" s="119" t="str">
        <f t="shared" si="61"/>
        <v/>
      </c>
      <c r="I1281" s="657"/>
      <c r="J1281" s="658"/>
    </row>
    <row r="1282" s="652" customFormat="1" ht="36" customHeight="1" spans="1:10">
      <c r="A1282" s="652">
        <f t="shared" si="59"/>
        <v>7</v>
      </c>
      <c r="B1282" s="431">
        <v>2240799</v>
      </c>
      <c r="C1282" s="432" t="s">
        <v>1088</v>
      </c>
      <c r="D1282" s="313">
        <f>VLOOKUP(B1282,'[113]L02'!$A$6:$F$1327,6,FALSE)</f>
        <v>0</v>
      </c>
      <c r="E1282" s="313">
        <f>VLOOKUP(B1282,'[114]23'!$A$4:$C$1326,3,FALSE)</f>
        <v>0</v>
      </c>
      <c r="F1282" s="367">
        <v>0</v>
      </c>
      <c r="G1282" s="119" t="str">
        <f t="shared" si="60"/>
        <v/>
      </c>
      <c r="H1282" s="119" t="str">
        <f t="shared" si="61"/>
        <v/>
      </c>
      <c r="I1282" s="657"/>
      <c r="J1282" s="658"/>
    </row>
    <row r="1283" s="652" customFormat="1" ht="36" customHeight="1" spans="1:10">
      <c r="A1283" s="652">
        <f t="shared" si="59"/>
        <v>5</v>
      </c>
      <c r="B1283" s="433">
        <v>22499</v>
      </c>
      <c r="C1283" s="304" t="s">
        <v>1089</v>
      </c>
      <c r="D1283" s="309">
        <f>D1284</f>
        <v>0</v>
      </c>
      <c r="E1283" s="309">
        <f>E1284</f>
        <v>35</v>
      </c>
      <c r="F1283" s="309">
        <v>35</v>
      </c>
      <c r="G1283" s="119" t="str">
        <f t="shared" si="60"/>
        <v/>
      </c>
      <c r="H1283" s="119">
        <f t="shared" si="61"/>
        <v>1</v>
      </c>
      <c r="I1283" s="657"/>
      <c r="J1283" s="658"/>
    </row>
    <row r="1284" s="652" customFormat="1" ht="36" customHeight="1" spans="1:10">
      <c r="A1284" s="652">
        <f t="shared" si="59"/>
        <v>7</v>
      </c>
      <c r="B1284" s="437">
        <v>2249999</v>
      </c>
      <c r="C1284" s="432" t="s">
        <v>1089</v>
      </c>
      <c r="D1284" s="313">
        <f>VLOOKUP(B1284,'[113]L02'!$A$6:$F$1327,6,FALSE)</f>
        <v>0</v>
      </c>
      <c r="E1284" s="313">
        <f>VLOOKUP(B1284,'[114]23'!$A$4:$C$1326,3,FALSE)</f>
        <v>35</v>
      </c>
      <c r="F1284" s="367">
        <v>35</v>
      </c>
      <c r="G1284" s="123" t="str">
        <f t="shared" si="60"/>
        <v/>
      </c>
      <c r="H1284" s="123">
        <f t="shared" si="61"/>
        <v>1</v>
      </c>
      <c r="I1284" s="657"/>
      <c r="J1284" s="658"/>
    </row>
    <row r="1285" s="652" customFormat="1" ht="36" customHeight="1" spans="1:10">
      <c r="A1285" s="652">
        <f t="shared" ref="A1285:A1297" si="62">LEN(B1285)</f>
        <v>3</v>
      </c>
      <c r="B1285" s="433">
        <v>227</v>
      </c>
      <c r="C1285" s="302" t="s">
        <v>128</v>
      </c>
      <c r="D1285" s="309"/>
      <c r="E1285" s="309">
        <v>4000</v>
      </c>
      <c r="F1285" s="309">
        <v>3349</v>
      </c>
      <c r="G1285" s="119" t="str">
        <f t="shared" ref="G1285:G1297" si="63">IF(D1285&gt;0,F1285/D1285-1,"")</f>
        <v/>
      </c>
      <c r="H1285" s="119">
        <f t="shared" ref="H1285:H1297" si="64">IF(E1285&gt;0,F1285/E1285,"")</f>
        <v>0.837</v>
      </c>
      <c r="I1285" s="657"/>
      <c r="J1285" s="658"/>
    </row>
    <row r="1286" s="652" customFormat="1" ht="36" customHeight="1" spans="1:10">
      <c r="A1286" s="652">
        <f t="shared" si="62"/>
        <v>3</v>
      </c>
      <c r="B1286" s="433">
        <v>232</v>
      </c>
      <c r="C1286" s="302" t="s">
        <v>129</v>
      </c>
      <c r="D1286" s="309">
        <f>SUM(D1287)</f>
        <v>7079</v>
      </c>
      <c r="E1286" s="309">
        <f>SUM(E1287)</f>
        <v>9200</v>
      </c>
      <c r="F1286" s="309">
        <v>9163</v>
      </c>
      <c r="G1286" s="119">
        <f t="shared" si="63"/>
        <v>0.294</v>
      </c>
      <c r="H1286" s="119">
        <f t="shared" si="64"/>
        <v>0.996</v>
      </c>
      <c r="I1286" s="657"/>
      <c r="J1286" s="658"/>
    </row>
    <row r="1287" s="652" customFormat="1" ht="36" customHeight="1" spans="1:10">
      <c r="A1287" s="652">
        <f t="shared" si="62"/>
        <v>5</v>
      </c>
      <c r="B1287" s="433">
        <v>23203</v>
      </c>
      <c r="C1287" s="304" t="s">
        <v>1090</v>
      </c>
      <c r="D1287" s="309">
        <f>SUM(D1288:D1291)</f>
        <v>7079</v>
      </c>
      <c r="E1287" s="309">
        <f>SUM(E1288:E1291)</f>
        <v>9200</v>
      </c>
      <c r="F1287" s="309">
        <v>9163</v>
      </c>
      <c r="G1287" s="119">
        <f t="shared" si="63"/>
        <v>0.294</v>
      </c>
      <c r="H1287" s="119">
        <f t="shared" si="64"/>
        <v>0.996</v>
      </c>
      <c r="I1287" s="657"/>
      <c r="J1287" s="658"/>
    </row>
    <row r="1288" s="652" customFormat="1" ht="36" customHeight="1" spans="1:10">
      <c r="A1288" s="652">
        <f t="shared" si="62"/>
        <v>7</v>
      </c>
      <c r="B1288" s="431">
        <v>2320301</v>
      </c>
      <c r="C1288" s="432" t="s">
        <v>1091</v>
      </c>
      <c r="D1288" s="313">
        <f>VLOOKUP(B1288,'[113]L02'!$A$6:$F$1327,6,FALSE)</f>
        <v>7079</v>
      </c>
      <c r="E1288" s="313">
        <f>VLOOKUP(B1288,'[114]23'!$A$4:$C$1326,3,FALSE)</f>
        <v>9200</v>
      </c>
      <c r="F1288" s="367">
        <v>9163</v>
      </c>
      <c r="G1288" s="123">
        <f t="shared" si="63"/>
        <v>0.294</v>
      </c>
      <c r="H1288" s="123">
        <f t="shared" si="64"/>
        <v>0.996</v>
      </c>
      <c r="I1288" s="657"/>
      <c r="J1288" s="658"/>
    </row>
    <row r="1289" s="652" customFormat="1" ht="36" customHeight="1" spans="1:10">
      <c r="A1289" s="652">
        <f t="shared" si="62"/>
        <v>7</v>
      </c>
      <c r="B1289" s="431">
        <v>2320302</v>
      </c>
      <c r="C1289" s="432" t="s">
        <v>1092</v>
      </c>
      <c r="D1289" s="313">
        <f>VLOOKUP(B1289,'[113]L02'!$A$6:$F$1327,6,FALSE)</f>
        <v>0</v>
      </c>
      <c r="E1289" s="313">
        <f>VLOOKUP(B1289,'[114]23'!$A$4:$C$1326,3,FALSE)</f>
        <v>0</v>
      </c>
      <c r="F1289" s="367">
        <v>0</v>
      </c>
      <c r="G1289" s="119" t="str">
        <f t="shared" si="63"/>
        <v/>
      </c>
      <c r="H1289" s="119" t="str">
        <f t="shared" si="64"/>
        <v/>
      </c>
      <c r="I1289" s="657"/>
      <c r="J1289" s="658"/>
    </row>
    <row r="1290" s="652" customFormat="1" ht="36" customHeight="1" spans="1:10">
      <c r="A1290" s="652">
        <f t="shared" si="62"/>
        <v>7</v>
      </c>
      <c r="B1290" s="431">
        <v>2320303</v>
      </c>
      <c r="C1290" s="432" t="s">
        <v>1093</v>
      </c>
      <c r="D1290" s="313">
        <f>VLOOKUP(B1290,'[113]L02'!$A$6:$F$1327,6,FALSE)</f>
        <v>0</v>
      </c>
      <c r="E1290" s="313">
        <f>VLOOKUP(B1290,'[114]23'!$A$4:$C$1326,3,FALSE)</f>
        <v>0</v>
      </c>
      <c r="F1290" s="367">
        <v>0</v>
      </c>
      <c r="G1290" s="119" t="str">
        <f t="shared" si="63"/>
        <v/>
      </c>
      <c r="H1290" s="119" t="str">
        <f t="shared" si="64"/>
        <v/>
      </c>
      <c r="I1290" s="657"/>
      <c r="J1290" s="658"/>
    </row>
    <row r="1291" s="652" customFormat="1" ht="36" customHeight="1" spans="1:10">
      <c r="A1291" s="652">
        <f t="shared" si="62"/>
        <v>7</v>
      </c>
      <c r="B1291" s="436">
        <v>2320399</v>
      </c>
      <c r="C1291" s="432" t="s">
        <v>1094</v>
      </c>
      <c r="D1291" s="313">
        <f>VLOOKUP(B1291,'[113]L02'!$A$6:$F$1327,6,FALSE)</f>
        <v>0</v>
      </c>
      <c r="E1291" s="313">
        <f>VLOOKUP(B1291,'[114]23'!$A$4:$C$1326,3,FALSE)</f>
        <v>0</v>
      </c>
      <c r="F1291" s="367">
        <v>0</v>
      </c>
      <c r="G1291" s="119" t="str">
        <f t="shared" si="63"/>
        <v/>
      </c>
      <c r="H1291" s="119" t="str">
        <f t="shared" si="64"/>
        <v/>
      </c>
      <c r="I1291" s="657"/>
      <c r="J1291" s="658"/>
    </row>
    <row r="1292" s="652" customFormat="1" ht="36" customHeight="1" spans="1:10">
      <c r="A1292" s="652">
        <f t="shared" si="62"/>
        <v>3</v>
      </c>
      <c r="B1292" s="433">
        <v>233</v>
      </c>
      <c r="C1292" s="302" t="s">
        <v>130</v>
      </c>
      <c r="D1292" s="309">
        <f>D1293</f>
        <v>91</v>
      </c>
      <c r="E1292" s="309">
        <f>E1293</f>
        <v>28</v>
      </c>
      <c r="F1292" s="309">
        <v>28</v>
      </c>
      <c r="G1292" s="119">
        <f t="shared" si="63"/>
        <v>-0.692</v>
      </c>
      <c r="H1292" s="119">
        <f t="shared" si="64"/>
        <v>1</v>
      </c>
      <c r="I1292" s="657"/>
      <c r="J1292" s="658"/>
    </row>
    <row r="1293" s="652" customFormat="1" ht="36" customHeight="1" spans="1:10">
      <c r="A1293" s="652">
        <f t="shared" si="62"/>
        <v>5</v>
      </c>
      <c r="B1293" s="433">
        <v>23303</v>
      </c>
      <c r="C1293" s="304" t="s">
        <v>1095</v>
      </c>
      <c r="D1293" s="313">
        <v>91</v>
      </c>
      <c r="E1293" s="313">
        <v>28</v>
      </c>
      <c r="F1293" s="313">
        <v>28</v>
      </c>
      <c r="G1293" s="119">
        <f t="shared" si="63"/>
        <v>-0.692</v>
      </c>
      <c r="H1293" s="119">
        <f t="shared" si="64"/>
        <v>1</v>
      </c>
      <c r="I1293" s="657"/>
      <c r="J1293" s="658"/>
    </row>
    <row r="1294" s="652" customFormat="1" ht="36" customHeight="1" spans="1:10">
      <c r="A1294" s="652">
        <f t="shared" si="62"/>
        <v>3</v>
      </c>
      <c r="B1294" s="433">
        <v>229</v>
      </c>
      <c r="C1294" s="302" t="s">
        <v>131</v>
      </c>
      <c r="D1294" s="309">
        <f>SUM(D1295:D1296,)</f>
        <v>462</v>
      </c>
      <c r="E1294" s="309">
        <f>SUM(E1295:E1296,)</f>
        <v>4840</v>
      </c>
      <c r="F1294" s="309">
        <v>2058</v>
      </c>
      <c r="G1294" s="119">
        <f t="shared" si="63"/>
        <v>3.455</v>
      </c>
      <c r="H1294" s="119">
        <f t="shared" si="64"/>
        <v>0.425</v>
      </c>
      <c r="I1294" s="657"/>
      <c r="J1294" s="658"/>
    </row>
    <row r="1295" s="652" customFormat="1" ht="36" customHeight="1" spans="1:10">
      <c r="A1295" s="652">
        <f t="shared" si="62"/>
        <v>5</v>
      </c>
      <c r="B1295" s="433">
        <v>22902</v>
      </c>
      <c r="C1295" s="304" t="s">
        <v>1096</v>
      </c>
      <c r="D1295" s="313"/>
      <c r="E1295" s="313">
        <v>4750</v>
      </c>
      <c r="F1295" s="313">
        <v>2058</v>
      </c>
      <c r="G1295" s="123" t="str">
        <f t="shared" si="63"/>
        <v/>
      </c>
      <c r="H1295" s="123">
        <f t="shared" si="64"/>
        <v>0.433</v>
      </c>
      <c r="I1295" s="657"/>
      <c r="J1295" s="658"/>
    </row>
    <row r="1296" s="652" customFormat="1" ht="36" customHeight="1" spans="1:10">
      <c r="A1296" s="652">
        <f t="shared" si="62"/>
        <v>5</v>
      </c>
      <c r="B1296" s="433">
        <v>22999</v>
      </c>
      <c r="C1296" s="304" t="s">
        <v>955</v>
      </c>
      <c r="D1296" s="313">
        <v>462</v>
      </c>
      <c r="E1296" s="313">
        <v>90</v>
      </c>
      <c r="F1296" s="313"/>
      <c r="G1296" s="123">
        <f t="shared" si="63"/>
        <v>-1</v>
      </c>
      <c r="H1296" s="123">
        <f t="shared" si="64"/>
        <v>0</v>
      </c>
      <c r="I1296" s="657"/>
      <c r="J1296" s="658"/>
    </row>
    <row r="1297" s="652" customFormat="1" ht="36" customHeight="1" spans="1:10">
      <c r="A1297" s="652">
        <f t="shared" si="62"/>
        <v>0</v>
      </c>
      <c r="B1297" s="659"/>
      <c r="C1297" s="467" t="s">
        <v>1190</v>
      </c>
      <c r="D1297" s="303">
        <f t="shared" ref="D1297:F1297" si="65">SUM(D1294,D1292,D1286,D1285,D1229,D1185,D1165,D1120,D1110,D1083,D1063,D999,D935,D824,D801,D720,D647,D519,D460,D404,D350,D258,D237,D234,D5)</f>
        <v>222044</v>
      </c>
      <c r="E1297" s="303">
        <f t="shared" si="65"/>
        <v>233450</v>
      </c>
      <c r="F1297" s="303">
        <f t="shared" si="65"/>
        <v>212505</v>
      </c>
      <c r="G1297" s="119">
        <f t="shared" si="63"/>
        <v>-0.043</v>
      </c>
      <c r="H1297" s="119">
        <f t="shared" si="64"/>
        <v>0.91</v>
      </c>
      <c r="I1297" s="657"/>
      <c r="J1297" s="658"/>
    </row>
    <row r="1298" s="228" customFormat="1" ht="15" spans="4:6">
      <c r="D1298" s="373"/>
      <c r="E1298" s="373"/>
      <c r="F1298" s="373"/>
    </row>
  </sheetData>
  <autoFilter ref="A4:N1300">
    <extLst/>
  </autoFilter>
  <mergeCells count="9">
    <mergeCell ref="C1:H1"/>
    <mergeCell ref="E3:F3"/>
    <mergeCell ref="B3:B4"/>
    <mergeCell ref="C3:C4"/>
    <mergeCell ref="D3:D4"/>
    <mergeCell ref="G3:G4"/>
    <mergeCell ref="H3:H4"/>
    <mergeCell ref="I3:I4"/>
    <mergeCell ref="J3:J4"/>
  </mergeCells>
  <conditionalFormatting sqref="D1298">
    <cfRule type="expression" dxfId="1" priority="3" stopIfTrue="1">
      <formula>"len($A:$A)=3"</formula>
    </cfRule>
  </conditionalFormatting>
  <conditionalFormatting sqref="E1298">
    <cfRule type="expression" dxfId="1" priority="2" stopIfTrue="1">
      <formula>"len($A:$A)=3"</formula>
    </cfRule>
  </conditionalFormatting>
  <conditionalFormatting sqref="F1298">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showGridLines="0" showZeros="0" view="pageBreakPreview" zoomScaleNormal="100" workbookViewId="0">
      <selection activeCell="C7" sqref="C7"/>
    </sheetView>
  </sheetViews>
  <sheetFormatPr defaultColWidth="9" defaultRowHeight="13.5" outlineLevelCol="3"/>
  <cols>
    <col min="1" max="1" width="9.76106194690266" style="228" customWidth="1"/>
    <col min="2" max="2" width="69.6371681415929" style="228" customWidth="1"/>
    <col min="3" max="3" width="35.7610619469027" style="228" customWidth="1"/>
    <col min="4" max="16384" width="9" style="228"/>
  </cols>
  <sheetData>
    <row r="1" s="416" customFormat="1" ht="45" customHeight="1" spans="1:3">
      <c r="A1" s="645" t="str">
        <f>YEAR(封面!$B$7)-1&amp;"年市本级预备费安排情况表"</f>
        <v>2022年市本级预备费安排情况表</v>
      </c>
      <c r="B1" s="645"/>
      <c r="C1" s="645"/>
    </row>
    <row r="2" ht="20.1" customHeight="1" spans="1:3">
      <c r="A2" s="282" t="s">
        <v>1254</v>
      </c>
      <c r="B2" s="282"/>
      <c r="C2" s="419" t="s">
        <v>54</v>
      </c>
    </row>
    <row r="3" ht="45" customHeight="1" spans="1:4">
      <c r="A3" s="285" t="s">
        <v>1255</v>
      </c>
      <c r="B3" s="285" t="s">
        <v>1256</v>
      </c>
      <c r="C3" s="33" t="s">
        <v>1257</v>
      </c>
      <c r="D3" s="646"/>
    </row>
    <row r="4" ht="36" customHeight="1" spans="1:4">
      <c r="A4" s="420"/>
      <c r="B4" s="647" t="s">
        <v>1258</v>
      </c>
      <c r="C4" s="246">
        <f>SUM(C5:C13)</f>
        <v>748</v>
      </c>
      <c r="D4" s="648"/>
    </row>
    <row r="5" ht="36" customHeight="1" spans="1:4">
      <c r="A5" s="649">
        <v>1</v>
      </c>
      <c r="B5" s="650" t="s">
        <v>1259</v>
      </c>
      <c r="C5" s="651">
        <v>61</v>
      </c>
      <c r="D5" s="648"/>
    </row>
    <row r="6" ht="36" customHeight="1" spans="1:4">
      <c r="A6" s="649">
        <v>2</v>
      </c>
      <c r="B6" s="650" t="s">
        <v>1260</v>
      </c>
      <c r="C6" s="651">
        <v>217</v>
      </c>
      <c r="D6" s="648"/>
    </row>
    <row r="7" ht="36" customHeight="1" spans="1:4">
      <c r="A7" s="649">
        <v>3</v>
      </c>
      <c r="B7" s="650" t="s">
        <v>1261</v>
      </c>
      <c r="C7" s="651">
        <v>470</v>
      </c>
      <c r="D7" s="648"/>
    </row>
    <row r="8" ht="36" customHeight="1" spans="1:4">
      <c r="A8" s="649">
        <v>4</v>
      </c>
      <c r="B8" s="650"/>
      <c r="C8" s="651"/>
      <c r="D8" s="648"/>
    </row>
    <row r="9" ht="36" customHeight="1" spans="1:4">
      <c r="A9" s="649">
        <v>5</v>
      </c>
      <c r="B9" s="650"/>
      <c r="C9" s="651"/>
      <c r="D9" s="648"/>
    </row>
    <row r="10" ht="36" customHeight="1" spans="1:4">
      <c r="A10" s="649">
        <v>6</v>
      </c>
      <c r="B10" s="650"/>
      <c r="C10" s="651"/>
      <c r="D10" s="648"/>
    </row>
    <row r="11" ht="36" customHeight="1" spans="1:4">
      <c r="A11" s="649">
        <v>7</v>
      </c>
      <c r="B11" s="650"/>
      <c r="C11" s="651"/>
      <c r="D11" s="648"/>
    </row>
    <row r="12" ht="36" customHeight="1" spans="1:4">
      <c r="A12" s="649">
        <v>8</v>
      </c>
      <c r="B12" s="650"/>
      <c r="C12" s="651"/>
      <c r="D12" s="648"/>
    </row>
    <row r="13" ht="36" customHeight="1" spans="1:4">
      <c r="A13" s="649">
        <v>9</v>
      </c>
      <c r="B13" s="650"/>
      <c r="C13" s="651"/>
      <c r="D13" s="648"/>
    </row>
  </sheetData>
  <sortState ref="A4:F14">
    <sortCondition ref="C5" descending="1"/>
  </sortState>
  <mergeCells count="1">
    <mergeCell ref="A1:C1"/>
  </mergeCells>
  <conditionalFormatting sqref="D4:D13">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53</vt:i4>
      </vt:variant>
    </vt:vector>
  </HeadingPairs>
  <TitlesOfParts>
    <vt:vector size="53" baseType="lpstr">
      <vt:lpstr>封面</vt:lpstr>
      <vt:lpstr>目录</vt:lpstr>
      <vt:lpstr>01-1</vt:lpstr>
      <vt:lpstr>01-2</vt:lpstr>
      <vt:lpstr>02</vt:lpstr>
      <vt:lpstr>03-1</vt:lpstr>
      <vt:lpstr>03-2</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20-1</vt:lpstr>
      <vt:lpstr>20-2</vt:lpstr>
      <vt:lpstr>21</vt:lpstr>
      <vt:lpstr>22-1</vt:lpstr>
      <vt:lpstr>22-2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浮</cp:lastModifiedBy>
  <dcterms:created xsi:type="dcterms:W3CDTF">2006-09-16T00:00:00Z</dcterms:created>
  <cp:lastPrinted>2021-01-14T07:41:00Z</cp:lastPrinted>
  <dcterms:modified xsi:type="dcterms:W3CDTF">2022-12-29T15:10:19Z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F89B2225743842B0863EDFA550E2295D</vt:lpwstr>
  </property>
</Properties>
</file>